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28800" windowHeight="12435"/>
  </bookViews>
  <sheets>
    <sheet name="Rekapitulace stavby" sheetId="1" r:id="rId1"/>
    <sheet name="07 - Statek, kancelář" sheetId="2" r:id="rId2"/>
  </sheets>
  <definedNames>
    <definedName name="_xlnm.Print_Area" localSheetId="1">'07 - Statek, kancelář'!$C$4:$Q$70,'07 - Statek, kancelář'!$C$76:$Q$106,'07 - Statek, kancelář'!$C$112:$Q$208</definedName>
    <definedName name="_xlnm.Print_Area" localSheetId="0">'Rekapitulace stavby'!$C$4:$AP$70,'Rekapitulace stavby'!$C$76:$AP$92</definedName>
  </definedNames>
  <calcPr calcId="152511"/>
</workbook>
</file>

<file path=xl/calcChain.xml><?xml version="1.0" encoding="utf-8"?>
<calcChain xmlns="http://schemas.openxmlformats.org/spreadsheetml/2006/main">
  <c r="Y205" i="2" l="1"/>
  <c r="W205" i="2"/>
  <c r="AA202" i="2"/>
  <c r="W200" i="2"/>
  <c r="W192" i="2"/>
  <c r="AA190" i="2"/>
  <c r="Y190" i="2"/>
  <c r="BK190" i="2"/>
  <c r="N190" i="2" s="1"/>
  <c r="N96" i="2" s="1"/>
  <c r="AA186" i="2"/>
  <c r="W159" i="2"/>
  <c r="AA156" i="2"/>
  <c r="W124" i="2"/>
  <c r="W123" i="2" s="1"/>
  <c r="AY88" i="1"/>
  <c r="AX88" i="1"/>
  <c r="AS88" i="1"/>
  <c r="BI208" i="2"/>
  <c r="BH208" i="2"/>
  <c r="BG208" i="2"/>
  <c r="BF208" i="2"/>
  <c r="AA208" i="2"/>
  <c r="AA207" i="2" s="1"/>
  <c r="Y208" i="2"/>
  <c r="Y207" i="2" s="1"/>
  <c r="Y204" i="2" s="1"/>
  <c r="W208" i="2"/>
  <c r="W207" i="2" s="1"/>
  <c r="BK208" i="2"/>
  <c r="BK207" i="2" s="1"/>
  <c r="N207" i="2" s="1"/>
  <c r="N102" i="2" s="1"/>
  <c r="N208" i="2"/>
  <c r="BE208" i="2" s="1"/>
  <c r="BI206" i="2"/>
  <c r="BH206" i="2"/>
  <c r="BG206" i="2"/>
  <c r="BF206" i="2"/>
  <c r="BE206" i="2"/>
  <c r="AA206" i="2"/>
  <c r="AA205" i="2" s="1"/>
  <c r="Y206" i="2"/>
  <c r="W206" i="2"/>
  <c r="BK206" i="2"/>
  <c r="BK205" i="2" s="1"/>
  <c r="N206" i="2"/>
  <c r="BI203" i="2"/>
  <c r="BH203" i="2"/>
  <c r="BG203" i="2"/>
  <c r="BF203" i="2"/>
  <c r="AA203" i="2"/>
  <c r="Y203" i="2"/>
  <c r="Y202" i="2" s="1"/>
  <c r="W203" i="2"/>
  <c r="W202" i="2" s="1"/>
  <c r="BK203" i="2"/>
  <c r="BK202" i="2" s="1"/>
  <c r="N202" i="2" s="1"/>
  <c r="N99" i="2" s="1"/>
  <c r="N203" i="2"/>
  <c r="BE203" i="2" s="1"/>
  <c r="BI201" i="2"/>
  <c r="BH201" i="2"/>
  <c r="BG201" i="2"/>
  <c r="BF201" i="2"/>
  <c r="AA201" i="2"/>
  <c r="AA200" i="2" s="1"/>
  <c r="Y201" i="2"/>
  <c r="Y200" i="2" s="1"/>
  <c r="W201" i="2"/>
  <c r="BK201" i="2"/>
  <c r="BK200" i="2" s="1"/>
  <c r="N200" i="2" s="1"/>
  <c r="N98" i="2" s="1"/>
  <c r="N201" i="2"/>
  <c r="BE201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AA192" i="2" s="1"/>
  <c r="Y193" i="2"/>
  <c r="Y192" i="2" s="1"/>
  <c r="W193" i="2"/>
  <c r="BK193" i="2"/>
  <c r="N193" i="2"/>
  <c r="BE193" i="2" s="1"/>
  <c r="BI191" i="2"/>
  <c r="BH191" i="2"/>
  <c r="BG191" i="2"/>
  <c r="BF191" i="2"/>
  <c r="AA191" i="2"/>
  <c r="Y191" i="2"/>
  <c r="W191" i="2"/>
  <c r="W190" i="2" s="1"/>
  <c r="BK191" i="2"/>
  <c r="N191" i="2"/>
  <c r="BE191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BE187" i="2"/>
  <c r="AA187" i="2"/>
  <c r="Y187" i="2"/>
  <c r="Y186" i="2" s="1"/>
  <c r="W187" i="2"/>
  <c r="W186" i="2" s="1"/>
  <c r="BK187" i="2"/>
  <c r="BK186" i="2" s="1"/>
  <c r="N186" i="2" s="1"/>
  <c r="N95" i="2" s="1"/>
  <c r="N187" i="2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BE180" i="2"/>
  <c r="AA180" i="2"/>
  <c r="Y180" i="2"/>
  <c r="W180" i="2"/>
  <c r="BK180" i="2"/>
  <c r="N180" i="2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AA177" i="2" s="1"/>
  <c r="Y178" i="2"/>
  <c r="Y177" i="2" s="1"/>
  <c r="W178" i="2"/>
  <c r="W177" i="2" s="1"/>
  <c r="BK178" i="2"/>
  <c r="N178" i="2"/>
  <c r="BE178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BE174" i="2"/>
  <c r="AA174" i="2"/>
  <c r="Y174" i="2"/>
  <c r="W174" i="2"/>
  <c r="BK174" i="2"/>
  <c r="N174" i="2"/>
  <c r="BI173" i="2"/>
  <c r="BH173" i="2"/>
  <c r="BG173" i="2"/>
  <c r="BF173" i="2"/>
  <c r="AA173" i="2"/>
  <c r="Y173" i="2"/>
  <c r="W173" i="2"/>
  <c r="BK173" i="2"/>
  <c r="N173" i="2"/>
  <c r="BE173" i="2" s="1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BE166" i="2"/>
  <c r="AA166" i="2"/>
  <c r="Y166" i="2"/>
  <c r="W166" i="2"/>
  <c r="BK166" i="2"/>
  <c r="N166" i="2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Y159" i="2" s="1"/>
  <c r="W161" i="2"/>
  <c r="BK161" i="2"/>
  <c r="N161" i="2"/>
  <c r="BE161" i="2" s="1"/>
  <c r="BI160" i="2"/>
  <c r="BH160" i="2"/>
  <c r="BG160" i="2"/>
  <c r="BF160" i="2"/>
  <c r="AA160" i="2"/>
  <c r="AA159" i="2" s="1"/>
  <c r="Y160" i="2"/>
  <c r="W160" i="2"/>
  <c r="BK160" i="2"/>
  <c r="N160" i="2"/>
  <c r="BE160" i="2" s="1"/>
  <c r="BI157" i="2"/>
  <c r="BH157" i="2"/>
  <c r="BG157" i="2"/>
  <c r="BF157" i="2"/>
  <c r="AA157" i="2"/>
  <c r="Y157" i="2"/>
  <c r="Y156" i="2" s="1"/>
  <c r="W157" i="2"/>
  <c r="W156" i="2" s="1"/>
  <c r="BK157" i="2"/>
  <c r="BK156" i="2" s="1"/>
  <c r="N156" i="2" s="1"/>
  <c r="N91" i="2" s="1"/>
  <c r="N157" i="2"/>
  <c r="BE157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BE152" i="2"/>
  <c r="AA152" i="2"/>
  <c r="Y152" i="2"/>
  <c r="W152" i="2"/>
  <c r="W150" i="2" s="1"/>
  <c r="BK152" i="2"/>
  <c r="N152" i="2"/>
  <c r="BI151" i="2"/>
  <c r="BH151" i="2"/>
  <c r="BG151" i="2"/>
  <c r="BF151" i="2"/>
  <c r="AA151" i="2"/>
  <c r="AA150" i="2" s="1"/>
  <c r="Y151" i="2"/>
  <c r="Y150" i="2" s="1"/>
  <c r="W151" i="2"/>
  <c r="BK151" i="2"/>
  <c r="N151" i="2"/>
  <c r="BE151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BE148" i="2"/>
  <c r="AA148" i="2"/>
  <c r="Y148" i="2"/>
  <c r="W148" i="2"/>
  <c r="BK148" i="2"/>
  <c r="N148" i="2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AA144" i="2"/>
  <c r="Y144" i="2"/>
  <c r="W144" i="2"/>
  <c r="BK144" i="2"/>
  <c r="N144" i="2"/>
  <c r="BE144" i="2" s="1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BE140" i="2"/>
  <c r="AA140" i="2"/>
  <c r="Y140" i="2"/>
  <c r="W140" i="2"/>
  <c r="BK140" i="2"/>
  <c r="N140" i="2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BE132" i="2"/>
  <c r="AA132" i="2"/>
  <c r="Y132" i="2"/>
  <c r="W132" i="2"/>
  <c r="BK132" i="2"/>
  <c r="N132" i="2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BE128" i="2"/>
  <c r="AA128" i="2"/>
  <c r="Y128" i="2"/>
  <c r="W128" i="2"/>
  <c r="BK128" i="2"/>
  <c r="N128" i="2"/>
  <c r="BI127" i="2"/>
  <c r="BH127" i="2"/>
  <c r="BG127" i="2"/>
  <c r="BF127" i="2"/>
  <c r="AA127" i="2"/>
  <c r="Y127" i="2"/>
  <c r="W127" i="2"/>
  <c r="BK127" i="2"/>
  <c r="N127" i="2"/>
  <c r="BE127" i="2" s="1"/>
  <c r="BI126" i="2"/>
  <c r="BH126" i="2"/>
  <c r="BG126" i="2"/>
  <c r="BF126" i="2"/>
  <c r="BE126" i="2"/>
  <c r="AA126" i="2"/>
  <c r="Y126" i="2"/>
  <c r="W126" i="2"/>
  <c r="BK126" i="2"/>
  <c r="N126" i="2"/>
  <c r="BI125" i="2"/>
  <c r="BH125" i="2"/>
  <c r="BG125" i="2"/>
  <c r="BF125" i="2"/>
  <c r="AA125" i="2"/>
  <c r="AA124" i="2" s="1"/>
  <c r="AA123" i="2" s="1"/>
  <c r="Y125" i="2"/>
  <c r="Y124" i="2" s="1"/>
  <c r="Y123" i="2" s="1"/>
  <c r="W125" i="2"/>
  <c r="BK125" i="2"/>
  <c r="N125" i="2"/>
  <c r="BE125" i="2" s="1"/>
  <c r="M118" i="2"/>
  <c r="F116" i="2"/>
  <c r="F114" i="2"/>
  <c r="M27" i="2"/>
  <c r="M83" i="2"/>
  <c r="M80" i="2"/>
  <c r="F80" i="2"/>
  <c r="F78" i="2"/>
  <c r="O20" i="2"/>
  <c r="E20" i="2"/>
  <c r="M119" i="2" s="1"/>
  <c r="O19" i="2"/>
  <c r="O17" i="2"/>
  <c r="E17" i="2"/>
  <c r="M82" i="2" s="1"/>
  <c r="O16" i="2"/>
  <c r="O14" i="2"/>
  <c r="E14" i="2"/>
  <c r="F83" i="2" s="1"/>
  <c r="O13" i="2"/>
  <c r="O11" i="2"/>
  <c r="E11" i="2"/>
  <c r="F118" i="2" s="1"/>
  <c r="O10" i="2"/>
  <c r="O8" i="2"/>
  <c r="M116" i="2" s="1"/>
  <c r="AK27" i="1"/>
  <c r="AS87" i="1"/>
  <c r="AM83" i="1"/>
  <c r="L83" i="1"/>
  <c r="AM82" i="1"/>
  <c r="L82" i="1"/>
  <c r="AM80" i="1"/>
  <c r="L80" i="1"/>
  <c r="L78" i="1"/>
  <c r="L77" i="1"/>
  <c r="BK192" i="2" l="1"/>
  <c r="N192" i="2" s="1"/>
  <c r="N97" i="2" s="1"/>
  <c r="BK177" i="2"/>
  <c r="N177" i="2" s="1"/>
  <c r="N94" i="2" s="1"/>
  <c r="BK159" i="2"/>
  <c r="H34" i="2"/>
  <c r="BC88" i="1" s="1"/>
  <c r="BC87" i="1" s="1"/>
  <c r="W34" i="1" s="1"/>
  <c r="BK150" i="2"/>
  <c r="N150" i="2" s="1"/>
  <c r="N90" i="2" s="1"/>
  <c r="BK124" i="2"/>
  <c r="N124" i="2" s="1"/>
  <c r="N89" i="2" s="1"/>
  <c r="H35" i="2"/>
  <c r="BD88" i="1" s="1"/>
  <c r="BD87" i="1" s="1"/>
  <c r="W35" i="1" s="1"/>
  <c r="M32" i="2"/>
  <c r="AW88" i="1" s="1"/>
  <c r="H33" i="2"/>
  <c r="BB88" i="1" s="1"/>
  <c r="BB87" i="1" s="1"/>
  <c r="AX87" i="1" s="1"/>
  <c r="Y122" i="2"/>
  <c r="M31" i="2"/>
  <c r="AV88" i="1" s="1"/>
  <c r="H31" i="2"/>
  <c r="AZ88" i="1" s="1"/>
  <c r="AZ87" i="1" s="1"/>
  <c r="BK123" i="2"/>
  <c r="AA158" i="2"/>
  <c r="AA204" i="2"/>
  <c r="AA122" i="2" s="1"/>
  <c r="W158" i="2"/>
  <c r="W204" i="2"/>
  <c r="W122" i="2"/>
  <c r="AU88" i="1" s="1"/>
  <c r="AU87" i="1" s="1"/>
  <c r="N159" i="2"/>
  <c r="N93" i="2" s="1"/>
  <c r="Y158" i="2"/>
  <c r="N205" i="2"/>
  <c r="N101" i="2" s="1"/>
  <c r="BK204" i="2"/>
  <c r="N204" i="2" s="1"/>
  <c r="N100" i="2" s="1"/>
  <c r="H32" i="2"/>
  <c r="BA88" i="1" s="1"/>
  <c r="BA87" i="1" s="1"/>
  <c r="F82" i="2"/>
  <c r="F119" i="2"/>
  <c r="BK158" i="2" l="1"/>
  <c r="N158" i="2" s="1"/>
  <c r="N92" i="2" s="1"/>
  <c r="AY87" i="1"/>
  <c r="AT88" i="1"/>
  <c r="W33" i="1"/>
  <c r="AW87" i="1"/>
  <c r="AK32" i="1" s="1"/>
  <c r="W32" i="1"/>
  <c r="AV87" i="1"/>
  <c r="W31" i="1"/>
  <c r="BK122" i="2"/>
  <c r="N122" i="2" s="1"/>
  <c r="N87" i="2" s="1"/>
  <c r="N123" i="2"/>
  <c r="N88" i="2" s="1"/>
  <c r="L106" i="2" l="1"/>
  <c r="M26" i="2"/>
  <c r="M29" i="2" s="1"/>
  <c r="AK31" i="1"/>
  <c r="AT87" i="1"/>
  <c r="L37" i="2" l="1"/>
  <c r="AG88" i="1"/>
  <c r="AG87" i="1" l="1"/>
  <c r="AN88" i="1"/>
  <c r="AK26" i="1" l="1"/>
  <c r="AK29" i="1" s="1"/>
  <c r="AK37" i="1" s="1"/>
  <c r="AG92" i="1"/>
  <c r="AN87" i="1"/>
  <c r="AN92" i="1" s="1"/>
</calcChain>
</file>

<file path=xl/sharedStrings.xml><?xml version="1.0" encoding="utf-8"?>
<sst xmlns="http://schemas.openxmlformats.org/spreadsheetml/2006/main" count="1336" uniqueCount="417">
  <si>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</si>
  <si>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</si>
  <si>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</si>
  <si>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</si>
  <si>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</si>
  <si>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</si>
  <si>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</si>
  <si>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</si>
  <si>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</si>
  <si>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</si>
  <si>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</si>
  <si>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</si>
  <si>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</si>
  <si>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</si>
  <si>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</si>
  <si>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</si>
  <si>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07</t>
  </si>
  <si>
    <t>Stavba:</t>
  </si>
  <si>
    <t>Statek, kancelář</t>
  </si>
  <si>
    <t>JKSO:</t>
  </si>
  <si>
    <t>CC-CZ:</t>
  </si>
  <si>
    <t>Místo:</t>
  </si>
  <si>
    <t xml:space="preserve"> </t>
  </si>
  <si>
    <t>Datum:</t>
  </si>
  <si>
    <t>17.05.2018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</si>
  <si>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</si>
  <si>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</si>
  <si>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</si>
  <si>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</si>
  <si>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</si>
  <si>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</si>
  <si>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</si>
  <si>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</si>
  <si>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</si>
  <si>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</si>
  <si>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</si>
  <si>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</si>
  <si>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</si>
  <si>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</si>
  <si>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</si>
  <si>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</si>
  <si>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</si>
  <si>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</si>
  <si>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</si>
  <si>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</si>
  <si>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</si>
  <si>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</si>
  <si>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</si>
  <si>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</si>
  <si>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</si>
  <si>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</si>
  <si>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</si>
  <si>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</si>
  <si>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</si>
  <si>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</si>
  <si>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</si>
  <si>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</si>
  <si>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</si>
  <si>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</si>
  <si>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</si>
  <si>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</si>
  <si>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</si>
  <si>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</si>
  <si>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</si>
  <si>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</si>
  <si>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</si>
  <si>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</si>
  <si>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</si>
  <si>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</si>
  <si>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</si>
  <si>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</si>
  <si>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</si>
  <si>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</si>
  <si>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</si>
  <si>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{5935ee07-3ca6-499f-afbd-309c411a4e1f}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</si>
  <si>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</si>
  <si>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</si>
  <si>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</si>
  <si>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</si>
  <si>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</si>
  <si>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</si>
  <si>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</si>
  <si>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</si>
  <si>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</si>
  <si>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</si>
  <si>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</si>
  <si>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</si>
  <si>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</si>
  <si>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</si>
  <si>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</si>
  <si>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</si>
  <si>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</si>
  <si>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</si>
  <si>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</si>
  <si>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</si>
  <si>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</si>
  <si>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</si>
  <si>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</si>
  <si>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6 - Demontáž, konstrukce a povrchy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</si>
  <si>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</si>
  <si>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</si>
  <si>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</si>
  <si>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</si>
  <si>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742 - Elektroinstalace - slaboproud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</si>
  <si>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</si>
  <si>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</si>
  <si>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</si>
  <si>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</si>
  <si>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784 - Dokončovací práce - malby a tapety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</si>
  <si>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</si>
  <si>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</si>
  <si>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</si>
  <si>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</si>
  <si>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</si>
  <si>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</si>
  <si>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</si>
  <si>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</si>
  <si>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</si>
  <si>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</si>
  <si>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</si>
  <si>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</si>
  <si>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</si>
  <si>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</si>
  <si>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</si>
  <si>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</si>
  <si>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</si>
  <si>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</si>
  <si>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</si>
  <si>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42</t>
  </si>
  <si>
    <t>K</t>
  </si>
  <si>
    <t>899101211</t>
  </si>
  <si>
    <t>Demontáž poklopů litinových nebo ocelových včetně rámů hmotnosti do 50 kg</t>
  </si>
  <si>
    <t>kus</t>
  </si>
  <si>
    <t>4</t>
  </si>
  <si>
    <t>1346923398</t>
  </si>
  <si>
    <t>41</t>
  </si>
  <si>
    <t>764002801</t>
  </si>
  <si>
    <t>Demontáž závětrné lišty do suti</t>
  </si>
  <si>
    <t>m</t>
  </si>
  <si>
    <t>16</t>
  </si>
  <si>
    <t>1545281871</t>
  </si>
  <si>
    <t>771573810</t>
  </si>
  <si>
    <t>Demontáž podlah z dlaždic keramických lepených</t>
  </si>
  <si>
    <t>m2</t>
  </si>
  <si>
    <t>206644865</t>
  </si>
  <si>
    <t>43</t>
  </si>
  <si>
    <t>962032230</t>
  </si>
  <si>
    <t>Bourání zdiva z cihel pálených nebo vápenopískových na MV nebo MVC do 1 m3</t>
  </si>
  <si>
    <t>m3</t>
  </si>
  <si>
    <t>162664381</t>
  </si>
  <si>
    <t>63</t>
  </si>
  <si>
    <t>776121111</t>
  </si>
  <si>
    <t>Vodou ředitelná penetrace savého podkladu povlakových podlah ředěná v poměru 1:3</t>
  </si>
  <si>
    <t>1501041994</t>
  </si>
  <si>
    <t>64</t>
  </si>
  <si>
    <t>776141124</t>
  </si>
  <si>
    <t>Vyrovnání podkladu povlakových podlah stěrkou pevnosti 30 MPa tl 10 mm</t>
  </si>
  <si>
    <t>1067469069</t>
  </si>
  <si>
    <t>771990112</t>
  </si>
  <si>
    <t>Vyrovnání podkladu samonivelační stěrkou tl 4 mm pevnosti 30 Mpa</t>
  </si>
  <si>
    <t>80181408</t>
  </si>
  <si>
    <t>14</t>
  </si>
  <si>
    <t>771573113</t>
  </si>
  <si>
    <t>Montáž podlah keramických režných hladkých lepených do 12 ks/m2</t>
  </si>
  <si>
    <t>1090545759</t>
  </si>
  <si>
    <t>12</t>
  </si>
  <si>
    <t>771473112</t>
  </si>
  <si>
    <t>Montáž soklíků z dlaždic keramických lepených rovných v do 90 mm</t>
  </si>
  <si>
    <t>493005800</t>
  </si>
  <si>
    <t>13</t>
  </si>
  <si>
    <t>M</t>
  </si>
  <si>
    <t>597611160</t>
  </si>
  <si>
    <t>dlaždice keramické RAKO - Taurus Granit Gobi 30 x 30 x 0,8 cm I. j.</t>
  </si>
  <si>
    <t>32</t>
  </si>
  <si>
    <t>-1772504616</t>
  </si>
  <si>
    <t>44</t>
  </si>
  <si>
    <t>317121101</t>
  </si>
  <si>
    <t>Montáž překladů pro světlost otvoru do 1050 mm</t>
  </si>
  <si>
    <t>-1711356474</t>
  </si>
  <si>
    <t>45</t>
  </si>
  <si>
    <t>130107440</t>
  </si>
  <si>
    <t>ocel profilová IPE, v jakosti 11 375, h=120 mm</t>
  </si>
  <si>
    <t>t</t>
  </si>
  <si>
    <t>8</t>
  </si>
  <si>
    <t>-769430577</t>
  </si>
  <si>
    <t>49</t>
  </si>
  <si>
    <t>319201321</t>
  </si>
  <si>
    <t>Vyrovnání nerovného povrchu zdiva tl do 30 mm maltou</t>
  </si>
  <si>
    <t>-562173866</t>
  </si>
  <si>
    <t>48</t>
  </si>
  <si>
    <t>612325302</t>
  </si>
  <si>
    <t>Vápenocementová štuková omítka ostění nebo nadpraží</t>
  </si>
  <si>
    <t>-447574103</t>
  </si>
  <si>
    <t>3</t>
  </si>
  <si>
    <t>612325422</t>
  </si>
  <si>
    <t>Oprava vnitřní vápenocementové štukové omítky stěn v rozsahu plochy do 30%</t>
  </si>
  <si>
    <t>447860631</t>
  </si>
  <si>
    <t>51</t>
  </si>
  <si>
    <t>784121001</t>
  </si>
  <si>
    <t>Oškrabání malby v mísnostech výšky do 3,80 m</t>
  </si>
  <si>
    <t>-545526770</t>
  </si>
  <si>
    <t>46</t>
  </si>
  <si>
    <t>622212001</t>
  </si>
  <si>
    <t>Montáž kontaktního zateplení vnějšího ostění hl. špalety do 200 mm z polystyrenu tl do 40 mm</t>
  </si>
  <si>
    <t>903839751</t>
  </si>
  <si>
    <t>47</t>
  </si>
  <si>
    <t>283763600</t>
  </si>
  <si>
    <t>deska z extrudovaného polystyrénu URSA XPS® N-III-PZ-I , 1250 x 600 x 20 mm</t>
  </si>
  <si>
    <t>-591805840</t>
  </si>
  <si>
    <t>50</t>
  </si>
  <si>
    <t>631274160</t>
  </si>
  <si>
    <t>výztuž rohová s plastovým úhelníkem ze skelné tkaniny 10/23 cm + fasádní lepidlo</t>
  </si>
  <si>
    <t>-274941419</t>
  </si>
  <si>
    <t>56</t>
  </si>
  <si>
    <t>622321131</t>
  </si>
  <si>
    <t>Potažení vnějších stěn aktivovaným štukem tloušťky do 3 mm</t>
  </si>
  <si>
    <t>91065500</t>
  </si>
  <si>
    <t>57</t>
  </si>
  <si>
    <t>622325202</t>
  </si>
  <si>
    <t>Oprava vnější vápenocementové štukové omítky složitosti 1 stěn v rozsahu do 30%</t>
  </si>
  <si>
    <t>726702273</t>
  </si>
  <si>
    <t>58</t>
  </si>
  <si>
    <t>781734112</t>
  </si>
  <si>
    <t>Montáž obkladů vnějších z obkladaček cihelných do 85 ks/m2 lepené flexibilním lepidlem</t>
  </si>
  <si>
    <t>-1571256441</t>
  </si>
  <si>
    <t>59</t>
  </si>
  <si>
    <t>595212300</t>
  </si>
  <si>
    <t>pásek vápenopískový obkladový 24x7,1x1,6 cm nebarevný</t>
  </si>
  <si>
    <t>-508006626</t>
  </si>
  <si>
    <t>60</t>
  </si>
  <si>
    <t>783813131</t>
  </si>
  <si>
    <t>Penetrační syntetický nátěr hladkých, tenkovrstvých zrnitých a štukových omítek</t>
  </si>
  <si>
    <t>1735776658</t>
  </si>
  <si>
    <t>62</t>
  </si>
  <si>
    <t>783827425</t>
  </si>
  <si>
    <t>Krycí dvojnásobný nátěr omítek stupně členitosti 1 a 2</t>
  </si>
  <si>
    <t>1659027527</t>
  </si>
  <si>
    <t>5</t>
  </si>
  <si>
    <t>997013211</t>
  </si>
  <si>
    <t>Vnitrostaveništní doprava suti a vybouraných hmot pro budovy v do 6 m ručně</t>
  </si>
  <si>
    <t>-253400121</t>
  </si>
  <si>
    <t>6</t>
  </si>
  <si>
    <t>997013219</t>
  </si>
  <si>
    <t>Příplatek k vnitrostaveništní dopravě suti a vybouraných hmot za zvětšenou dopravu suti ZKD 10 m</t>
  </si>
  <si>
    <t>902658675</t>
  </si>
  <si>
    <t>7</t>
  </si>
  <si>
    <t>997013501</t>
  </si>
  <si>
    <t>Odvoz suti a vybouraných hmot na skládku nebo meziskládku do 1 km se složením</t>
  </si>
  <si>
    <t>-1128048603</t>
  </si>
  <si>
    <t>997013509</t>
  </si>
  <si>
    <t>Příplatek k odvozu suti a vybouraných hmot na skládku ZKD 1 km přes 1 km</t>
  </si>
  <si>
    <t>-1906765341</t>
  </si>
  <si>
    <t>9</t>
  </si>
  <si>
    <t>997013831</t>
  </si>
  <si>
    <t>Poplatek za uložení stavebního směsného odpadu na skládce (skládkovné)</t>
  </si>
  <si>
    <t>265674780</t>
  </si>
  <si>
    <t>10</t>
  </si>
  <si>
    <t>998011001</t>
  </si>
  <si>
    <t>Přesun hmot pro budovy zděné v do 6 m</t>
  </si>
  <si>
    <t>308404796</t>
  </si>
  <si>
    <t>E.001</t>
  </si>
  <si>
    <t>Dozbrojení stávajícího rozvaděče</t>
  </si>
  <si>
    <t>ks</t>
  </si>
  <si>
    <t>1323244089</t>
  </si>
  <si>
    <t>66</t>
  </si>
  <si>
    <t>E.002</t>
  </si>
  <si>
    <t>D+M lišta elektroinstalační hranatá bílá LHD 30 x 25</t>
  </si>
  <si>
    <t>1566210790</t>
  </si>
  <si>
    <t>65</t>
  </si>
  <si>
    <t>E.003</t>
  </si>
  <si>
    <t>Zásuvka 230V/16A,3p, IP 20, včetně přístrojové krabice</t>
  </si>
  <si>
    <t>484580789</t>
  </si>
  <si>
    <t>17</t>
  </si>
  <si>
    <t>E.004</t>
  </si>
  <si>
    <t>Tlačítkový spínač nebo vypínač, včetně přístrojové krabice</t>
  </si>
  <si>
    <t>1001593574</t>
  </si>
  <si>
    <t>18</t>
  </si>
  <si>
    <t>E.005</t>
  </si>
  <si>
    <t>Instalační krabice odbočná s víčkem (d=73mm,h=42mm), včetně vnitřních svorkovnic, pod omítku</t>
  </si>
  <si>
    <t>2008403436</t>
  </si>
  <si>
    <t>19</t>
  </si>
  <si>
    <t>E.006</t>
  </si>
  <si>
    <t>Kabel CYKY 3x1,5  mm2</t>
  </si>
  <si>
    <t>-1084723803</t>
  </si>
  <si>
    <t>20</t>
  </si>
  <si>
    <t>E.007</t>
  </si>
  <si>
    <t>Kabel CYKY 3x2,5  mm2</t>
  </si>
  <si>
    <t>281257708</t>
  </si>
  <si>
    <t>E.008</t>
  </si>
  <si>
    <t>Montáž kabelů do průřezu 6mm2 (včetně)</t>
  </si>
  <si>
    <t>-1035918350</t>
  </si>
  <si>
    <t>22</t>
  </si>
  <si>
    <t>E.010</t>
  </si>
  <si>
    <t>Montáž,zapojení a ukončení vodičů.</t>
  </si>
  <si>
    <t>-1767697815</t>
  </si>
  <si>
    <t>23</t>
  </si>
  <si>
    <t>E.011</t>
  </si>
  <si>
    <t>Podružný materiál</t>
  </si>
  <si>
    <t>-1554396872</t>
  </si>
  <si>
    <t>24</t>
  </si>
  <si>
    <t>E.012</t>
  </si>
  <si>
    <t>Doprava materiálu na stavbu</t>
  </si>
  <si>
    <t>848738789</t>
  </si>
  <si>
    <t>25</t>
  </si>
  <si>
    <t>E.013</t>
  </si>
  <si>
    <t>Připojení zařízení, oživení, funkční zkoušky</t>
  </si>
  <si>
    <t>-392652776</t>
  </si>
  <si>
    <t>26</t>
  </si>
  <si>
    <t>E.014</t>
  </si>
  <si>
    <t>Výchozí revize - cena obsahuje kompletní revizi, včetně zpracování zprávy.</t>
  </si>
  <si>
    <t>-1104446936</t>
  </si>
  <si>
    <t>27</t>
  </si>
  <si>
    <t>E.015</t>
  </si>
  <si>
    <t>Sekání drážek, kapes a průvlaků</t>
  </si>
  <si>
    <t>-202483517</t>
  </si>
  <si>
    <t>67</t>
  </si>
  <si>
    <t>E.016</t>
  </si>
  <si>
    <t>D+M  lišta a kanálek vkládací šířky přes 120 do 180 mm s víčkem</t>
  </si>
  <si>
    <t>2098002782</t>
  </si>
  <si>
    <t>68</t>
  </si>
  <si>
    <t>E.017</t>
  </si>
  <si>
    <t>D+M Elektrický přímotop 1000W</t>
  </si>
  <si>
    <t>-1180354491</t>
  </si>
  <si>
    <t>76</t>
  </si>
  <si>
    <t>E.018</t>
  </si>
  <si>
    <t>D+M Svítidla Led 600x600mm</t>
  </si>
  <si>
    <t>1819155825</t>
  </si>
  <si>
    <t>28</t>
  </si>
  <si>
    <t>S.002</t>
  </si>
  <si>
    <t>UTP cat 5e LSZH, včetně montáže do trubky</t>
  </si>
  <si>
    <t>2140496912</t>
  </si>
  <si>
    <t>29</t>
  </si>
  <si>
    <t>S.003</t>
  </si>
  <si>
    <t>PVC trubka 23mm včetně montáže</t>
  </si>
  <si>
    <t>43859943</t>
  </si>
  <si>
    <t>30</t>
  </si>
  <si>
    <t>S.004</t>
  </si>
  <si>
    <t>zásuvka RJ45,UTP,Cat.5e, pod omítku včetně montáže a patchcordu - Měření na vývodu + certifikace</t>
  </si>
  <si>
    <t>591939382</t>
  </si>
  <si>
    <t>31</t>
  </si>
  <si>
    <t>S.005</t>
  </si>
  <si>
    <t>Ukončení kabeláže v zásuvce</t>
  </si>
  <si>
    <t>kmpl</t>
  </si>
  <si>
    <t>1913293524</t>
  </si>
  <si>
    <t>S.009</t>
  </si>
  <si>
    <t>-361595127</t>
  </si>
  <si>
    <t>33</t>
  </si>
  <si>
    <t>S.010</t>
  </si>
  <si>
    <t>-1799163173</t>
  </si>
  <si>
    <t>34</t>
  </si>
  <si>
    <t>S.011</t>
  </si>
  <si>
    <t>-2058269259</t>
  </si>
  <si>
    <t>35</t>
  </si>
  <si>
    <t>S.012</t>
  </si>
  <si>
    <t>2128742924</t>
  </si>
  <si>
    <t>36</t>
  </si>
  <si>
    <t>763111333</t>
  </si>
  <si>
    <t>SDK/cetris příčka tl 110 mm profil CW+UW 75 desky 1xH2 12,5 TI/cetris deska, stěrka, štuk (dle specifikace ve výkresu 3.)</t>
  </si>
  <si>
    <t>-49289882</t>
  </si>
  <si>
    <t>37</t>
  </si>
  <si>
    <t>763131411</t>
  </si>
  <si>
    <t>SDK snížený podhled podhled (včetně čela) -desky 1xA 12,5 bez TI dvouvrstvá spodní kce profil CD+UD</t>
  </si>
  <si>
    <t>323841851</t>
  </si>
  <si>
    <t>38</t>
  </si>
  <si>
    <t>998763302</t>
  </si>
  <si>
    <t>Přesun hmot tonážní pro sádrokartonové konstrukce v objektech v do 12 m</t>
  </si>
  <si>
    <t>-592605705</t>
  </si>
  <si>
    <t>69</t>
  </si>
  <si>
    <t>764246304</t>
  </si>
  <si>
    <t>Oplechování parapetů rovných mechanicky kotvené z TiZn lesklého plechu  rš 330 mm</t>
  </si>
  <si>
    <t>-291239752</t>
  </si>
  <si>
    <t>72</t>
  </si>
  <si>
    <t>766681114</t>
  </si>
  <si>
    <t>Montáž zárubní rámových pro dveře jednokřídlové šířky do 900 mm</t>
  </si>
  <si>
    <t>-1696273104</t>
  </si>
  <si>
    <t>73</t>
  </si>
  <si>
    <t>611822510</t>
  </si>
  <si>
    <t>zárubeň rámová pro dveře 1křídlové 80x197 cm</t>
  </si>
  <si>
    <t>-564546821</t>
  </si>
  <si>
    <t>74</t>
  </si>
  <si>
    <t>611605070</t>
  </si>
  <si>
    <t>Dveře vnitřní hladké z 1/3 zasklené 1křídlové bílé solo 80x197 cm</t>
  </si>
  <si>
    <t>414897773</t>
  </si>
  <si>
    <t>70</t>
  </si>
  <si>
    <t>766694111</t>
  </si>
  <si>
    <t>Montáž parapetních desek dřevěných nebo plastových šířky do 30 cm délky do 1,0 m</t>
  </si>
  <si>
    <t>2086557699</t>
  </si>
  <si>
    <t>71</t>
  </si>
  <si>
    <t>607941010</t>
  </si>
  <si>
    <t>deska parapetní dřevotřísková vnitřní POSTFORMING 0,2 x 1 m</t>
  </si>
  <si>
    <t>-1274319530</t>
  </si>
  <si>
    <t>52</t>
  </si>
  <si>
    <t>766622115</t>
  </si>
  <si>
    <t>Montáž plastových oken plochy přes 1 m2 pevných výšky do 1,5 m s rámem do zdiva</t>
  </si>
  <si>
    <t>-240787022</t>
  </si>
  <si>
    <t>53</t>
  </si>
  <si>
    <t>611400270</t>
  </si>
  <si>
    <t>okno plastové dvoukřídlé otvíravé +otvíravé a vyklápěcí 80 x 120 cm</t>
  </si>
  <si>
    <t>882318863</t>
  </si>
  <si>
    <t>75</t>
  </si>
  <si>
    <t>767995115</t>
  </si>
  <si>
    <t>Dodávka a montáž poklopu šachty, poklop 800x800, varianta pro zadláždění</t>
  </si>
  <si>
    <t>-1923444773</t>
  </si>
  <si>
    <t>11</t>
  </si>
  <si>
    <t>784211111</t>
  </si>
  <si>
    <t>Dvojnásobné  bílé malby ze směsí za mokra velmi dobře otěruvzdorných v místnostech výšky do 3,80 m</t>
  </si>
  <si>
    <t>-439799669</t>
  </si>
  <si>
    <t>39</t>
  </si>
  <si>
    <t>013254000</t>
  </si>
  <si>
    <t>Dokumentace skutečného provedení stavby</t>
  </si>
  <si>
    <t>…</t>
  </si>
  <si>
    <t>1024</t>
  </si>
  <si>
    <t>1063039968</t>
  </si>
  <si>
    <t>40</t>
  </si>
  <si>
    <t>030001000</t>
  </si>
  <si>
    <t>Zařízení staveniště</t>
  </si>
  <si>
    <t>445686981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</si>
</sst>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3" fillId="0" borderId="25" xfId="0" applyFont="1" applyBorder="1" applyAlignment="1" applyProtection="1">
      <alignment horizontal="center" vertical="center"/>
      <protection locked="0"/>
    </xf>
    <xf numFmtId="49" fontId="33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167" fontId="33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4" fontId="33" fillId="0" borderId="25" xfId="0" applyNumberFormat="1" applyFont="1" applyBorder="1" applyAlignment="1" applyProtection="1">
      <alignment vertical="center"/>
      <protection locked="0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tabSelected="1" workbookViewId="0">
      <pane ySplit="1" topLeftCell="A7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50000000000003" customHeight="1">
      <c r="C2" s="149" t="s">
        <v>7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R2" s="184" t="s">
        <v>8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7" t="s">
        <v>9</v>
      </c>
      <c r="BT2" s="17" t="s">
        <v>10</v>
      </c>
    </row>
    <row r="3" spans="1:73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20"/>
      <c r="BS3" s="17" t="s">
        <v>9</v>
      </c>
      <c r="BT3" s="17" t="s">
        <v>11</v>
      </c>
    </row>
    <row r="4" spans="1:73" ht="36.950000000000003" customHeight="1">
      <c r="B4" s="21"/>
      <c r="C4" s="151" t="s">
        <v>12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22"/>
      <c r="AS4" s="23" t="s">
        <v>13</v>
      </c>
      <c r="BS4" s="17" t="s">
        <v>14</v>
      </c>
    </row>
    <row r="5" spans="1:73" ht="14.45" customHeight="1">
      <c r="B5" s="21"/>
      <c r="C5" s="24"/>
      <c r="D5" s="25" t="s">
        <v>15</v>
      </c>
      <c r="E5" s="24"/>
      <c r="F5" s="24"/>
      <c r="G5" s="24"/>
      <c r="H5" s="24"/>
      <c r="I5" s="24"/>
      <c r="J5" s="24"/>
      <c r="K5" s="153" t="s">
        <v>16</v>
      </c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24"/>
      <c r="AQ5" s="22"/>
      <c r="BS5" s="17" t="s">
        <v>9</v>
      </c>
    </row>
    <row r="6" spans="1:73" ht="36.950000000000003" customHeight="1">
      <c r="B6" s="21"/>
      <c r="C6" s="24"/>
      <c r="D6" s="27" t="s">
        <v>17</v>
      </c>
      <c r="E6" s="24"/>
      <c r="F6" s="24"/>
      <c r="G6" s="24"/>
      <c r="H6" s="24"/>
      <c r="I6" s="24"/>
      <c r="J6" s="24"/>
      <c r="K6" s="155" t="s">
        <v>18</v>
      </c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24"/>
      <c r="AQ6" s="22"/>
      <c r="BS6" s="17" t="s">
        <v>9</v>
      </c>
    </row>
    <row r="7" spans="1:73" ht="14.45" customHeight="1">
      <c r="B7" s="21"/>
      <c r="C7" s="24"/>
      <c r="D7" s="28" t="s">
        <v>19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20</v>
      </c>
      <c r="AL7" s="24"/>
      <c r="AM7" s="24"/>
      <c r="AN7" s="26" t="s">
        <v>5</v>
      </c>
      <c r="AO7" s="24"/>
      <c r="AP7" s="24"/>
      <c r="AQ7" s="22"/>
      <c r="BS7" s="17" t="s">
        <v>9</v>
      </c>
    </row>
    <row r="8" spans="1:73" ht="14.45" customHeight="1">
      <c r="B8" s="21"/>
      <c r="C8" s="24"/>
      <c r="D8" s="28" t="s">
        <v>21</v>
      </c>
      <c r="E8" s="24"/>
      <c r="F8" s="24"/>
      <c r="G8" s="24"/>
      <c r="H8" s="24"/>
      <c r="I8" s="24"/>
      <c r="J8" s="24"/>
      <c r="K8" s="26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23</v>
      </c>
      <c r="AL8" s="24"/>
      <c r="AM8" s="24"/>
      <c r="AN8" s="26" t="s">
        <v>24</v>
      </c>
      <c r="AO8" s="24"/>
      <c r="AP8" s="24"/>
      <c r="AQ8" s="22"/>
      <c r="BS8" s="17" t="s">
        <v>9</v>
      </c>
    </row>
    <row r="9" spans="1:73" ht="14.45" customHeight="1">
      <c r="B9" s="21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2"/>
      <c r="BS9" s="17" t="s">
        <v>9</v>
      </c>
    </row>
    <row r="10" spans="1:73" ht="14.45" customHeight="1">
      <c r="B10" s="21"/>
      <c r="C10" s="24"/>
      <c r="D10" s="28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26</v>
      </c>
      <c r="AL10" s="24"/>
      <c r="AM10" s="24"/>
      <c r="AN10" s="26" t="s">
        <v>5</v>
      </c>
      <c r="AO10" s="24"/>
      <c r="AP10" s="24"/>
      <c r="AQ10" s="22"/>
      <c r="BS10" s="17" t="s">
        <v>9</v>
      </c>
    </row>
    <row r="11" spans="1:73" ht="18.399999999999999" customHeight="1">
      <c r="B11" s="21"/>
      <c r="C11" s="24"/>
      <c r="D11" s="24"/>
      <c r="E11" s="26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27</v>
      </c>
      <c r="AL11" s="24"/>
      <c r="AM11" s="24"/>
      <c r="AN11" s="26" t="s">
        <v>5</v>
      </c>
      <c r="AO11" s="24"/>
      <c r="AP11" s="24"/>
      <c r="AQ11" s="22"/>
      <c r="BS11" s="17" t="s">
        <v>9</v>
      </c>
    </row>
    <row r="12" spans="1:73" ht="6.95" customHeight="1">
      <c r="B12" s="2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2"/>
      <c r="BS12" s="17" t="s">
        <v>9</v>
      </c>
    </row>
    <row r="13" spans="1:73" ht="14.45" customHeight="1">
      <c r="B13" s="21"/>
      <c r="C13" s="24"/>
      <c r="D13" s="28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26</v>
      </c>
      <c r="AL13" s="24"/>
      <c r="AM13" s="24"/>
      <c r="AN13" s="26" t="s">
        <v>5</v>
      </c>
      <c r="AO13" s="24"/>
      <c r="AP13" s="24"/>
      <c r="AQ13" s="22"/>
      <c r="BS13" s="17" t="s">
        <v>9</v>
      </c>
    </row>
    <row r="14" spans="1:73">
      <c r="B14" s="21"/>
      <c r="C14" s="24"/>
      <c r="D14" s="24"/>
      <c r="E14" s="26" t="s">
        <v>22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27</v>
      </c>
      <c r="AL14" s="24"/>
      <c r="AM14" s="24"/>
      <c r="AN14" s="26" t="s">
        <v>5</v>
      </c>
      <c r="AO14" s="24"/>
      <c r="AP14" s="24"/>
      <c r="AQ14" s="22"/>
      <c r="BS14" s="17" t="s">
        <v>9</v>
      </c>
    </row>
    <row r="15" spans="1:73" ht="6.95" customHeight="1">
      <c r="B15" s="21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2"/>
      <c r="BS15" s="17" t="s">
        <v>6</v>
      </c>
    </row>
    <row r="16" spans="1:73" ht="14.45" customHeight="1">
      <c r="B16" s="21"/>
      <c r="C16" s="24"/>
      <c r="D16" s="28" t="s">
        <v>29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26</v>
      </c>
      <c r="AL16" s="24"/>
      <c r="AM16" s="24"/>
      <c r="AN16" s="26" t="s">
        <v>5</v>
      </c>
      <c r="AO16" s="24"/>
      <c r="AP16" s="24"/>
      <c r="AQ16" s="22"/>
      <c r="BS16" s="17" t="s">
        <v>6</v>
      </c>
    </row>
    <row r="17" spans="2:71" ht="18.399999999999999" customHeight="1">
      <c r="B17" s="21"/>
      <c r="C17" s="24"/>
      <c r="D17" s="24"/>
      <c r="E17" s="26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27</v>
      </c>
      <c r="AL17" s="24"/>
      <c r="AM17" s="24"/>
      <c r="AN17" s="26" t="s">
        <v>5</v>
      </c>
      <c r="AO17" s="24"/>
      <c r="AP17" s="24"/>
      <c r="AQ17" s="22"/>
      <c r="BS17" s="17" t="s">
        <v>30</v>
      </c>
    </row>
    <row r="18" spans="2:71" ht="6.95" customHeight="1">
      <c r="B18" s="2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2"/>
      <c r="BS18" s="17" t="s">
        <v>9</v>
      </c>
    </row>
    <row r="19" spans="2:71" ht="14.45" customHeight="1">
      <c r="B19" s="21"/>
      <c r="C19" s="24"/>
      <c r="D19" s="28" t="s">
        <v>31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26</v>
      </c>
      <c r="AL19" s="24"/>
      <c r="AM19" s="24"/>
      <c r="AN19" s="26" t="s">
        <v>5</v>
      </c>
      <c r="AO19" s="24"/>
      <c r="AP19" s="24"/>
      <c r="AQ19" s="22"/>
      <c r="BS19" s="17" t="s">
        <v>9</v>
      </c>
    </row>
    <row r="20" spans="2:71" ht="18.399999999999999" customHeight="1">
      <c r="B20" s="21"/>
      <c r="C20" s="24"/>
      <c r="D20" s="24"/>
      <c r="E20" s="26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27</v>
      </c>
      <c r="AL20" s="24"/>
      <c r="AM20" s="24"/>
      <c r="AN20" s="26" t="s">
        <v>5</v>
      </c>
      <c r="AO20" s="24"/>
      <c r="AP20" s="24"/>
      <c r="AQ20" s="22"/>
    </row>
    <row r="21" spans="2:71" ht="6.95" customHeight="1">
      <c r="B21" s="2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2"/>
    </row>
    <row r="22" spans="2:71">
      <c r="B22" s="21"/>
      <c r="C22" s="24"/>
      <c r="D22" s="28" t="s">
        <v>32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2"/>
    </row>
    <row r="23" spans="2:71" ht="16.5" customHeight="1">
      <c r="B23" s="21"/>
      <c r="C23" s="24"/>
      <c r="D23" s="24"/>
      <c r="E23" s="156" t="s">
        <v>5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24"/>
      <c r="AP23" s="24"/>
      <c r="AQ23" s="22"/>
    </row>
    <row r="24" spans="2:71" ht="6.95" customHeight="1">
      <c r="B24" s="2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2"/>
    </row>
    <row r="25" spans="2:71" ht="6.95" customHeight="1">
      <c r="B25" s="21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2"/>
    </row>
    <row r="26" spans="2:71" ht="14.45" customHeight="1">
      <c r="B26" s="21"/>
      <c r="C26" s="24"/>
      <c r="D26" s="30" t="s">
        <v>33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57">
        <f>ROUND(AG87,2)</f>
        <v>0</v>
      </c>
      <c r="AL26" s="154"/>
      <c r="AM26" s="154"/>
      <c r="AN26" s="154"/>
      <c r="AO26" s="154"/>
      <c r="AP26" s="24"/>
      <c r="AQ26" s="22"/>
    </row>
    <row r="27" spans="2:71" ht="14.45" customHeight="1">
      <c r="B27" s="21"/>
      <c r="C27" s="24"/>
      <c r="D27" s="30" t="s">
        <v>34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57">
        <f>ROUND(AG90,2)</f>
        <v>0</v>
      </c>
      <c r="AL27" s="157"/>
      <c r="AM27" s="157"/>
      <c r="AN27" s="157"/>
      <c r="AO27" s="157"/>
      <c r="AP27" s="24"/>
      <c r="AQ27" s="22"/>
    </row>
    <row r="28" spans="2:71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" customHeight="1">
      <c r="B29" s="31"/>
      <c r="C29" s="32"/>
      <c r="D29" s="34" t="s">
        <v>35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58">
        <f>ROUND(AK26+AK27,2)</f>
        <v>0</v>
      </c>
      <c r="AL29" s="159"/>
      <c r="AM29" s="159"/>
      <c r="AN29" s="159"/>
      <c r="AO29" s="159"/>
      <c r="AP29" s="32"/>
      <c r="AQ29" s="33"/>
    </row>
    <row r="30" spans="2:71" s="1" customFormat="1" ht="6.95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5" customHeight="1">
      <c r="B31" s="36"/>
      <c r="C31" s="37"/>
      <c r="D31" s="38" t="s">
        <v>36</v>
      </c>
      <c r="E31" s="37"/>
      <c r="F31" s="38" t="s">
        <v>37</v>
      </c>
      <c r="G31" s="37"/>
      <c r="H31" s="37"/>
      <c r="I31" s="37"/>
      <c r="J31" s="37"/>
      <c r="K31" s="37"/>
      <c r="L31" s="160">
        <v>0.21</v>
      </c>
      <c r="M31" s="161"/>
      <c r="N31" s="161"/>
      <c r="O31" s="161"/>
      <c r="P31" s="37"/>
      <c r="Q31" s="37"/>
      <c r="R31" s="37"/>
      <c r="S31" s="37"/>
      <c r="T31" s="40" t="s">
        <v>38</v>
      </c>
      <c r="U31" s="37"/>
      <c r="V31" s="37"/>
      <c r="W31" s="162">
        <f>ROUND(AZ87+SUM(CD91),2)</f>
        <v>0</v>
      </c>
      <c r="X31" s="161"/>
      <c r="Y31" s="161"/>
      <c r="Z31" s="161"/>
      <c r="AA31" s="161"/>
      <c r="AB31" s="161"/>
      <c r="AC31" s="161"/>
      <c r="AD31" s="161"/>
      <c r="AE31" s="161"/>
      <c r="AF31" s="37"/>
      <c r="AG31" s="37"/>
      <c r="AH31" s="37"/>
      <c r="AI31" s="37"/>
      <c r="AJ31" s="37"/>
      <c r="AK31" s="162">
        <f>ROUND(AV87+SUM(BY91),2)</f>
        <v>0</v>
      </c>
      <c r="AL31" s="161"/>
      <c r="AM31" s="161"/>
      <c r="AN31" s="161"/>
      <c r="AO31" s="161"/>
      <c r="AP31" s="37"/>
      <c r="AQ31" s="41"/>
    </row>
    <row r="32" spans="2:71" s="2" customFormat="1" ht="14.45" customHeight="1">
      <c r="B32" s="36"/>
      <c r="C32" s="37"/>
      <c r="D32" s="37"/>
      <c r="E32" s="37"/>
      <c r="F32" s="38" t="s">
        <v>39</v>
      </c>
      <c r="G32" s="37"/>
      <c r="H32" s="37"/>
      <c r="I32" s="37"/>
      <c r="J32" s="37"/>
      <c r="K32" s="37"/>
      <c r="L32" s="160">
        <v>0.15</v>
      </c>
      <c r="M32" s="161"/>
      <c r="N32" s="161"/>
      <c r="O32" s="161"/>
      <c r="P32" s="37"/>
      <c r="Q32" s="37"/>
      <c r="R32" s="37"/>
      <c r="S32" s="37"/>
      <c r="T32" s="40" t="s">
        <v>38</v>
      </c>
      <c r="U32" s="37"/>
      <c r="V32" s="37"/>
      <c r="W32" s="162">
        <f>ROUND(BA87+SUM(CE91),2)</f>
        <v>0</v>
      </c>
      <c r="X32" s="161"/>
      <c r="Y32" s="161"/>
      <c r="Z32" s="161"/>
      <c r="AA32" s="161"/>
      <c r="AB32" s="161"/>
      <c r="AC32" s="161"/>
      <c r="AD32" s="161"/>
      <c r="AE32" s="161"/>
      <c r="AF32" s="37"/>
      <c r="AG32" s="37"/>
      <c r="AH32" s="37"/>
      <c r="AI32" s="37"/>
      <c r="AJ32" s="37"/>
      <c r="AK32" s="162">
        <f>ROUND(AW87+SUM(BZ91),2)</f>
        <v>0</v>
      </c>
      <c r="AL32" s="161"/>
      <c r="AM32" s="161"/>
      <c r="AN32" s="161"/>
      <c r="AO32" s="161"/>
      <c r="AP32" s="37"/>
      <c r="AQ32" s="41"/>
    </row>
    <row r="33" spans="2:43" s="2" customFormat="1" ht="14.45" hidden="1" customHeight="1">
      <c r="B33" s="36"/>
      <c r="C33" s="37"/>
      <c r="D33" s="37"/>
      <c r="E33" s="37"/>
      <c r="F33" s="38" t="s">
        <v>40</v>
      </c>
      <c r="G33" s="37"/>
      <c r="H33" s="37"/>
      <c r="I33" s="37"/>
      <c r="J33" s="37"/>
      <c r="K33" s="37"/>
      <c r="L33" s="160">
        <v>0.21</v>
      </c>
      <c r="M33" s="161"/>
      <c r="N33" s="161"/>
      <c r="O33" s="161"/>
      <c r="P33" s="37"/>
      <c r="Q33" s="37"/>
      <c r="R33" s="37"/>
      <c r="S33" s="37"/>
      <c r="T33" s="40" t="s">
        <v>38</v>
      </c>
      <c r="U33" s="37"/>
      <c r="V33" s="37"/>
      <c r="W33" s="162">
        <f>ROUND(BB87+SUM(CF91),2)</f>
        <v>0</v>
      </c>
      <c r="X33" s="161"/>
      <c r="Y33" s="161"/>
      <c r="Z33" s="161"/>
      <c r="AA33" s="161"/>
      <c r="AB33" s="161"/>
      <c r="AC33" s="161"/>
      <c r="AD33" s="161"/>
      <c r="AE33" s="161"/>
      <c r="AF33" s="37"/>
      <c r="AG33" s="37"/>
      <c r="AH33" s="37"/>
      <c r="AI33" s="37"/>
      <c r="AJ33" s="37"/>
      <c r="AK33" s="162">
        <v>0</v>
      </c>
      <c r="AL33" s="161"/>
      <c r="AM33" s="161"/>
      <c r="AN33" s="161"/>
      <c r="AO33" s="161"/>
      <c r="AP33" s="37"/>
      <c r="AQ33" s="41"/>
    </row>
    <row r="34" spans="2:43" s="2" customFormat="1" ht="14.45" hidden="1" customHeight="1">
      <c r="B34" s="36"/>
      <c r="C34" s="37"/>
      <c r="D34" s="37"/>
      <c r="E34" s="37"/>
      <c r="F34" s="38" t="s">
        <v>41</v>
      </c>
      <c r="G34" s="37"/>
      <c r="H34" s="37"/>
      <c r="I34" s="37"/>
      <c r="J34" s="37"/>
      <c r="K34" s="37"/>
      <c r="L34" s="160">
        <v>0.15</v>
      </c>
      <c r="M34" s="161"/>
      <c r="N34" s="161"/>
      <c r="O34" s="161"/>
      <c r="P34" s="37"/>
      <c r="Q34" s="37"/>
      <c r="R34" s="37"/>
      <c r="S34" s="37"/>
      <c r="T34" s="40" t="s">
        <v>38</v>
      </c>
      <c r="U34" s="37"/>
      <c r="V34" s="37"/>
      <c r="W34" s="162">
        <f>ROUND(BC87+SUM(CG91),2)</f>
        <v>0</v>
      </c>
      <c r="X34" s="161"/>
      <c r="Y34" s="161"/>
      <c r="Z34" s="161"/>
      <c r="AA34" s="161"/>
      <c r="AB34" s="161"/>
      <c r="AC34" s="161"/>
      <c r="AD34" s="161"/>
      <c r="AE34" s="161"/>
      <c r="AF34" s="37"/>
      <c r="AG34" s="37"/>
      <c r="AH34" s="37"/>
      <c r="AI34" s="37"/>
      <c r="AJ34" s="37"/>
      <c r="AK34" s="162">
        <v>0</v>
      </c>
      <c r="AL34" s="161"/>
      <c r="AM34" s="161"/>
      <c r="AN34" s="161"/>
      <c r="AO34" s="161"/>
      <c r="AP34" s="37"/>
      <c r="AQ34" s="41"/>
    </row>
    <row r="35" spans="2:43" s="2" customFormat="1" ht="14.45" hidden="1" customHeight="1">
      <c r="B35" s="36"/>
      <c r="C35" s="37"/>
      <c r="D35" s="37"/>
      <c r="E35" s="37"/>
      <c r="F35" s="38" t="s">
        <v>42</v>
      </c>
      <c r="G35" s="37"/>
      <c r="H35" s="37"/>
      <c r="I35" s="37"/>
      <c r="J35" s="37"/>
      <c r="K35" s="37"/>
      <c r="L35" s="160">
        <v>0</v>
      </c>
      <c r="M35" s="161"/>
      <c r="N35" s="161"/>
      <c r="O35" s="161"/>
      <c r="P35" s="37"/>
      <c r="Q35" s="37"/>
      <c r="R35" s="37"/>
      <c r="S35" s="37"/>
      <c r="T35" s="40" t="s">
        <v>38</v>
      </c>
      <c r="U35" s="37"/>
      <c r="V35" s="37"/>
      <c r="W35" s="162">
        <f>ROUND(BD87+SUM(CH91),2)</f>
        <v>0</v>
      </c>
      <c r="X35" s="161"/>
      <c r="Y35" s="161"/>
      <c r="Z35" s="161"/>
      <c r="AA35" s="161"/>
      <c r="AB35" s="161"/>
      <c r="AC35" s="161"/>
      <c r="AD35" s="161"/>
      <c r="AE35" s="161"/>
      <c r="AF35" s="37"/>
      <c r="AG35" s="37"/>
      <c r="AH35" s="37"/>
      <c r="AI35" s="37"/>
      <c r="AJ35" s="37"/>
      <c r="AK35" s="162">
        <v>0</v>
      </c>
      <c r="AL35" s="161"/>
      <c r="AM35" s="161"/>
      <c r="AN35" s="161"/>
      <c r="AO35" s="161"/>
      <c r="AP35" s="37"/>
      <c r="AQ35" s="41"/>
    </row>
    <row r="36" spans="2:43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" customHeight="1">
      <c r="B37" s="31"/>
      <c r="C37" s="42"/>
      <c r="D37" s="43" t="s">
        <v>43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44</v>
      </c>
      <c r="U37" s="44"/>
      <c r="V37" s="44"/>
      <c r="W37" s="44"/>
      <c r="X37" s="163" t="s">
        <v>45</v>
      </c>
      <c r="Y37" s="164"/>
      <c r="Z37" s="164"/>
      <c r="AA37" s="164"/>
      <c r="AB37" s="164"/>
      <c r="AC37" s="44"/>
      <c r="AD37" s="44"/>
      <c r="AE37" s="44"/>
      <c r="AF37" s="44"/>
      <c r="AG37" s="44"/>
      <c r="AH37" s="44"/>
      <c r="AI37" s="44"/>
      <c r="AJ37" s="44"/>
      <c r="AK37" s="165">
        <f>SUM(AK29:AK35)</f>
        <v>0</v>
      </c>
      <c r="AL37" s="164"/>
      <c r="AM37" s="164"/>
      <c r="AN37" s="164"/>
      <c r="AO37" s="166"/>
      <c r="AP37" s="42"/>
      <c r="AQ37" s="33"/>
    </row>
    <row r="38" spans="2:43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 ht="13.5"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2"/>
    </row>
    <row r="40" spans="2:43" ht="13.5">
      <c r="B40" s="21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2"/>
    </row>
    <row r="41" spans="2:43" ht="13.5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2"/>
    </row>
    <row r="42" spans="2:43" ht="13.5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2"/>
    </row>
    <row r="43" spans="2:43" ht="13.5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2"/>
    </row>
    <row r="44" spans="2:43" ht="13.5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2"/>
    </row>
    <row r="45" spans="2:43" ht="13.5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2"/>
    </row>
    <row r="46" spans="2:43" ht="13.5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2"/>
    </row>
    <row r="47" spans="2:43" ht="13.5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2"/>
    </row>
    <row r="48" spans="2:43" ht="13.5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2"/>
    </row>
    <row r="49" spans="2:43" s="1" customFormat="1">
      <c r="B49" s="31"/>
      <c r="C49" s="32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47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 ht="13.5">
      <c r="B50" s="21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2"/>
    </row>
    <row r="51" spans="2:43" ht="13.5">
      <c r="B51" s="21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2"/>
    </row>
    <row r="52" spans="2:43" ht="13.5">
      <c r="B52" s="21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2"/>
    </row>
    <row r="53" spans="2:43" ht="13.5">
      <c r="B53" s="21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2"/>
    </row>
    <row r="54" spans="2:43" ht="13.5">
      <c r="B54" s="21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2"/>
    </row>
    <row r="55" spans="2:43" ht="13.5">
      <c r="B55" s="21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2"/>
    </row>
    <row r="56" spans="2:43" ht="13.5">
      <c r="B56" s="21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2"/>
    </row>
    <row r="57" spans="2:43" ht="13.5">
      <c r="B57" s="21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2"/>
    </row>
    <row r="58" spans="2:43" s="1" customFormat="1">
      <c r="B58" s="31"/>
      <c r="C58" s="32"/>
      <c r="D58" s="51" t="s">
        <v>48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49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48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49</v>
      </c>
      <c r="AN58" s="52"/>
      <c r="AO58" s="54"/>
      <c r="AP58" s="32"/>
      <c r="AQ58" s="33"/>
    </row>
    <row r="59" spans="2:43" ht="13.5">
      <c r="B59" s="21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2"/>
    </row>
    <row r="60" spans="2:43" s="1" customFormat="1">
      <c r="B60" s="31"/>
      <c r="C60" s="32"/>
      <c r="D60" s="46" t="s">
        <v>50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51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 ht="13.5">
      <c r="B61" s="21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2"/>
    </row>
    <row r="62" spans="2:43" ht="13.5">
      <c r="B62" s="21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2"/>
    </row>
    <row r="63" spans="2:43" ht="13.5">
      <c r="B63" s="21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2"/>
    </row>
    <row r="64" spans="2:43" ht="13.5">
      <c r="B64" s="21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2"/>
    </row>
    <row r="65" spans="2:43" ht="13.5">
      <c r="B65" s="21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2"/>
    </row>
    <row r="66" spans="2:43" ht="13.5">
      <c r="B66" s="21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2"/>
    </row>
    <row r="67" spans="2:43" ht="13.5">
      <c r="B67" s="21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2"/>
    </row>
    <row r="68" spans="2:43" ht="13.5">
      <c r="B68" s="21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2"/>
    </row>
    <row r="69" spans="2:43" s="1" customFormat="1">
      <c r="B69" s="31"/>
      <c r="C69" s="32"/>
      <c r="D69" s="51" t="s">
        <v>48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49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48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49</v>
      </c>
      <c r="AN69" s="52"/>
      <c r="AO69" s="54"/>
      <c r="AP69" s="32"/>
      <c r="AQ69" s="33"/>
    </row>
    <row r="70" spans="2:43" s="1" customFormat="1" ht="6.9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>
      <c r="B76" s="31"/>
      <c r="C76" s="151" t="s">
        <v>52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33"/>
    </row>
    <row r="77" spans="2:43" s="3" customFormat="1" ht="14.45" customHeight="1">
      <c r="B77" s="61"/>
      <c r="C77" s="28" t="s">
        <v>15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07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>
      <c r="B78" s="64"/>
      <c r="C78" s="65" t="s">
        <v>17</v>
      </c>
      <c r="D78" s="66"/>
      <c r="E78" s="66"/>
      <c r="F78" s="66"/>
      <c r="G78" s="66"/>
      <c r="H78" s="66"/>
      <c r="I78" s="66"/>
      <c r="J78" s="66"/>
      <c r="K78" s="66"/>
      <c r="L78" s="167" t="str">
        <f>K6</f>
        <v>Statek, kancelář</v>
      </c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66"/>
      <c r="AQ78" s="67"/>
    </row>
    <row r="79" spans="2:43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>
      <c r="B80" s="31"/>
      <c r="C80" s="28" t="s">
        <v>21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 xml:space="preserve"> 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23</v>
      </c>
      <c r="AJ80" s="32"/>
      <c r="AK80" s="32"/>
      <c r="AL80" s="32"/>
      <c r="AM80" s="69" t="str">
        <f>IF(AN8= "","",AN8)</f>
        <v>17.05.2018</v>
      </c>
      <c r="AN80" s="32"/>
      <c r="AO80" s="32"/>
      <c r="AP80" s="32"/>
      <c r="AQ80" s="33"/>
    </row>
    <row r="81" spans="1:76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>
      <c r="B82" s="31"/>
      <c r="C82" s="28" t="s">
        <v>25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29</v>
      </c>
      <c r="AJ82" s="32"/>
      <c r="AK82" s="32"/>
      <c r="AL82" s="32"/>
      <c r="AM82" s="169" t="str">
        <f>IF(E17="","",E17)</f>
        <v xml:space="preserve"> </v>
      </c>
      <c r="AN82" s="169"/>
      <c r="AO82" s="169"/>
      <c r="AP82" s="169"/>
      <c r="AQ82" s="33"/>
      <c r="AS82" s="170" t="s">
        <v>53</v>
      </c>
      <c r="AT82" s="171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>
      <c r="B83" s="31"/>
      <c r="C83" s="28" t="s">
        <v>28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 xml:space="preserve"> 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31</v>
      </c>
      <c r="AJ83" s="32"/>
      <c r="AK83" s="32"/>
      <c r="AL83" s="32"/>
      <c r="AM83" s="169" t="str">
        <f>IF(E20="","",E20)</f>
        <v xml:space="preserve"> </v>
      </c>
      <c r="AN83" s="169"/>
      <c r="AO83" s="169"/>
      <c r="AP83" s="169"/>
      <c r="AQ83" s="33"/>
      <c r="AS83" s="172"/>
      <c r="AT83" s="173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172"/>
      <c r="AT84" s="173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>
      <c r="B85" s="31"/>
      <c r="C85" s="174" t="s">
        <v>54</v>
      </c>
      <c r="D85" s="175"/>
      <c r="E85" s="175"/>
      <c r="F85" s="175"/>
      <c r="G85" s="175"/>
      <c r="H85" s="71"/>
      <c r="I85" s="176" t="s">
        <v>55</v>
      </c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6" t="s">
        <v>56</v>
      </c>
      <c r="AH85" s="175"/>
      <c r="AI85" s="175"/>
      <c r="AJ85" s="175"/>
      <c r="AK85" s="175"/>
      <c r="AL85" s="175"/>
      <c r="AM85" s="175"/>
      <c r="AN85" s="176" t="s">
        <v>57</v>
      </c>
      <c r="AO85" s="175"/>
      <c r="AP85" s="177"/>
      <c r="AQ85" s="33"/>
      <c r="AS85" s="72" t="s">
        <v>58</v>
      </c>
      <c r="AT85" s="73" t="s">
        <v>59</v>
      </c>
      <c r="AU85" s="73" t="s">
        <v>60</v>
      </c>
      <c r="AV85" s="73" t="s">
        <v>61</v>
      </c>
      <c r="AW85" s="73" t="s">
        <v>62</v>
      </c>
      <c r="AX85" s="73" t="s">
        <v>63</v>
      </c>
      <c r="AY85" s="73" t="s">
        <v>64</v>
      </c>
      <c r="AZ85" s="73" t="s">
        <v>65</v>
      </c>
      <c r="BA85" s="73" t="s">
        <v>66</v>
      </c>
      <c r="BB85" s="73" t="s">
        <v>67</v>
      </c>
      <c r="BC85" s="73" t="s">
        <v>68</v>
      </c>
      <c r="BD85" s="74" t="s">
        <v>69</v>
      </c>
    </row>
    <row r="86" spans="1:76" s="1" customFormat="1" ht="10.9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50000000000003" customHeight="1">
      <c r="B87" s="64"/>
      <c r="C87" s="76" t="s">
        <v>70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181">
        <f>ROUND(AG88,2)</f>
        <v>0</v>
      </c>
      <c r="AH87" s="181"/>
      <c r="AI87" s="181"/>
      <c r="AJ87" s="181"/>
      <c r="AK87" s="181"/>
      <c r="AL87" s="181"/>
      <c r="AM87" s="181"/>
      <c r="AN87" s="182">
        <f>SUM(AG87,AT87)</f>
        <v>0</v>
      </c>
      <c r="AO87" s="182"/>
      <c r="AP87" s="182"/>
      <c r="AQ87" s="67"/>
      <c r="AS87" s="78">
        <f>ROUND(AS88,2)</f>
        <v>0</v>
      </c>
      <c r="AT87" s="79">
        <f>ROUND(SUM(AV87:AW87),2)</f>
        <v>0</v>
      </c>
      <c r="AU87" s="80">
        <f>ROUND(AU88,5)</f>
        <v>120.35286000000001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71</v>
      </c>
      <c r="BT87" s="82" t="s">
        <v>72</v>
      </c>
      <c r="BV87" s="82" t="s">
        <v>73</v>
      </c>
      <c r="BW87" s="82" t="s">
        <v>74</v>
      </c>
      <c r="BX87" s="82" t="s">
        <v>75</v>
      </c>
    </row>
    <row r="88" spans="1:76" s="5" customFormat="1" ht="16.5" customHeight="1">
      <c r="A88" s="83" t="s">
        <v>76</v>
      </c>
      <c r="B88" s="84"/>
      <c r="C88" s="85"/>
      <c r="D88" s="180" t="s">
        <v>16</v>
      </c>
      <c r="E88" s="180"/>
      <c r="F88" s="180"/>
      <c r="G88" s="180"/>
      <c r="H88" s="180"/>
      <c r="I88" s="86"/>
      <c r="J88" s="180" t="s">
        <v>18</v>
      </c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78">
        <f>'07 - Statek, kancelář'!M29</f>
        <v>0</v>
      </c>
      <c r="AH88" s="179"/>
      <c r="AI88" s="179"/>
      <c r="AJ88" s="179"/>
      <c r="AK88" s="179"/>
      <c r="AL88" s="179"/>
      <c r="AM88" s="179"/>
      <c r="AN88" s="178">
        <f>SUM(AG88,AT88)</f>
        <v>0</v>
      </c>
      <c r="AO88" s="179"/>
      <c r="AP88" s="179"/>
      <c r="AQ88" s="87"/>
      <c r="AS88" s="88">
        <f>'07 - Statek, kancelář'!M27</f>
        <v>0</v>
      </c>
      <c r="AT88" s="89">
        <f>ROUND(SUM(AV88:AW88),2)</f>
        <v>0</v>
      </c>
      <c r="AU88" s="90">
        <f>'07 - Statek, kancelář'!W122</f>
        <v>120.35285499999999</v>
      </c>
      <c r="AV88" s="89">
        <f>'07 - Statek, kancelář'!M31</f>
        <v>0</v>
      </c>
      <c r="AW88" s="89">
        <f>'07 - Statek, kancelář'!M32</f>
        <v>0</v>
      </c>
      <c r="AX88" s="89">
        <f>'07 - Statek, kancelář'!M33</f>
        <v>0</v>
      </c>
      <c r="AY88" s="89">
        <f>'07 - Statek, kancelář'!M34</f>
        <v>0</v>
      </c>
      <c r="AZ88" s="89">
        <f>'07 - Statek, kancelář'!H31</f>
        <v>0</v>
      </c>
      <c r="BA88" s="89">
        <f>'07 - Statek, kancelář'!H32</f>
        <v>0</v>
      </c>
      <c r="BB88" s="89">
        <f>'07 - Statek, kancelář'!H33</f>
        <v>0</v>
      </c>
      <c r="BC88" s="89">
        <f>'07 - Statek, kancelář'!H34</f>
        <v>0</v>
      </c>
      <c r="BD88" s="91">
        <f>'07 - Statek, kancelář'!H35</f>
        <v>0</v>
      </c>
      <c r="BT88" s="92" t="s">
        <v>77</v>
      </c>
      <c r="BU88" s="92" t="s">
        <v>78</v>
      </c>
      <c r="BV88" s="92" t="s">
        <v>73</v>
      </c>
      <c r="BW88" s="92" t="s">
        <v>74</v>
      </c>
      <c r="BX88" s="92" t="s">
        <v>75</v>
      </c>
    </row>
    <row r="89" spans="1:76" ht="13.5">
      <c r="B89" s="21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2"/>
    </row>
    <row r="90" spans="1:76" s="1" customFormat="1" ht="30" customHeight="1">
      <c r="B90" s="31"/>
      <c r="C90" s="76" t="s">
        <v>79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182">
        <v>0</v>
      </c>
      <c r="AH90" s="182"/>
      <c r="AI90" s="182"/>
      <c r="AJ90" s="182"/>
      <c r="AK90" s="182"/>
      <c r="AL90" s="182"/>
      <c r="AM90" s="182"/>
      <c r="AN90" s="182">
        <v>0</v>
      </c>
      <c r="AO90" s="182"/>
      <c r="AP90" s="182"/>
      <c r="AQ90" s="33"/>
      <c r="AS90" s="72" t="s">
        <v>80</v>
      </c>
      <c r="AT90" s="73" t="s">
        <v>81</v>
      </c>
      <c r="AU90" s="73" t="s">
        <v>36</v>
      </c>
      <c r="AV90" s="74" t="s">
        <v>59</v>
      </c>
    </row>
    <row r="91" spans="1:76" s="1" customFormat="1" ht="10.9" customHeight="1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>
      <c r="B92" s="31"/>
      <c r="C92" s="94" t="s">
        <v>82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183">
        <f>ROUND(AG87+AG90,2)</f>
        <v>0</v>
      </c>
      <c r="AH92" s="183"/>
      <c r="AI92" s="183"/>
      <c r="AJ92" s="183"/>
      <c r="AK92" s="183"/>
      <c r="AL92" s="183"/>
      <c r="AM92" s="183"/>
      <c r="AN92" s="183">
        <f>AN87+AN90</f>
        <v>0</v>
      </c>
      <c r="AO92" s="183"/>
      <c r="AP92" s="183"/>
      <c r="AQ92" s="33"/>
    </row>
    <row r="93" spans="1:76" s="1" customFormat="1" ht="6.95" customHeight="1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AK26:AO26"/>
    <mergeCell ref="AK27:AO27"/>
    <mergeCell ref="AK29:AO29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ouhrnný list stavby"/>
    <hyperlink ref="W1:AF1" location="C87" display="2) Rekapitulace objektů"/>
    <hyperlink ref="A88" location="'07 - Statek, kancelář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09"/>
  <sheetViews>
    <sheetView showGridLines="0" workbookViewId="0">
      <pane ySplit="1" topLeftCell="A158" activePane="bottomLeft" state="frozen"/>
      <selection pane="bottomLeft" activeCell="M216" sqref="M21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96"/>
      <c r="B1" s="11"/>
      <c r="C1" s="11"/>
      <c r="D1" s="12" t="s">
        <v>1</v>
      </c>
      <c r="E1" s="11"/>
      <c r="F1" s="13" t="s">
        <v>83</v>
      </c>
      <c r="G1" s="13"/>
      <c r="H1" s="216" t="s">
        <v>84</v>
      </c>
      <c r="I1" s="216"/>
      <c r="J1" s="216"/>
      <c r="K1" s="216"/>
      <c r="L1" s="13" t="s">
        <v>85</v>
      </c>
      <c r="M1" s="11"/>
      <c r="N1" s="11"/>
      <c r="O1" s="12" t="s">
        <v>86</v>
      </c>
      <c r="P1" s="11"/>
      <c r="Q1" s="11"/>
      <c r="R1" s="11"/>
      <c r="S1" s="13" t="s">
        <v>87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149" t="s">
        <v>7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S2" s="184" t="s">
        <v>8</v>
      </c>
      <c r="T2" s="185"/>
      <c r="U2" s="185"/>
      <c r="V2" s="185"/>
      <c r="W2" s="185"/>
      <c r="X2" s="185"/>
      <c r="Y2" s="185"/>
      <c r="Z2" s="185"/>
      <c r="AA2" s="185"/>
      <c r="AB2" s="185"/>
      <c r="AC2" s="185"/>
      <c r="AT2" s="17" t="s">
        <v>74</v>
      </c>
    </row>
    <row r="3" spans="1:6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AT3" s="17" t="s">
        <v>88</v>
      </c>
    </row>
    <row r="4" spans="1:66" ht="36.950000000000003" customHeight="1">
      <c r="B4" s="21"/>
      <c r="C4" s="151" t="s">
        <v>89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22"/>
      <c r="T4" s="23" t="s">
        <v>13</v>
      </c>
      <c r="AT4" s="17" t="s">
        <v>6</v>
      </c>
    </row>
    <row r="5" spans="1:66" ht="6.95" customHeight="1">
      <c r="B5" s="2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2"/>
    </row>
    <row r="6" spans="1:66" s="1" customFormat="1" ht="32.85" customHeight="1">
      <c r="B6" s="31"/>
      <c r="C6" s="32"/>
      <c r="D6" s="27" t="s">
        <v>17</v>
      </c>
      <c r="E6" s="32"/>
      <c r="F6" s="155" t="s">
        <v>18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32"/>
      <c r="R6" s="33"/>
    </row>
    <row r="7" spans="1:66" s="1" customFormat="1" ht="14.45" customHeight="1">
      <c r="B7" s="31"/>
      <c r="C7" s="32"/>
      <c r="D7" s="28" t="s">
        <v>19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20</v>
      </c>
      <c r="N7" s="32"/>
      <c r="O7" s="26" t="s">
        <v>5</v>
      </c>
      <c r="P7" s="32"/>
      <c r="Q7" s="32"/>
      <c r="R7" s="33"/>
    </row>
    <row r="8" spans="1:66" s="1" customFormat="1" ht="14.45" customHeight="1">
      <c r="B8" s="31"/>
      <c r="C8" s="32"/>
      <c r="D8" s="28" t="s">
        <v>21</v>
      </c>
      <c r="E8" s="32"/>
      <c r="F8" s="26" t="s">
        <v>22</v>
      </c>
      <c r="G8" s="32"/>
      <c r="H8" s="32"/>
      <c r="I8" s="32"/>
      <c r="J8" s="32"/>
      <c r="K8" s="32"/>
      <c r="L8" s="32"/>
      <c r="M8" s="28" t="s">
        <v>23</v>
      </c>
      <c r="N8" s="32"/>
      <c r="O8" s="187" t="str">
        <f>'Rekapitulace stavby'!AN8</f>
        <v>17.05.2018</v>
      </c>
      <c r="P8" s="187"/>
      <c r="Q8" s="32"/>
      <c r="R8" s="33"/>
    </row>
    <row r="9" spans="1:66" s="1" customFormat="1" ht="10.9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>
      <c r="B10" s="31"/>
      <c r="C10" s="32"/>
      <c r="D10" s="28" t="s">
        <v>25</v>
      </c>
      <c r="E10" s="32"/>
      <c r="F10" s="32"/>
      <c r="G10" s="32"/>
      <c r="H10" s="32"/>
      <c r="I10" s="32"/>
      <c r="J10" s="32"/>
      <c r="K10" s="32"/>
      <c r="L10" s="32"/>
      <c r="M10" s="28" t="s">
        <v>26</v>
      </c>
      <c r="N10" s="32"/>
      <c r="O10" s="153" t="str">
        <f>IF('Rekapitulace stavby'!AN10="","",'Rekapitulace stavby'!AN10)</f>
        <v/>
      </c>
      <c r="P10" s="153"/>
      <c r="Q10" s="32"/>
      <c r="R10" s="33"/>
    </row>
    <row r="11" spans="1:66" s="1" customFormat="1" ht="18" customHeight="1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27</v>
      </c>
      <c r="N11" s="32"/>
      <c r="O11" s="153" t="str">
        <f>IF('Rekapitulace stavby'!AN11="","",'Rekapitulace stavby'!AN11)</f>
        <v/>
      </c>
      <c r="P11" s="153"/>
      <c r="Q11" s="32"/>
      <c r="R11" s="33"/>
    </row>
    <row r="12" spans="1:66" s="1" customFormat="1" ht="6.95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>
      <c r="B13" s="31"/>
      <c r="C13" s="32"/>
      <c r="D13" s="28" t="s">
        <v>28</v>
      </c>
      <c r="E13" s="32"/>
      <c r="F13" s="32"/>
      <c r="G13" s="32"/>
      <c r="H13" s="32"/>
      <c r="I13" s="32"/>
      <c r="J13" s="32"/>
      <c r="K13" s="32"/>
      <c r="L13" s="32"/>
      <c r="M13" s="28" t="s">
        <v>26</v>
      </c>
      <c r="N13" s="32"/>
      <c r="O13" s="153" t="str">
        <f>IF('Rekapitulace stavby'!AN13="","",'Rekapitulace stavby'!AN13)</f>
        <v/>
      </c>
      <c r="P13" s="153"/>
      <c r="Q13" s="32"/>
      <c r="R13" s="33"/>
    </row>
    <row r="14" spans="1:66" s="1" customFormat="1" ht="18" customHeight="1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27</v>
      </c>
      <c r="N14" s="32"/>
      <c r="O14" s="153" t="str">
        <f>IF('Rekapitulace stavby'!AN14="","",'Rekapitulace stavby'!AN14)</f>
        <v/>
      </c>
      <c r="P14" s="153"/>
      <c r="Q14" s="32"/>
      <c r="R14" s="33"/>
    </row>
    <row r="15" spans="1:66" s="1" customFormat="1" ht="6.95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>
      <c r="B16" s="31"/>
      <c r="C16" s="32"/>
      <c r="D16" s="28" t="s">
        <v>29</v>
      </c>
      <c r="E16" s="32"/>
      <c r="F16" s="32"/>
      <c r="G16" s="32"/>
      <c r="H16" s="32"/>
      <c r="I16" s="32"/>
      <c r="J16" s="32"/>
      <c r="K16" s="32"/>
      <c r="L16" s="32"/>
      <c r="M16" s="28" t="s">
        <v>26</v>
      </c>
      <c r="N16" s="32"/>
      <c r="O16" s="153" t="str">
        <f>IF('Rekapitulace stavby'!AN16="","",'Rekapitulace stavby'!AN16)</f>
        <v/>
      </c>
      <c r="P16" s="153"/>
      <c r="Q16" s="32"/>
      <c r="R16" s="33"/>
    </row>
    <row r="17" spans="2:18" s="1" customFormat="1" ht="18" customHeight="1">
      <c r="B17" s="31"/>
      <c r="C17" s="32"/>
      <c r="D17" s="32"/>
      <c r="E17" s="26" t="str">
        <f>IF('Rekapitulace stavby'!E17="","",'Rekapitulace stavby'!E17)</f>
        <v xml:space="preserve"> </v>
      </c>
      <c r="F17" s="32"/>
      <c r="G17" s="32"/>
      <c r="H17" s="32"/>
      <c r="I17" s="32"/>
      <c r="J17" s="32"/>
      <c r="K17" s="32"/>
      <c r="L17" s="32"/>
      <c r="M17" s="28" t="s">
        <v>27</v>
      </c>
      <c r="N17" s="32"/>
      <c r="O17" s="153" t="str">
        <f>IF('Rekapitulace stavby'!AN17="","",'Rekapitulace stavby'!AN17)</f>
        <v/>
      </c>
      <c r="P17" s="153"/>
      <c r="Q17" s="32"/>
      <c r="R17" s="33"/>
    </row>
    <row r="18" spans="2:18" s="1" customFormat="1" ht="6.95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>
      <c r="B19" s="31"/>
      <c r="C19" s="32"/>
      <c r="D19" s="28" t="s">
        <v>31</v>
      </c>
      <c r="E19" s="32"/>
      <c r="F19" s="32"/>
      <c r="G19" s="32"/>
      <c r="H19" s="32"/>
      <c r="I19" s="32"/>
      <c r="J19" s="32"/>
      <c r="K19" s="32"/>
      <c r="L19" s="32"/>
      <c r="M19" s="28" t="s">
        <v>26</v>
      </c>
      <c r="N19" s="32"/>
      <c r="O19" s="153" t="str">
        <f>IF('Rekapitulace stavby'!AN19="","",'Rekapitulace stavby'!AN19)</f>
        <v/>
      </c>
      <c r="P19" s="153"/>
      <c r="Q19" s="32"/>
      <c r="R19" s="33"/>
    </row>
    <row r="20" spans="2:18" s="1" customFormat="1" ht="18" customHeight="1">
      <c r="B20" s="31"/>
      <c r="C20" s="32"/>
      <c r="D20" s="32"/>
      <c r="E20" s="26" t="str">
        <f>IF('Rekapitulace stavby'!E20="","",'Rekapitulace stavby'!E20)</f>
        <v xml:space="preserve"> </v>
      </c>
      <c r="F20" s="32"/>
      <c r="G20" s="32"/>
      <c r="H20" s="32"/>
      <c r="I20" s="32"/>
      <c r="J20" s="32"/>
      <c r="K20" s="32"/>
      <c r="L20" s="32"/>
      <c r="M20" s="28" t="s">
        <v>27</v>
      </c>
      <c r="N20" s="32"/>
      <c r="O20" s="153" t="str">
        <f>IF('Rekapitulace stavby'!AN20="","",'Rekapitulace stavby'!AN20)</f>
        <v/>
      </c>
      <c r="P20" s="153"/>
      <c r="Q20" s="32"/>
      <c r="R20" s="33"/>
    </row>
    <row r="21" spans="2:18" s="1" customFormat="1" ht="6.95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>
      <c r="B22" s="31"/>
      <c r="C22" s="32"/>
      <c r="D22" s="28" t="s">
        <v>32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>
      <c r="B23" s="31"/>
      <c r="C23" s="32"/>
      <c r="D23" s="32"/>
      <c r="E23" s="156" t="s">
        <v>5</v>
      </c>
      <c r="F23" s="156"/>
      <c r="G23" s="156"/>
      <c r="H23" s="156"/>
      <c r="I23" s="156"/>
      <c r="J23" s="156"/>
      <c r="K23" s="156"/>
      <c r="L23" s="156"/>
      <c r="M23" s="32"/>
      <c r="N23" s="32"/>
      <c r="O23" s="32"/>
      <c r="P23" s="32"/>
      <c r="Q23" s="32"/>
      <c r="R23" s="33"/>
    </row>
    <row r="24" spans="2:18" s="1" customFormat="1" ht="6.95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>
      <c r="B26" s="31"/>
      <c r="C26" s="32"/>
      <c r="D26" s="97" t="s">
        <v>90</v>
      </c>
      <c r="E26" s="32"/>
      <c r="F26" s="32"/>
      <c r="G26" s="32"/>
      <c r="H26" s="32"/>
      <c r="I26" s="32"/>
      <c r="J26" s="32"/>
      <c r="K26" s="32"/>
      <c r="L26" s="32"/>
      <c r="M26" s="157">
        <f>N87</f>
        <v>0</v>
      </c>
      <c r="N26" s="157"/>
      <c r="O26" s="157"/>
      <c r="P26" s="157"/>
      <c r="Q26" s="32"/>
      <c r="R26" s="33"/>
    </row>
    <row r="27" spans="2:18" s="1" customFormat="1" ht="14.45" customHeight="1">
      <c r="B27" s="31"/>
      <c r="C27" s="32"/>
      <c r="D27" s="30" t="s">
        <v>91</v>
      </c>
      <c r="E27" s="32"/>
      <c r="F27" s="32"/>
      <c r="G27" s="32"/>
      <c r="H27" s="32"/>
      <c r="I27" s="32"/>
      <c r="J27" s="32"/>
      <c r="K27" s="32"/>
      <c r="L27" s="32"/>
      <c r="M27" s="157">
        <f>N104</f>
        <v>0</v>
      </c>
      <c r="N27" s="157"/>
      <c r="O27" s="157"/>
      <c r="P27" s="157"/>
      <c r="Q27" s="32"/>
      <c r="R27" s="33"/>
    </row>
    <row r="28" spans="2:18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>
      <c r="B29" s="31"/>
      <c r="C29" s="32"/>
      <c r="D29" s="98" t="s">
        <v>35</v>
      </c>
      <c r="E29" s="32"/>
      <c r="F29" s="32"/>
      <c r="G29" s="32"/>
      <c r="H29" s="32"/>
      <c r="I29" s="32"/>
      <c r="J29" s="32"/>
      <c r="K29" s="32"/>
      <c r="L29" s="32"/>
      <c r="M29" s="188">
        <f>ROUND(M26+M27,2)</f>
        <v>0</v>
      </c>
      <c r="N29" s="186"/>
      <c r="O29" s="186"/>
      <c r="P29" s="186"/>
      <c r="Q29" s="32"/>
      <c r="R29" s="33"/>
    </row>
    <row r="30" spans="2:18" s="1" customFormat="1" ht="6.95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>
      <c r="B31" s="31"/>
      <c r="C31" s="32"/>
      <c r="D31" s="38" t="s">
        <v>36</v>
      </c>
      <c r="E31" s="38" t="s">
        <v>37</v>
      </c>
      <c r="F31" s="39">
        <v>0.21</v>
      </c>
      <c r="G31" s="99" t="s">
        <v>38</v>
      </c>
      <c r="H31" s="189">
        <f>ROUND((SUM(BE104:BE105)+SUM(BE122:BE208)), 2)</f>
        <v>0</v>
      </c>
      <c r="I31" s="186"/>
      <c r="J31" s="186"/>
      <c r="K31" s="32"/>
      <c r="L31" s="32"/>
      <c r="M31" s="189">
        <f>ROUND(ROUND((SUM(BE104:BE105)+SUM(BE122:BE208)), 2)*F31, 2)</f>
        <v>0</v>
      </c>
      <c r="N31" s="186"/>
      <c r="O31" s="186"/>
      <c r="P31" s="186"/>
      <c r="Q31" s="32"/>
      <c r="R31" s="33"/>
    </row>
    <row r="32" spans="2:18" s="1" customFormat="1" ht="14.45" customHeight="1">
      <c r="B32" s="31"/>
      <c r="C32" s="32"/>
      <c r="D32" s="32"/>
      <c r="E32" s="38" t="s">
        <v>39</v>
      </c>
      <c r="F32" s="39">
        <v>0.15</v>
      </c>
      <c r="G32" s="99" t="s">
        <v>38</v>
      </c>
      <c r="H32" s="189">
        <f>ROUND((SUM(BF104:BF105)+SUM(BF122:BF208)), 2)</f>
        <v>0</v>
      </c>
      <c r="I32" s="186"/>
      <c r="J32" s="186"/>
      <c r="K32" s="32"/>
      <c r="L32" s="32"/>
      <c r="M32" s="189">
        <f>ROUND(ROUND((SUM(BF104:BF105)+SUM(BF122:BF208)), 2)*F32, 2)</f>
        <v>0</v>
      </c>
      <c r="N32" s="186"/>
      <c r="O32" s="186"/>
      <c r="P32" s="186"/>
      <c r="Q32" s="32"/>
      <c r="R32" s="33"/>
    </row>
    <row r="33" spans="2:18" s="1" customFormat="1" ht="14.45" hidden="1" customHeight="1">
      <c r="B33" s="31"/>
      <c r="C33" s="32"/>
      <c r="D33" s="32"/>
      <c r="E33" s="38" t="s">
        <v>40</v>
      </c>
      <c r="F33" s="39">
        <v>0.21</v>
      </c>
      <c r="G33" s="99" t="s">
        <v>38</v>
      </c>
      <c r="H33" s="189">
        <f>ROUND((SUM(BG104:BG105)+SUM(BG122:BG208)), 2)</f>
        <v>0</v>
      </c>
      <c r="I33" s="186"/>
      <c r="J33" s="186"/>
      <c r="K33" s="32"/>
      <c r="L33" s="32"/>
      <c r="M33" s="189">
        <v>0</v>
      </c>
      <c r="N33" s="186"/>
      <c r="O33" s="186"/>
      <c r="P33" s="186"/>
      <c r="Q33" s="32"/>
      <c r="R33" s="33"/>
    </row>
    <row r="34" spans="2:18" s="1" customFormat="1" ht="14.45" hidden="1" customHeight="1">
      <c r="B34" s="31"/>
      <c r="C34" s="32"/>
      <c r="D34" s="32"/>
      <c r="E34" s="38" t="s">
        <v>41</v>
      </c>
      <c r="F34" s="39">
        <v>0.15</v>
      </c>
      <c r="G34" s="99" t="s">
        <v>38</v>
      </c>
      <c r="H34" s="189">
        <f>ROUND((SUM(BH104:BH105)+SUM(BH122:BH208)), 2)</f>
        <v>0</v>
      </c>
      <c r="I34" s="186"/>
      <c r="J34" s="186"/>
      <c r="K34" s="32"/>
      <c r="L34" s="32"/>
      <c r="M34" s="189">
        <v>0</v>
      </c>
      <c r="N34" s="186"/>
      <c r="O34" s="186"/>
      <c r="P34" s="186"/>
      <c r="Q34" s="32"/>
      <c r="R34" s="33"/>
    </row>
    <row r="35" spans="2:18" s="1" customFormat="1" ht="14.45" hidden="1" customHeight="1">
      <c r="B35" s="31"/>
      <c r="C35" s="32"/>
      <c r="D35" s="32"/>
      <c r="E35" s="38" t="s">
        <v>42</v>
      </c>
      <c r="F35" s="39">
        <v>0</v>
      </c>
      <c r="G35" s="99" t="s">
        <v>38</v>
      </c>
      <c r="H35" s="189">
        <f>ROUND((SUM(BI104:BI105)+SUM(BI122:BI208)), 2)</f>
        <v>0</v>
      </c>
      <c r="I35" s="186"/>
      <c r="J35" s="186"/>
      <c r="K35" s="32"/>
      <c r="L35" s="32"/>
      <c r="M35" s="189">
        <v>0</v>
      </c>
      <c r="N35" s="186"/>
      <c r="O35" s="186"/>
      <c r="P35" s="186"/>
      <c r="Q35" s="32"/>
      <c r="R35" s="33"/>
    </row>
    <row r="36" spans="2:18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>
      <c r="B37" s="31"/>
      <c r="C37" s="95"/>
      <c r="D37" s="100" t="s">
        <v>43</v>
      </c>
      <c r="E37" s="71"/>
      <c r="F37" s="71"/>
      <c r="G37" s="101" t="s">
        <v>44</v>
      </c>
      <c r="H37" s="102" t="s">
        <v>45</v>
      </c>
      <c r="I37" s="71"/>
      <c r="J37" s="71"/>
      <c r="K37" s="71"/>
      <c r="L37" s="190">
        <f>SUM(M29:M35)</f>
        <v>0</v>
      </c>
      <c r="M37" s="190"/>
      <c r="N37" s="190"/>
      <c r="O37" s="190"/>
      <c r="P37" s="191"/>
      <c r="Q37" s="95"/>
      <c r="R37" s="33"/>
    </row>
    <row r="38" spans="2:18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 ht="13.5">
      <c r="B40" s="21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2"/>
    </row>
    <row r="41" spans="2:18" ht="13.5"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2"/>
    </row>
    <row r="42" spans="2:18" ht="13.5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2"/>
    </row>
    <row r="43" spans="2:18" ht="13.5">
      <c r="B43" s="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2"/>
    </row>
    <row r="44" spans="2:18" ht="13.5">
      <c r="B44" s="21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2"/>
    </row>
    <row r="45" spans="2:18" ht="13.5">
      <c r="B45" s="2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2"/>
    </row>
    <row r="46" spans="2:18" ht="13.5">
      <c r="B46" s="21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2"/>
    </row>
    <row r="47" spans="2:18" ht="13.5">
      <c r="B47" s="21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2"/>
    </row>
    <row r="48" spans="2:18" ht="13.5">
      <c r="B48" s="21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2"/>
    </row>
    <row r="49" spans="2:18" ht="13.5">
      <c r="B49" s="21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2"/>
    </row>
    <row r="50" spans="2:18" s="1" customFormat="1">
      <c r="B50" s="31"/>
      <c r="C50" s="32"/>
      <c r="D50" s="46" t="s">
        <v>46</v>
      </c>
      <c r="E50" s="47"/>
      <c r="F50" s="47"/>
      <c r="G50" s="47"/>
      <c r="H50" s="48"/>
      <c r="I50" s="32"/>
      <c r="J50" s="46" t="s">
        <v>47</v>
      </c>
      <c r="K50" s="47"/>
      <c r="L50" s="47"/>
      <c r="M50" s="47"/>
      <c r="N50" s="47"/>
      <c r="O50" s="47"/>
      <c r="P50" s="48"/>
      <c r="Q50" s="32"/>
      <c r="R50" s="33"/>
    </row>
    <row r="51" spans="2:18" ht="13.5">
      <c r="B51" s="21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2"/>
    </row>
    <row r="52" spans="2:18" ht="13.5">
      <c r="B52" s="21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2"/>
    </row>
    <row r="53" spans="2:18" ht="13.5">
      <c r="B53" s="21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2"/>
    </row>
    <row r="54" spans="2:18" ht="13.5">
      <c r="B54" s="21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2"/>
    </row>
    <row r="55" spans="2:18" ht="13.5">
      <c r="B55" s="21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2"/>
    </row>
    <row r="56" spans="2:18" ht="13.5">
      <c r="B56" s="21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2"/>
    </row>
    <row r="57" spans="2:18" ht="13.5">
      <c r="B57" s="21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2"/>
    </row>
    <row r="58" spans="2:18" ht="13.5">
      <c r="B58" s="21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2"/>
    </row>
    <row r="59" spans="2:18" s="1" customFormat="1">
      <c r="B59" s="31"/>
      <c r="C59" s="32"/>
      <c r="D59" s="51" t="s">
        <v>48</v>
      </c>
      <c r="E59" s="52"/>
      <c r="F59" s="52"/>
      <c r="G59" s="53" t="s">
        <v>49</v>
      </c>
      <c r="H59" s="54"/>
      <c r="I59" s="32"/>
      <c r="J59" s="51" t="s">
        <v>48</v>
      </c>
      <c r="K59" s="52"/>
      <c r="L59" s="52"/>
      <c r="M59" s="52"/>
      <c r="N59" s="53" t="s">
        <v>49</v>
      </c>
      <c r="O59" s="52"/>
      <c r="P59" s="54"/>
      <c r="Q59" s="32"/>
      <c r="R59" s="33"/>
    </row>
    <row r="60" spans="2:18" ht="13.5">
      <c r="B60" s="21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2"/>
    </row>
    <row r="61" spans="2:18" s="1" customFormat="1">
      <c r="B61" s="31"/>
      <c r="C61" s="32"/>
      <c r="D61" s="46" t="s">
        <v>50</v>
      </c>
      <c r="E61" s="47"/>
      <c r="F61" s="47"/>
      <c r="G61" s="47"/>
      <c r="H61" s="48"/>
      <c r="I61" s="32"/>
      <c r="J61" s="46" t="s">
        <v>51</v>
      </c>
      <c r="K61" s="47"/>
      <c r="L61" s="47"/>
      <c r="M61" s="47"/>
      <c r="N61" s="47"/>
      <c r="O61" s="47"/>
      <c r="P61" s="48"/>
      <c r="Q61" s="32"/>
      <c r="R61" s="33"/>
    </row>
    <row r="62" spans="2:18" ht="13.5">
      <c r="B62" s="21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2"/>
    </row>
    <row r="63" spans="2:18" ht="13.5">
      <c r="B63" s="21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2"/>
    </row>
    <row r="64" spans="2:18" ht="13.5">
      <c r="B64" s="21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2"/>
    </row>
    <row r="65" spans="2:18" ht="13.5">
      <c r="B65" s="21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2"/>
    </row>
    <row r="66" spans="2:18" ht="13.5">
      <c r="B66" s="21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2"/>
    </row>
    <row r="67" spans="2:18" ht="13.5">
      <c r="B67" s="21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2"/>
    </row>
    <row r="68" spans="2:18" ht="13.5">
      <c r="B68" s="21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2"/>
    </row>
    <row r="69" spans="2:18" ht="13.5">
      <c r="B69" s="21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2"/>
    </row>
    <row r="70" spans="2:18" s="1" customFormat="1">
      <c r="B70" s="31"/>
      <c r="C70" s="32"/>
      <c r="D70" s="51" t="s">
        <v>48</v>
      </c>
      <c r="E70" s="52"/>
      <c r="F70" s="52"/>
      <c r="G70" s="53" t="s">
        <v>49</v>
      </c>
      <c r="H70" s="54"/>
      <c r="I70" s="32"/>
      <c r="J70" s="51" t="s">
        <v>48</v>
      </c>
      <c r="K70" s="52"/>
      <c r="L70" s="52"/>
      <c r="M70" s="52"/>
      <c r="N70" s="53" t="s">
        <v>49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151" t="s">
        <v>92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6.950000000000003" customHeight="1">
      <c r="B78" s="31"/>
      <c r="C78" s="65" t="s">
        <v>17</v>
      </c>
      <c r="D78" s="32"/>
      <c r="E78" s="32"/>
      <c r="F78" s="167" t="str">
        <f>F6</f>
        <v>Statek, kancelář</v>
      </c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32"/>
      <c r="R78" s="33"/>
    </row>
    <row r="79" spans="2:18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3"/>
    </row>
    <row r="80" spans="2:18" s="1" customFormat="1" ht="18" customHeight="1">
      <c r="B80" s="31"/>
      <c r="C80" s="28" t="s">
        <v>21</v>
      </c>
      <c r="D80" s="32"/>
      <c r="E80" s="32"/>
      <c r="F80" s="26" t="str">
        <f>F8</f>
        <v xml:space="preserve"> </v>
      </c>
      <c r="G80" s="32"/>
      <c r="H80" s="32"/>
      <c r="I80" s="32"/>
      <c r="J80" s="32"/>
      <c r="K80" s="28" t="s">
        <v>23</v>
      </c>
      <c r="L80" s="32"/>
      <c r="M80" s="187" t="str">
        <f>IF(O8="","",O8)</f>
        <v>17.05.2018</v>
      </c>
      <c r="N80" s="187"/>
      <c r="O80" s="187"/>
      <c r="P80" s="187"/>
      <c r="Q80" s="32"/>
      <c r="R80" s="33"/>
    </row>
    <row r="81" spans="2:47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3"/>
    </row>
    <row r="82" spans="2:47" s="1" customFormat="1">
      <c r="B82" s="31"/>
      <c r="C82" s="28" t="s">
        <v>25</v>
      </c>
      <c r="D82" s="32"/>
      <c r="E82" s="32"/>
      <c r="F82" s="26" t="str">
        <f>E11</f>
        <v xml:space="preserve"> </v>
      </c>
      <c r="G82" s="32"/>
      <c r="H82" s="32"/>
      <c r="I82" s="32"/>
      <c r="J82" s="32"/>
      <c r="K82" s="28" t="s">
        <v>29</v>
      </c>
      <c r="L82" s="32"/>
      <c r="M82" s="153" t="str">
        <f>E17</f>
        <v xml:space="preserve"> </v>
      </c>
      <c r="N82" s="153"/>
      <c r="O82" s="153"/>
      <c r="P82" s="153"/>
      <c r="Q82" s="153"/>
      <c r="R82" s="33"/>
    </row>
    <row r="83" spans="2:47" s="1" customFormat="1" ht="14.45" customHeight="1">
      <c r="B83" s="31"/>
      <c r="C83" s="28" t="s">
        <v>28</v>
      </c>
      <c r="D83" s="32"/>
      <c r="E83" s="32"/>
      <c r="F83" s="26" t="str">
        <f>IF(E14="","",E14)</f>
        <v xml:space="preserve"> </v>
      </c>
      <c r="G83" s="32"/>
      <c r="H83" s="32"/>
      <c r="I83" s="32"/>
      <c r="J83" s="32"/>
      <c r="K83" s="28" t="s">
        <v>31</v>
      </c>
      <c r="L83" s="32"/>
      <c r="M83" s="153" t="str">
        <f>E20</f>
        <v xml:space="preserve"> </v>
      </c>
      <c r="N83" s="153"/>
      <c r="O83" s="153"/>
      <c r="P83" s="153"/>
      <c r="Q83" s="153"/>
      <c r="R83" s="33"/>
    </row>
    <row r="84" spans="2:47" s="1" customFormat="1" ht="10.35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3"/>
    </row>
    <row r="85" spans="2:47" s="1" customFormat="1" ht="29.25" customHeight="1">
      <c r="B85" s="31"/>
      <c r="C85" s="192" t="s">
        <v>93</v>
      </c>
      <c r="D85" s="193"/>
      <c r="E85" s="193"/>
      <c r="F85" s="193"/>
      <c r="G85" s="193"/>
      <c r="H85" s="95"/>
      <c r="I85" s="95"/>
      <c r="J85" s="95"/>
      <c r="K85" s="95"/>
      <c r="L85" s="95"/>
      <c r="M85" s="95"/>
      <c r="N85" s="192" t="s">
        <v>94</v>
      </c>
      <c r="O85" s="193"/>
      <c r="P85" s="193"/>
      <c r="Q85" s="193"/>
      <c r="R85" s="33"/>
    </row>
    <row r="86" spans="2:47" s="1" customFormat="1" ht="10.35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3"/>
    </row>
    <row r="87" spans="2:47" s="1" customFormat="1" ht="29.25" customHeight="1">
      <c r="B87" s="31"/>
      <c r="C87" s="103" t="s">
        <v>95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182">
        <f>N122</f>
        <v>0</v>
      </c>
      <c r="O87" s="194"/>
      <c r="P87" s="194"/>
      <c r="Q87" s="194"/>
      <c r="R87" s="33"/>
      <c r="AU87" s="17" t="s">
        <v>96</v>
      </c>
    </row>
    <row r="88" spans="2:47" s="6" customFormat="1" ht="24.95" customHeight="1">
      <c r="B88" s="104"/>
      <c r="C88" s="105"/>
      <c r="D88" s="106" t="s">
        <v>97</v>
      </c>
      <c r="E88" s="105"/>
      <c r="F88" s="105"/>
      <c r="G88" s="105"/>
      <c r="H88" s="105"/>
      <c r="I88" s="105"/>
      <c r="J88" s="105"/>
      <c r="K88" s="105"/>
      <c r="L88" s="105"/>
      <c r="M88" s="105"/>
      <c r="N88" s="195">
        <f>N123</f>
        <v>0</v>
      </c>
      <c r="O88" s="196"/>
      <c r="P88" s="196"/>
      <c r="Q88" s="196"/>
      <c r="R88" s="107"/>
    </row>
    <row r="89" spans="2:47" s="7" customFormat="1" ht="19.899999999999999" customHeight="1">
      <c r="B89" s="108"/>
      <c r="C89" s="109"/>
      <c r="D89" s="110" t="s">
        <v>98</v>
      </c>
      <c r="E89" s="109"/>
      <c r="F89" s="109"/>
      <c r="G89" s="109"/>
      <c r="H89" s="109"/>
      <c r="I89" s="109"/>
      <c r="J89" s="109"/>
      <c r="K89" s="109"/>
      <c r="L89" s="109"/>
      <c r="M89" s="109"/>
      <c r="N89" s="197">
        <f>N124</f>
        <v>0</v>
      </c>
      <c r="O89" s="198"/>
      <c r="P89" s="198"/>
      <c r="Q89" s="198"/>
      <c r="R89" s="111"/>
    </row>
    <row r="90" spans="2:47" s="7" customFormat="1" ht="19.899999999999999" customHeight="1">
      <c r="B90" s="108"/>
      <c r="C90" s="109"/>
      <c r="D90" s="110" t="s">
        <v>99</v>
      </c>
      <c r="E90" s="109"/>
      <c r="F90" s="109"/>
      <c r="G90" s="109"/>
      <c r="H90" s="109"/>
      <c r="I90" s="109"/>
      <c r="J90" s="109"/>
      <c r="K90" s="109"/>
      <c r="L90" s="109"/>
      <c r="M90" s="109"/>
      <c r="N90" s="197">
        <f>N150</f>
        <v>0</v>
      </c>
      <c r="O90" s="198"/>
      <c r="P90" s="198"/>
      <c r="Q90" s="198"/>
      <c r="R90" s="111"/>
    </row>
    <row r="91" spans="2:47" s="7" customFormat="1" ht="19.899999999999999" customHeight="1">
      <c r="B91" s="108"/>
      <c r="C91" s="109"/>
      <c r="D91" s="110" t="s">
        <v>100</v>
      </c>
      <c r="E91" s="109"/>
      <c r="F91" s="109"/>
      <c r="G91" s="109"/>
      <c r="H91" s="109"/>
      <c r="I91" s="109"/>
      <c r="J91" s="109"/>
      <c r="K91" s="109"/>
      <c r="L91" s="109"/>
      <c r="M91" s="109"/>
      <c r="N91" s="197">
        <f>N156</f>
        <v>0</v>
      </c>
      <c r="O91" s="198"/>
      <c r="P91" s="198"/>
      <c r="Q91" s="198"/>
      <c r="R91" s="111"/>
    </row>
    <row r="92" spans="2:47" s="6" customFormat="1" ht="24.95" customHeight="1">
      <c r="B92" s="104"/>
      <c r="C92" s="105"/>
      <c r="D92" s="106" t="s">
        <v>101</v>
      </c>
      <c r="E92" s="105"/>
      <c r="F92" s="105"/>
      <c r="G92" s="105"/>
      <c r="H92" s="105"/>
      <c r="I92" s="105"/>
      <c r="J92" s="105"/>
      <c r="K92" s="105"/>
      <c r="L92" s="105"/>
      <c r="M92" s="105"/>
      <c r="N92" s="195">
        <f>N158</f>
        <v>0</v>
      </c>
      <c r="O92" s="196"/>
      <c r="P92" s="196"/>
      <c r="Q92" s="196"/>
      <c r="R92" s="107"/>
    </row>
    <row r="93" spans="2:47" s="7" customFormat="1" ht="19.899999999999999" customHeight="1">
      <c r="B93" s="108"/>
      <c r="C93" s="109"/>
      <c r="D93" s="110" t="s">
        <v>102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97">
        <f>N159</f>
        <v>0</v>
      </c>
      <c r="O93" s="198"/>
      <c r="P93" s="198"/>
      <c r="Q93" s="198"/>
      <c r="R93" s="111"/>
    </row>
    <row r="94" spans="2:47" s="7" customFormat="1" ht="19.899999999999999" customHeight="1">
      <c r="B94" s="108"/>
      <c r="C94" s="109"/>
      <c r="D94" s="110" t="s">
        <v>103</v>
      </c>
      <c r="E94" s="109"/>
      <c r="F94" s="109"/>
      <c r="G94" s="109"/>
      <c r="H94" s="109"/>
      <c r="I94" s="109"/>
      <c r="J94" s="109"/>
      <c r="K94" s="109"/>
      <c r="L94" s="109"/>
      <c r="M94" s="109"/>
      <c r="N94" s="197">
        <f>N177</f>
        <v>0</v>
      </c>
      <c r="O94" s="198"/>
      <c r="P94" s="198"/>
      <c r="Q94" s="198"/>
      <c r="R94" s="111"/>
    </row>
    <row r="95" spans="2:47" s="7" customFormat="1" ht="19.899999999999999" customHeight="1">
      <c r="B95" s="108"/>
      <c r="C95" s="109"/>
      <c r="D95" s="110" t="s">
        <v>104</v>
      </c>
      <c r="E95" s="109"/>
      <c r="F95" s="109"/>
      <c r="G95" s="109"/>
      <c r="H95" s="109"/>
      <c r="I95" s="109"/>
      <c r="J95" s="109"/>
      <c r="K95" s="109"/>
      <c r="L95" s="109"/>
      <c r="M95" s="109"/>
      <c r="N95" s="197">
        <f>N186</f>
        <v>0</v>
      </c>
      <c r="O95" s="198"/>
      <c r="P95" s="198"/>
      <c r="Q95" s="198"/>
      <c r="R95" s="111"/>
    </row>
    <row r="96" spans="2:47" s="7" customFormat="1" ht="19.899999999999999" customHeight="1">
      <c r="B96" s="108"/>
      <c r="C96" s="109"/>
      <c r="D96" s="110" t="s">
        <v>105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97">
        <f>N190</f>
        <v>0</v>
      </c>
      <c r="O96" s="198"/>
      <c r="P96" s="198"/>
      <c r="Q96" s="198"/>
      <c r="R96" s="111"/>
    </row>
    <row r="97" spans="2:21" s="7" customFormat="1" ht="19.899999999999999" customHeight="1">
      <c r="B97" s="108"/>
      <c r="C97" s="109"/>
      <c r="D97" s="110" t="s">
        <v>106</v>
      </c>
      <c r="E97" s="109"/>
      <c r="F97" s="109"/>
      <c r="G97" s="109"/>
      <c r="H97" s="109"/>
      <c r="I97" s="109"/>
      <c r="J97" s="109"/>
      <c r="K97" s="109"/>
      <c r="L97" s="109"/>
      <c r="M97" s="109"/>
      <c r="N97" s="197">
        <f>N192</f>
        <v>0</v>
      </c>
      <c r="O97" s="198"/>
      <c r="P97" s="198"/>
      <c r="Q97" s="198"/>
      <c r="R97" s="111"/>
    </row>
    <row r="98" spans="2:21" s="7" customFormat="1" ht="19.899999999999999" customHeight="1">
      <c r="B98" s="108"/>
      <c r="C98" s="109"/>
      <c r="D98" s="110" t="s">
        <v>107</v>
      </c>
      <c r="E98" s="109"/>
      <c r="F98" s="109"/>
      <c r="G98" s="109"/>
      <c r="H98" s="109"/>
      <c r="I98" s="109"/>
      <c r="J98" s="109"/>
      <c r="K98" s="109"/>
      <c r="L98" s="109"/>
      <c r="M98" s="109"/>
      <c r="N98" s="197">
        <f>N200</f>
        <v>0</v>
      </c>
      <c r="O98" s="198"/>
      <c r="P98" s="198"/>
      <c r="Q98" s="198"/>
      <c r="R98" s="111"/>
    </row>
    <row r="99" spans="2:21" s="7" customFormat="1" ht="19.899999999999999" customHeight="1">
      <c r="B99" s="108"/>
      <c r="C99" s="109"/>
      <c r="D99" s="110" t="s">
        <v>108</v>
      </c>
      <c r="E99" s="109"/>
      <c r="F99" s="109"/>
      <c r="G99" s="109"/>
      <c r="H99" s="109"/>
      <c r="I99" s="109"/>
      <c r="J99" s="109"/>
      <c r="K99" s="109"/>
      <c r="L99" s="109"/>
      <c r="M99" s="109"/>
      <c r="N99" s="197">
        <f>N202</f>
        <v>0</v>
      </c>
      <c r="O99" s="198"/>
      <c r="P99" s="198"/>
      <c r="Q99" s="198"/>
      <c r="R99" s="111"/>
    </row>
    <row r="100" spans="2:21" s="6" customFormat="1" ht="24.95" customHeight="1">
      <c r="B100" s="104"/>
      <c r="C100" s="105"/>
      <c r="D100" s="106" t="s">
        <v>109</v>
      </c>
      <c r="E100" s="105"/>
      <c r="F100" s="105"/>
      <c r="G100" s="105"/>
      <c r="H100" s="105"/>
      <c r="I100" s="105"/>
      <c r="J100" s="105"/>
      <c r="K100" s="105"/>
      <c r="L100" s="105"/>
      <c r="M100" s="105"/>
      <c r="N100" s="195">
        <f>N204</f>
        <v>0</v>
      </c>
      <c r="O100" s="196"/>
      <c r="P100" s="196"/>
      <c r="Q100" s="196"/>
      <c r="R100" s="107"/>
    </row>
    <row r="101" spans="2:21" s="7" customFormat="1" ht="19.899999999999999" customHeight="1">
      <c r="B101" s="108"/>
      <c r="C101" s="109"/>
      <c r="D101" s="110" t="s">
        <v>110</v>
      </c>
      <c r="E101" s="109"/>
      <c r="F101" s="109"/>
      <c r="G101" s="109"/>
      <c r="H101" s="109"/>
      <c r="I101" s="109"/>
      <c r="J101" s="109"/>
      <c r="K101" s="109"/>
      <c r="L101" s="109"/>
      <c r="M101" s="109"/>
      <c r="N101" s="197">
        <f>N205</f>
        <v>0</v>
      </c>
      <c r="O101" s="198"/>
      <c r="P101" s="198"/>
      <c r="Q101" s="198"/>
      <c r="R101" s="111"/>
    </row>
    <row r="102" spans="2:21" s="7" customFormat="1" ht="19.899999999999999" customHeight="1">
      <c r="B102" s="108"/>
      <c r="C102" s="109"/>
      <c r="D102" s="110" t="s">
        <v>111</v>
      </c>
      <c r="E102" s="109"/>
      <c r="F102" s="109"/>
      <c r="G102" s="109"/>
      <c r="H102" s="109"/>
      <c r="I102" s="109"/>
      <c r="J102" s="109"/>
      <c r="K102" s="109"/>
      <c r="L102" s="109"/>
      <c r="M102" s="109"/>
      <c r="N102" s="197">
        <f>N207</f>
        <v>0</v>
      </c>
      <c r="O102" s="198"/>
      <c r="P102" s="198"/>
      <c r="Q102" s="198"/>
      <c r="R102" s="111"/>
    </row>
    <row r="103" spans="2:21" s="1" customFormat="1" ht="21.75" customHeight="1"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</row>
    <row r="104" spans="2:21" s="1" customFormat="1" ht="29.25" customHeight="1">
      <c r="B104" s="31"/>
      <c r="C104" s="103" t="s">
        <v>112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194">
        <v>0</v>
      </c>
      <c r="O104" s="199"/>
      <c r="P104" s="199"/>
      <c r="Q104" s="199"/>
      <c r="R104" s="33"/>
      <c r="T104" s="112"/>
      <c r="U104" s="113" t="s">
        <v>36</v>
      </c>
    </row>
    <row r="105" spans="2:21" s="1" customFormat="1" ht="18" customHeight="1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21" s="1" customFormat="1" ht="29.25" customHeight="1">
      <c r="B106" s="31"/>
      <c r="C106" s="94" t="s">
        <v>82</v>
      </c>
      <c r="D106" s="95"/>
      <c r="E106" s="95"/>
      <c r="F106" s="95"/>
      <c r="G106" s="95"/>
      <c r="H106" s="95"/>
      <c r="I106" s="95"/>
      <c r="J106" s="95"/>
      <c r="K106" s="95"/>
      <c r="L106" s="183">
        <f>ROUND(SUM(N87+N104),2)</f>
        <v>0</v>
      </c>
      <c r="M106" s="183"/>
      <c r="N106" s="183"/>
      <c r="O106" s="183"/>
      <c r="P106" s="183"/>
      <c r="Q106" s="183"/>
      <c r="R106" s="33"/>
    </row>
    <row r="107" spans="2:21" s="1" customFormat="1" ht="6.95" customHeight="1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7"/>
    </row>
    <row r="111" spans="2:21" s="1" customFormat="1" ht="6.95" customHeight="1">
      <c r="B111" s="58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60"/>
    </row>
    <row r="112" spans="2:21" s="1" customFormat="1" ht="36.950000000000003" customHeight="1">
      <c r="B112" s="31"/>
      <c r="C112" s="151" t="s">
        <v>113</v>
      </c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33"/>
    </row>
    <row r="113" spans="2:65" s="1" customFormat="1" ht="6.95" customHeight="1"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</row>
    <row r="114" spans="2:65" s="1" customFormat="1" ht="36.950000000000003" customHeight="1">
      <c r="B114" s="31"/>
      <c r="C114" s="65" t="s">
        <v>17</v>
      </c>
      <c r="D114" s="32"/>
      <c r="E114" s="32"/>
      <c r="F114" s="167" t="str">
        <f>F6</f>
        <v>Statek, kancelář</v>
      </c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32"/>
      <c r="R114" s="33"/>
    </row>
    <row r="115" spans="2:65" s="1" customFormat="1" ht="6.95" customHeight="1"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</row>
    <row r="116" spans="2:65" s="1" customFormat="1" ht="18" customHeight="1">
      <c r="B116" s="31"/>
      <c r="C116" s="28" t="s">
        <v>21</v>
      </c>
      <c r="D116" s="32"/>
      <c r="E116" s="32"/>
      <c r="F116" s="26" t="str">
        <f>F8</f>
        <v xml:space="preserve"> </v>
      </c>
      <c r="G116" s="32"/>
      <c r="H116" s="32"/>
      <c r="I116" s="32"/>
      <c r="J116" s="32"/>
      <c r="K116" s="28" t="s">
        <v>23</v>
      </c>
      <c r="L116" s="32"/>
      <c r="M116" s="187" t="str">
        <f>IF(O8="","",O8)</f>
        <v>17.05.2018</v>
      </c>
      <c r="N116" s="187"/>
      <c r="O116" s="187"/>
      <c r="P116" s="187"/>
      <c r="Q116" s="32"/>
      <c r="R116" s="33"/>
    </row>
    <row r="117" spans="2:65" s="1" customFormat="1" ht="6.95" customHeight="1"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</row>
    <row r="118" spans="2:65" s="1" customFormat="1">
      <c r="B118" s="31"/>
      <c r="C118" s="28" t="s">
        <v>25</v>
      </c>
      <c r="D118" s="32"/>
      <c r="E118" s="32"/>
      <c r="F118" s="26" t="str">
        <f>E11</f>
        <v xml:space="preserve"> </v>
      </c>
      <c r="G118" s="32"/>
      <c r="H118" s="32"/>
      <c r="I118" s="32"/>
      <c r="J118" s="32"/>
      <c r="K118" s="28" t="s">
        <v>29</v>
      </c>
      <c r="L118" s="32"/>
      <c r="M118" s="153" t="str">
        <f>E17</f>
        <v xml:space="preserve"> </v>
      </c>
      <c r="N118" s="153"/>
      <c r="O118" s="153"/>
      <c r="P118" s="153"/>
      <c r="Q118" s="153"/>
      <c r="R118" s="33"/>
    </row>
    <row r="119" spans="2:65" s="1" customFormat="1" ht="14.45" customHeight="1">
      <c r="B119" s="31"/>
      <c r="C119" s="28" t="s">
        <v>28</v>
      </c>
      <c r="D119" s="32"/>
      <c r="E119" s="32"/>
      <c r="F119" s="26" t="str">
        <f>IF(E14="","",E14)</f>
        <v xml:space="preserve"> </v>
      </c>
      <c r="G119" s="32"/>
      <c r="H119" s="32"/>
      <c r="I119" s="32"/>
      <c r="J119" s="32"/>
      <c r="K119" s="28" t="s">
        <v>31</v>
      </c>
      <c r="L119" s="32"/>
      <c r="M119" s="153" t="str">
        <f>E20</f>
        <v xml:space="preserve"> </v>
      </c>
      <c r="N119" s="153"/>
      <c r="O119" s="153"/>
      <c r="P119" s="153"/>
      <c r="Q119" s="153"/>
      <c r="R119" s="33"/>
    </row>
    <row r="120" spans="2:65" s="1" customFormat="1" ht="10.35" customHeight="1"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3"/>
    </row>
    <row r="121" spans="2:65" s="8" customFormat="1" ht="29.25" customHeight="1">
      <c r="B121" s="114"/>
      <c r="C121" s="115" t="s">
        <v>114</v>
      </c>
      <c r="D121" s="116" t="s">
        <v>115</v>
      </c>
      <c r="E121" s="116" t="s">
        <v>54</v>
      </c>
      <c r="F121" s="200" t="s">
        <v>116</v>
      </c>
      <c r="G121" s="200"/>
      <c r="H121" s="200"/>
      <c r="I121" s="200"/>
      <c r="J121" s="116" t="s">
        <v>117</v>
      </c>
      <c r="K121" s="116" t="s">
        <v>118</v>
      </c>
      <c r="L121" s="201" t="s">
        <v>119</v>
      </c>
      <c r="M121" s="201"/>
      <c r="N121" s="200" t="s">
        <v>94</v>
      </c>
      <c r="O121" s="200"/>
      <c r="P121" s="200"/>
      <c r="Q121" s="202"/>
      <c r="R121" s="117"/>
      <c r="T121" s="72" t="s">
        <v>120</v>
      </c>
      <c r="U121" s="73" t="s">
        <v>36</v>
      </c>
      <c r="V121" s="73" t="s">
        <v>121</v>
      </c>
      <c r="W121" s="73" t="s">
        <v>122</v>
      </c>
      <c r="X121" s="73" t="s">
        <v>123</v>
      </c>
      <c r="Y121" s="73" t="s">
        <v>124</v>
      </c>
      <c r="Z121" s="73" t="s">
        <v>125</v>
      </c>
      <c r="AA121" s="74" t="s">
        <v>126</v>
      </c>
    </row>
    <row r="122" spans="2:65" s="1" customFormat="1" ht="29.25" customHeight="1">
      <c r="B122" s="31"/>
      <c r="C122" s="76" t="s">
        <v>90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207">
        <f>BK122</f>
        <v>0</v>
      </c>
      <c r="O122" s="208"/>
      <c r="P122" s="208"/>
      <c r="Q122" s="208"/>
      <c r="R122" s="33"/>
      <c r="T122" s="75"/>
      <c r="U122" s="47"/>
      <c r="V122" s="47"/>
      <c r="W122" s="118">
        <f>W123+W158+W204</f>
        <v>120.35285499999999</v>
      </c>
      <c r="X122" s="47"/>
      <c r="Y122" s="118">
        <f>Y123+Y158+Y204</f>
        <v>3.038049</v>
      </c>
      <c r="Z122" s="47"/>
      <c r="AA122" s="119">
        <f>AA123+AA158+AA204</f>
        <v>1.6598040000000001</v>
      </c>
      <c r="AT122" s="17" t="s">
        <v>71</v>
      </c>
      <c r="AU122" s="17" t="s">
        <v>96</v>
      </c>
      <c r="BK122" s="120">
        <f>BK123+BK158+BK204</f>
        <v>0</v>
      </c>
    </row>
    <row r="123" spans="2:65" s="9" customFormat="1" ht="37.35" customHeight="1">
      <c r="B123" s="121"/>
      <c r="C123" s="122"/>
      <c r="D123" s="123" t="s">
        <v>97</v>
      </c>
      <c r="E123" s="123"/>
      <c r="F123" s="123"/>
      <c r="G123" s="123"/>
      <c r="H123" s="123"/>
      <c r="I123" s="123"/>
      <c r="J123" s="123"/>
      <c r="K123" s="123"/>
      <c r="L123" s="123"/>
      <c r="M123" s="123"/>
      <c r="N123" s="209">
        <f>BK123</f>
        <v>0</v>
      </c>
      <c r="O123" s="195"/>
      <c r="P123" s="195"/>
      <c r="Q123" s="195"/>
      <c r="R123" s="124"/>
      <c r="T123" s="125"/>
      <c r="U123" s="122"/>
      <c r="V123" s="122"/>
      <c r="W123" s="126">
        <f>W124+W150+W156</f>
        <v>84.62868499999999</v>
      </c>
      <c r="X123" s="122"/>
      <c r="Y123" s="126">
        <f>Y124+Y150+Y156</f>
        <v>2.0646649999999998</v>
      </c>
      <c r="Z123" s="122"/>
      <c r="AA123" s="127">
        <f>AA124+AA150+AA156</f>
        <v>1.6598040000000001</v>
      </c>
      <c r="AR123" s="128" t="s">
        <v>77</v>
      </c>
      <c r="AT123" s="129" t="s">
        <v>71</v>
      </c>
      <c r="AU123" s="129" t="s">
        <v>72</v>
      </c>
      <c r="AY123" s="128" t="s">
        <v>127</v>
      </c>
      <c r="BK123" s="130">
        <f>BK124+BK150+BK156</f>
        <v>0</v>
      </c>
    </row>
    <row r="124" spans="2:65" s="9" customFormat="1" ht="19.899999999999999" customHeight="1">
      <c r="B124" s="121"/>
      <c r="C124" s="122"/>
      <c r="D124" s="131" t="s">
        <v>98</v>
      </c>
      <c r="E124" s="131"/>
      <c r="F124" s="131"/>
      <c r="G124" s="131"/>
      <c r="H124" s="131"/>
      <c r="I124" s="131"/>
      <c r="J124" s="131"/>
      <c r="K124" s="131"/>
      <c r="L124" s="131"/>
      <c r="M124" s="131"/>
      <c r="N124" s="210">
        <f>BK124</f>
        <v>0</v>
      </c>
      <c r="O124" s="211"/>
      <c r="P124" s="211"/>
      <c r="Q124" s="211"/>
      <c r="R124" s="124"/>
      <c r="T124" s="125"/>
      <c r="U124" s="122"/>
      <c r="V124" s="122"/>
      <c r="W124" s="126">
        <f>SUM(W125:W149)</f>
        <v>74.362009999999998</v>
      </c>
      <c r="X124" s="122"/>
      <c r="Y124" s="126">
        <f>SUM(Y125:Y149)</f>
        <v>2.0646649999999998</v>
      </c>
      <c r="Z124" s="122"/>
      <c r="AA124" s="127">
        <f>SUM(AA125:AA149)</f>
        <v>1.6598040000000001</v>
      </c>
      <c r="AR124" s="128" t="s">
        <v>77</v>
      </c>
      <c r="AT124" s="129" t="s">
        <v>71</v>
      </c>
      <c r="AU124" s="129" t="s">
        <v>77</v>
      </c>
      <c r="AY124" s="128" t="s">
        <v>127</v>
      </c>
      <c r="BK124" s="130">
        <f>SUM(BK125:BK149)</f>
        <v>0</v>
      </c>
    </row>
    <row r="125" spans="2:65" s="1" customFormat="1" ht="38.25" customHeight="1">
      <c r="B125" s="132"/>
      <c r="C125" s="133" t="s">
        <v>128</v>
      </c>
      <c r="D125" s="133" t="s">
        <v>129</v>
      </c>
      <c r="E125" s="134" t="s">
        <v>130</v>
      </c>
      <c r="F125" s="203" t="s">
        <v>131</v>
      </c>
      <c r="G125" s="203"/>
      <c r="H125" s="203"/>
      <c r="I125" s="203"/>
      <c r="J125" s="135" t="s">
        <v>132</v>
      </c>
      <c r="K125" s="136">
        <v>1</v>
      </c>
      <c r="L125" s="204">
        <v>0</v>
      </c>
      <c r="M125" s="204"/>
      <c r="N125" s="204">
        <f t="shared" ref="N125:N149" si="0">ROUND(L125*K125,2)</f>
        <v>0</v>
      </c>
      <c r="O125" s="204"/>
      <c r="P125" s="204"/>
      <c r="Q125" s="204"/>
      <c r="R125" s="137"/>
      <c r="T125" s="138" t="s">
        <v>5</v>
      </c>
      <c r="U125" s="40" t="s">
        <v>37</v>
      </c>
      <c r="V125" s="139">
        <v>0.54400000000000004</v>
      </c>
      <c r="W125" s="139">
        <f t="shared" ref="W125:W149" si="1">V125*K125</f>
        <v>0.54400000000000004</v>
      </c>
      <c r="X125" s="139">
        <v>0</v>
      </c>
      <c r="Y125" s="139">
        <f t="shared" ref="Y125:Y149" si="2">X125*K125</f>
        <v>0</v>
      </c>
      <c r="Z125" s="139">
        <v>0.05</v>
      </c>
      <c r="AA125" s="140">
        <f t="shared" ref="AA125:AA149" si="3">Z125*K125</f>
        <v>0.05</v>
      </c>
      <c r="AR125" s="17" t="s">
        <v>133</v>
      </c>
      <c r="AT125" s="17" t="s">
        <v>129</v>
      </c>
      <c r="AU125" s="17" t="s">
        <v>88</v>
      </c>
      <c r="AY125" s="17" t="s">
        <v>127</v>
      </c>
      <c r="BE125" s="141">
        <f t="shared" ref="BE125:BE149" si="4">IF(U125="základní",N125,0)</f>
        <v>0</v>
      </c>
      <c r="BF125" s="141">
        <f t="shared" ref="BF125:BF149" si="5">IF(U125="snížená",N125,0)</f>
        <v>0</v>
      </c>
      <c r="BG125" s="141">
        <f t="shared" ref="BG125:BG149" si="6">IF(U125="zákl. přenesená",N125,0)</f>
        <v>0</v>
      </c>
      <c r="BH125" s="141">
        <f t="shared" ref="BH125:BH149" si="7">IF(U125="sníž. přenesená",N125,0)</f>
        <v>0</v>
      </c>
      <c r="BI125" s="141">
        <f t="shared" ref="BI125:BI149" si="8">IF(U125="nulová",N125,0)</f>
        <v>0</v>
      </c>
      <c r="BJ125" s="17" t="s">
        <v>77</v>
      </c>
      <c r="BK125" s="141">
        <f t="shared" ref="BK125:BK149" si="9">ROUND(L125*K125,2)</f>
        <v>0</v>
      </c>
      <c r="BL125" s="17" t="s">
        <v>133</v>
      </c>
      <c r="BM125" s="17" t="s">
        <v>134</v>
      </c>
    </row>
    <row r="126" spans="2:65" s="1" customFormat="1" ht="16.5" customHeight="1">
      <c r="B126" s="132"/>
      <c r="C126" s="133" t="s">
        <v>135</v>
      </c>
      <c r="D126" s="133" t="s">
        <v>129</v>
      </c>
      <c r="E126" s="134" t="s">
        <v>136</v>
      </c>
      <c r="F126" s="203" t="s">
        <v>137</v>
      </c>
      <c r="G126" s="203"/>
      <c r="H126" s="203"/>
      <c r="I126" s="203"/>
      <c r="J126" s="135" t="s">
        <v>138</v>
      </c>
      <c r="K126" s="136">
        <v>5.35</v>
      </c>
      <c r="L126" s="204">
        <v>0</v>
      </c>
      <c r="M126" s="204"/>
      <c r="N126" s="204">
        <f t="shared" si="0"/>
        <v>0</v>
      </c>
      <c r="O126" s="204"/>
      <c r="P126" s="204"/>
      <c r="Q126" s="204"/>
      <c r="R126" s="137"/>
      <c r="T126" s="138" t="s">
        <v>5</v>
      </c>
      <c r="U126" s="40" t="s">
        <v>37</v>
      </c>
      <c r="V126" s="139">
        <v>0.104</v>
      </c>
      <c r="W126" s="139">
        <f t="shared" si="1"/>
        <v>0.55639999999999989</v>
      </c>
      <c r="X126" s="139">
        <v>0</v>
      </c>
      <c r="Y126" s="139">
        <f t="shared" si="2"/>
        <v>0</v>
      </c>
      <c r="Z126" s="139">
        <v>1.6999999999999999E-3</v>
      </c>
      <c r="AA126" s="140">
        <f t="shared" si="3"/>
        <v>9.0949999999999989E-3</v>
      </c>
      <c r="AR126" s="17" t="s">
        <v>139</v>
      </c>
      <c r="AT126" s="17" t="s">
        <v>129</v>
      </c>
      <c r="AU126" s="17" t="s">
        <v>88</v>
      </c>
      <c r="AY126" s="17" t="s">
        <v>127</v>
      </c>
      <c r="BE126" s="141">
        <f t="shared" si="4"/>
        <v>0</v>
      </c>
      <c r="BF126" s="141">
        <f t="shared" si="5"/>
        <v>0</v>
      </c>
      <c r="BG126" s="141">
        <f t="shared" si="6"/>
        <v>0</v>
      </c>
      <c r="BH126" s="141">
        <f t="shared" si="7"/>
        <v>0</v>
      </c>
      <c r="BI126" s="141">
        <f t="shared" si="8"/>
        <v>0</v>
      </c>
      <c r="BJ126" s="17" t="s">
        <v>77</v>
      </c>
      <c r="BK126" s="141">
        <f t="shared" si="9"/>
        <v>0</v>
      </c>
      <c r="BL126" s="17" t="s">
        <v>139</v>
      </c>
      <c r="BM126" s="17" t="s">
        <v>140</v>
      </c>
    </row>
    <row r="127" spans="2:65" s="1" customFormat="1" ht="25.5" customHeight="1">
      <c r="B127" s="132"/>
      <c r="C127" s="133" t="s">
        <v>77</v>
      </c>
      <c r="D127" s="133" t="s">
        <v>129</v>
      </c>
      <c r="E127" s="134" t="s">
        <v>141</v>
      </c>
      <c r="F127" s="203" t="s">
        <v>142</v>
      </c>
      <c r="G127" s="203"/>
      <c r="H127" s="203"/>
      <c r="I127" s="203"/>
      <c r="J127" s="135" t="s">
        <v>143</v>
      </c>
      <c r="K127" s="136">
        <v>7.7</v>
      </c>
      <c r="L127" s="204">
        <v>0</v>
      </c>
      <c r="M127" s="204"/>
      <c r="N127" s="204">
        <f t="shared" si="0"/>
        <v>0</v>
      </c>
      <c r="O127" s="204"/>
      <c r="P127" s="204"/>
      <c r="Q127" s="204"/>
      <c r="R127" s="137"/>
      <c r="T127" s="138" t="s">
        <v>5</v>
      </c>
      <c r="U127" s="40" t="s">
        <v>37</v>
      </c>
      <c r="V127" s="139">
        <v>0.23899999999999999</v>
      </c>
      <c r="W127" s="139">
        <f t="shared" si="1"/>
        <v>1.8403</v>
      </c>
      <c r="X127" s="139">
        <v>0</v>
      </c>
      <c r="Y127" s="139">
        <f t="shared" si="2"/>
        <v>0</v>
      </c>
      <c r="Z127" s="139">
        <v>2.7220000000000001E-2</v>
      </c>
      <c r="AA127" s="140">
        <f t="shared" si="3"/>
        <v>0.209594</v>
      </c>
      <c r="AR127" s="17" t="s">
        <v>139</v>
      </c>
      <c r="AT127" s="17" t="s">
        <v>129</v>
      </c>
      <c r="AU127" s="17" t="s">
        <v>88</v>
      </c>
      <c r="AY127" s="17" t="s">
        <v>127</v>
      </c>
      <c r="BE127" s="141">
        <f t="shared" si="4"/>
        <v>0</v>
      </c>
      <c r="BF127" s="141">
        <f t="shared" si="5"/>
        <v>0</v>
      </c>
      <c r="BG127" s="141">
        <f t="shared" si="6"/>
        <v>0</v>
      </c>
      <c r="BH127" s="141">
        <f t="shared" si="7"/>
        <v>0</v>
      </c>
      <c r="BI127" s="141">
        <f t="shared" si="8"/>
        <v>0</v>
      </c>
      <c r="BJ127" s="17" t="s">
        <v>77</v>
      </c>
      <c r="BK127" s="141">
        <f t="shared" si="9"/>
        <v>0</v>
      </c>
      <c r="BL127" s="17" t="s">
        <v>139</v>
      </c>
      <c r="BM127" s="17" t="s">
        <v>144</v>
      </c>
    </row>
    <row r="128" spans="2:65" s="1" customFormat="1" ht="38.25" customHeight="1">
      <c r="B128" s="132"/>
      <c r="C128" s="133" t="s">
        <v>145</v>
      </c>
      <c r="D128" s="133" t="s">
        <v>129</v>
      </c>
      <c r="E128" s="134" t="s">
        <v>146</v>
      </c>
      <c r="F128" s="203" t="s">
        <v>147</v>
      </c>
      <c r="G128" s="203"/>
      <c r="H128" s="203"/>
      <c r="I128" s="203"/>
      <c r="J128" s="135" t="s">
        <v>148</v>
      </c>
      <c r="K128" s="136">
        <v>0.77</v>
      </c>
      <c r="L128" s="204">
        <v>0</v>
      </c>
      <c r="M128" s="204"/>
      <c r="N128" s="204">
        <f t="shared" si="0"/>
        <v>0</v>
      </c>
      <c r="O128" s="204"/>
      <c r="P128" s="204"/>
      <c r="Q128" s="204"/>
      <c r="R128" s="137"/>
      <c r="T128" s="138" t="s">
        <v>5</v>
      </c>
      <c r="U128" s="40" t="s">
        <v>37</v>
      </c>
      <c r="V128" s="139">
        <v>2.7130000000000001</v>
      </c>
      <c r="W128" s="139">
        <f t="shared" si="1"/>
        <v>2.08901</v>
      </c>
      <c r="X128" s="139">
        <v>0</v>
      </c>
      <c r="Y128" s="139">
        <f t="shared" si="2"/>
        <v>0</v>
      </c>
      <c r="Z128" s="139">
        <v>1.8</v>
      </c>
      <c r="AA128" s="140">
        <f t="shared" si="3"/>
        <v>1.3860000000000001</v>
      </c>
      <c r="AR128" s="17" t="s">
        <v>133</v>
      </c>
      <c r="AT128" s="17" t="s">
        <v>129</v>
      </c>
      <c r="AU128" s="17" t="s">
        <v>88</v>
      </c>
      <c r="AY128" s="17" t="s">
        <v>127</v>
      </c>
      <c r="BE128" s="141">
        <f t="shared" si="4"/>
        <v>0</v>
      </c>
      <c r="BF128" s="141">
        <f t="shared" si="5"/>
        <v>0</v>
      </c>
      <c r="BG128" s="141">
        <f t="shared" si="6"/>
        <v>0</v>
      </c>
      <c r="BH128" s="141">
        <f t="shared" si="7"/>
        <v>0</v>
      </c>
      <c r="BI128" s="141">
        <f t="shared" si="8"/>
        <v>0</v>
      </c>
      <c r="BJ128" s="17" t="s">
        <v>77</v>
      </c>
      <c r="BK128" s="141">
        <f t="shared" si="9"/>
        <v>0</v>
      </c>
      <c r="BL128" s="17" t="s">
        <v>133</v>
      </c>
      <c r="BM128" s="17" t="s">
        <v>149</v>
      </c>
    </row>
    <row r="129" spans="2:65" s="1" customFormat="1" ht="25.5" customHeight="1">
      <c r="B129" s="132"/>
      <c r="C129" s="133" t="s">
        <v>150</v>
      </c>
      <c r="D129" s="133" t="s">
        <v>129</v>
      </c>
      <c r="E129" s="134" t="s">
        <v>151</v>
      </c>
      <c r="F129" s="203" t="s">
        <v>152</v>
      </c>
      <c r="G129" s="203"/>
      <c r="H129" s="203"/>
      <c r="I129" s="203"/>
      <c r="J129" s="135" t="s">
        <v>143</v>
      </c>
      <c r="K129" s="136">
        <v>24</v>
      </c>
      <c r="L129" s="204">
        <v>0</v>
      </c>
      <c r="M129" s="204"/>
      <c r="N129" s="204">
        <f t="shared" si="0"/>
        <v>0</v>
      </c>
      <c r="O129" s="204"/>
      <c r="P129" s="204"/>
      <c r="Q129" s="204"/>
      <c r="R129" s="137"/>
      <c r="T129" s="138" t="s">
        <v>5</v>
      </c>
      <c r="U129" s="40" t="s">
        <v>37</v>
      </c>
      <c r="V129" s="139">
        <v>5.8000000000000003E-2</v>
      </c>
      <c r="W129" s="139">
        <f t="shared" si="1"/>
        <v>1.3920000000000001</v>
      </c>
      <c r="X129" s="139">
        <v>3.0000000000000001E-5</v>
      </c>
      <c r="Y129" s="139">
        <f t="shared" si="2"/>
        <v>7.2000000000000005E-4</v>
      </c>
      <c r="Z129" s="139">
        <v>0</v>
      </c>
      <c r="AA129" s="140">
        <f t="shared" si="3"/>
        <v>0</v>
      </c>
      <c r="AR129" s="17" t="s">
        <v>139</v>
      </c>
      <c r="AT129" s="17" t="s">
        <v>129</v>
      </c>
      <c r="AU129" s="17" t="s">
        <v>88</v>
      </c>
      <c r="AY129" s="17" t="s">
        <v>127</v>
      </c>
      <c r="BE129" s="141">
        <f t="shared" si="4"/>
        <v>0</v>
      </c>
      <c r="BF129" s="141">
        <f t="shared" si="5"/>
        <v>0</v>
      </c>
      <c r="BG129" s="141">
        <f t="shared" si="6"/>
        <v>0</v>
      </c>
      <c r="BH129" s="141">
        <f t="shared" si="7"/>
        <v>0</v>
      </c>
      <c r="BI129" s="141">
        <f t="shared" si="8"/>
        <v>0</v>
      </c>
      <c r="BJ129" s="17" t="s">
        <v>77</v>
      </c>
      <c r="BK129" s="141">
        <f t="shared" si="9"/>
        <v>0</v>
      </c>
      <c r="BL129" s="17" t="s">
        <v>139</v>
      </c>
      <c r="BM129" s="17" t="s">
        <v>153</v>
      </c>
    </row>
    <row r="130" spans="2:65" s="1" customFormat="1" ht="25.5" customHeight="1">
      <c r="B130" s="132"/>
      <c r="C130" s="133" t="s">
        <v>154</v>
      </c>
      <c r="D130" s="133" t="s">
        <v>129</v>
      </c>
      <c r="E130" s="134" t="s">
        <v>155</v>
      </c>
      <c r="F130" s="203" t="s">
        <v>156</v>
      </c>
      <c r="G130" s="203"/>
      <c r="H130" s="203"/>
      <c r="I130" s="203"/>
      <c r="J130" s="135" t="s">
        <v>143</v>
      </c>
      <c r="K130" s="136">
        <v>12</v>
      </c>
      <c r="L130" s="204">
        <v>0</v>
      </c>
      <c r="M130" s="204"/>
      <c r="N130" s="204">
        <f t="shared" si="0"/>
        <v>0</v>
      </c>
      <c r="O130" s="204"/>
      <c r="P130" s="204"/>
      <c r="Q130" s="204"/>
      <c r="R130" s="137"/>
      <c r="T130" s="138" t="s">
        <v>5</v>
      </c>
      <c r="U130" s="40" t="s">
        <v>37</v>
      </c>
      <c r="V130" s="139">
        <v>0.35</v>
      </c>
      <c r="W130" s="139">
        <f t="shared" si="1"/>
        <v>4.1999999999999993</v>
      </c>
      <c r="X130" s="139">
        <v>1.4999999999999999E-2</v>
      </c>
      <c r="Y130" s="139">
        <f t="shared" si="2"/>
        <v>0.18</v>
      </c>
      <c r="Z130" s="139">
        <v>0</v>
      </c>
      <c r="AA130" s="140">
        <f t="shared" si="3"/>
        <v>0</v>
      </c>
      <c r="AR130" s="17" t="s">
        <v>139</v>
      </c>
      <c r="AT130" s="17" t="s">
        <v>129</v>
      </c>
      <c r="AU130" s="17" t="s">
        <v>88</v>
      </c>
      <c r="AY130" s="17" t="s">
        <v>127</v>
      </c>
      <c r="BE130" s="141">
        <f t="shared" si="4"/>
        <v>0</v>
      </c>
      <c r="BF130" s="141">
        <f t="shared" si="5"/>
        <v>0</v>
      </c>
      <c r="BG130" s="141">
        <f t="shared" si="6"/>
        <v>0</v>
      </c>
      <c r="BH130" s="141">
        <f t="shared" si="7"/>
        <v>0</v>
      </c>
      <c r="BI130" s="141">
        <f t="shared" si="8"/>
        <v>0</v>
      </c>
      <c r="BJ130" s="17" t="s">
        <v>77</v>
      </c>
      <c r="BK130" s="141">
        <f t="shared" si="9"/>
        <v>0</v>
      </c>
      <c r="BL130" s="17" t="s">
        <v>139</v>
      </c>
      <c r="BM130" s="17" t="s">
        <v>157</v>
      </c>
    </row>
    <row r="131" spans="2:65" s="1" customFormat="1" ht="25.5" customHeight="1">
      <c r="B131" s="132"/>
      <c r="C131" s="133" t="s">
        <v>11</v>
      </c>
      <c r="D131" s="133" t="s">
        <v>129</v>
      </c>
      <c r="E131" s="134" t="s">
        <v>158</v>
      </c>
      <c r="F131" s="203" t="s">
        <v>159</v>
      </c>
      <c r="G131" s="203"/>
      <c r="H131" s="203"/>
      <c r="I131" s="203"/>
      <c r="J131" s="135" t="s">
        <v>143</v>
      </c>
      <c r="K131" s="136">
        <v>12</v>
      </c>
      <c r="L131" s="204">
        <v>0</v>
      </c>
      <c r="M131" s="204"/>
      <c r="N131" s="204">
        <f t="shared" si="0"/>
        <v>0</v>
      </c>
      <c r="O131" s="204"/>
      <c r="P131" s="204"/>
      <c r="Q131" s="204"/>
      <c r="R131" s="137"/>
      <c r="T131" s="138" t="s">
        <v>5</v>
      </c>
      <c r="U131" s="40" t="s">
        <v>37</v>
      </c>
      <c r="V131" s="139">
        <v>0.3</v>
      </c>
      <c r="W131" s="139">
        <f t="shared" si="1"/>
        <v>3.5999999999999996</v>
      </c>
      <c r="X131" s="139">
        <v>7.7000000000000002E-3</v>
      </c>
      <c r="Y131" s="139">
        <f t="shared" si="2"/>
        <v>9.240000000000001E-2</v>
      </c>
      <c r="Z131" s="139">
        <v>0</v>
      </c>
      <c r="AA131" s="140">
        <f t="shared" si="3"/>
        <v>0</v>
      </c>
      <c r="AR131" s="17" t="s">
        <v>139</v>
      </c>
      <c r="AT131" s="17" t="s">
        <v>129</v>
      </c>
      <c r="AU131" s="17" t="s">
        <v>88</v>
      </c>
      <c r="AY131" s="17" t="s">
        <v>127</v>
      </c>
      <c r="BE131" s="141">
        <f t="shared" si="4"/>
        <v>0</v>
      </c>
      <c r="BF131" s="141">
        <f t="shared" si="5"/>
        <v>0</v>
      </c>
      <c r="BG131" s="141">
        <f t="shared" si="6"/>
        <v>0</v>
      </c>
      <c r="BH131" s="141">
        <f t="shared" si="7"/>
        <v>0</v>
      </c>
      <c r="BI131" s="141">
        <f t="shared" si="8"/>
        <v>0</v>
      </c>
      <c r="BJ131" s="17" t="s">
        <v>77</v>
      </c>
      <c r="BK131" s="141">
        <f t="shared" si="9"/>
        <v>0</v>
      </c>
      <c r="BL131" s="17" t="s">
        <v>139</v>
      </c>
      <c r="BM131" s="17" t="s">
        <v>160</v>
      </c>
    </row>
    <row r="132" spans="2:65" s="1" customFormat="1" ht="25.5" customHeight="1">
      <c r="B132" s="132"/>
      <c r="C132" s="133" t="s">
        <v>161</v>
      </c>
      <c r="D132" s="133" t="s">
        <v>129</v>
      </c>
      <c r="E132" s="134" t="s">
        <v>162</v>
      </c>
      <c r="F132" s="203" t="s">
        <v>163</v>
      </c>
      <c r="G132" s="203"/>
      <c r="H132" s="203"/>
      <c r="I132" s="203"/>
      <c r="J132" s="135" t="s">
        <v>143</v>
      </c>
      <c r="K132" s="136">
        <v>12</v>
      </c>
      <c r="L132" s="204">
        <v>0</v>
      </c>
      <c r="M132" s="204"/>
      <c r="N132" s="204">
        <f t="shared" si="0"/>
        <v>0</v>
      </c>
      <c r="O132" s="204"/>
      <c r="P132" s="204"/>
      <c r="Q132" s="204"/>
      <c r="R132" s="137"/>
      <c r="T132" s="138" t="s">
        <v>5</v>
      </c>
      <c r="U132" s="40" t="s">
        <v>37</v>
      </c>
      <c r="V132" s="139">
        <v>0.55000000000000004</v>
      </c>
      <c r="W132" s="139">
        <f t="shared" si="1"/>
        <v>6.6000000000000005</v>
      </c>
      <c r="X132" s="139">
        <v>4.1700000000000001E-3</v>
      </c>
      <c r="Y132" s="139">
        <f t="shared" si="2"/>
        <v>5.0040000000000001E-2</v>
      </c>
      <c r="Z132" s="139">
        <v>0</v>
      </c>
      <c r="AA132" s="140">
        <f t="shared" si="3"/>
        <v>0</v>
      </c>
      <c r="AR132" s="17" t="s">
        <v>139</v>
      </c>
      <c r="AT132" s="17" t="s">
        <v>129</v>
      </c>
      <c r="AU132" s="17" t="s">
        <v>88</v>
      </c>
      <c r="AY132" s="17" t="s">
        <v>127</v>
      </c>
      <c r="BE132" s="141">
        <f t="shared" si="4"/>
        <v>0</v>
      </c>
      <c r="BF132" s="141">
        <f t="shared" si="5"/>
        <v>0</v>
      </c>
      <c r="BG132" s="141">
        <f t="shared" si="6"/>
        <v>0</v>
      </c>
      <c r="BH132" s="141">
        <f t="shared" si="7"/>
        <v>0</v>
      </c>
      <c r="BI132" s="141">
        <f t="shared" si="8"/>
        <v>0</v>
      </c>
      <c r="BJ132" s="17" t="s">
        <v>77</v>
      </c>
      <c r="BK132" s="141">
        <f t="shared" si="9"/>
        <v>0</v>
      </c>
      <c r="BL132" s="17" t="s">
        <v>139</v>
      </c>
      <c r="BM132" s="17" t="s">
        <v>164</v>
      </c>
    </row>
    <row r="133" spans="2:65" s="1" customFormat="1" ht="25.5" customHeight="1">
      <c r="B133" s="132"/>
      <c r="C133" s="133" t="s">
        <v>165</v>
      </c>
      <c r="D133" s="133" t="s">
        <v>129</v>
      </c>
      <c r="E133" s="134" t="s">
        <v>166</v>
      </c>
      <c r="F133" s="203" t="s">
        <v>167</v>
      </c>
      <c r="G133" s="203"/>
      <c r="H133" s="203"/>
      <c r="I133" s="203"/>
      <c r="J133" s="135" t="s">
        <v>138</v>
      </c>
      <c r="K133" s="136">
        <v>19.5</v>
      </c>
      <c r="L133" s="204">
        <v>0</v>
      </c>
      <c r="M133" s="204"/>
      <c r="N133" s="204">
        <f t="shared" si="0"/>
        <v>0</v>
      </c>
      <c r="O133" s="204"/>
      <c r="P133" s="204"/>
      <c r="Q133" s="204"/>
      <c r="R133" s="137"/>
      <c r="T133" s="138" t="s">
        <v>5</v>
      </c>
      <c r="U133" s="40" t="s">
        <v>37</v>
      </c>
      <c r="V133" s="139">
        <v>0.19</v>
      </c>
      <c r="W133" s="139">
        <f t="shared" si="1"/>
        <v>3.7050000000000001</v>
      </c>
      <c r="X133" s="139">
        <v>2.7999999999999998E-4</v>
      </c>
      <c r="Y133" s="139">
        <f t="shared" si="2"/>
        <v>5.4599999999999996E-3</v>
      </c>
      <c r="Z133" s="139">
        <v>0</v>
      </c>
      <c r="AA133" s="140">
        <f t="shared" si="3"/>
        <v>0</v>
      </c>
      <c r="AR133" s="17" t="s">
        <v>139</v>
      </c>
      <c r="AT133" s="17" t="s">
        <v>129</v>
      </c>
      <c r="AU133" s="17" t="s">
        <v>88</v>
      </c>
      <c r="AY133" s="17" t="s">
        <v>127</v>
      </c>
      <c r="BE133" s="141">
        <f t="shared" si="4"/>
        <v>0</v>
      </c>
      <c r="BF133" s="141">
        <f t="shared" si="5"/>
        <v>0</v>
      </c>
      <c r="BG133" s="141">
        <f t="shared" si="6"/>
        <v>0</v>
      </c>
      <c r="BH133" s="141">
        <f t="shared" si="7"/>
        <v>0</v>
      </c>
      <c r="BI133" s="141">
        <f t="shared" si="8"/>
        <v>0</v>
      </c>
      <c r="BJ133" s="17" t="s">
        <v>77</v>
      </c>
      <c r="BK133" s="141">
        <f t="shared" si="9"/>
        <v>0</v>
      </c>
      <c r="BL133" s="17" t="s">
        <v>139</v>
      </c>
      <c r="BM133" s="17" t="s">
        <v>168</v>
      </c>
    </row>
    <row r="134" spans="2:65" s="1" customFormat="1" ht="25.5" customHeight="1">
      <c r="B134" s="132"/>
      <c r="C134" s="142" t="s">
        <v>169</v>
      </c>
      <c r="D134" s="142" t="s">
        <v>170</v>
      </c>
      <c r="E134" s="143" t="s">
        <v>171</v>
      </c>
      <c r="F134" s="205" t="s">
        <v>172</v>
      </c>
      <c r="G134" s="205"/>
      <c r="H134" s="205"/>
      <c r="I134" s="205"/>
      <c r="J134" s="144" t="s">
        <v>143</v>
      </c>
      <c r="K134" s="145">
        <v>13.2</v>
      </c>
      <c r="L134" s="204">
        <v>0</v>
      </c>
      <c r="M134" s="204"/>
      <c r="N134" s="206">
        <f t="shared" si="0"/>
        <v>0</v>
      </c>
      <c r="O134" s="204"/>
      <c r="P134" s="204"/>
      <c r="Q134" s="204"/>
      <c r="R134" s="137"/>
      <c r="T134" s="138" t="s">
        <v>5</v>
      </c>
      <c r="U134" s="40" t="s">
        <v>37</v>
      </c>
      <c r="V134" s="139">
        <v>0</v>
      </c>
      <c r="W134" s="139">
        <f t="shared" si="1"/>
        <v>0</v>
      </c>
      <c r="X134" s="139">
        <v>1.8200000000000001E-2</v>
      </c>
      <c r="Y134" s="139">
        <f t="shared" si="2"/>
        <v>0.24024000000000001</v>
      </c>
      <c r="Z134" s="139">
        <v>0</v>
      </c>
      <c r="AA134" s="140">
        <f t="shared" si="3"/>
        <v>0</v>
      </c>
      <c r="AR134" s="17" t="s">
        <v>173</v>
      </c>
      <c r="AT134" s="17" t="s">
        <v>170</v>
      </c>
      <c r="AU134" s="17" t="s">
        <v>88</v>
      </c>
      <c r="AY134" s="17" t="s">
        <v>127</v>
      </c>
      <c r="BE134" s="141">
        <f t="shared" si="4"/>
        <v>0</v>
      </c>
      <c r="BF134" s="141">
        <f t="shared" si="5"/>
        <v>0</v>
      </c>
      <c r="BG134" s="141">
        <f t="shared" si="6"/>
        <v>0</v>
      </c>
      <c r="BH134" s="141">
        <f t="shared" si="7"/>
        <v>0</v>
      </c>
      <c r="BI134" s="141">
        <f t="shared" si="8"/>
        <v>0</v>
      </c>
      <c r="BJ134" s="17" t="s">
        <v>77</v>
      </c>
      <c r="BK134" s="141">
        <f t="shared" si="9"/>
        <v>0</v>
      </c>
      <c r="BL134" s="17" t="s">
        <v>139</v>
      </c>
      <c r="BM134" s="17" t="s">
        <v>174</v>
      </c>
    </row>
    <row r="135" spans="2:65" s="1" customFormat="1" ht="25.5" customHeight="1">
      <c r="B135" s="132"/>
      <c r="C135" s="133" t="s">
        <v>175</v>
      </c>
      <c r="D135" s="133" t="s">
        <v>129</v>
      </c>
      <c r="E135" s="134" t="s">
        <v>176</v>
      </c>
      <c r="F135" s="203" t="s">
        <v>177</v>
      </c>
      <c r="G135" s="203"/>
      <c r="H135" s="203"/>
      <c r="I135" s="203"/>
      <c r="J135" s="135" t="s">
        <v>132</v>
      </c>
      <c r="K135" s="136">
        <v>8</v>
      </c>
      <c r="L135" s="204">
        <v>0</v>
      </c>
      <c r="M135" s="204"/>
      <c r="N135" s="204">
        <f t="shared" si="0"/>
        <v>0</v>
      </c>
      <c r="O135" s="204"/>
      <c r="P135" s="204"/>
      <c r="Q135" s="204"/>
      <c r="R135" s="137"/>
      <c r="T135" s="138" t="s">
        <v>5</v>
      </c>
      <c r="U135" s="40" t="s">
        <v>37</v>
      </c>
      <c r="V135" s="139">
        <v>0.24199999999999999</v>
      </c>
      <c r="W135" s="139">
        <f t="shared" si="1"/>
        <v>1.9359999999999999</v>
      </c>
      <c r="X135" s="139">
        <v>6.8799999999999998E-3</v>
      </c>
      <c r="Y135" s="139">
        <f t="shared" si="2"/>
        <v>5.5039999999999999E-2</v>
      </c>
      <c r="Z135" s="139">
        <v>0</v>
      </c>
      <c r="AA135" s="140">
        <f t="shared" si="3"/>
        <v>0</v>
      </c>
      <c r="AR135" s="17" t="s">
        <v>133</v>
      </c>
      <c r="AT135" s="17" t="s">
        <v>129</v>
      </c>
      <c r="AU135" s="17" t="s">
        <v>88</v>
      </c>
      <c r="AY135" s="17" t="s">
        <v>127</v>
      </c>
      <c r="BE135" s="141">
        <f t="shared" si="4"/>
        <v>0</v>
      </c>
      <c r="BF135" s="141">
        <f t="shared" si="5"/>
        <v>0</v>
      </c>
      <c r="BG135" s="141">
        <f t="shared" si="6"/>
        <v>0</v>
      </c>
      <c r="BH135" s="141">
        <f t="shared" si="7"/>
        <v>0</v>
      </c>
      <c r="BI135" s="141">
        <f t="shared" si="8"/>
        <v>0</v>
      </c>
      <c r="BJ135" s="17" t="s">
        <v>77</v>
      </c>
      <c r="BK135" s="141">
        <f t="shared" si="9"/>
        <v>0</v>
      </c>
      <c r="BL135" s="17" t="s">
        <v>133</v>
      </c>
      <c r="BM135" s="17" t="s">
        <v>178</v>
      </c>
    </row>
    <row r="136" spans="2:65" s="1" customFormat="1" ht="25.5" customHeight="1">
      <c r="B136" s="132"/>
      <c r="C136" s="142" t="s">
        <v>179</v>
      </c>
      <c r="D136" s="142" t="s">
        <v>170</v>
      </c>
      <c r="E136" s="143" t="s">
        <v>180</v>
      </c>
      <c r="F136" s="205" t="s">
        <v>181</v>
      </c>
      <c r="G136" s="205"/>
      <c r="H136" s="205"/>
      <c r="I136" s="205"/>
      <c r="J136" s="144" t="s">
        <v>182</v>
      </c>
      <c r="K136" s="145">
        <v>0.10199999999999999</v>
      </c>
      <c r="L136" s="204">
        <v>0</v>
      </c>
      <c r="M136" s="204"/>
      <c r="N136" s="206">
        <f t="shared" si="0"/>
        <v>0</v>
      </c>
      <c r="O136" s="204"/>
      <c r="P136" s="204"/>
      <c r="Q136" s="204"/>
      <c r="R136" s="137"/>
      <c r="T136" s="138" t="s">
        <v>5</v>
      </c>
      <c r="U136" s="40" t="s">
        <v>37</v>
      </c>
      <c r="V136" s="139">
        <v>0</v>
      </c>
      <c r="W136" s="139">
        <f t="shared" si="1"/>
        <v>0</v>
      </c>
      <c r="X136" s="139">
        <v>1</v>
      </c>
      <c r="Y136" s="139">
        <f t="shared" si="2"/>
        <v>0.10199999999999999</v>
      </c>
      <c r="Z136" s="139">
        <v>0</v>
      </c>
      <c r="AA136" s="140">
        <f t="shared" si="3"/>
        <v>0</v>
      </c>
      <c r="AR136" s="17" t="s">
        <v>183</v>
      </c>
      <c r="AT136" s="17" t="s">
        <v>170</v>
      </c>
      <c r="AU136" s="17" t="s">
        <v>88</v>
      </c>
      <c r="AY136" s="17" t="s">
        <v>127</v>
      </c>
      <c r="BE136" s="141">
        <f t="shared" si="4"/>
        <v>0</v>
      </c>
      <c r="BF136" s="141">
        <f t="shared" si="5"/>
        <v>0</v>
      </c>
      <c r="BG136" s="141">
        <f t="shared" si="6"/>
        <v>0</v>
      </c>
      <c r="BH136" s="141">
        <f t="shared" si="7"/>
        <v>0</v>
      </c>
      <c r="BI136" s="141">
        <f t="shared" si="8"/>
        <v>0</v>
      </c>
      <c r="BJ136" s="17" t="s">
        <v>77</v>
      </c>
      <c r="BK136" s="141">
        <f t="shared" si="9"/>
        <v>0</v>
      </c>
      <c r="BL136" s="17" t="s">
        <v>133</v>
      </c>
      <c r="BM136" s="17" t="s">
        <v>184</v>
      </c>
    </row>
    <row r="137" spans="2:65" s="1" customFormat="1" ht="25.5" customHeight="1">
      <c r="B137" s="132"/>
      <c r="C137" s="133" t="s">
        <v>185</v>
      </c>
      <c r="D137" s="133" t="s">
        <v>129</v>
      </c>
      <c r="E137" s="134" t="s">
        <v>186</v>
      </c>
      <c r="F137" s="203" t="s">
        <v>187</v>
      </c>
      <c r="G137" s="203"/>
      <c r="H137" s="203"/>
      <c r="I137" s="203"/>
      <c r="J137" s="135" t="s">
        <v>143</v>
      </c>
      <c r="K137" s="136">
        <v>3.2</v>
      </c>
      <c r="L137" s="204">
        <v>0</v>
      </c>
      <c r="M137" s="204"/>
      <c r="N137" s="204">
        <f t="shared" si="0"/>
        <v>0</v>
      </c>
      <c r="O137" s="204"/>
      <c r="P137" s="204"/>
      <c r="Q137" s="204"/>
      <c r="R137" s="137"/>
      <c r="T137" s="138" t="s">
        <v>5</v>
      </c>
      <c r="U137" s="40" t="s">
        <v>37</v>
      </c>
      <c r="V137" s="139">
        <v>0.42699999999999999</v>
      </c>
      <c r="W137" s="139">
        <f t="shared" si="1"/>
        <v>1.3664000000000001</v>
      </c>
      <c r="X137" s="139">
        <v>2.8570000000000002E-2</v>
      </c>
      <c r="Y137" s="139">
        <f t="shared" si="2"/>
        <v>9.1424000000000005E-2</v>
      </c>
      <c r="Z137" s="139">
        <v>0</v>
      </c>
      <c r="AA137" s="140">
        <f t="shared" si="3"/>
        <v>0</v>
      </c>
      <c r="AR137" s="17" t="s">
        <v>133</v>
      </c>
      <c r="AT137" s="17" t="s">
        <v>129</v>
      </c>
      <c r="AU137" s="17" t="s">
        <v>88</v>
      </c>
      <c r="AY137" s="17" t="s">
        <v>127</v>
      </c>
      <c r="BE137" s="141">
        <f t="shared" si="4"/>
        <v>0</v>
      </c>
      <c r="BF137" s="141">
        <f t="shared" si="5"/>
        <v>0</v>
      </c>
      <c r="BG137" s="141">
        <f t="shared" si="6"/>
        <v>0</v>
      </c>
      <c r="BH137" s="141">
        <f t="shared" si="7"/>
        <v>0</v>
      </c>
      <c r="BI137" s="141">
        <f t="shared" si="8"/>
        <v>0</v>
      </c>
      <c r="BJ137" s="17" t="s">
        <v>77</v>
      </c>
      <c r="BK137" s="141">
        <f t="shared" si="9"/>
        <v>0</v>
      </c>
      <c r="BL137" s="17" t="s">
        <v>133</v>
      </c>
      <c r="BM137" s="17" t="s">
        <v>188</v>
      </c>
    </row>
    <row r="138" spans="2:65" s="1" customFormat="1" ht="25.5" customHeight="1">
      <c r="B138" s="132"/>
      <c r="C138" s="133" t="s">
        <v>189</v>
      </c>
      <c r="D138" s="133" t="s">
        <v>129</v>
      </c>
      <c r="E138" s="134" t="s">
        <v>190</v>
      </c>
      <c r="F138" s="203" t="s">
        <v>191</v>
      </c>
      <c r="G138" s="203"/>
      <c r="H138" s="203"/>
      <c r="I138" s="203"/>
      <c r="J138" s="135" t="s">
        <v>143</v>
      </c>
      <c r="K138" s="136">
        <v>2.2000000000000002</v>
      </c>
      <c r="L138" s="204">
        <v>0</v>
      </c>
      <c r="M138" s="204"/>
      <c r="N138" s="204">
        <f t="shared" si="0"/>
        <v>0</v>
      </c>
      <c r="O138" s="204"/>
      <c r="P138" s="204"/>
      <c r="Q138" s="204"/>
      <c r="R138" s="137"/>
      <c r="T138" s="138" t="s">
        <v>5</v>
      </c>
      <c r="U138" s="40" t="s">
        <v>37</v>
      </c>
      <c r="V138" s="139">
        <v>1.355</v>
      </c>
      <c r="W138" s="139">
        <f t="shared" si="1"/>
        <v>2.9810000000000003</v>
      </c>
      <c r="X138" s="139">
        <v>3.3579999999999999E-2</v>
      </c>
      <c r="Y138" s="139">
        <f t="shared" si="2"/>
        <v>7.3875999999999997E-2</v>
      </c>
      <c r="Z138" s="139">
        <v>0</v>
      </c>
      <c r="AA138" s="140">
        <f t="shared" si="3"/>
        <v>0</v>
      </c>
      <c r="AR138" s="17" t="s">
        <v>133</v>
      </c>
      <c r="AT138" s="17" t="s">
        <v>129</v>
      </c>
      <c r="AU138" s="17" t="s">
        <v>88</v>
      </c>
      <c r="AY138" s="17" t="s">
        <v>127</v>
      </c>
      <c r="BE138" s="141">
        <f t="shared" si="4"/>
        <v>0</v>
      </c>
      <c r="BF138" s="141">
        <f t="shared" si="5"/>
        <v>0</v>
      </c>
      <c r="BG138" s="141">
        <f t="shared" si="6"/>
        <v>0</v>
      </c>
      <c r="BH138" s="141">
        <f t="shared" si="7"/>
        <v>0</v>
      </c>
      <c r="BI138" s="141">
        <f t="shared" si="8"/>
        <v>0</v>
      </c>
      <c r="BJ138" s="17" t="s">
        <v>77</v>
      </c>
      <c r="BK138" s="141">
        <f t="shared" si="9"/>
        <v>0</v>
      </c>
      <c r="BL138" s="17" t="s">
        <v>133</v>
      </c>
      <c r="BM138" s="17" t="s">
        <v>192</v>
      </c>
    </row>
    <row r="139" spans="2:65" s="1" customFormat="1" ht="25.5" customHeight="1">
      <c r="B139" s="132"/>
      <c r="C139" s="133" t="s">
        <v>193</v>
      </c>
      <c r="D139" s="133" t="s">
        <v>129</v>
      </c>
      <c r="E139" s="134" t="s">
        <v>194</v>
      </c>
      <c r="F139" s="203" t="s">
        <v>195</v>
      </c>
      <c r="G139" s="203"/>
      <c r="H139" s="203"/>
      <c r="I139" s="203"/>
      <c r="J139" s="135" t="s">
        <v>143</v>
      </c>
      <c r="K139" s="136">
        <v>16.5</v>
      </c>
      <c r="L139" s="204">
        <v>0</v>
      </c>
      <c r="M139" s="204"/>
      <c r="N139" s="204">
        <f t="shared" si="0"/>
        <v>0</v>
      </c>
      <c r="O139" s="204"/>
      <c r="P139" s="204"/>
      <c r="Q139" s="204"/>
      <c r="R139" s="137"/>
      <c r="T139" s="138" t="s">
        <v>5</v>
      </c>
      <c r="U139" s="40" t="s">
        <v>37</v>
      </c>
      <c r="V139" s="139">
        <v>0.34399999999999997</v>
      </c>
      <c r="W139" s="139">
        <f t="shared" si="1"/>
        <v>5.6759999999999993</v>
      </c>
      <c r="X139" s="139">
        <v>1.7000000000000001E-2</v>
      </c>
      <c r="Y139" s="139">
        <f t="shared" si="2"/>
        <v>0.28050000000000003</v>
      </c>
      <c r="Z139" s="139">
        <v>0</v>
      </c>
      <c r="AA139" s="140">
        <f t="shared" si="3"/>
        <v>0</v>
      </c>
      <c r="AR139" s="17" t="s">
        <v>133</v>
      </c>
      <c r="AT139" s="17" t="s">
        <v>129</v>
      </c>
      <c r="AU139" s="17" t="s">
        <v>88</v>
      </c>
      <c r="AY139" s="17" t="s">
        <v>127</v>
      </c>
      <c r="BE139" s="141">
        <f t="shared" si="4"/>
        <v>0</v>
      </c>
      <c r="BF139" s="141">
        <f t="shared" si="5"/>
        <v>0</v>
      </c>
      <c r="BG139" s="141">
        <f t="shared" si="6"/>
        <v>0</v>
      </c>
      <c r="BH139" s="141">
        <f t="shared" si="7"/>
        <v>0</v>
      </c>
      <c r="BI139" s="141">
        <f t="shared" si="8"/>
        <v>0</v>
      </c>
      <c r="BJ139" s="17" t="s">
        <v>77</v>
      </c>
      <c r="BK139" s="141">
        <f t="shared" si="9"/>
        <v>0</v>
      </c>
      <c r="BL139" s="17" t="s">
        <v>133</v>
      </c>
      <c r="BM139" s="17" t="s">
        <v>196</v>
      </c>
    </row>
    <row r="140" spans="2:65" s="1" customFormat="1" ht="25.5" customHeight="1">
      <c r="B140" s="132"/>
      <c r="C140" s="133" t="s">
        <v>197</v>
      </c>
      <c r="D140" s="133" t="s">
        <v>129</v>
      </c>
      <c r="E140" s="134" t="s">
        <v>198</v>
      </c>
      <c r="F140" s="203" t="s">
        <v>199</v>
      </c>
      <c r="G140" s="203"/>
      <c r="H140" s="203"/>
      <c r="I140" s="203"/>
      <c r="J140" s="135" t="s">
        <v>143</v>
      </c>
      <c r="K140" s="136">
        <v>16.5</v>
      </c>
      <c r="L140" s="204">
        <v>0</v>
      </c>
      <c r="M140" s="204"/>
      <c r="N140" s="204">
        <f t="shared" si="0"/>
        <v>0</v>
      </c>
      <c r="O140" s="204"/>
      <c r="P140" s="204"/>
      <c r="Q140" s="204"/>
      <c r="R140" s="137"/>
      <c r="T140" s="138" t="s">
        <v>5</v>
      </c>
      <c r="U140" s="40" t="s">
        <v>37</v>
      </c>
      <c r="V140" s="139">
        <v>7.3999999999999996E-2</v>
      </c>
      <c r="W140" s="139">
        <f t="shared" si="1"/>
        <v>1.2209999999999999</v>
      </c>
      <c r="X140" s="139">
        <v>1E-3</v>
      </c>
      <c r="Y140" s="139">
        <f t="shared" si="2"/>
        <v>1.6500000000000001E-2</v>
      </c>
      <c r="Z140" s="139">
        <v>3.1E-4</v>
      </c>
      <c r="AA140" s="140">
        <f t="shared" si="3"/>
        <v>5.1149999999999998E-3</v>
      </c>
      <c r="AR140" s="17" t="s">
        <v>139</v>
      </c>
      <c r="AT140" s="17" t="s">
        <v>129</v>
      </c>
      <c r="AU140" s="17" t="s">
        <v>88</v>
      </c>
      <c r="AY140" s="17" t="s">
        <v>127</v>
      </c>
      <c r="BE140" s="141">
        <f t="shared" si="4"/>
        <v>0</v>
      </c>
      <c r="BF140" s="141">
        <f t="shared" si="5"/>
        <v>0</v>
      </c>
      <c r="BG140" s="141">
        <f t="shared" si="6"/>
        <v>0</v>
      </c>
      <c r="BH140" s="141">
        <f t="shared" si="7"/>
        <v>0</v>
      </c>
      <c r="BI140" s="141">
        <f t="shared" si="8"/>
        <v>0</v>
      </c>
      <c r="BJ140" s="17" t="s">
        <v>77</v>
      </c>
      <c r="BK140" s="141">
        <f t="shared" si="9"/>
        <v>0</v>
      </c>
      <c r="BL140" s="17" t="s">
        <v>139</v>
      </c>
      <c r="BM140" s="17" t="s">
        <v>200</v>
      </c>
    </row>
    <row r="141" spans="2:65" s="1" customFormat="1" ht="38.25" customHeight="1">
      <c r="B141" s="132"/>
      <c r="C141" s="133" t="s">
        <v>201</v>
      </c>
      <c r="D141" s="133" t="s">
        <v>129</v>
      </c>
      <c r="E141" s="134" t="s">
        <v>202</v>
      </c>
      <c r="F141" s="203" t="s">
        <v>203</v>
      </c>
      <c r="G141" s="203"/>
      <c r="H141" s="203"/>
      <c r="I141" s="203"/>
      <c r="J141" s="135" t="s">
        <v>138</v>
      </c>
      <c r="K141" s="136">
        <v>12</v>
      </c>
      <c r="L141" s="204">
        <v>0</v>
      </c>
      <c r="M141" s="204"/>
      <c r="N141" s="204">
        <f t="shared" si="0"/>
        <v>0</v>
      </c>
      <c r="O141" s="204"/>
      <c r="P141" s="204"/>
      <c r="Q141" s="204"/>
      <c r="R141" s="137"/>
      <c r="T141" s="138" t="s">
        <v>5</v>
      </c>
      <c r="U141" s="40" t="s">
        <v>37</v>
      </c>
      <c r="V141" s="139">
        <v>0.3</v>
      </c>
      <c r="W141" s="139">
        <f t="shared" si="1"/>
        <v>3.5999999999999996</v>
      </c>
      <c r="X141" s="139">
        <v>1.6800000000000001E-3</v>
      </c>
      <c r="Y141" s="139">
        <f t="shared" si="2"/>
        <v>2.0160000000000001E-2</v>
      </c>
      <c r="Z141" s="139">
        <v>0</v>
      </c>
      <c r="AA141" s="140">
        <f t="shared" si="3"/>
        <v>0</v>
      </c>
      <c r="AR141" s="17" t="s">
        <v>133</v>
      </c>
      <c r="AT141" s="17" t="s">
        <v>129</v>
      </c>
      <c r="AU141" s="17" t="s">
        <v>88</v>
      </c>
      <c r="AY141" s="17" t="s">
        <v>127</v>
      </c>
      <c r="BE141" s="141">
        <f t="shared" si="4"/>
        <v>0</v>
      </c>
      <c r="BF141" s="141">
        <f t="shared" si="5"/>
        <v>0</v>
      </c>
      <c r="BG141" s="141">
        <f t="shared" si="6"/>
        <v>0</v>
      </c>
      <c r="BH141" s="141">
        <f t="shared" si="7"/>
        <v>0</v>
      </c>
      <c r="BI141" s="141">
        <f t="shared" si="8"/>
        <v>0</v>
      </c>
      <c r="BJ141" s="17" t="s">
        <v>77</v>
      </c>
      <c r="BK141" s="141">
        <f t="shared" si="9"/>
        <v>0</v>
      </c>
      <c r="BL141" s="17" t="s">
        <v>133</v>
      </c>
      <c r="BM141" s="17" t="s">
        <v>204</v>
      </c>
    </row>
    <row r="142" spans="2:65" s="1" customFormat="1" ht="25.5" customHeight="1">
      <c r="B142" s="132"/>
      <c r="C142" s="142" t="s">
        <v>205</v>
      </c>
      <c r="D142" s="142" t="s">
        <v>170</v>
      </c>
      <c r="E142" s="143" t="s">
        <v>206</v>
      </c>
      <c r="F142" s="205" t="s">
        <v>207</v>
      </c>
      <c r="G142" s="205"/>
      <c r="H142" s="205"/>
      <c r="I142" s="205"/>
      <c r="J142" s="144" t="s">
        <v>143</v>
      </c>
      <c r="K142" s="145">
        <v>2.2000000000000002</v>
      </c>
      <c r="L142" s="204">
        <v>0</v>
      </c>
      <c r="M142" s="204"/>
      <c r="N142" s="206">
        <f t="shared" si="0"/>
        <v>0</v>
      </c>
      <c r="O142" s="204"/>
      <c r="P142" s="204"/>
      <c r="Q142" s="204"/>
      <c r="R142" s="137"/>
      <c r="T142" s="138" t="s">
        <v>5</v>
      </c>
      <c r="U142" s="40" t="s">
        <v>37</v>
      </c>
      <c r="V142" s="139">
        <v>0</v>
      </c>
      <c r="W142" s="139">
        <f t="shared" si="1"/>
        <v>0</v>
      </c>
      <c r="X142" s="139">
        <v>5.9999999999999995E-4</v>
      </c>
      <c r="Y142" s="139">
        <f t="shared" si="2"/>
        <v>1.32E-3</v>
      </c>
      <c r="Z142" s="139">
        <v>0</v>
      </c>
      <c r="AA142" s="140">
        <f t="shared" si="3"/>
        <v>0</v>
      </c>
      <c r="AR142" s="17" t="s">
        <v>183</v>
      </c>
      <c r="AT142" s="17" t="s">
        <v>170</v>
      </c>
      <c r="AU142" s="17" t="s">
        <v>88</v>
      </c>
      <c r="AY142" s="17" t="s">
        <v>127</v>
      </c>
      <c r="BE142" s="141">
        <f t="shared" si="4"/>
        <v>0</v>
      </c>
      <c r="BF142" s="141">
        <f t="shared" si="5"/>
        <v>0</v>
      </c>
      <c r="BG142" s="141">
        <f t="shared" si="6"/>
        <v>0</v>
      </c>
      <c r="BH142" s="141">
        <f t="shared" si="7"/>
        <v>0</v>
      </c>
      <c r="BI142" s="141">
        <f t="shared" si="8"/>
        <v>0</v>
      </c>
      <c r="BJ142" s="17" t="s">
        <v>77</v>
      </c>
      <c r="BK142" s="141">
        <f t="shared" si="9"/>
        <v>0</v>
      </c>
      <c r="BL142" s="17" t="s">
        <v>133</v>
      </c>
      <c r="BM142" s="17" t="s">
        <v>208</v>
      </c>
    </row>
    <row r="143" spans="2:65" s="1" customFormat="1" ht="25.5" customHeight="1">
      <c r="B143" s="132"/>
      <c r="C143" s="142" t="s">
        <v>209</v>
      </c>
      <c r="D143" s="142" t="s">
        <v>170</v>
      </c>
      <c r="E143" s="143" t="s">
        <v>210</v>
      </c>
      <c r="F143" s="205" t="s">
        <v>211</v>
      </c>
      <c r="G143" s="205"/>
      <c r="H143" s="205"/>
      <c r="I143" s="205"/>
      <c r="J143" s="144" t="s">
        <v>138</v>
      </c>
      <c r="K143" s="145">
        <v>8</v>
      </c>
      <c r="L143" s="204">
        <v>0</v>
      </c>
      <c r="M143" s="204"/>
      <c r="N143" s="206">
        <f t="shared" si="0"/>
        <v>0</v>
      </c>
      <c r="O143" s="204"/>
      <c r="P143" s="204"/>
      <c r="Q143" s="204"/>
      <c r="R143" s="137"/>
      <c r="T143" s="138" t="s">
        <v>5</v>
      </c>
      <c r="U143" s="40" t="s">
        <v>37</v>
      </c>
      <c r="V143" s="139">
        <v>0</v>
      </c>
      <c r="W143" s="139">
        <f t="shared" si="1"/>
        <v>0</v>
      </c>
      <c r="X143" s="139">
        <v>1.2E-4</v>
      </c>
      <c r="Y143" s="139">
        <f t="shared" si="2"/>
        <v>9.6000000000000002E-4</v>
      </c>
      <c r="Z143" s="139">
        <v>0</v>
      </c>
      <c r="AA143" s="140">
        <f t="shared" si="3"/>
        <v>0</v>
      </c>
      <c r="AR143" s="17" t="s">
        <v>183</v>
      </c>
      <c r="AT143" s="17" t="s">
        <v>170</v>
      </c>
      <c r="AU143" s="17" t="s">
        <v>88</v>
      </c>
      <c r="AY143" s="17" t="s">
        <v>127</v>
      </c>
      <c r="BE143" s="141">
        <f t="shared" si="4"/>
        <v>0</v>
      </c>
      <c r="BF143" s="141">
        <f t="shared" si="5"/>
        <v>0</v>
      </c>
      <c r="BG143" s="141">
        <f t="shared" si="6"/>
        <v>0</v>
      </c>
      <c r="BH143" s="141">
        <f t="shared" si="7"/>
        <v>0</v>
      </c>
      <c r="BI143" s="141">
        <f t="shared" si="8"/>
        <v>0</v>
      </c>
      <c r="BJ143" s="17" t="s">
        <v>77</v>
      </c>
      <c r="BK143" s="141">
        <f t="shared" si="9"/>
        <v>0</v>
      </c>
      <c r="BL143" s="17" t="s">
        <v>133</v>
      </c>
      <c r="BM143" s="17" t="s">
        <v>212</v>
      </c>
    </row>
    <row r="144" spans="2:65" s="1" customFormat="1" ht="25.5" customHeight="1">
      <c r="B144" s="132"/>
      <c r="C144" s="133" t="s">
        <v>213</v>
      </c>
      <c r="D144" s="133" t="s">
        <v>129</v>
      </c>
      <c r="E144" s="134" t="s">
        <v>214</v>
      </c>
      <c r="F144" s="203" t="s">
        <v>215</v>
      </c>
      <c r="G144" s="203"/>
      <c r="H144" s="203"/>
      <c r="I144" s="203"/>
      <c r="J144" s="135" t="s">
        <v>143</v>
      </c>
      <c r="K144" s="136">
        <v>2</v>
      </c>
      <c r="L144" s="204">
        <v>0</v>
      </c>
      <c r="M144" s="204"/>
      <c r="N144" s="204">
        <f t="shared" si="0"/>
        <v>0</v>
      </c>
      <c r="O144" s="204"/>
      <c r="P144" s="204"/>
      <c r="Q144" s="204"/>
      <c r="R144" s="137"/>
      <c r="T144" s="138" t="s">
        <v>5</v>
      </c>
      <c r="U144" s="40" t="s">
        <v>37</v>
      </c>
      <c r="V144" s="139">
        <v>0.252</v>
      </c>
      <c r="W144" s="139">
        <f t="shared" si="1"/>
        <v>0.504</v>
      </c>
      <c r="X144" s="139">
        <v>2.7299999999999998E-3</v>
      </c>
      <c r="Y144" s="139">
        <f t="shared" si="2"/>
        <v>5.4599999999999996E-3</v>
      </c>
      <c r="Z144" s="139">
        <v>0</v>
      </c>
      <c r="AA144" s="140">
        <f t="shared" si="3"/>
        <v>0</v>
      </c>
      <c r="AR144" s="17" t="s">
        <v>133</v>
      </c>
      <c r="AT144" s="17" t="s">
        <v>129</v>
      </c>
      <c r="AU144" s="17" t="s">
        <v>88</v>
      </c>
      <c r="AY144" s="17" t="s">
        <v>127</v>
      </c>
      <c r="BE144" s="141">
        <f t="shared" si="4"/>
        <v>0</v>
      </c>
      <c r="BF144" s="141">
        <f t="shared" si="5"/>
        <v>0</v>
      </c>
      <c r="BG144" s="141">
        <f t="shared" si="6"/>
        <v>0</v>
      </c>
      <c r="BH144" s="141">
        <f t="shared" si="7"/>
        <v>0</v>
      </c>
      <c r="BI144" s="141">
        <f t="shared" si="8"/>
        <v>0</v>
      </c>
      <c r="BJ144" s="17" t="s">
        <v>77</v>
      </c>
      <c r="BK144" s="141">
        <f t="shared" si="9"/>
        <v>0</v>
      </c>
      <c r="BL144" s="17" t="s">
        <v>133</v>
      </c>
      <c r="BM144" s="17" t="s">
        <v>216</v>
      </c>
    </row>
    <row r="145" spans="2:65" s="1" customFormat="1" ht="38.25" customHeight="1">
      <c r="B145" s="132"/>
      <c r="C145" s="133" t="s">
        <v>217</v>
      </c>
      <c r="D145" s="133" t="s">
        <v>129</v>
      </c>
      <c r="E145" s="134" t="s">
        <v>218</v>
      </c>
      <c r="F145" s="203" t="s">
        <v>219</v>
      </c>
      <c r="G145" s="203"/>
      <c r="H145" s="203"/>
      <c r="I145" s="203"/>
      <c r="J145" s="135" t="s">
        <v>143</v>
      </c>
      <c r="K145" s="136">
        <v>43</v>
      </c>
      <c r="L145" s="204">
        <v>0</v>
      </c>
      <c r="M145" s="204"/>
      <c r="N145" s="204">
        <f t="shared" si="0"/>
        <v>0</v>
      </c>
      <c r="O145" s="204"/>
      <c r="P145" s="204"/>
      <c r="Q145" s="204"/>
      <c r="R145" s="137"/>
      <c r="T145" s="138" t="s">
        <v>5</v>
      </c>
      <c r="U145" s="40" t="s">
        <v>37</v>
      </c>
      <c r="V145" s="139">
        <v>0.22800000000000001</v>
      </c>
      <c r="W145" s="139">
        <f t="shared" si="1"/>
        <v>9.8040000000000003</v>
      </c>
      <c r="X145" s="139">
        <v>1.255E-2</v>
      </c>
      <c r="Y145" s="139">
        <f t="shared" si="2"/>
        <v>0.53964999999999996</v>
      </c>
      <c r="Z145" s="139">
        <v>0</v>
      </c>
      <c r="AA145" s="140">
        <f t="shared" si="3"/>
        <v>0</v>
      </c>
      <c r="AR145" s="17" t="s">
        <v>133</v>
      </c>
      <c r="AT145" s="17" t="s">
        <v>129</v>
      </c>
      <c r="AU145" s="17" t="s">
        <v>88</v>
      </c>
      <c r="AY145" s="17" t="s">
        <v>127</v>
      </c>
      <c r="BE145" s="141">
        <f t="shared" si="4"/>
        <v>0</v>
      </c>
      <c r="BF145" s="141">
        <f t="shared" si="5"/>
        <v>0</v>
      </c>
      <c r="BG145" s="141">
        <f t="shared" si="6"/>
        <v>0</v>
      </c>
      <c r="BH145" s="141">
        <f t="shared" si="7"/>
        <v>0</v>
      </c>
      <c r="BI145" s="141">
        <f t="shared" si="8"/>
        <v>0</v>
      </c>
      <c r="BJ145" s="17" t="s">
        <v>77</v>
      </c>
      <c r="BK145" s="141">
        <f t="shared" si="9"/>
        <v>0</v>
      </c>
      <c r="BL145" s="17" t="s">
        <v>133</v>
      </c>
      <c r="BM145" s="17" t="s">
        <v>220</v>
      </c>
    </row>
    <row r="146" spans="2:65" s="1" customFormat="1" ht="38.25" customHeight="1">
      <c r="B146" s="132"/>
      <c r="C146" s="133" t="s">
        <v>221</v>
      </c>
      <c r="D146" s="133" t="s">
        <v>129</v>
      </c>
      <c r="E146" s="134" t="s">
        <v>222</v>
      </c>
      <c r="F146" s="203" t="s">
        <v>223</v>
      </c>
      <c r="G146" s="203"/>
      <c r="H146" s="203"/>
      <c r="I146" s="203"/>
      <c r="J146" s="135" t="s">
        <v>143</v>
      </c>
      <c r="K146" s="136">
        <v>6.3</v>
      </c>
      <c r="L146" s="204">
        <v>0</v>
      </c>
      <c r="M146" s="204"/>
      <c r="N146" s="204">
        <f t="shared" si="0"/>
        <v>0</v>
      </c>
      <c r="O146" s="204"/>
      <c r="P146" s="204"/>
      <c r="Q146" s="204"/>
      <c r="R146" s="137"/>
      <c r="T146" s="138" t="s">
        <v>5</v>
      </c>
      <c r="U146" s="40" t="s">
        <v>37</v>
      </c>
      <c r="V146" s="139">
        <v>0.80300000000000005</v>
      </c>
      <c r="W146" s="139">
        <f t="shared" si="1"/>
        <v>5.0589000000000004</v>
      </c>
      <c r="X146" s="139">
        <v>2.9499999999999999E-3</v>
      </c>
      <c r="Y146" s="139">
        <f t="shared" si="2"/>
        <v>1.8584999999999997E-2</v>
      </c>
      <c r="Z146" s="139">
        <v>0</v>
      </c>
      <c r="AA146" s="140">
        <f t="shared" si="3"/>
        <v>0</v>
      </c>
      <c r="AR146" s="17" t="s">
        <v>139</v>
      </c>
      <c r="AT146" s="17" t="s">
        <v>129</v>
      </c>
      <c r="AU146" s="17" t="s">
        <v>88</v>
      </c>
      <c r="AY146" s="17" t="s">
        <v>127</v>
      </c>
      <c r="BE146" s="141">
        <f t="shared" si="4"/>
        <v>0</v>
      </c>
      <c r="BF146" s="141">
        <f t="shared" si="5"/>
        <v>0</v>
      </c>
      <c r="BG146" s="141">
        <f t="shared" si="6"/>
        <v>0</v>
      </c>
      <c r="BH146" s="141">
        <f t="shared" si="7"/>
        <v>0</v>
      </c>
      <c r="BI146" s="141">
        <f t="shared" si="8"/>
        <v>0</v>
      </c>
      <c r="BJ146" s="17" t="s">
        <v>77</v>
      </c>
      <c r="BK146" s="141">
        <f t="shared" si="9"/>
        <v>0</v>
      </c>
      <c r="BL146" s="17" t="s">
        <v>139</v>
      </c>
      <c r="BM146" s="17" t="s">
        <v>224</v>
      </c>
    </row>
    <row r="147" spans="2:65" s="1" customFormat="1" ht="25.5" customHeight="1">
      <c r="B147" s="132"/>
      <c r="C147" s="142" t="s">
        <v>225</v>
      </c>
      <c r="D147" s="142" t="s">
        <v>170</v>
      </c>
      <c r="E147" s="143" t="s">
        <v>226</v>
      </c>
      <c r="F147" s="205" t="s">
        <v>227</v>
      </c>
      <c r="G147" s="205"/>
      <c r="H147" s="205"/>
      <c r="I147" s="205"/>
      <c r="J147" s="144" t="s">
        <v>143</v>
      </c>
      <c r="K147" s="145">
        <v>6.93</v>
      </c>
      <c r="L147" s="204">
        <v>0</v>
      </c>
      <c r="M147" s="204"/>
      <c r="N147" s="206">
        <f t="shared" si="0"/>
        <v>0</v>
      </c>
      <c r="O147" s="204"/>
      <c r="P147" s="204"/>
      <c r="Q147" s="204"/>
      <c r="R147" s="137"/>
      <c r="T147" s="138" t="s">
        <v>5</v>
      </c>
      <c r="U147" s="40" t="s">
        <v>37</v>
      </c>
      <c r="V147" s="139">
        <v>0</v>
      </c>
      <c r="W147" s="139">
        <f t="shared" si="1"/>
        <v>0</v>
      </c>
      <c r="X147" s="139">
        <v>3.3000000000000002E-2</v>
      </c>
      <c r="Y147" s="139">
        <f t="shared" si="2"/>
        <v>0.22869</v>
      </c>
      <c r="Z147" s="139">
        <v>0</v>
      </c>
      <c r="AA147" s="140">
        <f t="shared" si="3"/>
        <v>0</v>
      </c>
      <c r="AR147" s="17" t="s">
        <v>173</v>
      </c>
      <c r="AT147" s="17" t="s">
        <v>170</v>
      </c>
      <c r="AU147" s="17" t="s">
        <v>88</v>
      </c>
      <c r="AY147" s="17" t="s">
        <v>127</v>
      </c>
      <c r="BE147" s="141">
        <f t="shared" si="4"/>
        <v>0</v>
      </c>
      <c r="BF147" s="141">
        <f t="shared" si="5"/>
        <v>0</v>
      </c>
      <c r="BG147" s="141">
        <f t="shared" si="6"/>
        <v>0</v>
      </c>
      <c r="BH147" s="141">
        <f t="shared" si="7"/>
        <v>0</v>
      </c>
      <c r="BI147" s="141">
        <f t="shared" si="8"/>
        <v>0</v>
      </c>
      <c r="BJ147" s="17" t="s">
        <v>77</v>
      </c>
      <c r="BK147" s="141">
        <f t="shared" si="9"/>
        <v>0</v>
      </c>
      <c r="BL147" s="17" t="s">
        <v>139</v>
      </c>
      <c r="BM147" s="17" t="s">
        <v>228</v>
      </c>
    </row>
    <row r="148" spans="2:65" s="1" customFormat="1" ht="25.5" customHeight="1">
      <c r="B148" s="132"/>
      <c r="C148" s="133" t="s">
        <v>229</v>
      </c>
      <c r="D148" s="133" t="s">
        <v>129</v>
      </c>
      <c r="E148" s="134" t="s">
        <v>230</v>
      </c>
      <c r="F148" s="203" t="s">
        <v>231</v>
      </c>
      <c r="G148" s="203"/>
      <c r="H148" s="203"/>
      <c r="I148" s="203"/>
      <c r="J148" s="135" t="s">
        <v>143</v>
      </c>
      <c r="K148" s="136">
        <v>67</v>
      </c>
      <c r="L148" s="204">
        <v>0</v>
      </c>
      <c r="M148" s="204"/>
      <c r="N148" s="204">
        <f t="shared" si="0"/>
        <v>0</v>
      </c>
      <c r="O148" s="204"/>
      <c r="P148" s="204"/>
      <c r="Q148" s="204"/>
      <c r="R148" s="137"/>
      <c r="T148" s="138" t="s">
        <v>5</v>
      </c>
      <c r="U148" s="40" t="s">
        <v>37</v>
      </c>
      <c r="V148" s="139">
        <v>7.4999999999999997E-2</v>
      </c>
      <c r="W148" s="139">
        <f t="shared" si="1"/>
        <v>5.0249999999999995</v>
      </c>
      <c r="X148" s="139">
        <v>2.0000000000000001E-4</v>
      </c>
      <c r="Y148" s="139">
        <f t="shared" si="2"/>
        <v>1.34E-2</v>
      </c>
      <c r="Z148" s="139">
        <v>0</v>
      </c>
      <c r="AA148" s="140">
        <f t="shared" si="3"/>
        <v>0</v>
      </c>
      <c r="AR148" s="17" t="s">
        <v>139</v>
      </c>
      <c r="AT148" s="17" t="s">
        <v>129</v>
      </c>
      <c r="AU148" s="17" t="s">
        <v>88</v>
      </c>
      <c r="AY148" s="17" t="s">
        <v>127</v>
      </c>
      <c r="BE148" s="141">
        <f t="shared" si="4"/>
        <v>0</v>
      </c>
      <c r="BF148" s="141">
        <f t="shared" si="5"/>
        <v>0</v>
      </c>
      <c r="BG148" s="141">
        <f t="shared" si="6"/>
        <v>0</v>
      </c>
      <c r="BH148" s="141">
        <f t="shared" si="7"/>
        <v>0</v>
      </c>
      <c r="BI148" s="141">
        <f t="shared" si="8"/>
        <v>0</v>
      </c>
      <c r="BJ148" s="17" t="s">
        <v>77</v>
      </c>
      <c r="BK148" s="141">
        <f t="shared" si="9"/>
        <v>0</v>
      </c>
      <c r="BL148" s="17" t="s">
        <v>139</v>
      </c>
      <c r="BM148" s="17" t="s">
        <v>232</v>
      </c>
    </row>
    <row r="149" spans="2:65" s="1" customFormat="1" ht="25.5" customHeight="1">
      <c r="B149" s="132"/>
      <c r="C149" s="133" t="s">
        <v>233</v>
      </c>
      <c r="D149" s="133" t="s">
        <v>129</v>
      </c>
      <c r="E149" s="134" t="s">
        <v>234</v>
      </c>
      <c r="F149" s="203" t="s">
        <v>235</v>
      </c>
      <c r="G149" s="203"/>
      <c r="H149" s="203"/>
      <c r="I149" s="203"/>
      <c r="J149" s="135" t="s">
        <v>143</v>
      </c>
      <c r="K149" s="136">
        <v>67</v>
      </c>
      <c r="L149" s="204">
        <v>0</v>
      </c>
      <c r="M149" s="204"/>
      <c r="N149" s="204">
        <f t="shared" si="0"/>
        <v>0</v>
      </c>
      <c r="O149" s="204"/>
      <c r="P149" s="204"/>
      <c r="Q149" s="204"/>
      <c r="R149" s="137"/>
      <c r="T149" s="138" t="s">
        <v>5</v>
      </c>
      <c r="U149" s="40" t="s">
        <v>37</v>
      </c>
      <c r="V149" s="139">
        <v>0.189</v>
      </c>
      <c r="W149" s="139">
        <f t="shared" si="1"/>
        <v>12.663</v>
      </c>
      <c r="X149" s="139">
        <v>7.2000000000000005E-4</v>
      </c>
      <c r="Y149" s="139">
        <f t="shared" si="2"/>
        <v>4.8240000000000005E-2</v>
      </c>
      <c r="Z149" s="139">
        <v>0</v>
      </c>
      <c r="AA149" s="140">
        <f t="shared" si="3"/>
        <v>0</v>
      </c>
      <c r="AR149" s="17" t="s">
        <v>139</v>
      </c>
      <c r="AT149" s="17" t="s">
        <v>129</v>
      </c>
      <c r="AU149" s="17" t="s">
        <v>88</v>
      </c>
      <c r="AY149" s="17" t="s">
        <v>127</v>
      </c>
      <c r="BE149" s="141">
        <f t="shared" si="4"/>
        <v>0</v>
      </c>
      <c r="BF149" s="141">
        <f t="shared" si="5"/>
        <v>0</v>
      </c>
      <c r="BG149" s="141">
        <f t="shared" si="6"/>
        <v>0</v>
      </c>
      <c r="BH149" s="141">
        <f t="shared" si="7"/>
        <v>0</v>
      </c>
      <c r="BI149" s="141">
        <f t="shared" si="8"/>
        <v>0</v>
      </c>
      <c r="BJ149" s="17" t="s">
        <v>77</v>
      </c>
      <c r="BK149" s="141">
        <f t="shared" si="9"/>
        <v>0</v>
      </c>
      <c r="BL149" s="17" t="s">
        <v>139</v>
      </c>
      <c r="BM149" s="17" t="s">
        <v>236</v>
      </c>
    </row>
    <row r="150" spans="2:65" s="9" customFormat="1" ht="29.85" customHeight="1">
      <c r="B150" s="121"/>
      <c r="C150" s="122"/>
      <c r="D150" s="131" t="s">
        <v>99</v>
      </c>
      <c r="E150" s="131"/>
      <c r="F150" s="131"/>
      <c r="G150" s="131"/>
      <c r="H150" s="131"/>
      <c r="I150" s="131"/>
      <c r="J150" s="131"/>
      <c r="K150" s="131"/>
      <c r="L150" s="131"/>
      <c r="M150" s="131"/>
      <c r="N150" s="212">
        <f>BK150</f>
        <v>0</v>
      </c>
      <c r="O150" s="213"/>
      <c r="P150" s="213"/>
      <c r="Q150" s="213"/>
      <c r="R150" s="124"/>
      <c r="T150" s="125"/>
      <c r="U150" s="122"/>
      <c r="V150" s="122"/>
      <c r="W150" s="126">
        <f>SUM(W151:W155)</f>
        <v>8.5506600000000006</v>
      </c>
      <c r="X150" s="122"/>
      <c r="Y150" s="126">
        <f>SUM(Y151:Y155)</f>
        <v>0</v>
      </c>
      <c r="Z150" s="122"/>
      <c r="AA150" s="127">
        <f>SUM(AA151:AA155)</f>
        <v>0</v>
      </c>
      <c r="AR150" s="128" t="s">
        <v>77</v>
      </c>
      <c r="AT150" s="129" t="s">
        <v>71</v>
      </c>
      <c r="AU150" s="129" t="s">
        <v>77</v>
      </c>
      <c r="AY150" s="128" t="s">
        <v>127</v>
      </c>
      <c r="BK150" s="130">
        <f>SUM(BK151:BK155)</f>
        <v>0</v>
      </c>
    </row>
    <row r="151" spans="2:65" s="1" customFormat="1" ht="38.25" customHeight="1">
      <c r="B151" s="132"/>
      <c r="C151" s="133" t="s">
        <v>237</v>
      </c>
      <c r="D151" s="133" t="s">
        <v>129</v>
      </c>
      <c r="E151" s="134" t="s">
        <v>238</v>
      </c>
      <c r="F151" s="203" t="s">
        <v>239</v>
      </c>
      <c r="G151" s="203"/>
      <c r="H151" s="203"/>
      <c r="I151" s="203"/>
      <c r="J151" s="135" t="s">
        <v>182</v>
      </c>
      <c r="K151" s="136">
        <v>1.66</v>
      </c>
      <c r="L151" s="204">
        <v>0</v>
      </c>
      <c r="M151" s="204"/>
      <c r="N151" s="204">
        <f>ROUND(L151*K151,2)</f>
        <v>0</v>
      </c>
      <c r="O151" s="204"/>
      <c r="P151" s="204"/>
      <c r="Q151" s="204"/>
      <c r="R151" s="137"/>
      <c r="T151" s="138" t="s">
        <v>5</v>
      </c>
      <c r="U151" s="40" t="s">
        <v>37</v>
      </c>
      <c r="V151" s="139">
        <v>2.42</v>
      </c>
      <c r="W151" s="139">
        <f>V151*K151</f>
        <v>4.0171999999999999</v>
      </c>
      <c r="X151" s="139">
        <v>0</v>
      </c>
      <c r="Y151" s="139">
        <f>X151*K151</f>
        <v>0</v>
      </c>
      <c r="Z151" s="139">
        <v>0</v>
      </c>
      <c r="AA151" s="140">
        <f>Z151*K151</f>
        <v>0</v>
      </c>
      <c r="AR151" s="17" t="s">
        <v>133</v>
      </c>
      <c r="AT151" s="17" t="s">
        <v>129</v>
      </c>
      <c r="AU151" s="17" t="s">
        <v>88</v>
      </c>
      <c r="AY151" s="17" t="s">
        <v>127</v>
      </c>
      <c r="BE151" s="141">
        <f>IF(U151="základní",N151,0)</f>
        <v>0</v>
      </c>
      <c r="BF151" s="141">
        <f>IF(U151="snížená",N151,0)</f>
        <v>0</v>
      </c>
      <c r="BG151" s="141">
        <f>IF(U151="zákl. přenesená",N151,0)</f>
        <v>0</v>
      </c>
      <c r="BH151" s="141">
        <f>IF(U151="sníž. přenesená",N151,0)</f>
        <v>0</v>
      </c>
      <c r="BI151" s="141">
        <f>IF(U151="nulová",N151,0)</f>
        <v>0</v>
      </c>
      <c r="BJ151" s="17" t="s">
        <v>77</v>
      </c>
      <c r="BK151" s="141">
        <f>ROUND(L151*K151,2)</f>
        <v>0</v>
      </c>
      <c r="BL151" s="17" t="s">
        <v>133</v>
      </c>
      <c r="BM151" s="17" t="s">
        <v>240</v>
      </c>
    </row>
    <row r="152" spans="2:65" s="1" customFormat="1" ht="38.25" customHeight="1">
      <c r="B152" s="132"/>
      <c r="C152" s="133" t="s">
        <v>241</v>
      </c>
      <c r="D152" s="133" t="s">
        <v>129</v>
      </c>
      <c r="E152" s="134" t="s">
        <v>242</v>
      </c>
      <c r="F152" s="203" t="s">
        <v>243</v>
      </c>
      <c r="G152" s="203"/>
      <c r="H152" s="203"/>
      <c r="I152" s="203"/>
      <c r="J152" s="135" t="s">
        <v>182</v>
      </c>
      <c r="K152" s="136">
        <v>16.600000000000001</v>
      </c>
      <c r="L152" s="204">
        <v>0</v>
      </c>
      <c r="M152" s="204"/>
      <c r="N152" s="204">
        <f>ROUND(L152*K152,2)</f>
        <v>0</v>
      </c>
      <c r="O152" s="204"/>
      <c r="P152" s="204"/>
      <c r="Q152" s="204"/>
      <c r="R152" s="137"/>
      <c r="T152" s="138" t="s">
        <v>5</v>
      </c>
      <c r="U152" s="40" t="s">
        <v>37</v>
      </c>
      <c r="V152" s="139">
        <v>0.26</v>
      </c>
      <c r="W152" s="139">
        <f>V152*K152</f>
        <v>4.3160000000000007</v>
      </c>
      <c r="X152" s="139">
        <v>0</v>
      </c>
      <c r="Y152" s="139">
        <f>X152*K152</f>
        <v>0</v>
      </c>
      <c r="Z152" s="139">
        <v>0</v>
      </c>
      <c r="AA152" s="140">
        <f>Z152*K152</f>
        <v>0</v>
      </c>
      <c r="AR152" s="17" t="s">
        <v>133</v>
      </c>
      <c r="AT152" s="17" t="s">
        <v>129</v>
      </c>
      <c r="AU152" s="17" t="s">
        <v>88</v>
      </c>
      <c r="AY152" s="17" t="s">
        <v>127</v>
      </c>
      <c r="BE152" s="141">
        <f>IF(U152="základní",N152,0)</f>
        <v>0</v>
      </c>
      <c r="BF152" s="141">
        <f>IF(U152="snížená",N152,0)</f>
        <v>0</v>
      </c>
      <c r="BG152" s="141">
        <f>IF(U152="zákl. přenesená",N152,0)</f>
        <v>0</v>
      </c>
      <c r="BH152" s="141">
        <f>IF(U152="sníž. přenesená",N152,0)</f>
        <v>0</v>
      </c>
      <c r="BI152" s="141">
        <f>IF(U152="nulová",N152,0)</f>
        <v>0</v>
      </c>
      <c r="BJ152" s="17" t="s">
        <v>77</v>
      </c>
      <c r="BK152" s="141">
        <f>ROUND(L152*K152,2)</f>
        <v>0</v>
      </c>
      <c r="BL152" s="17" t="s">
        <v>133</v>
      </c>
      <c r="BM152" s="17" t="s">
        <v>244</v>
      </c>
    </row>
    <row r="153" spans="2:65" s="1" customFormat="1" ht="38.25" customHeight="1">
      <c r="B153" s="132"/>
      <c r="C153" s="133" t="s">
        <v>245</v>
      </c>
      <c r="D153" s="133" t="s">
        <v>129</v>
      </c>
      <c r="E153" s="134" t="s">
        <v>246</v>
      </c>
      <c r="F153" s="203" t="s">
        <v>247</v>
      </c>
      <c r="G153" s="203"/>
      <c r="H153" s="203"/>
      <c r="I153" s="203"/>
      <c r="J153" s="135" t="s">
        <v>182</v>
      </c>
      <c r="K153" s="136">
        <v>1.66</v>
      </c>
      <c r="L153" s="204">
        <v>0</v>
      </c>
      <c r="M153" s="204"/>
      <c r="N153" s="204">
        <f>ROUND(L153*K153,2)</f>
        <v>0</v>
      </c>
      <c r="O153" s="204"/>
      <c r="P153" s="204"/>
      <c r="Q153" s="204"/>
      <c r="R153" s="137"/>
      <c r="T153" s="138" t="s">
        <v>5</v>
      </c>
      <c r="U153" s="40" t="s">
        <v>37</v>
      </c>
      <c r="V153" s="139">
        <v>0.125</v>
      </c>
      <c r="W153" s="139">
        <f>V153*K153</f>
        <v>0.20749999999999999</v>
      </c>
      <c r="X153" s="139">
        <v>0</v>
      </c>
      <c r="Y153" s="139">
        <f>X153*K153</f>
        <v>0</v>
      </c>
      <c r="Z153" s="139">
        <v>0</v>
      </c>
      <c r="AA153" s="140">
        <f>Z153*K153</f>
        <v>0</v>
      </c>
      <c r="AR153" s="17" t="s">
        <v>133</v>
      </c>
      <c r="AT153" s="17" t="s">
        <v>129</v>
      </c>
      <c r="AU153" s="17" t="s">
        <v>88</v>
      </c>
      <c r="AY153" s="17" t="s">
        <v>127</v>
      </c>
      <c r="BE153" s="141">
        <f>IF(U153="základní",N153,0)</f>
        <v>0</v>
      </c>
      <c r="BF153" s="141">
        <f>IF(U153="snížená",N153,0)</f>
        <v>0</v>
      </c>
      <c r="BG153" s="141">
        <f>IF(U153="zákl. přenesená",N153,0)</f>
        <v>0</v>
      </c>
      <c r="BH153" s="141">
        <f>IF(U153="sníž. přenesená",N153,0)</f>
        <v>0</v>
      </c>
      <c r="BI153" s="141">
        <f>IF(U153="nulová",N153,0)</f>
        <v>0</v>
      </c>
      <c r="BJ153" s="17" t="s">
        <v>77</v>
      </c>
      <c r="BK153" s="141">
        <f>ROUND(L153*K153,2)</f>
        <v>0</v>
      </c>
      <c r="BL153" s="17" t="s">
        <v>133</v>
      </c>
      <c r="BM153" s="17" t="s">
        <v>248</v>
      </c>
    </row>
    <row r="154" spans="2:65" s="1" customFormat="1" ht="25.5" customHeight="1">
      <c r="B154" s="132"/>
      <c r="C154" s="133" t="s">
        <v>183</v>
      </c>
      <c r="D154" s="133" t="s">
        <v>129</v>
      </c>
      <c r="E154" s="134" t="s">
        <v>249</v>
      </c>
      <c r="F154" s="203" t="s">
        <v>250</v>
      </c>
      <c r="G154" s="203"/>
      <c r="H154" s="203"/>
      <c r="I154" s="203"/>
      <c r="J154" s="135" t="s">
        <v>182</v>
      </c>
      <c r="K154" s="136">
        <v>1.66</v>
      </c>
      <c r="L154" s="204">
        <v>0</v>
      </c>
      <c r="M154" s="204"/>
      <c r="N154" s="204">
        <f>ROUND(L154*K154,2)</f>
        <v>0</v>
      </c>
      <c r="O154" s="204"/>
      <c r="P154" s="204"/>
      <c r="Q154" s="204"/>
      <c r="R154" s="137"/>
      <c r="T154" s="138" t="s">
        <v>5</v>
      </c>
      <c r="U154" s="40" t="s">
        <v>37</v>
      </c>
      <c r="V154" s="139">
        <v>6.0000000000000001E-3</v>
      </c>
      <c r="W154" s="139">
        <f>V154*K154</f>
        <v>9.9600000000000001E-3</v>
      </c>
      <c r="X154" s="139">
        <v>0</v>
      </c>
      <c r="Y154" s="139">
        <f>X154*K154</f>
        <v>0</v>
      </c>
      <c r="Z154" s="139">
        <v>0</v>
      </c>
      <c r="AA154" s="140">
        <f>Z154*K154</f>
        <v>0</v>
      </c>
      <c r="AR154" s="17" t="s">
        <v>133</v>
      </c>
      <c r="AT154" s="17" t="s">
        <v>129</v>
      </c>
      <c r="AU154" s="17" t="s">
        <v>88</v>
      </c>
      <c r="AY154" s="17" t="s">
        <v>127</v>
      </c>
      <c r="BE154" s="141">
        <f>IF(U154="základní",N154,0)</f>
        <v>0</v>
      </c>
      <c r="BF154" s="141">
        <f>IF(U154="snížená",N154,0)</f>
        <v>0</v>
      </c>
      <c r="BG154" s="141">
        <f>IF(U154="zákl. přenesená",N154,0)</f>
        <v>0</v>
      </c>
      <c r="BH154" s="141">
        <f>IF(U154="sníž. přenesená",N154,0)</f>
        <v>0</v>
      </c>
      <c r="BI154" s="141">
        <f>IF(U154="nulová",N154,0)</f>
        <v>0</v>
      </c>
      <c r="BJ154" s="17" t="s">
        <v>77</v>
      </c>
      <c r="BK154" s="141">
        <f>ROUND(L154*K154,2)</f>
        <v>0</v>
      </c>
      <c r="BL154" s="17" t="s">
        <v>133</v>
      </c>
      <c r="BM154" s="17" t="s">
        <v>251</v>
      </c>
    </row>
    <row r="155" spans="2:65" s="1" customFormat="1" ht="25.5" customHeight="1">
      <c r="B155" s="132"/>
      <c r="C155" s="133" t="s">
        <v>252</v>
      </c>
      <c r="D155" s="133" t="s">
        <v>129</v>
      </c>
      <c r="E155" s="134" t="s">
        <v>253</v>
      </c>
      <c r="F155" s="203" t="s">
        <v>254</v>
      </c>
      <c r="G155" s="203"/>
      <c r="H155" s="203"/>
      <c r="I155" s="203"/>
      <c r="J155" s="135" t="s">
        <v>182</v>
      </c>
      <c r="K155" s="136">
        <v>1.66</v>
      </c>
      <c r="L155" s="204">
        <v>0</v>
      </c>
      <c r="M155" s="204"/>
      <c r="N155" s="204">
        <f>ROUND(L155*K155,2)</f>
        <v>0</v>
      </c>
      <c r="O155" s="204"/>
      <c r="P155" s="204"/>
      <c r="Q155" s="204"/>
      <c r="R155" s="137"/>
      <c r="T155" s="138" t="s">
        <v>5</v>
      </c>
      <c r="U155" s="40" t="s">
        <v>37</v>
      </c>
      <c r="V155" s="139">
        <v>0</v>
      </c>
      <c r="W155" s="139">
        <f>V155*K155</f>
        <v>0</v>
      </c>
      <c r="X155" s="139">
        <v>0</v>
      </c>
      <c r="Y155" s="139">
        <f>X155*K155</f>
        <v>0</v>
      </c>
      <c r="Z155" s="139">
        <v>0</v>
      </c>
      <c r="AA155" s="140">
        <f>Z155*K155</f>
        <v>0</v>
      </c>
      <c r="AR155" s="17" t="s">
        <v>133</v>
      </c>
      <c r="AT155" s="17" t="s">
        <v>129</v>
      </c>
      <c r="AU155" s="17" t="s">
        <v>88</v>
      </c>
      <c r="AY155" s="17" t="s">
        <v>127</v>
      </c>
      <c r="BE155" s="141">
        <f>IF(U155="základní",N155,0)</f>
        <v>0</v>
      </c>
      <c r="BF155" s="141">
        <f>IF(U155="snížená",N155,0)</f>
        <v>0</v>
      </c>
      <c r="BG155" s="141">
        <f>IF(U155="zákl. přenesená",N155,0)</f>
        <v>0</v>
      </c>
      <c r="BH155" s="141">
        <f>IF(U155="sníž. přenesená",N155,0)</f>
        <v>0</v>
      </c>
      <c r="BI155" s="141">
        <f>IF(U155="nulová",N155,0)</f>
        <v>0</v>
      </c>
      <c r="BJ155" s="17" t="s">
        <v>77</v>
      </c>
      <c r="BK155" s="141">
        <f>ROUND(L155*K155,2)</f>
        <v>0</v>
      </c>
      <c r="BL155" s="17" t="s">
        <v>133</v>
      </c>
      <c r="BM155" s="17" t="s">
        <v>255</v>
      </c>
    </row>
    <row r="156" spans="2:65" s="9" customFormat="1" ht="29.85" customHeight="1">
      <c r="B156" s="121"/>
      <c r="C156" s="122"/>
      <c r="D156" s="131" t="s">
        <v>100</v>
      </c>
      <c r="E156" s="131"/>
      <c r="F156" s="131"/>
      <c r="G156" s="131"/>
      <c r="H156" s="131"/>
      <c r="I156" s="131"/>
      <c r="J156" s="131"/>
      <c r="K156" s="131"/>
      <c r="L156" s="131"/>
      <c r="M156" s="131"/>
      <c r="N156" s="212">
        <f>BK156</f>
        <v>0</v>
      </c>
      <c r="O156" s="213"/>
      <c r="P156" s="213"/>
      <c r="Q156" s="213"/>
      <c r="R156" s="124"/>
      <c r="T156" s="125"/>
      <c r="U156" s="122"/>
      <c r="V156" s="122"/>
      <c r="W156" s="126">
        <f>W157</f>
        <v>1.7160149999999998</v>
      </c>
      <c r="X156" s="122"/>
      <c r="Y156" s="126">
        <f>Y157</f>
        <v>0</v>
      </c>
      <c r="Z156" s="122"/>
      <c r="AA156" s="127">
        <f>AA157</f>
        <v>0</v>
      </c>
      <c r="AR156" s="128" t="s">
        <v>77</v>
      </c>
      <c r="AT156" s="129" t="s">
        <v>71</v>
      </c>
      <c r="AU156" s="129" t="s">
        <v>77</v>
      </c>
      <c r="AY156" s="128" t="s">
        <v>127</v>
      </c>
      <c r="BK156" s="130">
        <f>BK157</f>
        <v>0</v>
      </c>
    </row>
    <row r="157" spans="2:65" s="1" customFormat="1" ht="25.5" customHeight="1">
      <c r="B157" s="132"/>
      <c r="C157" s="133" t="s">
        <v>256</v>
      </c>
      <c r="D157" s="133" t="s">
        <v>129</v>
      </c>
      <c r="E157" s="134" t="s">
        <v>257</v>
      </c>
      <c r="F157" s="203" t="s">
        <v>258</v>
      </c>
      <c r="G157" s="203"/>
      <c r="H157" s="203"/>
      <c r="I157" s="203"/>
      <c r="J157" s="135" t="s">
        <v>182</v>
      </c>
      <c r="K157" s="136">
        <v>2.0649999999999999</v>
      </c>
      <c r="L157" s="204">
        <v>0</v>
      </c>
      <c r="M157" s="204"/>
      <c r="N157" s="204">
        <f>ROUND(L157*K157,2)</f>
        <v>0</v>
      </c>
      <c r="O157" s="204"/>
      <c r="P157" s="204"/>
      <c r="Q157" s="204"/>
      <c r="R157" s="137"/>
      <c r="T157" s="138" t="s">
        <v>5</v>
      </c>
      <c r="U157" s="40" t="s">
        <v>37</v>
      </c>
      <c r="V157" s="139">
        <v>0.83099999999999996</v>
      </c>
      <c r="W157" s="139">
        <f>V157*K157</f>
        <v>1.7160149999999998</v>
      </c>
      <c r="X157" s="139">
        <v>0</v>
      </c>
      <c r="Y157" s="139">
        <f>X157*K157</f>
        <v>0</v>
      </c>
      <c r="Z157" s="139">
        <v>0</v>
      </c>
      <c r="AA157" s="140">
        <f>Z157*K157</f>
        <v>0</v>
      </c>
      <c r="AR157" s="17" t="s">
        <v>133</v>
      </c>
      <c r="AT157" s="17" t="s">
        <v>129</v>
      </c>
      <c r="AU157" s="17" t="s">
        <v>88</v>
      </c>
      <c r="AY157" s="17" t="s">
        <v>127</v>
      </c>
      <c r="BE157" s="141">
        <f>IF(U157="základní",N157,0)</f>
        <v>0</v>
      </c>
      <c r="BF157" s="141">
        <f>IF(U157="snížená",N157,0)</f>
        <v>0</v>
      </c>
      <c r="BG157" s="141">
        <f>IF(U157="zákl. přenesená",N157,0)</f>
        <v>0</v>
      </c>
      <c r="BH157" s="141">
        <f>IF(U157="sníž. přenesená",N157,0)</f>
        <v>0</v>
      </c>
      <c r="BI157" s="141">
        <f>IF(U157="nulová",N157,0)</f>
        <v>0</v>
      </c>
      <c r="BJ157" s="17" t="s">
        <v>77</v>
      </c>
      <c r="BK157" s="141">
        <f>ROUND(L157*K157,2)</f>
        <v>0</v>
      </c>
      <c r="BL157" s="17" t="s">
        <v>133</v>
      </c>
      <c r="BM157" s="17" t="s">
        <v>259</v>
      </c>
    </row>
    <row r="158" spans="2:65" s="9" customFormat="1" ht="37.35" customHeight="1">
      <c r="B158" s="121"/>
      <c r="C158" s="122"/>
      <c r="D158" s="123" t="s">
        <v>101</v>
      </c>
      <c r="E158" s="123"/>
      <c r="F158" s="123"/>
      <c r="G158" s="123"/>
      <c r="H158" s="123"/>
      <c r="I158" s="123"/>
      <c r="J158" s="123"/>
      <c r="K158" s="123"/>
      <c r="L158" s="123"/>
      <c r="M158" s="123"/>
      <c r="N158" s="214">
        <f>BK158</f>
        <v>0</v>
      </c>
      <c r="O158" s="215"/>
      <c r="P158" s="215"/>
      <c r="Q158" s="215"/>
      <c r="R158" s="124"/>
      <c r="T158" s="125"/>
      <c r="U158" s="122"/>
      <c r="V158" s="122"/>
      <c r="W158" s="126">
        <f>W159+W177+W186+W190+W192+W200+W202</f>
        <v>35.724170000000001</v>
      </c>
      <c r="X158" s="122"/>
      <c r="Y158" s="126">
        <f>Y159+Y177+Y186+Y190+Y192+Y200+Y202</f>
        <v>0.97338400000000025</v>
      </c>
      <c r="Z158" s="122"/>
      <c r="AA158" s="127">
        <f>AA159+AA177+AA186+AA190+AA192+AA200+AA202</f>
        <v>0</v>
      </c>
      <c r="AR158" s="128" t="s">
        <v>88</v>
      </c>
      <c r="AT158" s="129" t="s">
        <v>71</v>
      </c>
      <c r="AU158" s="129" t="s">
        <v>72</v>
      </c>
      <c r="AY158" s="128" t="s">
        <v>127</v>
      </c>
      <c r="BK158" s="130">
        <f>BK159+BK177+BK186+BK190+BK192+BK200+BK202</f>
        <v>0</v>
      </c>
    </row>
    <row r="159" spans="2:65" s="9" customFormat="1" ht="19.899999999999999" customHeight="1">
      <c r="B159" s="121"/>
      <c r="C159" s="122"/>
      <c r="D159" s="131" t="s">
        <v>102</v>
      </c>
      <c r="E159" s="131"/>
      <c r="F159" s="131"/>
      <c r="G159" s="131"/>
      <c r="H159" s="131"/>
      <c r="I159" s="131"/>
      <c r="J159" s="131"/>
      <c r="K159" s="131"/>
      <c r="L159" s="131"/>
      <c r="M159" s="131"/>
      <c r="N159" s="210">
        <f>BK159</f>
        <v>0</v>
      </c>
      <c r="O159" s="211"/>
      <c r="P159" s="211"/>
      <c r="Q159" s="211"/>
      <c r="R159" s="124"/>
      <c r="T159" s="125"/>
      <c r="U159" s="122"/>
      <c r="V159" s="122"/>
      <c r="W159" s="126">
        <f>SUM(W160:W176)</f>
        <v>0</v>
      </c>
      <c r="X159" s="122"/>
      <c r="Y159" s="126">
        <f>SUM(Y160:Y176)</f>
        <v>1.8000000000000002E-3</v>
      </c>
      <c r="Z159" s="122"/>
      <c r="AA159" s="127">
        <f>SUM(AA160:AA176)</f>
        <v>0</v>
      </c>
      <c r="AR159" s="128" t="s">
        <v>88</v>
      </c>
      <c r="AT159" s="129" t="s">
        <v>71</v>
      </c>
      <c r="AU159" s="129" t="s">
        <v>77</v>
      </c>
      <c r="AY159" s="128" t="s">
        <v>127</v>
      </c>
      <c r="BK159" s="130">
        <f>SUM(BK160:BK176)</f>
        <v>0</v>
      </c>
    </row>
    <row r="160" spans="2:65" s="1" customFormat="1" ht="16.5" customHeight="1">
      <c r="B160" s="132"/>
      <c r="C160" s="142" t="s">
        <v>139</v>
      </c>
      <c r="D160" s="142" t="s">
        <v>170</v>
      </c>
      <c r="E160" s="143" t="s">
        <v>260</v>
      </c>
      <c r="F160" s="205" t="s">
        <v>261</v>
      </c>
      <c r="G160" s="205"/>
      <c r="H160" s="205"/>
      <c r="I160" s="205"/>
      <c r="J160" s="144" t="s">
        <v>262</v>
      </c>
      <c r="K160" s="145">
        <v>1</v>
      </c>
      <c r="L160" s="204">
        <v>0</v>
      </c>
      <c r="M160" s="204"/>
      <c r="N160" s="206">
        <f t="shared" ref="N160:N176" si="10">ROUND(L160*K160,2)</f>
        <v>0</v>
      </c>
      <c r="O160" s="204"/>
      <c r="P160" s="204"/>
      <c r="Q160" s="204"/>
      <c r="R160" s="137"/>
      <c r="T160" s="138" t="s">
        <v>5</v>
      </c>
      <c r="U160" s="40" t="s">
        <v>37</v>
      </c>
      <c r="V160" s="139">
        <v>0</v>
      </c>
      <c r="W160" s="139">
        <f t="shared" ref="W160:W176" si="11">V160*K160</f>
        <v>0</v>
      </c>
      <c r="X160" s="139">
        <v>0</v>
      </c>
      <c r="Y160" s="139">
        <f t="shared" ref="Y160:Y176" si="12">X160*K160</f>
        <v>0</v>
      </c>
      <c r="Z160" s="139">
        <v>0</v>
      </c>
      <c r="AA160" s="140">
        <f t="shared" ref="AA160:AA176" si="13">Z160*K160</f>
        <v>0</v>
      </c>
      <c r="AR160" s="17" t="s">
        <v>173</v>
      </c>
      <c r="AT160" s="17" t="s">
        <v>170</v>
      </c>
      <c r="AU160" s="17" t="s">
        <v>88</v>
      </c>
      <c r="AY160" s="17" t="s">
        <v>127</v>
      </c>
      <c r="BE160" s="141">
        <f t="shared" ref="BE160:BE176" si="14">IF(U160="základní",N160,0)</f>
        <v>0</v>
      </c>
      <c r="BF160" s="141">
        <f t="shared" ref="BF160:BF176" si="15">IF(U160="snížená",N160,0)</f>
        <v>0</v>
      </c>
      <c r="BG160" s="141">
        <f t="shared" ref="BG160:BG176" si="16">IF(U160="zákl. přenesená",N160,0)</f>
        <v>0</v>
      </c>
      <c r="BH160" s="141">
        <f t="shared" ref="BH160:BH176" si="17">IF(U160="sníž. přenesená",N160,0)</f>
        <v>0</v>
      </c>
      <c r="BI160" s="141">
        <f t="shared" ref="BI160:BI176" si="18">IF(U160="nulová",N160,0)</f>
        <v>0</v>
      </c>
      <c r="BJ160" s="17" t="s">
        <v>77</v>
      </c>
      <c r="BK160" s="141">
        <f t="shared" ref="BK160:BK176" si="19">ROUND(L160*K160,2)</f>
        <v>0</v>
      </c>
      <c r="BL160" s="17" t="s">
        <v>139</v>
      </c>
      <c r="BM160" s="17" t="s">
        <v>263</v>
      </c>
    </row>
    <row r="161" spans="2:65" s="1" customFormat="1" ht="25.5" customHeight="1">
      <c r="B161" s="132"/>
      <c r="C161" s="142" t="s">
        <v>264</v>
      </c>
      <c r="D161" s="142" t="s">
        <v>170</v>
      </c>
      <c r="E161" s="143" t="s">
        <v>265</v>
      </c>
      <c r="F161" s="205" t="s">
        <v>266</v>
      </c>
      <c r="G161" s="205"/>
      <c r="H161" s="205"/>
      <c r="I161" s="205"/>
      <c r="J161" s="144" t="s">
        <v>138</v>
      </c>
      <c r="K161" s="145">
        <v>10</v>
      </c>
      <c r="L161" s="204">
        <v>0</v>
      </c>
      <c r="M161" s="204"/>
      <c r="N161" s="206">
        <f t="shared" si="10"/>
        <v>0</v>
      </c>
      <c r="O161" s="204"/>
      <c r="P161" s="204"/>
      <c r="Q161" s="204"/>
      <c r="R161" s="137"/>
      <c r="T161" s="138" t="s">
        <v>5</v>
      </c>
      <c r="U161" s="40" t="s">
        <v>37</v>
      </c>
      <c r="V161" s="139">
        <v>0</v>
      </c>
      <c r="W161" s="139">
        <f t="shared" si="11"/>
        <v>0</v>
      </c>
      <c r="X161" s="139">
        <v>1.8000000000000001E-4</v>
      </c>
      <c r="Y161" s="139">
        <f t="shared" si="12"/>
        <v>1.8000000000000002E-3</v>
      </c>
      <c r="Z161" s="139">
        <v>0</v>
      </c>
      <c r="AA161" s="140">
        <f t="shared" si="13"/>
        <v>0</v>
      </c>
      <c r="AR161" s="17" t="s">
        <v>173</v>
      </c>
      <c r="AT161" s="17" t="s">
        <v>170</v>
      </c>
      <c r="AU161" s="17" t="s">
        <v>88</v>
      </c>
      <c r="AY161" s="17" t="s">
        <v>127</v>
      </c>
      <c r="BE161" s="141">
        <f t="shared" si="14"/>
        <v>0</v>
      </c>
      <c r="BF161" s="141">
        <f t="shared" si="15"/>
        <v>0</v>
      </c>
      <c r="BG161" s="141">
        <f t="shared" si="16"/>
        <v>0</v>
      </c>
      <c r="BH161" s="141">
        <f t="shared" si="17"/>
        <v>0</v>
      </c>
      <c r="BI161" s="141">
        <f t="shared" si="18"/>
        <v>0</v>
      </c>
      <c r="BJ161" s="17" t="s">
        <v>77</v>
      </c>
      <c r="BK161" s="141">
        <f t="shared" si="19"/>
        <v>0</v>
      </c>
      <c r="BL161" s="17" t="s">
        <v>139</v>
      </c>
      <c r="BM161" s="17" t="s">
        <v>267</v>
      </c>
    </row>
    <row r="162" spans="2:65" s="1" customFormat="1" ht="25.5" customHeight="1">
      <c r="B162" s="132"/>
      <c r="C162" s="142" t="s">
        <v>268</v>
      </c>
      <c r="D162" s="142" t="s">
        <v>170</v>
      </c>
      <c r="E162" s="143" t="s">
        <v>269</v>
      </c>
      <c r="F162" s="205" t="s">
        <v>270</v>
      </c>
      <c r="G162" s="205"/>
      <c r="H162" s="205"/>
      <c r="I162" s="205"/>
      <c r="J162" s="144" t="s">
        <v>262</v>
      </c>
      <c r="K162" s="145">
        <v>8</v>
      </c>
      <c r="L162" s="204">
        <v>0</v>
      </c>
      <c r="M162" s="204"/>
      <c r="N162" s="206">
        <f t="shared" si="10"/>
        <v>0</v>
      </c>
      <c r="O162" s="204"/>
      <c r="P162" s="204"/>
      <c r="Q162" s="204"/>
      <c r="R162" s="137"/>
      <c r="T162" s="138" t="s">
        <v>5</v>
      </c>
      <c r="U162" s="40" t="s">
        <v>37</v>
      </c>
      <c r="V162" s="139">
        <v>0</v>
      </c>
      <c r="W162" s="139">
        <f t="shared" si="11"/>
        <v>0</v>
      </c>
      <c r="X162" s="139">
        <v>0</v>
      </c>
      <c r="Y162" s="139">
        <f t="shared" si="12"/>
        <v>0</v>
      </c>
      <c r="Z162" s="139">
        <v>0</v>
      </c>
      <c r="AA162" s="140">
        <f t="shared" si="13"/>
        <v>0</v>
      </c>
      <c r="AR162" s="17" t="s">
        <v>173</v>
      </c>
      <c r="AT162" s="17" t="s">
        <v>170</v>
      </c>
      <c r="AU162" s="17" t="s">
        <v>88</v>
      </c>
      <c r="AY162" s="17" t="s">
        <v>127</v>
      </c>
      <c r="BE162" s="141">
        <f t="shared" si="14"/>
        <v>0</v>
      </c>
      <c r="BF162" s="141">
        <f t="shared" si="15"/>
        <v>0</v>
      </c>
      <c r="BG162" s="141">
        <f t="shared" si="16"/>
        <v>0</v>
      </c>
      <c r="BH162" s="141">
        <f t="shared" si="17"/>
        <v>0</v>
      </c>
      <c r="BI162" s="141">
        <f t="shared" si="18"/>
        <v>0</v>
      </c>
      <c r="BJ162" s="17" t="s">
        <v>77</v>
      </c>
      <c r="BK162" s="141">
        <f t="shared" si="19"/>
        <v>0</v>
      </c>
      <c r="BL162" s="17" t="s">
        <v>139</v>
      </c>
      <c r="BM162" s="17" t="s">
        <v>271</v>
      </c>
    </row>
    <row r="163" spans="2:65" s="1" customFormat="1" ht="25.5" customHeight="1">
      <c r="B163" s="132"/>
      <c r="C163" s="142" t="s">
        <v>272</v>
      </c>
      <c r="D163" s="142" t="s">
        <v>170</v>
      </c>
      <c r="E163" s="143" t="s">
        <v>273</v>
      </c>
      <c r="F163" s="205" t="s">
        <v>274</v>
      </c>
      <c r="G163" s="205"/>
      <c r="H163" s="205"/>
      <c r="I163" s="205"/>
      <c r="J163" s="144" t="s">
        <v>262</v>
      </c>
      <c r="K163" s="145">
        <v>1</v>
      </c>
      <c r="L163" s="204">
        <v>0</v>
      </c>
      <c r="M163" s="204"/>
      <c r="N163" s="206">
        <f t="shared" si="10"/>
        <v>0</v>
      </c>
      <c r="O163" s="204"/>
      <c r="P163" s="204"/>
      <c r="Q163" s="204"/>
      <c r="R163" s="137"/>
      <c r="T163" s="138" t="s">
        <v>5</v>
      </c>
      <c r="U163" s="40" t="s">
        <v>37</v>
      </c>
      <c r="V163" s="139">
        <v>0</v>
      </c>
      <c r="W163" s="139">
        <f t="shared" si="11"/>
        <v>0</v>
      </c>
      <c r="X163" s="139">
        <v>0</v>
      </c>
      <c r="Y163" s="139">
        <f t="shared" si="12"/>
        <v>0</v>
      </c>
      <c r="Z163" s="139">
        <v>0</v>
      </c>
      <c r="AA163" s="140">
        <f t="shared" si="13"/>
        <v>0</v>
      </c>
      <c r="AR163" s="17" t="s">
        <v>173</v>
      </c>
      <c r="AT163" s="17" t="s">
        <v>170</v>
      </c>
      <c r="AU163" s="17" t="s">
        <v>88</v>
      </c>
      <c r="AY163" s="17" t="s">
        <v>127</v>
      </c>
      <c r="BE163" s="141">
        <f t="shared" si="14"/>
        <v>0</v>
      </c>
      <c r="BF163" s="141">
        <f t="shared" si="15"/>
        <v>0</v>
      </c>
      <c r="BG163" s="141">
        <f t="shared" si="16"/>
        <v>0</v>
      </c>
      <c r="BH163" s="141">
        <f t="shared" si="17"/>
        <v>0</v>
      </c>
      <c r="BI163" s="141">
        <f t="shared" si="18"/>
        <v>0</v>
      </c>
      <c r="BJ163" s="17" t="s">
        <v>77</v>
      </c>
      <c r="BK163" s="141">
        <f t="shared" si="19"/>
        <v>0</v>
      </c>
      <c r="BL163" s="17" t="s">
        <v>139</v>
      </c>
      <c r="BM163" s="17" t="s">
        <v>275</v>
      </c>
    </row>
    <row r="164" spans="2:65" s="1" customFormat="1" ht="38.25" customHeight="1">
      <c r="B164" s="132"/>
      <c r="C164" s="142" t="s">
        <v>276</v>
      </c>
      <c r="D164" s="142" t="s">
        <v>170</v>
      </c>
      <c r="E164" s="143" t="s">
        <v>277</v>
      </c>
      <c r="F164" s="205" t="s">
        <v>278</v>
      </c>
      <c r="G164" s="205"/>
      <c r="H164" s="205"/>
      <c r="I164" s="205"/>
      <c r="J164" s="144" t="s">
        <v>262</v>
      </c>
      <c r="K164" s="145">
        <v>2</v>
      </c>
      <c r="L164" s="204">
        <v>0</v>
      </c>
      <c r="M164" s="204"/>
      <c r="N164" s="206">
        <f t="shared" si="10"/>
        <v>0</v>
      </c>
      <c r="O164" s="204"/>
      <c r="P164" s="204"/>
      <c r="Q164" s="204"/>
      <c r="R164" s="137"/>
      <c r="T164" s="138" t="s">
        <v>5</v>
      </c>
      <c r="U164" s="40" t="s">
        <v>37</v>
      </c>
      <c r="V164" s="139">
        <v>0</v>
      </c>
      <c r="W164" s="139">
        <f t="shared" si="11"/>
        <v>0</v>
      </c>
      <c r="X164" s="139">
        <v>0</v>
      </c>
      <c r="Y164" s="139">
        <f t="shared" si="12"/>
        <v>0</v>
      </c>
      <c r="Z164" s="139">
        <v>0</v>
      </c>
      <c r="AA164" s="140">
        <f t="shared" si="13"/>
        <v>0</v>
      </c>
      <c r="AR164" s="17" t="s">
        <v>173</v>
      </c>
      <c r="AT164" s="17" t="s">
        <v>170</v>
      </c>
      <c r="AU164" s="17" t="s">
        <v>88</v>
      </c>
      <c r="AY164" s="17" t="s">
        <v>127</v>
      </c>
      <c r="BE164" s="141">
        <f t="shared" si="14"/>
        <v>0</v>
      </c>
      <c r="BF164" s="141">
        <f t="shared" si="15"/>
        <v>0</v>
      </c>
      <c r="BG164" s="141">
        <f t="shared" si="16"/>
        <v>0</v>
      </c>
      <c r="BH164" s="141">
        <f t="shared" si="17"/>
        <v>0</v>
      </c>
      <c r="BI164" s="141">
        <f t="shared" si="18"/>
        <v>0</v>
      </c>
      <c r="BJ164" s="17" t="s">
        <v>77</v>
      </c>
      <c r="BK164" s="141">
        <f t="shared" si="19"/>
        <v>0</v>
      </c>
      <c r="BL164" s="17" t="s">
        <v>139</v>
      </c>
      <c r="BM164" s="17" t="s">
        <v>279</v>
      </c>
    </row>
    <row r="165" spans="2:65" s="1" customFormat="1" ht="16.5" customHeight="1">
      <c r="B165" s="132"/>
      <c r="C165" s="142" t="s">
        <v>280</v>
      </c>
      <c r="D165" s="142" t="s">
        <v>170</v>
      </c>
      <c r="E165" s="143" t="s">
        <v>281</v>
      </c>
      <c r="F165" s="205" t="s">
        <v>282</v>
      </c>
      <c r="G165" s="205"/>
      <c r="H165" s="205"/>
      <c r="I165" s="205"/>
      <c r="J165" s="144" t="s">
        <v>138</v>
      </c>
      <c r="K165" s="145">
        <v>40</v>
      </c>
      <c r="L165" s="204">
        <v>0</v>
      </c>
      <c r="M165" s="204"/>
      <c r="N165" s="206">
        <f t="shared" si="10"/>
        <v>0</v>
      </c>
      <c r="O165" s="204"/>
      <c r="P165" s="204"/>
      <c r="Q165" s="204"/>
      <c r="R165" s="137"/>
      <c r="T165" s="138" t="s">
        <v>5</v>
      </c>
      <c r="U165" s="40" t="s">
        <v>37</v>
      </c>
      <c r="V165" s="139">
        <v>0</v>
      </c>
      <c r="W165" s="139">
        <f t="shared" si="11"/>
        <v>0</v>
      </c>
      <c r="X165" s="139">
        <v>0</v>
      </c>
      <c r="Y165" s="139">
        <f t="shared" si="12"/>
        <v>0</v>
      </c>
      <c r="Z165" s="139">
        <v>0</v>
      </c>
      <c r="AA165" s="140">
        <f t="shared" si="13"/>
        <v>0</v>
      </c>
      <c r="AR165" s="17" t="s">
        <v>173</v>
      </c>
      <c r="AT165" s="17" t="s">
        <v>170</v>
      </c>
      <c r="AU165" s="17" t="s">
        <v>88</v>
      </c>
      <c r="AY165" s="17" t="s">
        <v>127</v>
      </c>
      <c r="BE165" s="141">
        <f t="shared" si="14"/>
        <v>0</v>
      </c>
      <c r="BF165" s="141">
        <f t="shared" si="15"/>
        <v>0</v>
      </c>
      <c r="BG165" s="141">
        <f t="shared" si="16"/>
        <v>0</v>
      </c>
      <c r="BH165" s="141">
        <f t="shared" si="17"/>
        <v>0</v>
      </c>
      <c r="BI165" s="141">
        <f t="shared" si="18"/>
        <v>0</v>
      </c>
      <c r="BJ165" s="17" t="s">
        <v>77</v>
      </c>
      <c r="BK165" s="141">
        <f t="shared" si="19"/>
        <v>0</v>
      </c>
      <c r="BL165" s="17" t="s">
        <v>139</v>
      </c>
      <c r="BM165" s="17" t="s">
        <v>283</v>
      </c>
    </row>
    <row r="166" spans="2:65" s="1" customFormat="1" ht="16.5" customHeight="1">
      <c r="B166" s="132"/>
      <c r="C166" s="142" t="s">
        <v>284</v>
      </c>
      <c r="D166" s="142" t="s">
        <v>170</v>
      </c>
      <c r="E166" s="143" t="s">
        <v>285</v>
      </c>
      <c r="F166" s="205" t="s">
        <v>286</v>
      </c>
      <c r="G166" s="205"/>
      <c r="H166" s="205"/>
      <c r="I166" s="205"/>
      <c r="J166" s="144" t="s">
        <v>138</v>
      </c>
      <c r="K166" s="145">
        <v>70</v>
      </c>
      <c r="L166" s="204">
        <v>0</v>
      </c>
      <c r="M166" s="204"/>
      <c r="N166" s="206">
        <f t="shared" si="10"/>
        <v>0</v>
      </c>
      <c r="O166" s="204"/>
      <c r="P166" s="204"/>
      <c r="Q166" s="204"/>
      <c r="R166" s="137"/>
      <c r="T166" s="138" t="s">
        <v>5</v>
      </c>
      <c r="U166" s="40" t="s">
        <v>37</v>
      </c>
      <c r="V166" s="139">
        <v>0</v>
      </c>
      <c r="W166" s="139">
        <f t="shared" si="11"/>
        <v>0</v>
      </c>
      <c r="X166" s="139">
        <v>0</v>
      </c>
      <c r="Y166" s="139">
        <f t="shared" si="12"/>
        <v>0</v>
      </c>
      <c r="Z166" s="139">
        <v>0</v>
      </c>
      <c r="AA166" s="140">
        <f t="shared" si="13"/>
        <v>0</v>
      </c>
      <c r="AR166" s="17" t="s">
        <v>173</v>
      </c>
      <c r="AT166" s="17" t="s">
        <v>170</v>
      </c>
      <c r="AU166" s="17" t="s">
        <v>88</v>
      </c>
      <c r="AY166" s="17" t="s">
        <v>127</v>
      </c>
      <c r="BE166" s="141">
        <f t="shared" si="14"/>
        <v>0</v>
      </c>
      <c r="BF166" s="141">
        <f t="shared" si="15"/>
        <v>0</v>
      </c>
      <c r="BG166" s="141">
        <f t="shared" si="16"/>
        <v>0</v>
      </c>
      <c r="BH166" s="141">
        <f t="shared" si="17"/>
        <v>0</v>
      </c>
      <c r="BI166" s="141">
        <f t="shared" si="18"/>
        <v>0</v>
      </c>
      <c r="BJ166" s="17" t="s">
        <v>77</v>
      </c>
      <c r="BK166" s="141">
        <f t="shared" si="19"/>
        <v>0</v>
      </c>
      <c r="BL166" s="17" t="s">
        <v>139</v>
      </c>
      <c r="BM166" s="17" t="s">
        <v>287</v>
      </c>
    </row>
    <row r="167" spans="2:65" s="1" customFormat="1" ht="16.5" customHeight="1">
      <c r="B167" s="132"/>
      <c r="C167" s="142" t="s">
        <v>10</v>
      </c>
      <c r="D167" s="142" t="s">
        <v>170</v>
      </c>
      <c r="E167" s="143" t="s">
        <v>288</v>
      </c>
      <c r="F167" s="205" t="s">
        <v>289</v>
      </c>
      <c r="G167" s="205"/>
      <c r="H167" s="205"/>
      <c r="I167" s="205"/>
      <c r="J167" s="144" t="s">
        <v>138</v>
      </c>
      <c r="K167" s="145">
        <v>110</v>
      </c>
      <c r="L167" s="204">
        <v>0</v>
      </c>
      <c r="M167" s="204"/>
      <c r="N167" s="206">
        <f t="shared" si="10"/>
        <v>0</v>
      </c>
      <c r="O167" s="204"/>
      <c r="P167" s="204"/>
      <c r="Q167" s="204"/>
      <c r="R167" s="137"/>
      <c r="T167" s="138" t="s">
        <v>5</v>
      </c>
      <c r="U167" s="40" t="s">
        <v>37</v>
      </c>
      <c r="V167" s="139">
        <v>0</v>
      </c>
      <c r="W167" s="139">
        <f t="shared" si="11"/>
        <v>0</v>
      </c>
      <c r="X167" s="139">
        <v>0</v>
      </c>
      <c r="Y167" s="139">
        <f t="shared" si="12"/>
        <v>0</v>
      </c>
      <c r="Z167" s="139">
        <v>0</v>
      </c>
      <c r="AA167" s="140">
        <f t="shared" si="13"/>
        <v>0</v>
      </c>
      <c r="AR167" s="17" t="s">
        <v>173</v>
      </c>
      <c r="AT167" s="17" t="s">
        <v>170</v>
      </c>
      <c r="AU167" s="17" t="s">
        <v>88</v>
      </c>
      <c r="AY167" s="17" t="s">
        <v>127</v>
      </c>
      <c r="BE167" s="141">
        <f t="shared" si="14"/>
        <v>0</v>
      </c>
      <c r="BF167" s="141">
        <f t="shared" si="15"/>
        <v>0</v>
      </c>
      <c r="BG167" s="141">
        <f t="shared" si="16"/>
        <v>0</v>
      </c>
      <c r="BH167" s="141">
        <f t="shared" si="17"/>
        <v>0</v>
      </c>
      <c r="BI167" s="141">
        <f t="shared" si="18"/>
        <v>0</v>
      </c>
      <c r="BJ167" s="17" t="s">
        <v>77</v>
      </c>
      <c r="BK167" s="141">
        <f t="shared" si="19"/>
        <v>0</v>
      </c>
      <c r="BL167" s="17" t="s">
        <v>139</v>
      </c>
      <c r="BM167" s="17" t="s">
        <v>290</v>
      </c>
    </row>
    <row r="168" spans="2:65" s="1" customFormat="1" ht="16.5" customHeight="1">
      <c r="B168" s="132"/>
      <c r="C168" s="142" t="s">
        <v>291</v>
      </c>
      <c r="D168" s="142" t="s">
        <v>170</v>
      </c>
      <c r="E168" s="143" t="s">
        <v>292</v>
      </c>
      <c r="F168" s="205" t="s">
        <v>293</v>
      </c>
      <c r="G168" s="205"/>
      <c r="H168" s="205"/>
      <c r="I168" s="205"/>
      <c r="J168" s="144" t="s">
        <v>262</v>
      </c>
      <c r="K168" s="145">
        <v>15</v>
      </c>
      <c r="L168" s="204">
        <v>0</v>
      </c>
      <c r="M168" s="204"/>
      <c r="N168" s="206">
        <f t="shared" si="10"/>
        <v>0</v>
      </c>
      <c r="O168" s="204"/>
      <c r="P168" s="204"/>
      <c r="Q168" s="204"/>
      <c r="R168" s="137"/>
      <c r="T168" s="138" t="s">
        <v>5</v>
      </c>
      <c r="U168" s="40" t="s">
        <v>37</v>
      </c>
      <c r="V168" s="139">
        <v>0</v>
      </c>
      <c r="W168" s="139">
        <f t="shared" si="11"/>
        <v>0</v>
      </c>
      <c r="X168" s="139">
        <v>0</v>
      </c>
      <c r="Y168" s="139">
        <f t="shared" si="12"/>
        <v>0</v>
      </c>
      <c r="Z168" s="139">
        <v>0</v>
      </c>
      <c r="AA168" s="140">
        <f t="shared" si="13"/>
        <v>0</v>
      </c>
      <c r="AR168" s="17" t="s">
        <v>173</v>
      </c>
      <c r="AT168" s="17" t="s">
        <v>170</v>
      </c>
      <c r="AU168" s="17" t="s">
        <v>88</v>
      </c>
      <c r="AY168" s="17" t="s">
        <v>127</v>
      </c>
      <c r="BE168" s="141">
        <f t="shared" si="14"/>
        <v>0</v>
      </c>
      <c r="BF168" s="141">
        <f t="shared" si="15"/>
        <v>0</v>
      </c>
      <c r="BG168" s="141">
        <f t="shared" si="16"/>
        <v>0</v>
      </c>
      <c r="BH168" s="141">
        <f t="shared" si="17"/>
        <v>0</v>
      </c>
      <c r="BI168" s="141">
        <f t="shared" si="18"/>
        <v>0</v>
      </c>
      <c r="BJ168" s="17" t="s">
        <v>77</v>
      </c>
      <c r="BK168" s="141">
        <f t="shared" si="19"/>
        <v>0</v>
      </c>
      <c r="BL168" s="17" t="s">
        <v>139</v>
      </c>
      <c r="BM168" s="17" t="s">
        <v>294</v>
      </c>
    </row>
    <row r="169" spans="2:65" s="1" customFormat="1" ht="16.5" customHeight="1">
      <c r="B169" s="132"/>
      <c r="C169" s="142" t="s">
        <v>295</v>
      </c>
      <c r="D169" s="142" t="s">
        <v>170</v>
      </c>
      <c r="E169" s="143" t="s">
        <v>296</v>
      </c>
      <c r="F169" s="205" t="s">
        <v>297</v>
      </c>
      <c r="G169" s="205"/>
      <c r="H169" s="205"/>
      <c r="I169" s="205"/>
      <c r="J169" s="144" t="s">
        <v>262</v>
      </c>
      <c r="K169" s="145">
        <v>1</v>
      </c>
      <c r="L169" s="204">
        <v>0</v>
      </c>
      <c r="M169" s="204"/>
      <c r="N169" s="206">
        <f t="shared" si="10"/>
        <v>0</v>
      </c>
      <c r="O169" s="204"/>
      <c r="P169" s="204"/>
      <c r="Q169" s="204"/>
      <c r="R169" s="137"/>
      <c r="T169" s="138" t="s">
        <v>5</v>
      </c>
      <c r="U169" s="40" t="s">
        <v>37</v>
      </c>
      <c r="V169" s="139">
        <v>0</v>
      </c>
      <c r="W169" s="139">
        <f t="shared" si="11"/>
        <v>0</v>
      </c>
      <c r="X169" s="139">
        <v>0</v>
      </c>
      <c r="Y169" s="139">
        <f t="shared" si="12"/>
        <v>0</v>
      </c>
      <c r="Z169" s="139">
        <v>0</v>
      </c>
      <c r="AA169" s="140">
        <f t="shared" si="13"/>
        <v>0</v>
      </c>
      <c r="AR169" s="17" t="s">
        <v>173</v>
      </c>
      <c r="AT169" s="17" t="s">
        <v>170</v>
      </c>
      <c r="AU169" s="17" t="s">
        <v>88</v>
      </c>
      <c r="AY169" s="17" t="s">
        <v>127</v>
      </c>
      <c r="BE169" s="141">
        <f t="shared" si="14"/>
        <v>0</v>
      </c>
      <c r="BF169" s="141">
        <f t="shared" si="15"/>
        <v>0</v>
      </c>
      <c r="BG169" s="141">
        <f t="shared" si="16"/>
        <v>0</v>
      </c>
      <c r="BH169" s="141">
        <f t="shared" si="17"/>
        <v>0</v>
      </c>
      <c r="BI169" s="141">
        <f t="shared" si="18"/>
        <v>0</v>
      </c>
      <c r="BJ169" s="17" t="s">
        <v>77</v>
      </c>
      <c r="BK169" s="141">
        <f t="shared" si="19"/>
        <v>0</v>
      </c>
      <c r="BL169" s="17" t="s">
        <v>139</v>
      </c>
      <c r="BM169" s="17" t="s">
        <v>298</v>
      </c>
    </row>
    <row r="170" spans="2:65" s="1" customFormat="1" ht="16.5" customHeight="1">
      <c r="B170" s="132"/>
      <c r="C170" s="142" t="s">
        <v>299</v>
      </c>
      <c r="D170" s="142" t="s">
        <v>170</v>
      </c>
      <c r="E170" s="143" t="s">
        <v>300</v>
      </c>
      <c r="F170" s="205" t="s">
        <v>301</v>
      </c>
      <c r="G170" s="205"/>
      <c r="H170" s="205"/>
      <c r="I170" s="205"/>
      <c r="J170" s="144" t="s">
        <v>262</v>
      </c>
      <c r="K170" s="145">
        <v>1</v>
      </c>
      <c r="L170" s="204">
        <v>0</v>
      </c>
      <c r="M170" s="204"/>
      <c r="N170" s="206">
        <f t="shared" si="10"/>
        <v>0</v>
      </c>
      <c r="O170" s="204"/>
      <c r="P170" s="204"/>
      <c r="Q170" s="204"/>
      <c r="R170" s="137"/>
      <c r="T170" s="138" t="s">
        <v>5</v>
      </c>
      <c r="U170" s="40" t="s">
        <v>37</v>
      </c>
      <c r="V170" s="139">
        <v>0</v>
      </c>
      <c r="W170" s="139">
        <f t="shared" si="11"/>
        <v>0</v>
      </c>
      <c r="X170" s="139">
        <v>0</v>
      </c>
      <c r="Y170" s="139">
        <f t="shared" si="12"/>
        <v>0</v>
      </c>
      <c r="Z170" s="139">
        <v>0</v>
      </c>
      <c r="AA170" s="140">
        <f t="shared" si="13"/>
        <v>0</v>
      </c>
      <c r="AR170" s="17" t="s">
        <v>173</v>
      </c>
      <c r="AT170" s="17" t="s">
        <v>170</v>
      </c>
      <c r="AU170" s="17" t="s">
        <v>88</v>
      </c>
      <c r="AY170" s="17" t="s">
        <v>127</v>
      </c>
      <c r="BE170" s="141">
        <f t="shared" si="14"/>
        <v>0</v>
      </c>
      <c r="BF170" s="141">
        <f t="shared" si="15"/>
        <v>0</v>
      </c>
      <c r="BG170" s="141">
        <f t="shared" si="16"/>
        <v>0</v>
      </c>
      <c r="BH170" s="141">
        <f t="shared" si="17"/>
        <v>0</v>
      </c>
      <c r="BI170" s="141">
        <f t="shared" si="18"/>
        <v>0</v>
      </c>
      <c r="BJ170" s="17" t="s">
        <v>77</v>
      </c>
      <c r="BK170" s="141">
        <f t="shared" si="19"/>
        <v>0</v>
      </c>
      <c r="BL170" s="17" t="s">
        <v>139</v>
      </c>
      <c r="BM170" s="17" t="s">
        <v>302</v>
      </c>
    </row>
    <row r="171" spans="2:65" s="1" customFormat="1" ht="16.5" customHeight="1">
      <c r="B171" s="132"/>
      <c r="C171" s="142" t="s">
        <v>303</v>
      </c>
      <c r="D171" s="142" t="s">
        <v>170</v>
      </c>
      <c r="E171" s="143" t="s">
        <v>304</v>
      </c>
      <c r="F171" s="205" t="s">
        <v>305</v>
      </c>
      <c r="G171" s="205"/>
      <c r="H171" s="205"/>
      <c r="I171" s="205"/>
      <c r="J171" s="144" t="s">
        <v>262</v>
      </c>
      <c r="K171" s="145">
        <v>1</v>
      </c>
      <c r="L171" s="204">
        <v>0</v>
      </c>
      <c r="M171" s="204"/>
      <c r="N171" s="206">
        <f t="shared" si="10"/>
        <v>0</v>
      </c>
      <c r="O171" s="204"/>
      <c r="P171" s="204"/>
      <c r="Q171" s="204"/>
      <c r="R171" s="137"/>
      <c r="T171" s="138" t="s">
        <v>5</v>
      </c>
      <c r="U171" s="40" t="s">
        <v>37</v>
      </c>
      <c r="V171" s="139">
        <v>0</v>
      </c>
      <c r="W171" s="139">
        <f t="shared" si="11"/>
        <v>0</v>
      </c>
      <c r="X171" s="139">
        <v>0</v>
      </c>
      <c r="Y171" s="139">
        <f t="shared" si="12"/>
        <v>0</v>
      </c>
      <c r="Z171" s="139">
        <v>0</v>
      </c>
      <c r="AA171" s="140">
        <f t="shared" si="13"/>
        <v>0</v>
      </c>
      <c r="AR171" s="17" t="s">
        <v>173</v>
      </c>
      <c r="AT171" s="17" t="s">
        <v>170</v>
      </c>
      <c r="AU171" s="17" t="s">
        <v>88</v>
      </c>
      <c r="AY171" s="17" t="s">
        <v>127</v>
      </c>
      <c r="BE171" s="141">
        <f t="shared" si="14"/>
        <v>0</v>
      </c>
      <c r="BF171" s="141">
        <f t="shared" si="15"/>
        <v>0</v>
      </c>
      <c r="BG171" s="141">
        <f t="shared" si="16"/>
        <v>0</v>
      </c>
      <c r="BH171" s="141">
        <f t="shared" si="17"/>
        <v>0</v>
      </c>
      <c r="BI171" s="141">
        <f t="shared" si="18"/>
        <v>0</v>
      </c>
      <c r="BJ171" s="17" t="s">
        <v>77</v>
      </c>
      <c r="BK171" s="141">
        <f t="shared" si="19"/>
        <v>0</v>
      </c>
      <c r="BL171" s="17" t="s">
        <v>139</v>
      </c>
      <c r="BM171" s="17" t="s">
        <v>306</v>
      </c>
    </row>
    <row r="172" spans="2:65" s="1" customFormat="1" ht="25.5" customHeight="1">
      <c r="B172" s="132"/>
      <c r="C172" s="142" t="s">
        <v>307</v>
      </c>
      <c r="D172" s="142" t="s">
        <v>170</v>
      </c>
      <c r="E172" s="143" t="s">
        <v>308</v>
      </c>
      <c r="F172" s="205" t="s">
        <v>309</v>
      </c>
      <c r="G172" s="205"/>
      <c r="H172" s="205"/>
      <c r="I172" s="205"/>
      <c r="J172" s="144" t="s">
        <v>262</v>
      </c>
      <c r="K172" s="145">
        <v>1</v>
      </c>
      <c r="L172" s="204">
        <v>0</v>
      </c>
      <c r="M172" s="204"/>
      <c r="N172" s="206">
        <f t="shared" si="10"/>
        <v>0</v>
      </c>
      <c r="O172" s="204"/>
      <c r="P172" s="204"/>
      <c r="Q172" s="204"/>
      <c r="R172" s="137"/>
      <c r="T172" s="138" t="s">
        <v>5</v>
      </c>
      <c r="U172" s="40" t="s">
        <v>37</v>
      </c>
      <c r="V172" s="139">
        <v>0</v>
      </c>
      <c r="W172" s="139">
        <f t="shared" si="11"/>
        <v>0</v>
      </c>
      <c r="X172" s="139">
        <v>0</v>
      </c>
      <c r="Y172" s="139">
        <f t="shared" si="12"/>
        <v>0</v>
      </c>
      <c r="Z172" s="139">
        <v>0</v>
      </c>
      <c r="AA172" s="140">
        <f t="shared" si="13"/>
        <v>0</v>
      </c>
      <c r="AR172" s="17" t="s">
        <v>173</v>
      </c>
      <c r="AT172" s="17" t="s">
        <v>170</v>
      </c>
      <c r="AU172" s="17" t="s">
        <v>88</v>
      </c>
      <c r="AY172" s="17" t="s">
        <v>127</v>
      </c>
      <c r="BE172" s="141">
        <f t="shared" si="14"/>
        <v>0</v>
      </c>
      <c r="BF172" s="141">
        <f t="shared" si="15"/>
        <v>0</v>
      </c>
      <c r="BG172" s="141">
        <f t="shared" si="16"/>
        <v>0</v>
      </c>
      <c r="BH172" s="141">
        <f t="shared" si="17"/>
        <v>0</v>
      </c>
      <c r="BI172" s="141">
        <f t="shared" si="18"/>
        <v>0</v>
      </c>
      <c r="BJ172" s="17" t="s">
        <v>77</v>
      </c>
      <c r="BK172" s="141">
        <f t="shared" si="19"/>
        <v>0</v>
      </c>
      <c r="BL172" s="17" t="s">
        <v>139</v>
      </c>
      <c r="BM172" s="17" t="s">
        <v>310</v>
      </c>
    </row>
    <row r="173" spans="2:65" s="1" customFormat="1" ht="16.5" customHeight="1">
      <c r="B173" s="132"/>
      <c r="C173" s="142" t="s">
        <v>311</v>
      </c>
      <c r="D173" s="142" t="s">
        <v>170</v>
      </c>
      <c r="E173" s="143" t="s">
        <v>312</v>
      </c>
      <c r="F173" s="205" t="s">
        <v>313</v>
      </c>
      <c r="G173" s="205"/>
      <c r="H173" s="205"/>
      <c r="I173" s="205"/>
      <c r="J173" s="144" t="s">
        <v>262</v>
      </c>
      <c r="K173" s="145">
        <v>1</v>
      </c>
      <c r="L173" s="204">
        <v>0</v>
      </c>
      <c r="M173" s="204"/>
      <c r="N173" s="206">
        <f t="shared" si="10"/>
        <v>0</v>
      </c>
      <c r="O173" s="204"/>
      <c r="P173" s="204"/>
      <c r="Q173" s="204"/>
      <c r="R173" s="137"/>
      <c r="T173" s="138" t="s">
        <v>5</v>
      </c>
      <c r="U173" s="40" t="s">
        <v>37</v>
      </c>
      <c r="V173" s="139">
        <v>0</v>
      </c>
      <c r="W173" s="139">
        <f t="shared" si="11"/>
        <v>0</v>
      </c>
      <c r="X173" s="139">
        <v>0</v>
      </c>
      <c r="Y173" s="139">
        <f t="shared" si="12"/>
        <v>0</v>
      </c>
      <c r="Z173" s="139">
        <v>0</v>
      </c>
      <c r="AA173" s="140">
        <f t="shared" si="13"/>
        <v>0</v>
      </c>
      <c r="AR173" s="17" t="s">
        <v>173</v>
      </c>
      <c r="AT173" s="17" t="s">
        <v>170</v>
      </c>
      <c r="AU173" s="17" t="s">
        <v>88</v>
      </c>
      <c r="AY173" s="17" t="s">
        <v>127</v>
      </c>
      <c r="BE173" s="141">
        <f t="shared" si="14"/>
        <v>0</v>
      </c>
      <c r="BF173" s="141">
        <f t="shared" si="15"/>
        <v>0</v>
      </c>
      <c r="BG173" s="141">
        <f t="shared" si="16"/>
        <v>0</v>
      </c>
      <c r="BH173" s="141">
        <f t="shared" si="17"/>
        <v>0</v>
      </c>
      <c r="BI173" s="141">
        <f t="shared" si="18"/>
        <v>0</v>
      </c>
      <c r="BJ173" s="17" t="s">
        <v>77</v>
      </c>
      <c r="BK173" s="141">
        <f t="shared" si="19"/>
        <v>0</v>
      </c>
      <c r="BL173" s="17" t="s">
        <v>139</v>
      </c>
      <c r="BM173" s="17" t="s">
        <v>314</v>
      </c>
    </row>
    <row r="174" spans="2:65" s="1" customFormat="1" ht="25.5" customHeight="1">
      <c r="B174" s="132"/>
      <c r="C174" s="142" t="s">
        <v>315</v>
      </c>
      <c r="D174" s="142" t="s">
        <v>170</v>
      </c>
      <c r="E174" s="143" t="s">
        <v>316</v>
      </c>
      <c r="F174" s="205" t="s">
        <v>317</v>
      </c>
      <c r="G174" s="205"/>
      <c r="H174" s="205"/>
      <c r="I174" s="205"/>
      <c r="J174" s="144" t="s">
        <v>138</v>
      </c>
      <c r="K174" s="145">
        <v>3</v>
      </c>
      <c r="L174" s="204">
        <v>0</v>
      </c>
      <c r="M174" s="204"/>
      <c r="N174" s="206">
        <f t="shared" si="10"/>
        <v>0</v>
      </c>
      <c r="O174" s="204"/>
      <c r="P174" s="204"/>
      <c r="Q174" s="204"/>
      <c r="R174" s="137"/>
      <c r="T174" s="138" t="s">
        <v>5</v>
      </c>
      <c r="U174" s="40" t="s">
        <v>37</v>
      </c>
      <c r="V174" s="139">
        <v>0</v>
      </c>
      <c r="W174" s="139">
        <f t="shared" si="11"/>
        <v>0</v>
      </c>
      <c r="X174" s="139">
        <v>0</v>
      </c>
      <c r="Y174" s="139">
        <f t="shared" si="12"/>
        <v>0</v>
      </c>
      <c r="Z174" s="139">
        <v>0</v>
      </c>
      <c r="AA174" s="140">
        <f t="shared" si="13"/>
        <v>0</v>
      </c>
      <c r="AR174" s="17" t="s">
        <v>173</v>
      </c>
      <c r="AT174" s="17" t="s">
        <v>170</v>
      </c>
      <c r="AU174" s="17" t="s">
        <v>88</v>
      </c>
      <c r="AY174" s="17" t="s">
        <v>127</v>
      </c>
      <c r="BE174" s="141">
        <f t="shared" si="14"/>
        <v>0</v>
      </c>
      <c r="BF174" s="141">
        <f t="shared" si="15"/>
        <v>0</v>
      </c>
      <c r="BG174" s="141">
        <f t="shared" si="16"/>
        <v>0</v>
      </c>
      <c r="BH174" s="141">
        <f t="shared" si="17"/>
        <v>0</v>
      </c>
      <c r="BI174" s="141">
        <f t="shared" si="18"/>
        <v>0</v>
      </c>
      <c r="BJ174" s="17" t="s">
        <v>77</v>
      </c>
      <c r="BK174" s="141">
        <f t="shared" si="19"/>
        <v>0</v>
      </c>
      <c r="BL174" s="17" t="s">
        <v>139</v>
      </c>
      <c r="BM174" s="17" t="s">
        <v>318</v>
      </c>
    </row>
    <row r="175" spans="2:65" s="1" customFormat="1" ht="16.5" customHeight="1">
      <c r="B175" s="132"/>
      <c r="C175" s="142" t="s">
        <v>319</v>
      </c>
      <c r="D175" s="142" t="s">
        <v>170</v>
      </c>
      <c r="E175" s="143" t="s">
        <v>320</v>
      </c>
      <c r="F175" s="205" t="s">
        <v>321</v>
      </c>
      <c r="G175" s="205"/>
      <c r="H175" s="205"/>
      <c r="I175" s="205"/>
      <c r="J175" s="144" t="s">
        <v>5</v>
      </c>
      <c r="K175" s="145">
        <v>2</v>
      </c>
      <c r="L175" s="204">
        <v>0</v>
      </c>
      <c r="M175" s="204"/>
      <c r="N175" s="206">
        <f t="shared" si="10"/>
        <v>0</v>
      </c>
      <c r="O175" s="204"/>
      <c r="P175" s="204"/>
      <c r="Q175" s="204"/>
      <c r="R175" s="137"/>
      <c r="T175" s="138" t="s">
        <v>5</v>
      </c>
      <c r="U175" s="40" t="s">
        <v>37</v>
      </c>
      <c r="V175" s="139">
        <v>0</v>
      </c>
      <c r="W175" s="139">
        <f t="shared" si="11"/>
        <v>0</v>
      </c>
      <c r="X175" s="139">
        <v>0</v>
      </c>
      <c r="Y175" s="139">
        <f t="shared" si="12"/>
        <v>0</v>
      </c>
      <c r="Z175" s="139">
        <v>0</v>
      </c>
      <c r="AA175" s="140">
        <f t="shared" si="13"/>
        <v>0</v>
      </c>
      <c r="AR175" s="17" t="s">
        <v>173</v>
      </c>
      <c r="AT175" s="17" t="s">
        <v>170</v>
      </c>
      <c r="AU175" s="17" t="s">
        <v>88</v>
      </c>
      <c r="AY175" s="17" t="s">
        <v>127</v>
      </c>
      <c r="BE175" s="141">
        <f t="shared" si="14"/>
        <v>0</v>
      </c>
      <c r="BF175" s="141">
        <f t="shared" si="15"/>
        <v>0</v>
      </c>
      <c r="BG175" s="141">
        <f t="shared" si="16"/>
        <v>0</v>
      </c>
      <c r="BH175" s="141">
        <f t="shared" si="17"/>
        <v>0</v>
      </c>
      <c r="BI175" s="141">
        <f t="shared" si="18"/>
        <v>0</v>
      </c>
      <c r="BJ175" s="17" t="s">
        <v>77</v>
      </c>
      <c r="BK175" s="141">
        <f t="shared" si="19"/>
        <v>0</v>
      </c>
      <c r="BL175" s="17" t="s">
        <v>139</v>
      </c>
      <c r="BM175" s="17" t="s">
        <v>322</v>
      </c>
    </row>
    <row r="176" spans="2:65" s="1" customFormat="1" ht="16.5" customHeight="1">
      <c r="B176" s="132"/>
      <c r="C176" s="142" t="s">
        <v>323</v>
      </c>
      <c r="D176" s="142" t="s">
        <v>170</v>
      </c>
      <c r="E176" s="143" t="s">
        <v>324</v>
      </c>
      <c r="F176" s="205" t="s">
        <v>325</v>
      </c>
      <c r="G176" s="205"/>
      <c r="H176" s="205"/>
      <c r="I176" s="205"/>
      <c r="J176" s="144" t="s">
        <v>5</v>
      </c>
      <c r="K176" s="145">
        <v>2</v>
      </c>
      <c r="L176" s="204">
        <v>0</v>
      </c>
      <c r="M176" s="204"/>
      <c r="N176" s="206">
        <f t="shared" si="10"/>
        <v>0</v>
      </c>
      <c r="O176" s="204"/>
      <c r="P176" s="204"/>
      <c r="Q176" s="204"/>
      <c r="R176" s="137"/>
      <c r="T176" s="138" t="s">
        <v>5</v>
      </c>
      <c r="U176" s="40" t="s">
        <v>37</v>
      </c>
      <c r="V176" s="139">
        <v>0</v>
      </c>
      <c r="W176" s="139">
        <f t="shared" si="11"/>
        <v>0</v>
      </c>
      <c r="X176" s="139">
        <v>0</v>
      </c>
      <c r="Y176" s="139">
        <f t="shared" si="12"/>
        <v>0</v>
      </c>
      <c r="Z176" s="139">
        <v>0</v>
      </c>
      <c r="AA176" s="140">
        <f t="shared" si="13"/>
        <v>0</v>
      </c>
      <c r="AR176" s="17" t="s">
        <v>173</v>
      </c>
      <c r="AT176" s="17" t="s">
        <v>170</v>
      </c>
      <c r="AU176" s="17" t="s">
        <v>88</v>
      </c>
      <c r="AY176" s="17" t="s">
        <v>127</v>
      </c>
      <c r="BE176" s="141">
        <f t="shared" si="14"/>
        <v>0</v>
      </c>
      <c r="BF176" s="141">
        <f t="shared" si="15"/>
        <v>0</v>
      </c>
      <c r="BG176" s="141">
        <f t="shared" si="16"/>
        <v>0</v>
      </c>
      <c r="BH176" s="141">
        <f t="shared" si="17"/>
        <v>0</v>
      </c>
      <c r="BI176" s="141">
        <f t="shared" si="18"/>
        <v>0</v>
      </c>
      <c r="BJ176" s="17" t="s">
        <v>77</v>
      </c>
      <c r="BK176" s="141">
        <f t="shared" si="19"/>
        <v>0</v>
      </c>
      <c r="BL176" s="17" t="s">
        <v>139</v>
      </c>
      <c r="BM176" s="17" t="s">
        <v>326</v>
      </c>
    </row>
    <row r="177" spans="2:65" s="9" customFormat="1" ht="29.85" customHeight="1">
      <c r="B177" s="121"/>
      <c r="C177" s="122"/>
      <c r="D177" s="131" t="s">
        <v>103</v>
      </c>
      <c r="E177" s="131"/>
      <c r="F177" s="131"/>
      <c r="G177" s="131"/>
      <c r="H177" s="131"/>
      <c r="I177" s="131"/>
      <c r="J177" s="131"/>
      <c r="K177" s="131"/>
      <c r="L177" s="131"/>
      <c r="M177" s="131"/>
      <c r="N177" s="212">
        <f>BK177</f>
        <v>0</v>
      </c>
      <c r="O177" s="213"/>
      <c r="P177" s="213"/>
      <c r="Q177" s="213"/>
      <c r="R177" s="124"/>
      <c r="T177" s="125"/>
      <c r="U177" s="122"/>
      <c r="V177" s="122"/>
      <c r="W177" s="126">
        <f>SUM(W178:W185)</f>
        <v>0</v>
      </c>
      <c r="X177" s="122"/>
      <c r="Y177" s="126">
        <f>SUM(Y178:Y185)</f>
        <v>0</v>
      </c>
      <c r="Z177" s="122"/>
      <c r="AA177" s="127">
        <f>SUM(AA178:AA185)</f>
        <v>0</v>
      </c>
      <c r="AR177" s="128" t="s">
        <v>88</v>
      </c>
      <c r="AT177" s="129" t="s">
        <v>71</v>
      </c>
      <c r="AU177" s="129" t="s">
        <v>77</v>
      </c>
      <c r="AY177" s="128" t="s">
        <v>127</v>
      </c>
      <c r="BK177" s="130">
        <f>SUM(BK178:BK185)</f>
        <v>0</v>
      </c>
    </row>
    <row r="178" spans="2:65" s="1" customFormat="1" ht="25.5" customHeight="1">
      <c r="B178" s="132"/>
      <c r="C178" s="142" t="s">
        <v>327</v>
      </c>
      <c r="D178" s="142" t="s">
        <v>170</v>
      </c>
      <c r="E178" s="143" t="s">
        <v>328</v>
      </c>
      <c r="F178" s="205" t="s">
        <v>329</v>
      </c>
      <c r="G178" s="205"/>
      <c r="H178" s="205"/>
      <c r="I178" s="205"/>
      <c r="J178" s="144" t="s">
        <v>138</v>
      </c>
      <c r="K178" s="145">
        <v>20</v>
      </c>
      <c r="L178" s="204">
        <v>0</v>
      </c>
      <c r="M178" s="204"/>
      <c r="N178" s="206">
        <f t="shared" ref="N178:N185" si="20">ROUND(L178*K178,2)</f>
        <v>0</v>
      </c>
      <c r="O178" s="204"/>
      <c r="P178" s="204"/>
      <c r="Q178" s="204"/>
      <c r="R178" s="137"/>
      <c r="T178" s="138" t="s">
        <v>5</v>
      </c>
      <c r="U178" s="40" t="s">
        <v>37</v>
      </c>
      <c r="V178" s="139">
        <v>0</v>
      </c>
      <c r="W178" s="139">
        <f t="shared" ref="W178:W185" si="21">V178*K178</f>
        <v>0</v>
      </c>
      <c r="X178" s="139">
        <v>0</v>
      </c>
      <c r="Y178" s="139">
        <f t="shared" ref="Y178:Y185" si="22">X178*K178</f>
        <v>0</v>
      </c>
      <c r="Z178" s="139">
        <v>0</v>
      </c>
      <c r="AA178" s="140">
        <f t="shared" ref="AA178:AA185" si="23">Z178*K178</f>
        <v>0</v>
      </c>
      <c r="AR178" s="17" t="s">
        <v>173</v>
      </c>
      <c r="AT178" s="17" t="s">
        <v>170</v>
      </c>
      <c r="AU178" s="17" t="s">
        <v>88</v>
      </c>
      <c r="AY178" s="17" t="s">
        <v>127</v>
      </c>
      <c r="BE178" s="141">
        <f t="shared" ref="BE178:BE185" si="24">IF(U178="základní",N178,0)</f>
        <v>0</v>
      </c>
      <c r="BF178" s="141">
        <f t="shared" ref="BF178:BF185" si="25">IF(U178="snížená",N178,0)</f>
        <v>0</v>
      </c>
      <c r="BG178" s="141">
        <f t="shared" ref="BG178:BG185" si="26">IF(U178="zákl. přenesená",N178,0)</f>
        <v>0</v>
      </c>
      <c r="BH178" s="141">
        <f t="shared" ref="BH178:BH185" si="27">IF(U178="sníž. přenesená",N178,0)</f>
        <v>0</v>
      </c>
      <c r="BI178" s="141">
        <f t="shared" ref="BI178:BI185" si="28">IF(U178="nulová",N178,0)</f>
        <v>0</v>
      </c>
      <c r="BJ178" s="17" t="s">
        <v>77</v>
      </c>
      <c r="BK178" s="141">
        <f t="shared" ref="BK178:BK185" si="29">ROUND(L178*K178,2)</f>
        <v>0</v>
      </c>
      <c r="BL178" s="17" t="s">
        <v>139</v>
      </c>
      <c r="BM178" s="17" t="s">
        <v>330</v>
      </c>
    </row>
    <row r="179" spans="2:65" s="1" customFormat="1" ht="16.5" customHeight="1">
      <c r="B179" s="132"/>
      <c r="C179" s="142" t="s">
        <v>331</v>
      </c>
      <c r="D179" s="142" t="s">
        <v>170</v>
      </c>
      <c r="E179" s="143" t="s">
        <v>332</v>
      </c>
      <c r="F179" s="205" t="s">
        <v>333</v>
      </c>
      <c r="G179" s="205"/>
      <c r="H179" s="205"/>
      <c r="I179" s="205"/>
      <c r="J179" s="144" t="s">
        <v>138</v>
      </c>
      <c r="K179" s="145">
        <v>20</v>
      </c>
      <c r="L179" s="204">
        <v>0</v>
      </c>
      <c r="M179" s="204"/>
      <c r="N179" s="206">
        <f t="shared" si="20"/>
        <v>0</v>
      </c>
      <c r="O179" s="204"/>
      <c r="P179" s="204"/>
      <c r="Q179" s="204"/>
      <c r="R179" s="137"/>
      <c r="T179" s="138" t="s">
        <v>5</v>
      </c>
      <c r="U179" s="40" t="s">
        <v>37</v>
      </c>
      <c r="V179" s="139">
        <v>0</v>
      </c>
      <c r="W179" s="139">
        <f t="shared" si="21"/>
        <v>0</v>
      </c>
      <c r="X179" s="139">
        <v>0</v>
      </c>
      <c r="Y179" s="139">
        <f t="shared" si="22"/>
        <v>0</v>
      </c>
      <c r="Z179" s="139">
        <v>0</v>
      </c>
      <c r="AA179" s="140">
        <f t="shared" si="23"/>
        <v>0</v>
      </c>
      <c r="AR179" s="17" t="s">
        <v>173</v>
      </c>
      <c r="AT179" s="17" t="s">
        <v>170</v>
      </c>
      <c r="AU179" s="17" t="s">
        <v>88</v>
      </c>
      <c r="AY179" s="17" t="s">
        <v>127</v>
      </c>
      <c r="BE179" s="141">
        <f t="shared" si="24"/>
        <v>0</v>
      </c>
      <c r="BF179" s="141">
        <f t="shared" si="25"/>
        <v>0</v>
      </c>
      <c r="BG179" s="141">
        <f t="shared" si="26"/>
        <v>0</v>
      </c>
      <c r="BH179" s="141">
        <f t="shared" si="27"/>
        <v>0</v>
      </c>
      <c r="BI179" s="141">
        <f t="shared" si="28"/>
        <v>0</v>
      </c>
      <c r="BJ179" s="17" t="s">
        <v>77</v>
      </c>
      <c r="BK179" s="141">
        <f t="shared" si="29"/>
        <v>0</v>
      </c>
      <c r="BL179" s="17" t="s">
        <v>139</v>
      </c>
      <c r="BM179" s="17" t="s">
        <v>334</v>
      </c>
    </row>
    <row r="180" spans="2:65" s="1" customFormat="1" ht="38.25" customHeight="1">
      <c r="B180" s="132"/>
      <c r="C180" s="142" t="s">
        <v>335</v>
      </c>
      <c r="D180" s="142" t="s">
        <v>170</v>
      </c>
      <c r="E180" s="143" t="s">
        <v>336</v>
      </c>
      <c r="F180" s="205" t="s">
        <v>337</v>
      </c>
      <c r="G180" s="205"/>
      <c r="H180" s="205"/>
      <c r="I180" s="205"/>
      <c r="J180" s="144" t="s">
        <v>262</v>
      </c>
      <c r="K180" s="145">
        <v>3</v>
      </c>
      <c r="L180" s="204">
        <v>0</v>
      </c>
      <c r="M180" s="204"/>
      <c r="N180" s="206">
        <f t="shared" si="20"/>
        <v>0</v>
      </c>
      <c r="O180" s="204"/>
      <c r="P180" s="204"/>
      <c r="Q180" s="204"/>
      <c r="R180" s="137"/>
      <c r="T180" s="138" t="s">
        <v>5</v>
      </c>
      <c r="U180" s="40" t="s">
        <v>37</v>
      </c>
      <c r="V180" s="139">
        <v>0</v>
      </c>
      <c r="W180" s="139">
        <f t="shared" si="21"/>
        <v>0</v>
      </c>
      <c r="X180" s="139">
        <v>0</v>
      </c>
      <c r="Y180" s="139">
        <f t="shared" si="22"/>
        <v>0</v>
      </c>
      <c r="Z180" s="139">
        <v>0</v>
      </c>
      <c r="AA180" s="140">
        <f t="shared" si="23"/>
        <v>0</v>
      </c>
      <c r="AR180" s="17" t="s">
        <v>173</v>
      </c>
      <c r="AT180" s="17" t="s">
        <v>170</v>
      </c>
      <c r="AU180" s="17" t="s">
        <v>88</v>
      </c>
      <c r="AY180" s="17" t="s">
        <v>127</v>
      </c>
      <c r="BE180" s="141">
        <f t="shared" si="24"/>
        <v>0</v>
      </c>
      <c r="BF180" s="141">
        <f t="shared" si="25"/>
        <v>0</v>
      </c>
      <c r="BG180" s="141">
        <f t="shared" si="26"/>
        <v>0</v>
      </c>
      <c r="BH180" s="141">
        <f t="shared" si="27"/>
        <v>0</v>
      </c>
      <c r="BI180" s="141">
        <f t="shared" si="28"/>
        <v>0</v>
      </c>
      <c r="BJ180" s="17" t="s">
        <v>77</v>
      </c>
      <c r="BK180" s="141">
        <f t="shared" si="29"/>
        <v>0</v>
      </c>
      <c r="BL180" s="17" t="s">
        <v>139</v>
      </c>
      <c r="BM180" s="17" t="s">
        <v>338</v>
      </c>
    </row>
    <row r="181" spans="2:65" s="1" customFormat="1" ht="16.5" customHeight="1">
      <c r="B181" s="132"/>
      <c r="C181" s="142" t="s">
        <v>339</v>
      </c>
      <c r="D181" s="142" t="s">
        <v>170</v>
      </c>
      <c r="E181" s="143" t="s">
        <v>340</v>
      </c>
      <c r="F181" s="205" t="s">
        <v>341</v>
      </c>
      <c r="G181" s="205"/>
      <c r="H181" s="205"/>
      <c r="I181" s="205"/>
      <c r="J181" s="144" t="s">
        <v>342</v>
      </c>
      <c r="K181" s="145">
        <v>3</v>
      </c>
      <c r="L181" s="204">
        <v>0</v>
      </c>
      <c r="M181" s="204"/>
      <c r="N181" s="206">
        <f t="shared" si="20"/>
        <v>0</v>
      </c>
      <c r="O181" s="204"/>
      <c r="P181" s="204"/>
      <c r="Q181" s="204"/>
      <c r="R181" s="137"/>
      <c r="T181" s="138" t="s">
        <v>5</v>
      </c>
      <c r="U181" s="40" t="s">
        <v>37</v>
      </c>
      <c r="V181" s="139">
        <v>0</v>
      </c>
      <c r="W181" s="139">
        <f t="shared" si="21"/>
        <v>0</v>
      </c>
      <c r="X181" s="139">
        <v>0</v>
      </c>
      <c r="Y181" s="139">
        <f t="shared" si="22"/>
        <v>0</v>
      </c>
      <c r="Z181" s="139">
        <v>0</v>
      </c>
      <c r="AA181" s="140">
        <f t="shared" si="23"/>
        <v>0</v>
      </c>
      <c r="AR181" s="17" t="s">
        <v>173</v>
      </c>
      <c r="AT181" s="17" t="s">
        <v>170</v>
      </c>
      <c r="AU181" s="17" t="s">
        <v>88</v>
      </c>
      <c r="AY181" s="17" t="s">
        <v>127</v>
      </c>
      <c r="BE181" s="141">
        <f t="shared" si="24"/>
        <v>0</v>
      </c>
      <c r="BF181" s="141">
        <f t="shared" si="25"/>
        <v>0</v>
      </c>
      <c r="BG181" s="141">
        <f t="shared" si="26"/>
        <v>0</v>
      </c>
      <c r="BH181" s="141">
        <f t="shared" si="27"/>
        <v>0</v>
      </c>
      <c r="BI181" s="141">
        <f t="shared" si="28"/>
        <v>0</v>
      </c>
      <c r="BJ181" s="17" t="s">
        <v>77</v>
      </c>
      <c r="BK181" s="141">
        <f t="shared" si="29"/>
        <v>0</v>
      </c>
      <c r="BL181" s="17" t="s">
        <v>139</v>
      </c>
      <c r="BM181" s="17" t="s">
        <v>343</v>
      </c>
    </row>
    <row r="182" spans="2:65" s="1" customFormat="1" ht="16.5" customHeight="1">
      <c r="B182" s="132"/>
      <c r="C182" s="142" t="s">
        <v>173</v>
      </c>
      <c r="D182" s="142" t="s">
        <v>170</v>
      </c>
      <c r="E182" s="143" t="s">
        <v>344</v>
      </c>
      <c r="F182" s="205" t="s">
        <v>297</v>
      </c>
      <c r="G182" s="205"/>
      <c r="H182" s="205"/>
      <c r="I182" s="205"/>
      <c r="J182" s="144" t="s">
        <v>262</v>
      </c>
      <c r="K182" s="145">
        <v>1</v>
      </c>
      <c r="L182" s="204">
        <v>0</v>
      </c>
      <c r="M182" s="204"/>
      <c r="N182" s="206">
        <f t="shared" si="20"/>
        <v>0</v>
      </c>
      <c r="O182" s="204"/>
      <c r="P182" s="204"/>
      <c r="Q182" s="204"/>
      <c r="R182" s="137"/>
      <c r="T182" s="138" t="s">
        <v>5</v>
      </c>
      <c r="U182" s="40" t="s">
        <v>37</v>
      </c>
      <c r="V182" s="139">
        <v>0</v>
      </c>
      <c r="W182" s="139">
        <f t="shared" si="21"/>
        <v>0</v>
      </c>
      <c r="X182" s="139">
        <v>0</v>
      </c>
      <c r="Y182" s="139">
        <f t="shared" si="22"/>
        <v>0</v>
      </c>
      <c r="Z182" s="139">
        <v>0</v>
      </c>
      <c r="AA182" s="140">
        <f t="shared" si="23"/>
        <v>0</v>
      </c>
      <c r="AR182" s="17" t="s">
        <v>173</v>
      </c>
      <c r="AT182" s="17" t="s">
        <v>170</v>
      </c>
      <c r="AU182" s="17" t="s">
        <v>88</v>
      </c>
      <c r="AY182" s="17" t="s">
        <v>127</v>
      </c>
      <c r="BE182" s="141">
        <f t="shared" si="24"/>
        <v>0</v>
      </c>
      <c r="BF182" s="141">
        <f t="shared" si="25"/>
        <v>0</v>
      </c>
      <c r="BG182" s="141">
        <f t="shared" si="26"/>
        <v>0</v>
      </c>
      <c r="BH182" s="141">
        <f t="shared" si="27"/>
        <v>0</v>
      </c>
      <c r="BI182" s="141">
        <f t="shared" si="28"/>
        <v>0</v>
      </c>
      <c r="BJ182" s="17" t="s">
        <v>77</v>
      </c>
      <c r="BK182" s="141">
        <f t="shared" si="29"/>
        <v>0</v>
      </c>
      <c r="BL182" s="17" t="s">
        <v>139</v>
      </c>
      <c r="BM182" s="17" t="s">
        <v>345</v>
      </c>
    </row>
    <row r="183" spans="2:65" s="1" customFormat="1" ht="16.5" customHeight="1">
      <c r="B183" s="132"/>
      <c r="C183" s="142" t="s">
        <v>346</v>
      </c>
      <c r="D183" s="142" t="s">
        <v>170</v>
      </c>
      <c r="E183" s="143" t="s">
        <v>347</v>
      </c>
      <c r="F183" s="205" t="s">
        <v>301</v>
      </c>
      <c r="G183" s="205"/>
      <c r="H183" s="205"/>
      <c r="I183" s="205"/>
      <c r="J183" s="144" t="s">
        <v>262</v>
      </c>
      <c r="K183" s="145">
        <v>1</v>
      </c>
      <c r="L183" s="204">
        <v>0</v>
      </c>
      <c r="M183" s="204"/>
      <c r="N183" s="206">
        <f t="shared" si="20"/>
        <v>0</v>
      </c>
      <c r="O183" s="204"/>
      <c r="P183" s="204"/>
      <c r="Q183" s="204"/>
      <c r="R183" s="137"/>
      <c r="T183" s="138" t="s">
        <v>5</v>
      </c>
      <c r="U183" s="40" t="s">
        <v>37</v>
      </c>
      <c r="V183" s="139">
        <v>0</v>
      </c>
      <c r="W183" s="139">
        <f t="shared" si="21"/>
        <v>0</v>
      </c>
      <c r="X183" s="139">
        <v>0</v>
      </c>
      <c r="Y183" s="139">
        <f t="shared" si="22"/>
        <v>0</v>
      </c>
      <c r="Z183" s="139">
        <v>0</v>
      </c>
      <c r="AA183" s="140">
        <f t="shared" si="23"/>
        <v>0</v>
      </c>
      <c r="AR183" s="17" t="s">
        <v>173</v>
      </c>
      <c r="AT183" s="17" t="s">
        <v>170</v>
      </c>
      <c r="AU183" s="17" t="s">
        <v>88</v>
      </c>
      <c r="AY183" s="17" t="s">
        <v>127</v>
      </c>
      <c r="BE183" s="141">
        <f t="shared" si="24"/>
        <v>0</v>
      </c>
      <c r="BF183" s="141">
        <f t="shared" si="25"/>
        <v>0</v>
      </c>
      <c r="BG183" s="141">
        <f t="shared" si="26"/>
        <v>0</v>
      </c>
      <c r="BH183" s="141">
        <f t="shared" si="27"/>
        <v>0</v>
      </c>
      <c r="BI183" s="141">
        <f t="shared" si="28"/>
        <v>0</v>
      </c>
      <c r="BJ183" s="17" t="s">
        <v>77</v>
      </c>
      <c r="BK183" s="141">
        <f t="shared" si="29"/>
        <v>0</v>
      </c>
      <c r="BL183" s="17" t="s">
        <v>139</v>
      </c>
      <c r="BM183" s="17" t="s">
        <v>348</v>
      </c>
    </row>
    <row r="184" spans="2:65" s="1" customFormat="1" ht="16.5" customHeight="1">
      <c r="B184" s="132"/>
      <c r="C184" s="142" t="s">
        <v>349</v>
      </c>
      <c r="D184" s="142" t="s">
        <v>170</v>
      </c>
      <c r="E184" s="143" t="s">
        <v>350</v>
      </c>
      <c r="F184" s="205" t="s">
        <v>305</v>
      </c>
      <c r="G184" s="205"/>
      <c r="H184" s="205"/>
      <c r="I184" s="205"/>
      <c r="J184" s="144" t="s">
        <v>262</v>
      </c>
      <c r="K184" s="145">
        <v>1</v>
      </c>
      <c r="L184" s="204">
        <v>0</v>
      </c>
      <c r="M184" s="204"/>
      <c r="N184" s="206">
        <f t="shared" si="20"/>
        <v>0</v>
      </c>
      <c r="O184" s="204"/>
      <c r="P184" s="204"/>
      <c r="Q184" s="204"/>
      <c r="R184" s="137"/>
      <c r="T184" s="138" t="s">
        <v>5</v>
      </c>
      <c r="U184" s="40" t="s">
        <v>37</v>
      </c>
      <c r="V184" s="139">
        <v>0</v>
      </c>
      <c r="W184" s="139">
        <f t="shared" si="21"/>
        <v>0</v>
      </c>
      <c r="X184" s="139">
        <v>0</v>
      </c>
      <c r="Y184" s="139">
        <f t="shared" si="22"/>
        <v>0</v>
      </c>
      <c r="Z184" s="139">
        <v>0</v>
      </c>
      <c r="AA184" s="140">
        <f t="shared" si="23"/>
        <v>0</v>
      </c>
      <c r="AR184" s="17" t="s">
        <v>173</v>
      </c>
      <c r="AT184" s="17" t="s">
        <v>170</v>
      </c>
      <c r="AU184" s="17" t="s">
        <v>88</v>
      </c>
      <c r="AY184" s="17" t="s">
        <v>127</v>
      </c>
      <c r="BE184" s="141">
        <f t="shared" si="24"/>
        <v>0</v>
      </c>
      <c r="BF184" s="141">
        <f t="shared" si="25"/>
        <v>0</v>
      </c>
      <c r="BG184" s="141">
        <f t="shared" si="26"/>
        <v>0</v>
      </c>
      <c r="BH184" s="141">
        <f t="shared" si="27"/>
        <v>0</v>
      </c>
      <c r="BI184" s="141">
        <f t="shared" si="28"/>
        <v>0</v>
      </c>
      <c r="BJ184" s="17" t="s">
        <v>77</v>
      </c>
      <c r="BK184" s="141">
        <f t="shared" si="29"/>
        <v>0</v>
      </c>
      <c r="BL184" s="17" t="s">
        <v>139</v>
      </c>
      <c r="BM184" s="17" t="s">
        <v>351</v>
      </c>
    </row>
    <row r="185" spans="2:65" s="1" customFormat="1" ht="16.5" customHeight="1">
      <c r="B185" s="132"/>
      <c r="C185" s="142" t="s">
        <v>352</v>
      </c>
      <c r="D185" s="142" t="s">
        <v>170</v>
      </c>
      <c r="E185" s="143" t="s">
        <v>353</v>
      </c>
      <c r="F185" s="205" t="s">
        <v>313</v>
      </c>
      <c r="G185" s="205"/>
      <c r="H185" s="205"/>
      <c r="I185" s="205"/>
      <c r="J185" s="144" t="s">
        <v>262</v>
      </c>
      <c r="K185" s="145">
        <v>1</v>
      </c>
      <c r="L185" s="204">
        <v>0</v>
      </c>
      <c r="M185" s="204"/>
      <c r="N185" s="206">
        <f t="shared" si="20"/>
        <v>0</v>
      </c>
      <c r="O185" s="204"/>
      <c r="P185" s="204"/>
      <c r="Q185" s="204"/>
      <c r="R185" s="137"/>
      <c r="T185" s="138" t="s">
        <v>5</v>
      </c>
      <c r="U185" s="40" t="s">
        <v>37</v>
      </c>
      <c r="V185" s="139">
        <v>0</v>
      </c>
      <c r="W185" s="139">
        <f t="shared" si="21"/>
        <v>0</v>
      </c>
      <c r="X185" s="139">
        <v>0</v>
      </c>
      <c r="Y185" s="139">
        <f t="shared" si="22"/>
        <v>0</v>
      </c>
      <c r="Z185" s="139">
        <v>0</v>
      </c>
      <c r="AA185" s="140">
        <f t="shared" si="23"/>
        <v>0</v>
      </c>
      <c r="AR185" s="17" t="s">
        <v>173</v>
      </c>
      <c r="AT185" s="17" t="s">
        <v>170</v>
      </c>
      <c r="AU185" s="17" t="s">
        <v>88</v>
      </c>
      <c r="AY185" s="17" t="s">
        <v>127</v>
      </c>
      <c r="BE185" s="141">
        <f t="shared" si="24"/>
        <v>0</v>
      </c>
      <c r="BF185" s="141">
        <f t="shared" si="25"/>
        <v>0</v>
      </c>
      <c r="BG185" s="141">
        <f t="shared" si="26"/>
        <v>0</v>
      </c>
      <c r="BH185" s="141">
        <f t="shared" si="27"/>
        <v>0</v>
      </c>
      <c r="BI185" s="141">
        <f t="shared" si="28"/>
        <v>0</v>
      </c>
      <c r="BJ185" s="17" t="s">
        <v>77</v>
      </c>
      <c r="BK185" s="141">
        <f t="shared" si="29"/>
        <v>0</v>
      </c>
      <c r="BL185" s="17" t="s">
        <v>139</v>
      </c>
      <c r="BM185" s="17" t="s">
        <v>354</v>
      </c>
    </row>
    <row r="186" spans="2:65" s="9" customFormat="1" ht="29.85" customHeight="1">
      <c r="B186" s="121"/>
      <c r="C186" s="122"/>
      <c r="D186" s="131" t="s">
        <v>104</v>
      </c>
      <c r="E186" s="131"/>
      <c r="F186" s="131"/>
      <c r="G186" s="131"/>
      <c r="H186" s="131"/>
      <c r="I186" s="131"/>
      <c r="J186" s="131"/>
      <c r="K186" s="131"/>
      <c r="L186" s="131"/>
      <c r="M186" s="131"/>
      <c r="N186" s="212">
        <f>BK186</f>
        <v>0</v>
      </c>
      <c r="O186" s="213"/>
      <c r="P186" s="213"/>
      <c r="Q186" s="213"/>
      <c r="R186" s="124"/>
      <c r="T186" s="125"/>
      <c r="U186" s="122"/>
      <c r="V186" s="122"/>
      <c r="W186" s="126">
        <f>SUM(W187:W189)</f>
        <v>23.546810000000004</v>
      </c>
      <c r="X186" s="122"/>
      <c r="Y186" s="126">
        <f>SUM(Y187:Y189)</f>
        <v>0.86943200000000009</v>
      </c>
      <c r="Z186" s="122"/>
      <c r="AA186" s="127">
        <f>SUM(AA187:AA189)</f>
        <v>0</v>
      </c>
      <c r="AR186" s="128" t="s">
        <v>88</v>
      </c>
      <c r="AT186" s="129" t="s">
        <v>71</v>
      </c>
      <c r="AU186" s="129" t="s">
        <v>77</v>
      </c>
      <c r="AY186" s="128" t="s">
        <v>127</v>
      </c>
      <c r="BK186" s="130">
        <f>SUM(BK187:BK189)</f>
        <v>0</v>
      </c>
    </row>
    <row r="187" spans="2:65" s="1" customFormat="1" ht="51" customHeight="1">
      <c r="B187" s="132"/>
      <c r="C187" s="133" t="s">
        <v>355</v>
      </c>
      <c r="D187" s="133" t="s">
        <v>129</v>
      </c>
      <c r="E187" s="134" t="s">
        <v>356</v>
      </c>
      <c r="F187" s="203" t="s">
        <v>357</v>
      </c>
      <c r="G187" s="203"/>
      <c r="H187" s="203"/>
      <c r="I187" s="203"/>
      <c r="J187" s="135" t="s">
        <v>143</v>
      </c>
      <c r="K187" s="136">
        <v>18.100000000000001</v>
      </c>
      <c r="L187" s="204">
        <v>0</v>
      </c>
      <c r="M187" s="204"/>
      <c r="N187" s="204">
        <f>ROUND(L187*K187,2)</f>
        <v>0</v>
      </c>
      <c r="O187" s="204"/>
      <c r="P187" s="204"/>
      <c r="Q187" s="204"/>
      <c r="R187" s="137"/>
      <c r="T187" s="138" t="s">
        <v>5</v>
      </c>
      <c r="U187" s="40" t="s">
        <v>37</v>
      </c>
      <c r="V187" s="139">
        <v>0.999</v>
      </c>
      <c r="W187" s="139">
        <f>V187*K187</f>
        <v>18.081900000000001</v>
      </c>
      <c r="X187" s="139">
        <v>4.5670000000000002E-2</v>
      </c>
      <c r="Y187" s="139">
        <f>X187*K187</f>
        <v>0.82662700000000011</v>
      </c>
      <c r="Z187" s="139">
        <v>0</v>
      </c>
      <c r="AA187" s="140">
        <f>Z187*K187</f>
        <v>0</v>
      </c>
      <c r="AR187" s="17" t="s">
        <v>139</v>
      </c>
      <c r="AT187" s="17" t="s">
        <v>129</v>
      </c>
      <c r="AU187" s="17" t="s">
        <v>88</v>
      </c>
      <c r="AY187" s="17" t="s">
        <v>127</v>
      </c>
      <c r="BE187" s="141">
        <f>IF(U187="základní",N187,0)</f>
        <v>0</v>
      </c>
      <c r="BF187" s="141">
        <f>IF(U187="snížená",N187,0)</f>
        <v>0</v>
      </c>
      <c r="BG187" s="141">
        <f>IF(U187="zákl. přenesená",N187,0)</f>
        <v>0</v>
      </c>
      <c r="BH187" s="141">
        <f>IF(U187="sníž. přenesená",N187,0)</f>
        <v>0</v>
      </c>
      <c r="BI187" s="141">
        <f>IF(U187="nulová",N187,0)</f>
        <v>0</v>
      </c>
      <c r="BJ187" s="17" t="s">
        <v>77</v>
      </c>
      <c r="BK187" s="141">
        <f>ROUND(L187*K187,2)</f>
        <v>0</v>
      </c>
      <c r="BL187" s="17" t="s">
        <v>139</v>
      </c>
      <c r="BM187" s="17" t="s">
        <v>358</v>
      </c>
    </row>
    <row r="188" spans="2:65" s="1" customFormat="1" ht="38.25" customHeight="1">
      <c r="B188" s="132"/>
      <c r="C188" s="133" t="s">
        <v>359</v>
      </c>
      <c r="D188" s="133" t="s">
        <v>129</v>
      </c>
      <c r="E188" s="134" t="s">
        <v>360</v>
      </c>
      <c r="F188" s="203" t="s">
        <v>361</v>
      </c>
      <c r="G188" s="203"/>
      <c r="H188" s="203"/>
      <c r="I188" s="203"/>
      <c r="J188" s="135" t="s">
        <v>143</v>
      </c>
      <c r="K188" s="136">
        <v>3.5</v>
      </c>
      <c r="L188" s="204">
        <v>0</v>
      </c>
      <c r="M188" s="204"/>
      <c r="N188" s="204">
        <f>ROUND(L188*K188,2)</f>
        <v>0</v>
      </c>
      <c r="O188" s="204"/>
      <c r="P188" s="204"/>
      <c r="Q188" s="204"/>
      <c r="R188" s="137"/>
      <c r="T188" s="138" t="s">
        <v>5</v>
      </c>
      <c r="U188" s="40" t="s">
        <v>37</v>
      </c>
      <c r="V188" s="139">
        <v>0.96799999999999997</v>
      </c>
      <c r="W188" s="139">
        <f>V188*K188</f>
        <v>3.3879999999999999</v>
      </c>
      <c r="X188" s="139">
        <v>1.223E-2</v>
      </c>
      <c r="Y188" s="139">
        <f>X188*K188</f>
        <v>4.2804999999999996E-2</v>
      </c>
      <c r="Z188" s="139">
        <v>0</v>
      </c>
      <c r="AA188" s="140">
        <f>Z188*K188</f>
        <v>0</v>
      </c>
      <c r="AR188" s="17" t="s">
        <v>139</v>
      </c>
      <c r="AT188" s="17" t="s">
        <v>129</v>
      </c>
      <c r="AU188" s="17" t="s">
        <v>88</v>
      </c>
      <c r="AY188" s="17" t="s">
        <v>127</v>
      </c>
      <c r="BE188" s="141">
        <f>IF(U188="základní",N188,0)</f>
        <v>0</v>
      </c>
      <c r="BF188" s="141">
        <f>IF(U188="snížená",N188,0)</f>
        <v>0</v>
      </c>
      <c r="BG188" s="141">
        <f>IF(U188="zákl. přenesená",N188,0)</f>
        <v>0</v>
      </c>
      <c r="BH188" s="141">
        <f>IF(U188="sníž. přenesená",N188,0)</f>
        <v>0</v>
      </c>
      <c r="BI188" s="141">
        <f>IF(U188="nulová",N188,0)</f>
        <v>0</v>
      </c>
      <c r="BJ188" s="17" t="s">
        <v>77</v>
      </c>
      <c r="BK188" s="141">
        <f>ROUND(L188*K188,2)</f>
        <v>0</v>
      </c>
      <c r="BL188" s="17" t="s">
        <v>139</v>
      </c>
      <c r="BM188" s="17" t="s">
        <v>362</v>
      </c>
    </row>
    <row r="189" spans="2:65" s="1" customFormat="1" ht="25.5" customHeight="1">
      <c r="B189" s="132"/>
      <c r="C189" s="133" t="s">
        <v>363</v>
      </c>
      <c r="D189" s="133" t="s">
        <v>129</v>
      </c>
      <c r="E189" s="134" t="s">
        <v>364</v>
      </c>
      <c r="F189" s="203" t="s">
        <v>365</v>
      </c>
      <c r="G189" s="203"/>
      <c r="H189" s="203"/>
      <c r="I189" s="203"/>
      <c r="J189" s="135" t="s">
        <v>182</v>
      </c>
      <c r="K189" s="136">
        <v>0.86899999999999999</v>
      </c>
      <c r="L189" s="204">
        <v>0</v>
      </c>
      <c r="M189" s="204"/>
      <c r="N189" s="204">
        <f>ROUND(L189*K189,2)</f>
        <v>0</v>
      </c>
      <c r="O189" s="204"/>
      <c r="P189" s="204"/>
      <c r="Q189" s="204"/>
      <c r="R189" s="137"/>
      <c r="T189" s="138" t="s">
        <v>5</v>
      </c>
      <c r="U189" s="40" t="s">
        <v>37</v>
      </c>
      <c r="V189" s="139">
        <v>2.39</v>
      </c>
      <c r="W189" s="139">
        <f>V189*K189</f>
        <v>2.0769100000000003</v>
      </c>
      <c r="X189" s="139">
        <v>0</v>
      </c>
      <c r="Y189" s="139">
        <f>X189*K189</f>
        <v>0</v>
      </c>
      <c r="Z189" s="139">
        <v>0</v>
      </c>
      <c r="AA189" s="140">
        <f>Z189*K189</f>
        <v>0</v>
      </c>
      <c r="AR189" s="17" t="s">
        <v>139</v>
      </c>
      <c r="AT189" s="17" t="s">
        <v>129</v>
      </c>
      <c r="AU189" s="17" t="s">
        <v>88</v>
      </c>
      <c r="AY189" s="17" t="s">
        <v>127</v>
      </c>
      <c r="BE189" s="141">
        <f>IF(U189="základní",N189,0)</f>
        <v>0</v>
      </c>
      <c r="BF189" s="141">
        <f>IF(U189="snížená",N189,0)</f>
        <v>0</v>
      </c>
      <c r="BG189" s="141">
        <f>IF(U189="zákl. přenesená",N189,0)</f>
        <v>0</v>
      </c>
      <c r="BH189" s="141">
        <f>IF(U189="sníž. přenesená",N189,0)</f>
        <v>0</v>
      </c>
      <c r="BI189" s="141">
        <f>IF(U189="nulová",N189,0)</f>
        <v>0</v>
      </c>
      <c r="BJ189" s="17" t="s">
        <v>77</v>
      </c>
      <c r="BK189" s="141">
        <f>ROUND(L189*K189,2)</f>
        <v>0</v>
      </c>
      <c r="BL189" s="17" t="s">
        <v>139</v>
      </c>
      <c r="BM189" s="17" t="s">
        <v>366</v>
      </c>
    </row>
    <row r="190" spans="2:65" s="9" customFormat="1" ht="29.85" customHeight="1">
      <c r="B190" s="121"/>
      <c r="C190" s="122"/>
      <c r="D190" s="131" t="s">
        <v>105</v>
      </c>
      <c r="E190" s="131"/>
      <c r="F190" s="131"/>
      <c r="G190" s="131"/>
      <c r="H190" s="131"/>
      <c r="I190" s="131"/>
      <c r="J190" s="131"/>
      <c r="K190" s="131"/>
      <c r="L190" s="131"/>
      <c r="M190" s="131"/>
      <c r="N190" s="212">
        <f>BK190</f>
        <v>0</v>
      </c>
      <c r="O190" s="213"/>
      <c r="P190" s="213"/>
      <c r="Q190" s="213"/>
      <c r="R190" s="124"/>
      <c r="T190" s="125"/>
      <c r="U190" s="122"/>
      <c r="V190" s="122"/>
      <c r="W190" s="126">
        <f>W191</f>
        <v>0.55520000000000003</v>
      </c>
      <c r="X190" s="122"/>
      <c r="Y190" s="126">
        <f>Y191</f>
        <v>3.1520000000000003E-3</v>
      </c>
      <c r="Z190" s="122"/>
      <c r="AA190" s="127">
        <f>AA191</f>
        <v>0</v>
      </c>
      <c r="AR190" s="128" t="s">
        <v>88</v>
      </c>
      <c r="AT190" s="129" t="s">
        <v>71</v>
      </c>
      <c r="AU190" s="129" t="s">
        <v>77</v>
      </c>
      <c r="AY190" s="128" t="s">
        <v>127</v>
      </c>
      <c r="BK190" s="130">
        <f>BK191</f>
        <v>0</v>
      </c>
    </row>
    <row r="191" spans="2:65" s="1" customFormat="1" ht="38.25" customHeight="1">
      <c r="B191" s="132"/>
      <c r="C191" s="133" t="s">
        <v>367</v>
      </c>
      <c r="D191" s="133" t="s">
        <v>129</v>
      </c>
      <c r="E191" s="134" t="s">
        <v>368</v>
      </c>
      <c r="F191" s="203" t="s">
        <v>369</v>
      </c>
      <c r="G191" s="203"/>
      <c r="H191" s="203"/>
      <c r="I191" s="203"/>
      <c r="J191" s="135" t="s">
        <v>138</v>
      </c>
      <c r="K191" s="136">
        <v>1.6</v>
      </c>
      <c r="L191" s="204">
        <v>0</v>
      </c>
      <c r="M191" s="204"/>
      <c r="N191" s="204">
        <f>ROUND(L191*K191,2)</f>
        <v>0</v>
      </c>
      <c r="O191" s="204"/>
      <c r="P191" s="204"/>
      <c r="Q191" s="204"/>
      <c r="R191" s="137"/>
      <c r="T191" s="138" t="s">
        <v>5</v>
      </c>
      <c r="U191" s="40" t="s">
        <v>37</v>
      </c>
      <c r="V191" s="139">
        <v>0.34699999999999998</v>
      </c>
      <c r="W191" s="139">
        <f>V191*K191</f>
        <v>0.55520000000000003</v>
      </c>
      <c r="X191" s="139">
        <v>1.97E-3</v>
      </c>
      <c r="Y191" s="139">
        <f>X191*K191</f>
        <v>3.1520000000000003E-3</v>
      </c>
      <c r="Z191" s="139">
        <v>0</v>
      </c>
      <c r="AA191" s="140">
        <f>Z191*K191</f>
        <v>0</v>
      </c>
      <c r="AR191" s="17" t="s">
        <v>139</v>
      </c>
      <c r="AT191" s="17" t="s">
        <v>129</v>
      </c>
      <c r="AU191" s="17" t="s">
        <v>88</v>
      </c>
      <c r="AY191" s="17" t="s">
        <v>127</v>
      </c>
      <c r="BE191" s="141">
        <f>IF(U191="základní",N191,0)</f>
        <v>0</v>
      </c>
      <c r="BF191" s="141">
        <f>IF(U191="snížená",N191,0)</f>
        <v>0</v>
      </c>
      <c r="BG191" s="141">
        <f>IF(U191="zákl. přenesená",N191,0)</f>
        <v>0</v>
      </c>
      <c r="BH191" s="141">
        <f>IF(U191="sníž. přenesená",N191,0)</f>
        <v>0</v>
      </c>
      <c r="BI191" s="141">
        <f>IF(U191="nulová",N191,0)</f>
        <v>0</v>
      </c>
      <c r="BJ191" s="17" t="s">
        <v>77</v>
      </c>
      <c r="BK191" s="141">
        <f>ROUND(L191*K191,2)</f>
        <v>0</v>
      </c>
      <c r="BL191" s="17" t="s">
        <v>139</v>
      </c>
      <c r="BM191" s="17" t="s">
        <v>370</v>
      </c>
    </row>
    <row r="192" spans="2:65" s="9" customFormat="1" ht="29.85" customHeight="1">
      <c r="B192" s="121"/>
      <c r="C192" s="122"/>
      <c r="D192" s="131" t="s">
        <v>106</v>
      </c>
      <c r="E192" s="131"/>
      <c r="F192" s="131"/>
      <c r="G192" s="131"/>
      <c r="H192" s="131"/>
      <c r="I192" s="131"/>
      <c r="J192" s="131"/>
      <c r="K192" s="131"/>
      <c r="L192" s="131"/>
      <c r="M192" s="131"/>
      <c r="N192" s="212">
        <f>BK192</f>
        <v>0</v>
      </c>
      <c r="O192" s="213"/>
      <c r="P192" s="213"/>
      <c r="Q192" s="213"/>
      <c r="R192" s="124"/>
      <c r="T192" s="125"/>
      <c r="U192" s="122"/>
      <c r="V192" s="122"/>
      <c r="W192" s="126">
        <f>SUM(W193:W199)</f>
        <v>6.7161600000000004</v>
      </c>
      <c r="X192" s="122"/>
      <c r="Y192" s="126">
        <f>SUM(Y193:Y199)</f>
        <v>8.5029999999999994E-2</v>
      </c>
      <c r="Z192" s="122"/>
      <c r="AA192" s="127">
        <f>SUM(AA193:AA199)</f>
        <v>0</v>
      </c>
      <c r="AR192" s="128" t="s">
        <v>88</v>
      </c>
      <c r="AT192" s="129" t="s">
        <v>71</v>
      </c>
      <c r="AU192" s="129" t="s">
        <v>77</v>
      </c>
      <c r="AY192" s="128" t="s">
        <v>127</v>
      </c>
      <c r="BK192" s="130">
        <f>SUM(BK193:BK199)</f>
        <v>0</v>
      </c>
    </row>
    <row r="193" spans="2:65" s="1" customFormat="1" ht="25.5" customHeight="1">
      <c r="B193" s="132"/>
      <c r="C193" s="133" t="s">
        <v>371</v>
      </c>
      <c r="D193" s="133" t="s">
        <v>129</v>
      </c>
      <c r="E193" s="134" t="s">
        <v>372</v>
      </c>
      <c r="F193" s="203" t="s">
        <v>373</v>
      </c>
      <c r="G193" s="203"/>
      <c r="H193" s="203"/>
      <c r="I193" s="203"/>
      <c r="J193" s="135" t="s">
        <v>132</v>
      </c>
      <c r="K193" s="136">
        <v>1</v>
      </c>
      <c r="L193" s="204">
        <v>0</v>
      </c>
      <c r="M193" s="204"/>
      <c r="N193" s="204">
        <f t="shared" ref="N193:N199" si="30">ROUND(L193*K193,2)</f>
        <v>0</v>
      </c>
      <c r="O193" s="204"/>
      <c r="P193" s="204"/>
      <c r="Q193" s="204"/>
      <c r="R193" s="137"/>
      <c r="T193" s="138" t="s">
        <v>5</v>
      </c>
      <c r="U193" s="40" t="s">
        <v>37</v>
      </c>
      <c r="V193" s="139">
        <v>3.5339999999999998</v>
      </c>
      <c r="W193" s="139">
        <f t="shared" ref="W193:W199" si="31">V193*K193</f>
        <v>3.5339999999999998</v>
      </c>
      <c r="X193" s="139">
        <v>4.4999999999999999E-4</v>
      </c>
      <c r="Y193" s="139">
        <f t="shared" ref="Y193:Y199" si="32">X193*K193</f>
        <v>4.4999999999999999E-4</v>
      </c>
      <c r="Z193" s="139">
        <v>0</v>
      </c>
      <c r="AA193" s="140">
        <f t="shared" ref="AA193:AA199" si="33">Z193*K193</f>
        <v>0</v>
      </c>
      <c r="AR193" s="17" t="s">
        <v>139</v>
      </c>
      <c r="AT193" s="17" t="s">
        <v>129</v>
      </c>
      <c r="AU193" s="17" t="s">
        <v>88</v>
      </c>
      <c r="AY193" s="17" t="s">
        <v>127</v>
      </c>
      <c r="BE193" s="141">
        <f t="shared" ref="BE193:BE199" si="34">IF(U193="základní",N193,0)</f>
        <v>0</v>
      </c>
      <c r="BF193" s="141">
        <f t="shared" ref="BF193:BF199" si="35">IF(U193="snížená",N193,0)</f>
        <v>0</v>
      </c>
      <c r="BG193" s="141">
        <f t="shared" ref="BG193:BG199" si="36">IF(U193="zákl. přenesená",N193,0)</f>
        <v>0</v>
      </c>
      <c r="BH193" s="141">
        <f t="shared" ref="BH193:BH199" si="37">IF(U193="sníž. přenesená",N193,0)</f>
        <v>0</v>
      </c>
      <c r="BI193" s="141">
        <f t="shared" ref="BI193:BI199" si="38">IF(U193="nulová",N193,0)</f>
        <v>0</v>
      </c>
      <c r="BJ193" s="17" t="s">
        <v>77</v>
      </c>
      <c r="BK193" s="141">
        <f t="shared" ref="BK193:BK199" si="39">ROUND(L193*K193,2)</f>
        <v>0</v>
      </c>
      <c r="BL193" s="17" t="s">
        <v>139</v>
      </c>
      <c r="BM193" s="17" t="s">
        <v>374</v>
      </c>
    </row>
    <row r="194" spans="2:65" s="1" customFormat="1" ht="25.5" customHeight="1">
      <c r="B194" s="132"/>
      <c r="C194" s="142" t="s">
        <v>375</v>
      </c>
      <c r="D194" s="142" t="s">
        <v>170</v>
      </c>
      <c r="E194" s="143" t="s">
        <v>376</v>
      </c>
      <c r="F194" s="205" t="s">
        <v>377</v>
      </c>
      <c r="G194" s="205"/>
      <c r="H194" s="205"/>
      <c r="I194" s="205"/>
      <c r="J194" s="144" t="s">
        <v>132</v>
      </c>
      <c r="K194" s="145">
        <v>1</v>
      </c>
      <c r="L194" s="204">
        <v>0</v>
      </c>
      <c r="M194" s="204"/>
      <c r="N194" s="206">
        <f t="shared" si="30"/>
        <v>0</v>
      </c>
      <c r="O194" s="204"/>
      <c r="P194" s="204"/>
      <c r="Q194" s="204"/>
      <c r="R194" s="137"/>
      <c r="T194" s="138" t="s">
        <v>5</v>
      </c>
      <c r="U194" s="40" t="s">
        <v>37</v>
      </c>
      <c r="V194" s="139">
        <v>0</v>
      </c>
      <c r="W194" s="139">
        <f t="shared" si="31"/>
        <v>0</v>
      </c>
      <c r="X194" s="139">
        <v>0.01</v>
      </c>
      <c r="Y194" s="139">
        <f t="shared" si="32"/>
        <v>0.01</v>
      </c>
      <c r="Z194" s="139">
        <v>0</v>
      </c>
      <c r="AA194" s="140">
        <f t="shared" si="33"/>
        <v>0</v>
      </c>
      <c r="AR194" s="17" t="s">
        <v>173</v>
      </c>
      <c r="AT194" s="17" t="s">
        <v>170</v>
      </c>
      <c r="AU194" s="17" t="s">
        <v>88</v>
      </c>
      <c r="AY194" s="17" t="s">
        <v>127</v>
      </c>
      <c r="BE194" s="141">
        <f t="shared" si="34"/>
        <v>0</v>
      </c>
      <c r="BF194" s="141">
        <f t="shared" si="35"/>
        <v>0</v>
      </c>
      <c r="BG194" s="141">
        <f t="shared" si="36"/>
        <v>0</v>
      </c>
      <c r="BH194" s="141">
        <f t="shared" si="37"/>
        <v>0</v>
      </c>
      <c r="BI194" s="141">
        <f t="shared" si="38"/>
        <v>0</v>
      </c>
      <c r="BJ194" s="17" t="s">
        <v>77</v>
      </c>
      <c r="BK194" s="141">
        <f t="shared" si="39"/>
        <v>0</v>
      </c>
      <c r="BL194" s="17" t="s">
        <v>139</v>
      </c>
      <c r="BM194" s="17" t="s">
        <v>378</v>
      </c>
    </row>
    <row r="195" spans="2:65" s="1" customFormat="1" ht="25.5" customHeight="1">
      <c r="B195" s="132"/>
      <c r="C195" s="142" t="s">
        <v>379</v>
      </c>
      <c r="D195" s="142" t="s">
        <v>170</v>
      </c>
      <c r="E195" s="143" t="s">
        <v>380</v>
      </c>
      <c r="F195" s="205" t="s">
        <v>381</v>
      </c>
      <c r="G195" s="205"/>
      <c r="H195" s="205"/>
      <c r="I195" s="205"/>
      <c r="J195" s="144" t="s">
        <v>132</v>
      </c>
      <c r="K195" s="145">
        <v>1</v>
      </c>
      <c r="L195" s="204">
        <v>0</v>
      </c>
      <c r="M195" s="204"/>
      <c r="N195" s="206">
        <f t="shared" si="30"/>
        <v>0</v>
      </c>
      <c r="O195" s="204"/>
      <c r="P195" s="204"/>
      <c r="Q195" s="204"/>
      <c r="R195" s="137"/>
      <c r="T195" s="138" t="s">
        <v>5</v>
      </c>
      <c r="U195" s="40" t="s">
        <v>37</v>
      </c>
      <c r="V195" s="139">
        <v>0</v>
      </c>
      <c r="W195" s="139">
        <f t="shared" si="31"/>
        <v>0</v>
      </c>
      <c r="X195" s="139">
        <v>1.95E-2</v>
      </c>
      <c r="Y195" s="139">
        <f t="shared" si="32"/>
        <v>1.95E-2</v>
      </c>
      <c r="Z195" s="139">
        <v>0</v>
      </c>
      <c r="AA195" s="140">
        <f t="shared" si="33"/>
        <v>0</v>
      </c>
      <c r="AR195" s="17" t="s">
        <v>173</v>
      </c>
      <c r="AT195" s="17" t="s">
        <v>170</v>
      </c>
      <c r="AU195" s="17" t="s">
        <v>88</v>
      </c>
      <c r="AY195" s="17" t="s">
        <v>127</v>
      </c>
      <c r="BE195" s="141">
        <f t="shared" si="34"/>
        <v>0</v>
      </c>
      <c r="BF195" s="141">
        <f t="shared" si="35"/>
        <v>0</v>
      </c>
      <c r="BG195" s="141">
        <f t="shared" si="36"/>
        <v>0</v>
      </c>
      <c r="BH195" s="141">
        <f t="shared" si="37"/>
        <v>0</v>
      </c>
      <c r="BI195" s="141">
        <f t="shared" si="38"/>
        <v>0</v>
      </c>
      <c r="BJ195" s="17" t="s">
        <v>77</v>
      </c>
      <c r="BK195" s="141">
        <f t="shared" si="39"/>
        <v>0</v>
      </c>
      <c r="BL195" s="17" t="s">
        <v>139</v>
      </c>
      <c r="BM195" s="17" t="s">
        <v>382</v>
      </c>
    </row>
    <row r="196" spans="2:65" s="1" customFormat="1" ht="38.25" customHeight="1">
      <c r="B196" s="132"/>
      <c r="C196" s="133" t="s">
        <v>383</v>
      </c>
      <c r="D196" s="133" t="s">
        <v>129</v>
      </c>
      <c r="E196" s="134" t="s">
        <v>384</v>
      </c>
      <c r="F196" s="203" t="s">
        <v>385</v>
      </c>
      <c r="G196" s="203"/>
      <c r="H196" s="203"/>
      <c r="I196" s="203"/>
      <c r="J196" s="135" t="s">
        <v>132</v>
      </c>
      <c r="K196" s="136">
        <v>2</v>
      </c>
      <c r="L196" s="204">
        <v>0</v>
      </c>
      <c r="M196" s="204"/>
      <c r="N196" s="204">
        <f t="shared" si="30"/>
        <v>0</v>
      </c>
      <c r="O196" s="204"/>
      <c r="P196" s="204"/>
      <c r="Q196" s="204"/>
      <c r="R196" s="137"/>
      <c r="T196" s="138" t="s">
        <v>5</v>
      </c>
      <c r="U196" s="40" t="s">
        <v>37</v>
      </c>
      <c r="V196" s="139">
        <v>0.34499999999999997</v>
      </c>
      <c r="W196" s="139">
        <f t="shared" si="31"/>
        <v>0.69</v>
      </c>
      <c r="X196" s="139">
        <v>0</v>
      </c>
      <c r="Y196" s="139">
        <f t="shared" si="32"/>
        <v>0</v>
      </c>
      <c r="Z196" s="139">
        <v>0</v>
      </c>
      <c r="AA196" s="140">
        <f t="shared" si="33"/>
        <v>0</v>
      </c>
      <c r="AR196" s="17" t="s">
        <v>139</v>
      </c>
      <c r="AT196" s="17" t="s">
        <v>129</v>
      </c>
      <c r="AU196" s="17" t="s">
        <v>88</v>
      </c>
      <c r="AY196" s="17" t="s">
        <v>127</v>
      </c>
      <c r="BE196" s="141">
        <f t="shared" si="34"/>
        <v>0</v>
      </c>
      <c r="BF196" s="141">
        <f t="shared" si="35"/>
        <v>0</v>
      </c>
      <c r="BG196" s="141">
        <f t="shared" si="36"/>
        <v>0</v>
      </c>
      <c r="BH196" s="141">
        <f t="shared" si="37"/>
        <v>0</v>
      </c>
      <c r="BI196" s="141">
        <f t="shared" si="38"/>
        <v>0</v>
      </c>
      <c r="BJ196" s="17" t="s">
        <v>77</v>
      </c>
      <c r="BK196" s="141">
        <f t="shared" si="39"/>
        <v>0</v>
      </c>
      <c r="BL196" s="17" t="s">
        <v>139</v>
      </c>
      <c r="BM196" s="17" t="s">
        <v>386</v>
      </c>
    </row>
    <row r="197" spans="2:65" s="1" customFormat="1" ht="25.5" customHeight="1">
      <c r="B197" s="132"/>
      <c r="C197" s="142" t="s">
        <v>387</v>
      </c>
      <c r="D197" s="142" t="s">
        <v>170</v>
      </c>
      <c r="E197" s="143" t="s">
        <v>388</v>
      </c>
      <c r="F197" s="205" t="s">
        <v>389</v>
      </c>
      <c r="G197" s="205"/>
      <c r="H197" s="205"/>
      <c r="I197" s="205"/>
      <c r="J197" s="144" t="s">
        <v>138</v>
      </c>
      <c r="K197" s="145">
        <v>1.6</v>
      </c>
      <c r="L197" s="204">
        <v>0</v>
      </c>
      <c r="M197" s="204"/>
      <c r="N197" s="206">
        <f t="shared" si="30"/>
        <v>0</v>
      </c>
      <c r="O197" s="204"/>
      <c r="P197" s="204"/>
      <c r="Q197" s="204"/>
      <c r="R197" s="137"/>
      <c r="T197" s="138" t="s">
        <v>5</v>
      </c>
      <c r="U197" s="40" t="s">
        <v>37</v>
      </c>
      <c r="V197" s="139">
        <v>0</v>
      </c>
      <c r="W197" s="139">
        <f t="shared" si="31"/>
        <v>0</v>
      </c>
      <c r="X197" s="139">
        <v>3.0000000000000001E-3</v>
      </c>
      <c r="Y197" s="139">
        <f t="shared" si="32"/>
        <v>4.8000000000000004E-3</v>
      </c>
      <c r="Z197" s="139">
        <v>0</v>
      </c>
      <c r="AA197" s="140">
        <f t="shared" si="33"/>
        <v>0</v>
      </c>
      <c r="AR197" s="17" t="s">
        <v>173</v>
      </c>
      <c r="AT197" s="17" t="s">
        <v>170</v>
      </c>
      <c r="AU197" s="17" t="s">
        <v>88</v>
      </c>
      <c r="AY197" s="17" t="s">
        <v>127</v>
      </c>
      <c r="BE197" s="141">
        <f t="shared" si="34"/>
        <v>0</v>
      </c>
      <c r="BF197" s="141">
        <f t="shared" si="35"/>
        <v>0</v>
      </c>
      <c r="BG197" s="141">
        <f t="shared" si="36"/>
        <v>0</v>
      </c>
      <c r="BH197" s="141">
        <f t="shared" si="37"/>
        <v>0</v>
      </c>
      <c r="BI197" s="141">
        <f t="shared" si="38"/>
        <v>0</v>
      </c>
      <c r="BJ197" s="17" t="s">
        <v>77</v>
      </c>
      <c r="BK197" s="141">
        <f t="shared" si="39"/>
        <v>0</v>
      </c>
      <c r="BL197" s="17" t="s">
        <v>139</v>
      </c>
      <c r="BM197" s="17" t="s">
        <v>390</v>
      </c>
    </row>
    <row r="198" spans="2:65" s="1" customFormat="1" ht="38.25" customHeight="1">
      <c r="B198" s="132"/>
      <c r="C198" s="133" t="s">
        <v>391</v>
      </c>
      <c r="D198" s="133" t="s">
        <v>129</v>
      </c>
      <c r="E198" s="134" t="s">
        <v>392</v>
      </c>
      <c r="F198" s="203" t="s">
        <v>393</v>
      </c>
      <c r="G198" s="203"/>
      <c r="H198" s="203"/>
      <c r="I198" s="203"/>
      <c r="J198" s="135" t="s">
        <v>143</v>
      </c>
      <c r="K198" s="136">
        <v>1.92</v>
      </c>
      <c r="L198" s="204">
        <v>0</v>
      </c>
      <c r="M198" s="204"/>
      <c r="N198" s="204">
        <f t="shared" si="30"/>
        <v>0</v>
      </c>
      <c r="O198" s="204"/>
      <c r="P198" s="204"/>
      <c r="Q198" s="204"/>
      <c r="R198" s="137"/>
      <c r="T198" s="138" t="s">
        <v>5</v>
      </c>
      <c r="U198" s="40" t="s">
        <v>37</v>
      </c>
      <c r="V198" s="139">
        <v>1.298</v>
      </c>
      <c r="W198" s="139">
        <f t="shared" si="31"/>
        <v>2.4921600000000002</v>
      </c>
      <c r="X198" s="139">
        <v>2.5000000000000001E-4</v>
      </c>
      <c r="Y198" s="139">
        <f t="shared" si="32"/>
        <v>4.8000000000000001E-4</v>
      </c>
      <c r="Z198" s="139">
        <v>0</v>
      </c>
      <c r="AA198" s="140">
        <f t="shared" si="33"/>
        <v>0</v>
      </c>
      <c r="AR198" s="17" t="s">
        <v>139</v>
      </c>
      <c r="AT198" s="17" t="s">
        <v>129</v>
      </c>
      <c r="AU198" s="17" t="s">
        <v>88</v>
      </c>
      <c r="AY198" s="17" t="s">
        <v>127</v>
      </c>
      <c r="BE198" s="141">
        <f t="shared" si="34"/>
        <v>0</v>
      </c>
      <c r="BF198" s="141">
        <f t="shared" si="35"/>
        <v>0</v>
      </c>
      <c r="BG198" s="141">
        <f t="shared" si="36"/>
        <v>0</v>
      </c>
      <c r="BH198" s="141">
        <f t="shared" si="37"/>
        <v>0</v>
      </c>
      <c r="BI198" s="141">
        <f t="shared" si="38"/>
        <v>0</v>
      </c>
      <c r="BJ198" s="17" t="s">
        <v>77</v>
      </c>
      <c r="BK198" s="141">
        <f t="shared" si="39"/>
        <v>0</v>
      </c>
      <c r="BL198" s="17" t="s">
        <v>139</v>
      </c>
      <c r="BM198" s="17" t="s">
        <v>394</v>
      </c>
    </row>
    <row r="199" spans="2:65" s="1" customFormat="1" ht="25.5" customHeight="1">
      <c r="B199" s="132"/>
      <c r="C199" s="142" t="s">
        <v>395</v>
      </c>
      <c r="D199" s="142" t="s">
        <v>170</v>
      </c>
      <c r="E199" s="143" t="s">
        <v>396</v>
      </c>
      <c r="F199" s="205" t="s">
        <v>397</v>
      </c>
      <c r="G199" s="205"/>
      <c r="H199" s="205"/>
      <c r="I199" s="205"/>
      <c r="J199" s="144" t="s">
        <v>132</v>
      </c>
      <c r="K199" s="145">
        <v>2</v>
      </c>
      <c r="L199" s="204">
        <v>0</v>
      </c>
      <c r="M199" s="204"/>
      <c r="N199" s="206">
        <f t="shared" si="30"/>
        <v>0</v>
      </c>
      <c r="O199" s="204"/>
      <c r="P199" s="204"/>
      <c r="Q199" s="204"/>
      <c r="R199" s="137"/>
      <c r="T199" s="138" t="s">
        <v>5</v>
      </c>
      <c r="U199" s="40" t="s">
        <v>37</v>
      </c>
      <c r="V199" s="139">
        <v>0</v>
      </c>
      <c r="W199" s="139">
        <f t="shared" si="31"/>
        <v>0</v>
      </c>
      <c r="X199" s="139">
        <v>2.4899999999999999E-2</v>
      </c>
      <c r="Y199" s="139">
        <f t="shared" si="32"/>
        <v>4.9799999999999997E-2</v>
      </c>
      <c r="Z199" s="139">
        <v>0</v>
      </c>
      <c r="AA199" s="140">
        <f t="shared" si="33"/>
        <v>0</v>
      </c>
      <c r="AR199" s="17" t="s">
        <v>173</v>
      </c>
      <c r="AT199" s="17" t="s">
        <v>170</v>
      </c>
      <c r="AU199" s="17" t="s">
        <v>88</v>
      </c>
      <c r="AY199" s="17" t="s">
        <v>127</v>
      </c>
      <c r="BE199" s="141">
        <f t="shared" si="34"/>
        <v>0</v>
      </c>
      <c r="BF199" s="141">
        <f t="shared" si="35"/>
        <v>0</v>
      </c>
      <c r="BG199" s="141">
        <f t="shared" si="36"/>
        <v>0</v>
      </c>
      <c r="BH199" s="141">
        <f t="shared" si="37"/>
        <v>0</v>
      </c>
      <c r="BI199" s="141">
        <f t="shared" si="38"/>
        <v>0</v>
      </c>
      <c r="BJ199" s="17" t="s">
        <v>77</v>
      </c>
      <c r="BK199" s="141">
        <f t="shared" si="39"/>
        <v>0</v>
      </c>
      <c r="BL199" s="17" t="s">
        <v>139</v>
      </c>
      <c r="BM199" s="17" t="s">
        <v>398</v>
      </c>
    </row>
    <row r="200" spans="2:65" s="9" customFormat="1" ht="29.85" customHeight="1">
      <c r="B200" s="121"/>
      <c r="C200" s="122"/>
      <c r="D200" s="131" t="s">
        <v>107</v>
      </c>
      <c r="E200" s="131"/>
      <c r="F200" s="131"/>
      <c r="G200" s="131"/>
      <c r="H200" s="131"/>
      <c r="I200" s="131"/>
      <c r="J200" s="131"/>
      <c r="K200" s="131"/>
      <c r="L200" s="131"/>
      <c r="M200" s="131"/>
      <c r="N200" s="212">
        <f>BK200</f>
        <v>0</v>
      </c>
      <c r="O200" s="213"/>
      <c r="P200" s="213"/>
      <c r="Q200" s="213"/>
      <c r="R200" s="124"/>
      <c r="T200" s="125"/>
      <c r="U200" s="122"/>
      <c r="V200" s="122"/>
      <c r="W200" s="126">
        <f>W201</f>
        <v>5.8000000000000003E-2</v>
      </c>
      <c r="X200" s="122"/>
      <c r="Y200" s="126">
        <f>Y201</f>
        <v>5.0000000000000002E-5</v>
      </c>
      <c r="Z200" s="122"/>
      <c r="AA200" s="127">
        <f>AA201</f>
        <v>0</v>
      </c>
      <c r="AR200" s="128" t="s">
        <v>88</v>
      </c>
      <c r="AT200" s="129" t="s">
        <v>71</v>
      </c>
      <c r="AU200" s="129" t="s">
        <v>77</v>
      </c>
      <c r="AY200" s="128" t="s">
        <v>127</v>
      </c>
      <c r="BK200" s="130">
        <f>BK201</f>
        <v>0</v>
      </c>
    </row>
    <row r="201" spans="2:65" s="1" customFormat="1" ht="25.5" customHeight="1">
      <c r="B201" s="132"/>
      <c r="C201" s="133" t="s">
        <v>399</v>
      </c>
      <c r="D201" s="133" t="s">
        <v>129</v>
      </c>
      <c r="E201" s="134" t="s">
        <v>400</v>
      </c>
      <c r="F201" s="203" t="s">
        <v>401</v>
      </c>
      <c r="G201" s="203"/>
      <c r="H201" s="203"/>
      <c r="I201" s="203"/>
      <c r="J201" s="135" t="s">
        <v>132</v>
      </c>
      <c r="K201" s="136">
        <v>1</v>
      </c>
      <c r="L201" s="204">
        <v>0</v>
      </c>
      <c r="M201" s="204"/>
      <c r="N201" s="204">
        <f>ROUND(L201*K201,2)</f>
        <v>0</v>
      </c>
      <c r="O201" s="204"/>
      <c r="P201" s="204"/>
      <c r="Q201" s="204"/>
      <c r="R201" s="137"/>
      <c r="T201" s="138" t="s">
        <v>5</v>
      </c>
      <c r="U201" s="40" t="s">
        <v>37</v>
      </c>
      <c r="V201" s="139">
        <v>5.8000000000000003E-2</v>
      </c>
      <c r="W201" s="139">
        <f>V201*K201</f>
        <v>5.8000000000000003E-2</v>
      </c>
      <c r="X201" s="139">
        <v>5.0000000000000002E-5</v>
      </c>
      <c r="Y201" s="139">
        <f>X201*K201</f>
        <v>5.0000000000000002E-5</v>
      </c>
      <c r="Z201" s="139">
        <v>0</v>
      </c>
      <c r="AA201" s="140">
        <f>Z201*K201</f>
        <v>0</v>
      </c>
      <c r="AR201" s="17" t="s">
        <v>139</v>
      </c>
      <c r="AT201" s="17" t="s">
        <v>129</v>
      </c>
      <c r="AU201" s="17" t="s">
        <v>88</v>
      </c>
      <c r="AY201" s="17" t="s">
        <v>127</v>
      </c>
      <c r="BE201" s="141">
        <f>IF(U201="základní",N201,0)</f>
        <v>0</v>
      </c>
      <c r="BF201" s="141">
        <f>IF(U201="snížená",N201,0)</f>
        <v>0</v>
      </c>
      <c r="BG201" s="141">
        <f>IF(U201="zákl. přenesená",N201,0)</f>
        <v>0</v>
      </c>
      <c r="BH201" s="141">
        <f>IF(U201="sníž. přenesená",N201,0)</f>
        <v>0</v>
      </c>
      <c r="BI201" s="141">
        <f>IF(U201="nulová",N201,0)</f>
        <v>0</v>
      </c>
      <c r="BJ201" s="17" t="s">
        <v>77</v>
      </c>
      <c r="BK201" s="141">
        <f>ROUND(L201*K201,2)</f>
        <v>0</v>
      </c>
      <c r="BL201" s="17" t="s">
        <v>139</v>
      </c>
      <c r="BM201" s="17" t="s">
        <v>402</v>
      </c>
    </row>
    <row r="202" spans="2:65" s="9" customFormat="1" ht="29.85" customHeight="1">
      <c r="B202" s="121"/>
      <c r="C202" s="122"/>
      <c r="D202" s="131" t="s">
        <v>108</v>
      </c>
      <c r="E202" s="131"/>
      <c r="F202" s="131"/>
      <c r="G202" s="131"/>
      <c r="H202" s="131"/>
      <c r="I202" s="131"/>
      <c r="J202" s="131"/>
      <c r="K202" s="131"/>
      <c r="L202" s="131"/>
      <c r="M202" s="131"/>
      <c r="N202" s="212">
        <f>BK202</f>
        <v>0</v>
      </c>
      <c r="O202" s="213"/>
      <c r="P202" s="213"/>
      <c r="Q202" s="213"/>
      <c r="R202" s="124"/>
      <c r="T202" s="125"/>
      <c r="U202" s="122"/>
      <c r="V202" s="122"/>
      <c r="W202" s="126">
        <f>W203</f>
        <v>4.8480000000000008</v>
      </c>
      <c r="X202" s="122"/>
      <c r="Y202" s="126">
        <f>Y203</f>
        <v>1.392E-2</v>
      </c>
      <c r="Z202" s="122"/>
      <c r="AA202" s="127">
        <f>AA203</f>
        <v>0</v>
      </c>
      <c r="AR202" s="128" t="s">
        <v>88</v>
      </c>
      <c r="AT202" s="129" t="s">
        <v>71</v>
      </c>
      <c r="AU202" s="129" t="s">
        <v>77</v>
      </c>
      <c r="AY202" s="128" t="s">
        <v>127</v>
      </c>
      <c r="BK202" s="130">
        <f>BK203</f>
        <v>0</v>
      </c>
    </row>
    <row r="203" spans="2:65" s="1" customFormat="1" ht="38.25" customHeight="1">
      <c r="B203" s="132"/>
      <c r="C203" s="133" t="s">
        <v>403</v>
      </c>
      <c r="D203" s="133" t="s">
        <v>129</v>
      </c>
      <c r="E203" s="134" t="s">
        <v>404</v>
      </c>
      <c r="F203" s="203" t="s">
        <v>405</v>
      </c>
      <c r="G203" s="203"/>
      <c r="H203" s="203"/>
      <c r="I203" s="203"/>
      <c r="J203" s="135" t="s">
        <v>143</v>
      </c>
      <c r="K203" s="136">
        <v>48</v>
      </c>
      <c r="L203" s="204">
        <v>0</v>
      </c>
      <c r="M203" s="204"/>
      <c r="N203" s="204">
        <f>ROUND(L203*K203,2)</f>
        <v>0</v>
      </c>
      <c r="O203" s="204"/>
      <c r="P203" s="204"/>
      <c r="Q203" s="204"/>
      <c r="R203" s="137"/>
      <c r="T203" s="138" t="s">
        <v>5</v>
      </c>
      <c r="U203" s="40" t="s">
        <v>37</v>
      </c>
      <c r="V203" s="139">
        <v>0.10100000000000001</v>
      </c>
      <c r="W203" s="139">
        <f>V203*K203</f>
        <v>4.8480000000000008</v>
      </c>
      <c r="X203" s="139">
        <v>2.9E-4</v>
      </c>
      <c r="Y203" s="139">
        <f>X203*K203</f>
        <v>1.392E-2</v>
      </c>
      <c r="Z203" s="139">
        <v>0</v>
      </c>
      <c r="AA203" s="140">
        <f>Z203*K203</f>
        <v>0</v>
      </c>
      <c r="AR203" s="17" t="s">
        <v>139</v>
      </c>
      <c r="AT203" s="17" t="s">
        <v>129</v>
      </c>
      <c r="AU203" s="17" t="s">
        <v>88</v>
      </c>
      <c r="AY203" s="17" t="s">
        <v>127</v>
      </c>
      <c r="BE203" s="141">
        <f>IF(U203="základní",N203,0)</f>
        <v>0</v>
      </c>
      <c r="BF203" s="141">
        <f>IF(U203="snížená",N203,0)</f>
        <v>0</v>
      </c>
      <c r="BG203" s="141">
        <f>IF(U203="zákl. přenesená",N203,0)</f>
        <v>0</v>
      </c>
      <c r="BH203" s="141">
        <f>IF(U203="sníž. přenesená",N203,0)</f>
        <v>0</v>
      </c>
      <c r="BI203" s="141">
        <f>IF(U203="nulová",N203,0)</f>
        <v>0</v>
      </c>
      <c r="BJ203" s="17" t="s">
        <v>77</v>
      </c>
      <c r="BK203" s="141">
        <f>ROUND(L203*K203,2)</f>
        <v>0</v>
      </c>
      <c r="BL203" s="17" t="s">
        <v>139</v>
      </c>
      <c r="BM203" s="17" t="s">
        <v>406</v>
      </c>
    </row>
    <row r="204" spans="2:65" s="9" customFormat="1" ht="37.35" customHeight="1">
      <c r="B204" s="121"/>
      <c r="C204" s="122"/>
      <c r="D204" s="123" t="s">
        <v>109</v>
      </c>
      <c r="E204" s="123"/>
      <c r="F204" s="123"/>
      <c r="G204" s="123"/>
      <c r="H204" s="123"/>
      <c r="I204" s="123"/>
      <c r="J204" s="123"/>
      <c r="K204" s="123"/>
      <c r="L204" s="123"/>
      <c r="M204" s="123"/>
      <c r="N204" s="214">
        <f>BK204</f>
        <v>0</v>
      </c>
      <c r="O204" s="215"/>
      <c r="P204" s="215"/>
      <c r="Q204" s="215"/>
      <c r="R204" s="124"/>
      <c r="T204" s="125"/>
      <c r="U204" s="122"/>
      <c r="V204" s="122"/>
      <c r="W204" s="126">
        <f>W205+W207</f>
        <v>0</v>
      </c>
      <c r="X204" s="122"/>
      <c r="Y204" s="126">
        <f>Y205+Y207</f>
        <v>0</v>
      </c>
      <c r="Z204" s="122"/>
      <c r="AA204" s="127">
        <f>AA205+AA207</f>
        <v>0</v>
      </c>
      <c r="AR204" s="128" t="s">
        <v>237</v>
      </c>
      <c r="AT204" s="129" t="s">
        <v>71</v>
      </c>
      <c r="AU204" s="129" t="s">
        <v>72</v>
      </c>
      <c r="AY204" s="128" t="s">
        <v>127</v>
      </c>
      <c r="BK204" s="130">
        <f>BK205+BK207</f>
        <v>0</v>
      </c>
    </row>
    <row r="205" spans="2:65" s="9" customFormat="1" ht="19.899999999999999" customHeight="1">
      <c r="B205" s="121"/>
      <c r="C205" s="122"/>
      <c r="D205" s="131" t="s">
        <v>110</v>
      </c>
      <c r="E205" s="131"/>
      <c r="F205" s="131"/>
      <c r="G205" s="131"/>
      <c r="H205" s="131"/>
      <c r="I205" s="131"/>
      <c r="J205" s="131"/>
      <c r="K205" s="131"/>
      <c r="L205" s="131"/>
      <c r="M205" s="131"/>
      <c r="N205" s="210">
        <f>BK205</f>
        <v>0</v>
      </c>
      <c r="O205" s="211"/>
      <c r="P205" s="211"/>
      <c r="Q205" s="211"/>
      <c r="R205" s="124"/>
      <c r="T205" s="125"/>
      <c r="U205" s="122"/>
      <c r="V205" s="122"/>
      <c r="W205" s="126">
        <f>W206</f>
        <v>0</v>
      </c>
      <c r="X205" s="122"/>
      <c r="Y205" s="126">
        <f>Y206</f>
        <v>0</v>
      </c>
      <c r="Z205" s="122"/>
      <c r="AA205" s="127">
        <f>AA206</f>
        <v>0</v>
      </c>
      <c r="AR205" s="128" t="s">
        <v>237</v>
      </c>
      <c r="AT205" s="129" t="s">
        <v>71</v>
      </c>
      <c r="AU205" s="129" t="s">
        <v>77</v>
      </c>
      <c r="AY205" s="128" t="s">
        <v>127</v>
      </c>
      <c r="BK205" s="130">
        <f>BK206</f>
        <v>0</v>
      </c>
    </row>
    <row r="206" spans="2:65" s="1" customFormat="1" ht="16.5" customHeight="1">
      <c r="B206" s="132"/>
      <c r="C206" s="133" t="s">
        <v>407</v>
      </c>
      <c r="D206" s="133" t="s">
        <v>129</v>
      </c>
      <c r="E206" s="134" t="s">
        <v>408</v>
      </c>
      <c r="F206" s="203" t="s">
        <v>409</v>
      </c>
      <c r="G206" s="203"/>
      <c r="H206" s="203"/>
      <c r="I206" s="203"/>
      <c r="J206" s="135" t="s">
        <v>410</v>
      </c>
      <c r="K206" s="136">
        <v>1</v>
      </c>
      <c r="L206" s="204">
        <v>0</v>
      </c>
      <c r="M206" s="204"/>
      <c r="N206" s="204">
        <f>ROUND(L206*K206,2)</f>
        <v>0</v>
      </c>
      <c r="O206" s="204"/>
      <c r="P206" s="204"/>
      <c r="Q206" s="204"/>
      <c r="R206" s="137"/>
      <c r="T206" s="138" t="s">
        <v>5</v>
      </c>
      <c r="U206" s="40" t="s">
        <v>37</v>
      </c>
      <c r="V206" s="139">
        <v>0</v>
      </c>
      <c r="W206" s="139">
        <f>V206*K206</f>
        <v>0</v>
      </c>
      <c r="X206" s="139">
        <v>0</v>
      </c>
      <c r="Y206" s="139">
        <f>X206*K206</f>
        <v>0</v>
      </c>
      <c r="Z206" s="139">
        <v>0</v>
      </c>
      <c r="AA206" s="140">
        <f>Z206*K206</f>
        <v>0</v>
      </c>
      <c r="AR206" s="17" t="s">
        <v>411</v>
      </c>
      <c r="AT206" s="17" t="s">
        <v>129</v>
      </c>
      <c r="AU206" s="17" t="s">
        <v>88</v>
      </c>
      <c r="AY206" s="17" t="s">
        <v>127</v>
      </c>
      <c r="BE206" s="141">
        <f>IF(U206="základní",N206,0)</f>
        <v>0</v>
      </c>
      <c r="BF206" s="141">
        <f>IF(U206="snížená",N206,0)</f>
        <v>0</v>
      </c>
      <c r="BG206" s="141">
        <f>IF(U206="zákl. přenesená",N206,0)</f>
        <v>0</v>
      </c>
      <c r="BH206" s="141">
        <f>IF(U206="sníž. přenesená",N206,0)</f>
        <v>0</v>
      </c>
      <c r="BI206" s="141">
        <f>IF(U206="nulová",N206,0)</f>
        <v>0</v>
      </c>
      <c r="BJ206" s="17" t="s">
        <v>77</v>
      </c>
      <c r="BK206" s="141">
        <f>ROUND(L206*K206,2)</f>
        <v>0</v>
      </c>
      <c r="BL206" s="17" t="s">
        <v>411</v>
      </c>
      <c r="BM206" s="17" t="s">
        <v>412</v>
      </c>
    </row>
    <row r="207" spans="2:65" s="9" customFormat="1" ht="29.85" customHeight="1">
      <c r="B207" s="121"/>
      <c r="C207" s="122"/>
      <c r="D207" s="131" t="s">
        <v>111</v>
      </c>
      <c r="E207" s="131"/>
      <c r="F207" s="131"/>
      <c r="G207" s="131"/>
      <c r="H207" s="131"/>
      <c r="I207" s="131"/>
      <c r="J207" s="131"/>
      <c r="K207" s="131"/>
      <c r="L207" s="131"/>
      <c r="M207" s="131"/>
      <c r="N207" s="212">
        <f>BK207</f>
        <v>0</v>
      </c>
      <c r="O207" s="213"/>
      <c r="P207" s="213"/>
      <c r="Q207" s="213"/>
      <c r="R207" s="124"/>
      <c r="T207" s="125"/>
      <c r="U207" s="122"/>
      <c r="V207" s="122"/>
      <c r="W207" s="126">
        <f>W208</f>
        <v>0</v>
      </c>
      <c r="X207" s="122"/>
      <c r="Y207" s="126">
        <f>Y208</f>
        <v>0</v>
      </c>
      <c r="Z207" s="122"/>
      <c r="AA207" s="127">
        <f>AA208</f>
        <v>0</v>
      </c>
      <c r="AR207" s="128" t="s">
        <v>237</v>
      </c>
      <c r="AT207" s="129" t="s">
        <v>71</v>
      </c>
      <c r="AU207" s="129" t="s">
        <v>77</v>
      </c>
      <c r="AY207" s="128" t="s">
        <v>127</v>
      </c>
      <c r="BK207" s="130">
        <f>BK208</f>
        <v>0</v>
      </c>
    </row>
    <row r="208" spans="2:65" s="1" customFormat="1" ht="16.5" customHeight="1">
      <c r="B208" s="132"/>
      <c r="C208" s="133" t="s">
        <v>413</v>
      </c>
      <c r="D208" s="133" t="s">
        <v>129</v>
      </c>
      <c r="E208" s="134" t="s">
        <v>414</v>
      </c>
      <c r="F208" s="203" t="s">
        <v>415</v>
      </c>
      <c r="G208" s="203"/>
      <c r="H208" s="203"/>
      <c r="I208" s="203"/>
      <c r="J208" s="135" t="s">
        <v>410</v>
      </c>
      <c r="K208" s="136">
        <v>1</v>
      </c>
      <c r="L208" s="204">
        <v>0</v>
      </c>
      <c r="M208" s="204"/>
      <c r="N208" s="204">
        <f>ROUND(L208*K208,2)</f>
        <v>0</v>
      </c>
      <c r="O208" s="204"/>
      <c r="P208" s="204"/>
      <c r="Q208" s="204"/>
      <c r="R208" s="137"/>
      <c r="T208" s="138" t="s">
        <v>5</v>
      </c>
      <c r="U208" s="146" t="s">
        <v>37</v>
      </c>
      <c r="V208" s="147">
        <v>0</v>
      </c>
      <c r="W208" s="147">
        <f>V208*K208</f>
        <v>0</v>
      </c>
      <c r="X208" s="147">
        <v>0</v>
      </c>
      <c r="Y208" s="147">
        <f>X208*K208</f>
        <v>0</v>
      </c>
      <c r="Z208" s="147">
        <v>0</v>
      </c>
      <c r="AA208" s="148">
        <f>Z208*K208</f>
        <v>0</v>
      </c>
      <c r="AR208" s="17" t="s">
        <v>411</v>
      </c>
      <c r="AT208" s="17" t="s">
        <v>129</v>
      </c>
      <c r="AU208" s="17" t="s">
        <v>88</v>
      </c>
      <c r="AY208" s="17" t="s">
        <v>127</v>
      </c>
      <c r="BE208" s="141">
        <f>IF(U208="základní",N208,0)</f>
        <v>0</v>
      </c>
      <c r="BF208" s="141">
        <f>IF(U208="snížená",N208,0)</f>
        <v>0</v>
      </c>
      <c r="BG208" s="141">
        <f>IF(U208="zákl. přenesená",N208,0)</f>
        <v>0</v>
      </c>
      <c r="BH208" s="141">
        <f>IF(U208="sníž. přenesená",N208,0)</f>
        <v>0</v>
      </c>
      <c r="BI208" s="141">
        <f>IF(U208="nulová",N208,0)</f>
        <v>0</v>
      </c>
      <c r="BJ208" s="17" t="s">
        <v>77</v>
      </c>
      <c r="BK208" s="141">
        <f>ROUND(L208*K208,2)</f>
        <v>0</v>
      </c>
      <c r="BL208" s="17" t="s">
        <v>411</v>
      </c>
      <c r="BM208" s="17" t="s">
        <v>416</v>
      </c>
    </row>
    <row r="209" spans="2:18" s="1" customFormat="1" ht="6.95" customHeight="1">
      <c r="B209" s="55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7"/>
    </row>
  </sheetData>
  <mergeCells count="291">
    <mergeCell ref="H1:K1"/>
    <mergeCell ref="S2:AC2"/>
    <mergeCell ref="F208:I208"/>
    <mergeCell ref="L208:M208"/>
    <mergeCell ref="N208:Q208"/>
    <mergeCell ref="N122:Q122"/>
    <mergeCell ref="N123:Q123"/>
    <mergeCell ref="N124:Q124"/>
    <mergeCell ref="N150:Q150"/>
    <mergeCell ref="N156:Q156"/>
    <mergeCell ref="N158:Q158"/>
    <mergeCell ref="N159:Q159"/>
    <mergeCell ref="N177:Q177"/>
    <mergeCell ref="N186:Q186"/>
    <mergeCell ref="N190:Q190"/>
    <mergeCell ref="N192:Q192"/>
    <mergeCell ref="N200:Q200"/>
    <mergeCell ref="N202:Q202"/>
    <mergeCell ref="N204:Q204"/>
    <mergeCell ref="N205:Q205"/>
    <mergeCell ref="N207:Q207"/>
    <mergeCell ref="F201:I201"/>
    <mergeCell ref="L201:M201"/>
    <mergeCell ref="N201:Q201"/>
    <mergeCell ref="F203:I203"/>
    <mergeCell ref="L203:M203"/>
    <mergeCell ref="N203:Q203"/>
    <mergeCell ref="F206:I206"/>
    <mergeCell ref="L206:M206"/>
    <mergeCell ref="N206:Q20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89:I189"/>
    <mergeCell ref="L189:M189"/>
    <mergeCell ref="N189:Q189"/>
    <mergeCell ref="F191:I191"/>
    <mergeCell ref="L191:M191"/>
    <mergeCell ref="N191:Q191"/>
    <mergeCell ref="F193:I193"/>
    <mergeCell ref="L193:M193"/>
    <mergeCell ref="N193:Q193"/>
    <mergeCell ref="F185:I185"/>
    <mergeCell ref="L185:M185"/>
    <mergeCell ref="N185:Q185"/>
    <mergeCell ref="F187:I187"/>
    <mergeCell ref="L187:M187"/>
    <mergeCell ref="N187:Q187"/>
    <mergeCell ref="F188:I188"/>
    <mergeCell ref="L188:M188"/>
    <mergeCell ref="N188:Q188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5:I175"/>
    <mergeCell ref="L175:M175"/>
    <mergeCell ref="N175:Q175"/>
    <mergeCell ref="F176:I176"/>
    <mergeCell ref="L176:M176"/>
    <mergeCell ref="N176:Q176"/>
    <mergeCell ref="F178:I178"/>
    <mergeCell ref="L178:M178"/>
    <mergeCell ref="N178:Q178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4:I154"/>
    <mergeCell ref="L154:M154"/>
    <mergeCell ref="N154:Q154"/>
    <mergeCell ref="F155:I155"/>
    <mergeCell ref="L155:M155"/>
    <mergeCell ref="N155:Q155"/>
    <mergeCell ref="F157:I157"/>
    <mergeCell ref="L157:M157"/>
    <mergeCell ref="N157:Q157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M116:P116"/>
    <mergeCell ref="M118:Q118"/>
    <mergeCell ref="M119:Q119"/>
    <mergeCell ref="F121:I121"/>
    <mergeCell ref="L121:M121"/>
    <mergeCell ref="N121:Q121"/>
    <mergeCell ref="F125:I125"/>
    <mergeCell ref="L125:M125"/>
    <mergeCell ref="N125:Q125"/>
    <mergeCell ref="N98:Q98"/>
    <mergeCell ref="N99:Q99"/>
    <mergeCell ref="N100:Q100"/>
    <mergeCell ref="N101:Q101"/>
    <mergeCell ref="N102:Q102"/>
    <mergeCell ref="N104:Q104"/>
    <mergeCell ref="L106:Q106"/>
    <mergeCell ref="C112:Q112"/>
    <mergeCell ref="F114:P11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</mergeCells>
  <hyperlinks>
    <hyperlink ref="F1:G1" location="C2" display="1) Krycí list rozpočtu"/>
    <hyperlink ref="H1:K1" location="C85" display="2) Rekapitulace rozpočtu"/>
    <hyperlink ref="L1" location="C12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Rekapitulace stavby</vt:lpstr>
      <vt:lpstr>07 - Statek, kancelář</vt:lpstr>
      <vt:lpstr>'07 - Statek, kancelář'!Oblast_tisku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Divoký Lukáš</cp:lastModifiedBy>
  <dcterms:created xsi:type="dcterms:W3CDTF">2018-05-28T08:49:04Z</dcterms:created>
  <dcterms:modified xsi:type="dcterms:W3CDTF">2018-05-28T08:50:12Z</dcterms:modified>
</cp:coreProperties>
</file>