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Rekapitulace stavby" sheetId="1" r:id="rId1"/>
    <sheet name="2016-11 - Mobilní stánek" sheetId="2" r:id="rId2"/>
    <sheet name="Krycí list - silnoproud" sheetId="10" r:id="rId3"/>
    <sheet name="Rekapitulace - silnoproud" sheetId="11" r:id="rId4"/>
    <sheet name="Rozpocet - silnoproud" sheetId="12" r:id="rId5"/>
    <sheet name="Krycí list- slaboproud" sheetId="13" r:id="rId6"/>
    <sheet name="Rekapitulace - slaboproud" sheetId="14" r:id="rId7"/>
    <sheet name="Rozpocet - slaboproud" sheetId="15" r:id="rId8"/>
  </sheets>
  <definedNames>
    <definedName name="_xlnm.Print_Titles" localSheetId="1">'2016-11 - Mobilní stánek'!$127:$127</definedName>
    <definedName name="_xlnm.Print_Titles" localSheetId="0">'Rekapitulace stavby'!$85:$85</definedName>
    <definedName name="_xlnm.Print_Area" localSheetId="1">'2016-11 - Mobilní stánek'!$C$4:$Q$70,'2016-11 - Mobilní stánek'!$C$76:$Q$112,'2016-11 - Mobilní stánek'!$C$118:$Q$397</definedName>
    <definedName name="_xlnm.Print_Area" localSheetId="0">'Rekapitulace stavby'!$C$4:$AP$70,'Rekapitulace stavby'!$C$76:$AP$94</definedName>
  </definedNames>
  <calcPr calcId="145621"/>
</workbook>
</file>

<file path=xl/calcChain.xml><?xml version="1.0" encoding="utf-8"?>
<calcChain xmlns="http://schemas.openxmlformats.org/spreadsheetml/2006/main">
  <c r="K306" i="2" l="1"/>
  <c r="M59" i="15"/>
  <c r="K59" i="15"/>
  <c r="I59" i="15"/>
  <c r="M58" i="15"/>
  <c r="K58" i="15"/>
  <c r="I58" i="15"/>
  <c r="M57" i="15"/>
  <c r="K57" i="15"/>
  <c r="I57" i="15"/>
  <c r="M56" i="15"/>
  <c r="K56" i="15"/>
  <c r="I56" i="15"/>
  <c r="M55" i="15"/>
  <c r="K55" i="15"/>
  <c r="K54" i="15" s="1"/>
  <c r="D22" i="14" s="1"/>
  <c r="I55" i="15"/>
  <c r="M54" i="15"/>
  <c r="I54" i="15"/>
  <c r="M53" i="15"/>
  <c r="K53" i="15"/>
  <c r="K52" i="15" s="1"/>
  <c r="D21" i="14" s="1"/>
  <c r="I53" i="15"/>
  <c r="I52" i="15" s="1"/>
  <c r="C21" i="14" s="1"/>
  <c r="M52" i="15"/>
  <c r="M51" i="15"/>
  <c r="K51" i="15"/>
  <c r="K50" i="15" s="1"/>
  <c r="D20" i="14" s="1"/>
  <c r="I51" i="15"/>
  <c r="I50" i="15" s="1"/>
  <c r="C20" i="14" s="1"/>
  <c r="M50" i="15"/>
  <c r="M49" i="15"/>
  <c r="K49" i="15"/>
  <c r="K48" i="15" s="1"/>
  <c r="I49" i="15"/>
  <c r="M48" i="15"/>
  <c r="M47" i="15" s="1"/>
  <c r="E18" i="14" s="1"/>
  <c r="I48" i="15"/>
  <c r="M46" i="15"/>
  <c r="K46" i="15"/>
  <c r="I46" i="15"/>
  <c r="M45" i="15"/>
  <c r="K45" i="15"/>
  <c r="I45" i="15"/>
  <c r="M44" i="15"/>
  <c r="K44" i="15"/>
  <c r="I44" i="15"/>
  <c r="M43" i="15"/>
  <c r="K43" i="15"/>
  <c r="K41" i="15" s="1"/>
  <c r="D17" i="14" s="1"/>
  <c r="I43" i="15"/>
  <c r="M42" i="15"/>
  <c r="M41" i="15" s="1"/>
  <c r="E17" i="14" s="1"/>
  <c r="K42" i="15"/>
  <c r="I42" i="15"/>
  <c r="I41" i="15" s="1"/>
  <c r="C17" i="14" s="1"/>
  <c r="M40" i="15"/>
  <c r="K40" i="15"/>
  <c r="I40" i="15"/>
  <c r="M39" i="15"/>
  <c r="K39" i="15"/>
  <c r="I39" i="15"/>
  <c r="M38" i="15"/>
  <c r="K38" i="15"/>
  <c r="I38" i="15"/>
  <c r="M37" i="15"/>
  <c r="K37" i="15"/>
  <c r="I37" i="15"/>
  <c r="M36" i="15"/>
  <c r="K36" i="15"/>
  <c r="I36" i="15"/>
  <c r="M35" i="15"/>
  <c r="K35" i="15"/>
  <c r="I35" i="15"/>
  <c r="M34" i="15"/>
  <c r="K34" i="15"/>
  <c r="I34" i="15"/>
  <c r="M33" i="15"/>
  <c r="K33" i="15"/>
  <c r="I33" i="15"/>
  <c r="M32" i="15"/>
  <c r="K32" i="15"/>
  <c r="I32" i="15"/>
  <c r="M31" i="15"/>
  <c r="K31" i="15"/>
  <c r="I31" i="15"/>
  <c r="M30" i="15"/>
  <c r="K30" i="15"/>
  <c r="I30" i="15"/>
  <c r="M29" i="15"/>
  <c r="K29" i="15"/>
  <c r="I29" i="15"/>
  <c r="M28" i="15"/>
  <c r="K28" i="15"/>
  <c r="I28" i="15"/>
  <c r="M27" i="15"/>
  <c r="K27" i="15"/>
  <c r="I27" i="15"/>
  <c r="M26" i="15"/>
  <c r="K26" i="15"/>
  <c r="I26" i="15"/>
  <c r="M25" i="15"/>
  <c r="K25" i="15"/>
  <c r="I25" i="15"/>
  <c r="M24" i="15"/>
  <c r="K24" i="15"/>
  <c r="I24" i="15"/>
  <c r="M23" i="15"/>
  <c r="K23" i="15"/>
  <c r="I23" i="15"/>
  <c r="M22" i="15"/>
  <c r="M21" i="15" s="1"/>
  <c r="E16" i="14" s="1"/>
  <c r="K22" i="15"/>
  <c r="I22" i="15"/>
  <c r="I21" i="15" s="1"/>
  <c r="C16" i="14" s="1"/>
  <c r="K21" i="15"/>
  <c r="D16" i="14" s="1"/>
  <c r="M20" i="15"/>
  <c r="K20" i="15"/>
  <c r="I20" i="15"/>
  <c r="M19" i="15"/>
  <c r="K19" i="15"/>
  <c r="I19" i="15"/>
  <c r="M18" i="15"/>
  <c r="K18" i="15"/>
  <c r="I18" i="15"/>
  <c r="M17" i="15"/>
  <c r="K17" i="15"/>
  <c r="I17" i="15"/>
  <c r="M16" i="15"/>
  <c r="M15" i="15" s="1"/>
  <c r="K16" i="15"/>
  <c r="I16" i="15"/>
  <c r="I15" i="15" s="1"/>
  <c r="K15" i="15"/>
  <c r="C8" i="15"/>
  <c r="C7" i="15"/>
  <c r="C5" i="15"/>
  <c r="C4" i="15"/>
  <c r="C3" i="15"/>
  <c r="C2" i="15"/>
  <c r="E22" i="14"/>
  <c r="C22" i="14"/>
  <c r="B22" i="14"/>
  <c r="A22" i="14"/>
  <c r="E21" i="14"/>
  <c r="B21" i="14"/>
  <c r="A21" i="14"/>
  <c r="E20" i="14"/>
  <c r="B20" i="14"/>
  <c r="A20" i="14"/>
  <c r="E19" i="14"/>
  <c r="C19" i="14"/>
  <c r="B19" i="14"/>
  <c r="A19" i="14"/>
  <c r="B18" i="14"/>
  <c r="A18" i="14"/>
  <c r="B17" i="14"/>
  <c r="A17" i="14"/>
  <c r="B16" i="14"/>
  <c r="A16" i="14"/>
  <c r="D15" i="14"/>
  <c r="B15" i="14"/>
  <c r="A15" i="14"/>
  <c r="B14" i="14"/>
  <c r="A14" i="14"/>
  <c r="B8" i="14"/>
  <c r="B7" i="14"/>
  <c r="B5" i="14"/>
  <c r="B4" i="14"/>
  <c r="B3" i="14"/>
  <c r="B2" i="14"/>
  <c r="R45" i="13"/>
  <c r="K45" i="13"/>
  <c r="E45" i="13"/>
  <c r="J44" i="13"/>
  <c r="R43" i="13"/>
  <c r="R44" i="13" s="1"/>
  <c r="E43" i="13"/>
  <c r="P42" i="13"/>
  <c r="E42" i="13"/>
  <c r="P41" i="13"/>
  <c r="E41" i="13"/>
  <c r="P40" i="13"/>
  <c r="E40" i="13"/>
  <c r="P39" i="13"/>
  <c r="E39" i="13"/>
  <c r="P38" i="13"/>
  <c r="O49" i="13" s="1"/>
  <c r="E38" i="13"/>
  <c r="E44" i="13" s="1"/>
  <c r="R35" i="13"/>
  <c r="J35" i="13"/>
  <c r="E35" i="13"/>
  <c r="M137" i="12"/>
  <c r="K137" i="12"/>
  <c r="I137" i="12"/>
  <c r="M136" i="12"/>
  <c r="K136" i="12"/>
  <c r="I136" i="12"/>
  <c r="M135" i="12"/>
  <c r="K135" i="12"/>
  <c r="I135" i="12"/>
  <c r="M134" i="12"/>
  <c r="K134" i="12"/>
  <c r="I134" i="12"/>
  <c r="M133" i="12"/>
  <c r="K133" i="12"/>
  <c r="I133" i="12"/>
  <c r="M132" i="12"/>
  <c r="M131" i="12" s="1"/>
  <c r="E26" i="11" s="1"/>
  <c r="K132" i="12"/>
  <c r="I132" i="12"/>
  <c r="I131" i="12" s="1"/>
  <c r="C26" i="11" s="1"/>
  <c r="K131" i="12"/>
  <c r="M130" i="12"/>
  <c r="M129" i="12" s="1"/>
  <c r="E25" i="11" s="1"/>
  <c r="K130" i="12"/>
  <c r="I130" i="12"/>
  <c r="I129" i="12" s="1"/>
  <c r="C25" i="11" s="1"/>
  <c r="K129" i="12"/>
  <c r="M128" i="12"/>
  <c r="M127" i="12" s="1"/>
  <c r="E24" i="11" s="1"/>
  <c r="K128" i="12"/>
  <c r="I128" i="12"/>
  <c r="I127" i="12" s="1"/>
  <c r="C24" i="11" s="1"/>
  <c r="K127" i="12"/>
  <c r="M126" i="12"/>
  <c r="M125" i="12" s="1"/>
  <c r="E23" i="11" s="1"/>
  <c r="K126" i="12"/>
  <c r="I126" i="12"/>
  <c r="I125" i="12" s="1"/>
  <c r="C23" i="11" s="1"/>
  <c r="K125" i="12"/>
  <c r="M124" i="12"/>
  <c r="K124" i="12"/>
  <c r="I124" i="12"/>
  <c r="M123" i="12"/>
  <c r="K123" i="12"/>
  <c r="K122" i="12" s="1"/>
  <c r="I123" i="12"/>
  <c r="I122" i="12" s="1"/>
  <c r="M122" i="12"/>
  <c r="M121" i="12" s="1"/>
  <c r="E21" i="11" s="1"/>
  <c r="M120" i="12"/>
  <c r="K120" i="12"/>
  <c r="I120" i="12"/>
  <c r="M119" i="12"/>
  <c r="K119" i="12"/>
  <c r="I119" i="12"/>
  <c r="M118" i="12"/>
  <c r="K118" i="12"/>
  <c r="I118" i="12"/>
  <c r="M117" i="12"/>
  <c r="K117" i="12"/>
  <c r="I117" i="12"/>
  <c r="M116" i="12"/>
  <c r="K116" i="12"/>
  <c r="I116" i="12"/>
  <c r="M115" i="12"/>
  <c r="K115" i="12"/>
  <c r="I115" i="12"/>
  <c r="M114" i="12"/>
  <c r="M113" i="12" s="1"/>
  <c r="E20" i="11" s="1"/>
  <c r="K114" i="12"/>
  <c r="I114" i="12"/>
  <c r="K113" i="12"/>
  <c r="M112" i="12"/>
  <c r="K112" i="12"/>
  <c r="I112" i="12"/>
  <c r="M111" i="12"/>
  <c r="K111" i="12"/>
  <c r="I111" i="12"/>
  <c r="M110" i="12"/>
  <c r="K110" i="12"/>
  <c r="I110" i="12"/>
  <c r="M109" i="12"/>
  <c r="K109" i="12"/>
  <c r="I109" i="12"/>
  <c r="M108" i="12"/>
  <c r="K108" i="12"/>
  <c r="I108" i="12"/>
  <c r="M107" i="12"/>
  <c r="K107" i="12"/>
  <c r="I107" i="12"/>
  <c r="M106" i="12"/>
  <c r="K106" i="12"/>
  <c r="I106" i="12"/>
  <c r="M105" i="12"/>
  <c r="K105" i="12"/>
  <c r="I105" i="12"/>
  <c r="M104" i="12"/>
  <c r="K104" i="12"/>
  <c r="I104" i="12"/>
  <c r="M103" i="12"/>
  <c r="K103" i="12"/>
  <c r="K102" i="12" s="1"/>
  <c r="D19" i="11" s="1"/>
  <c r="I103" i="12"/>
  <c r="M102" i="12"/>
  <c r="M101" i="12"/>
  <c r="K101" i="12"/>
  <c r="I101" i="12"/>
  <c r="M100" i="12"/>
  <c r="K100" i="12"/>
  <c r="I100" i="12"/>
  <c r="M99" i="12"/>
  <c r="K99" i="12"/>
  <c r="I99" i="12"/>
  <c r="M98" i="12"/>
  <c r="K98" i="12"/>
  <c r="I98" i="12"/>
  <c r="M97" i="12"/>
  <c r="K97" i="12"/>
  <c r="I97" i="12"/>
  <c r="M96" i="12"/>
  <c r="K96" i="12"/>
  <c r="I96" i="12"/>
  <c r="I94" i="12" s="1"/>
  <c r="C18" i="11" s="1"/>
  <c r="M95" i="12"/>
  <c r="K95" i="12"/>
  <c r="K94" i="12" s="1"/>
  <c r="D18" i="11" s="1"/>
  <c r="I95" i="12"/>
  <c r="M94" i="12"/>
  <c r="M93" i="12"/>
  <c r="K93" i="12"/>
  <c r="I93" i="12"/>
  <c r="M92" i="12"/>
  <c r="K92" i="12"/>
  <c r="I92" i="12"/>
  <c r="M91" i="12"/>
  <c r="K91" i="12"/>
  <c r="I91" i="12"/>
  <c r="M90" i="12"/>
  <c r="K90" i="12"/>
  <c r="I90" i="12"/>
  <c r="M89" i="12"/>
  <c r="K89" i="12"/>
  <c r="I89" i="12"/>
  <c r="M88" i="12"/>
  <c r="K88" i="12"/>
  <c r="I88" i="12"/>
  <c r="M87" i="12"/>
  <c r="K87" i="12"/>
  <c r="I87" i="12"/>
  <c r="M86" i="12"/>
  <c r="K86" i="12"/>
  <c r="I86" i="12"/>
  <c r="M85" i="12"/>
  <c r="K85" i="12"/>
  <c r="I85" i="12"/>
  <c r="M84" i="12"/>
  <c r="K84" i="12"/>
  <c r="I84" i="12"/>
  <c r="M83" i="12"/>
  <c r="K83" i="12"/>
  <c r="I83" i="12"/>
  <c r="M82" i="12"/>
  <c r="K82" i="12"/>
  <c r="I82" i="12"/>
  <c r="M81" i="12"/>
  <c r="K81" i="12"/>
  <c r="I81" i="12"/>
  <c r="M80" i="12"/>
  <c r="K80" i="12"/>
  <c r="I80" i="12"/>
  <c r="M79" i="12"/>
  <c r="K79" i="12"/>
  <c r="I79" i="12"/>
  <c r="M78" i="12"/>
  <c r="K78" i="12"/>
  <c r="I78" i="12"/>
  <c r="M77" i="12"/>
  <c r="K77" i="12"/>
  <c r="I77" i="12"/>
  <c r="M76" i="12"/>
  <c r="K76" i="12"/>
  <c r="I76" i="12"/>
  <c r="M75" i="12"/>
  <c r="K75" i="12"/>
  <c r="I75" i="12"/>
  <c r="M74" i="12"/>
  <c r="K74" i="12"/>
  <c r="I74" i="12"/>
  <c r="M73" i="12"/>
  <c r="K73" i="12"/>
  <c r="I73" i="12"/>
  <c r="M72" i="12"/>
  <c r="K72" i="12"/>
  <c r="I72" i="12"/>
  <c r="M71" i="12"/>
  <c r="K71" i="12"/>
  <c r="I71" i="12"/>
  <c r="M70" i="12"/>
  <c r="K70" i="12"/>
  <c r="I70" i="12"/>
  <c r="M69" i="12"/>
  <c r="K69" i="12"/>
  <c r="I69" i="12"/>
  <c r="M68" i="12"/>
  <c r="K68" i="12"/>
  <c r="I68" i="12"/>
  <c r="M67" i="12"/>
  <c r="K67" i="12"/>
  <c r="I67" i="12"/>
  <c r="M66" i="12"/>
  <c r="K66" i="12"/>
  <c r="I66" i="12"/>
  <c r="M65" i="12"/>
  <c r="K65" i="12"/>
  <c r="I65" i="12"/>
  <c r="M64" i="12"/>
  <c r="K64" i="12"/>
  <c r="I64" i="12"/>
  <c r="M63" i="12"/>
  <c r="K63" i="12"/>
  <c r="I63" i="12"/>
  <c r="M62" i="12"/>
  <c r="K62" i="12"/>
  <c r="I62" i="12"/>
  <c r="M61" i="12"/>
  <c r="K61" i="12"/>
  <c r="I61" i="12"/>
  <c r="M60" i="12"/>
  <c r="K60" i="12"/>
  <c r="I60" i="12"/>
  <c r="M59" i="12"/>
  <c r="K59" i="12"/>
  <c r="I59" i="12"/>
  <c r="M58" i="12"/>
  <c r="K58" i="12"/>
  <c r="I58" i="12"/>
  <c r="M57" i="12"/>
  <c r="K57" i="12"/>
  <c r="I57" i="12"/>
  <c r="M56" i="12"/>
  <c r="K56" i="12"/>
  <c r="I56" i="12"/>
  <c r="M55" i="12"/>
  <c r="K55" i="12"/>
  <c r="I55" i="12"/>
  <c r="M54" i="12"/>
  <c r="K54" i="12"/>
  <c r="I54" i="12"/>
  <c r="M53" i="12"/>
  <c r="K53" i="12"/>
  <c r="I53" i="12"/>
  <c r="M52" i="12"/>
  <c r="K52" i="12"/>
  <c r="I52" i="12"/>
  <c r="M51" i="12"/>
  <c r="K51" i="12"/>
  <c r="I51" i="12"/>
  <c r="M50" i="12"/>
  <c r="K50" i="12"/>
  <c r="I50" i="12"/>
  <c r="M49" i="12"/>
  <c r="K49" i="12"/>
  <c r="I49" i="12"/>
  <c r="M48" i="12"/>
  <c r="K48" i="12"/>
  <c r="I48" i="12"/>
  <c r="M47" i="12"/>
  <c r="K47" i="12"/>
  <c r="I47" i="12"/>
  <c r="M46" i="12"/>
  <c r="K46" i="12"/>
  <c r="I46" i="12"/>
  <c r="M45" i="12"/>
  <c r="K45" i="12"/>
  <c r="I45" i="12"/>
  <c r="M44" i="12"/>
  <c r="K44" i="12"/>
  <c r="I44" i="12"/>
  <c r="M43" i="12"/>
  <c r="K43" i="12"/>
  <c r="I43" i="12"/>
  <c r="M42" i="12"/>
  <c r="K42" i="12"/>
  <c r="I42" i="12"/>
  <c r="M41" i="12"/>
  <c r="K41" i="12"/>
  <c r="I41" i="12"/>
  <c r="M40" i="12"/>
  <c r="K40" i="12"/>
  <c r="I40" i="12"/>
  <c r="M39" i="12"/>
  <c r="K39" i="12"/>
  <c r="I39" i="12"/>
  <c r="M38" i="12"/>
  <c r="K38" i="12"/>
  <c r="I38" i="12"/>
  <c r="M37" i="12"/>
  <c r="K37" i="12"/>
  <c r="I37" i="12"/>
  <c r="M36" i="12"/>
  <c r="K36" i="12"/>
  <c r="I36" i="12"/>
  <c r="M35" i="12"/>
  <c r="K35" i="12"/>
  <c r="I35" i="12"/>
  <c r="M34" i="12"/>
  <c r="K34" i="12"/>
  <c r="I34" i="12"/>
  <c r="M33" i="12"/>
  <c r="K33" i="12"/>
  <c r="I33" i="12"/>
  <c r="M32" i="12"/>
  <c r="K32" i="12"/>
  <c r="I32" i="12"/>
  <c r="M31" i="12"/>
  <c r="K31" i="12"/>
  <c r="I31" i="12"/>
  <c r="M30" i="12"/>
  <c r="K30" i="12"/>
  <c r="I30" i="12"/>
  <c r="M29" i="12"/>
  <c r="K29" i="12"/>
  <c r="I29" i="12"/>
  <c r="M28" i="12"/>
  <c r="K28" i="12"/>
  <c r="I28" i="12"/>
  <c r="M27" i="12"/>
  <c r="K27" i="12"/>
  <c r="I27" i="12"/>
  <c r="M26" i="12"/>
  <c r="K26" i="12"/>
  <c r="I26" i="12"/>
  <c r="M25" i="12"/>
  <c r="K25" i="12"/>
  <c r="I25" i="12"/>
  <c r="M24" i="12"/>
  <c r="K24" i="12"/>
  <c r="I24" i="12"/>
  <c r="M23" i="12"/>
  <c r="K23" i="12"/>
  <c r="I23" i="12"/>
  <c r="M22" i="12"/>
  <c r="K22" i="12"/>
  <c r="I22" i="12"/>
  <c r="M21" i="12"/>
  <c r="K21" i="12"/>
  <c r="I21" i="12"/>
  <c r="M20" i="12"/>
  <c r="K20" i="12"/>
  <c r="I20" i="12"/>
  <c r="M19" i="12"/>
  <c r="K19" i="12"/>
  <c r="K18" i="12" s="1"/>
  <c r="I19" i="12"/>
  <c r="M18" i="12"/>
  <c r="M17" i="12" s="1"/>
  <c r="E16" i="11" s="1"/>
  <c r="M16" i="12"/>
  <c r="M15" i="12" s="1"/>
  <c r="K16" i="12"/>
  <c r="I16" i="12"/>
  <c r="I15" i="12" s="1"/>
  <c r="K15" i="12"/>
  <c r="K14" i="12" s="1"/>
  <c r="C8" i="12"/>
  <c r="C7" i="12"/>
  <c r="C5" i="12"/>
  <c r="C4" i="12"/>
  <c r="C3" i="12"/>
  <c r="C2" i="12"/>
  <c r="D26" i="11"/>
  <c r="B26" i="11"/>
  <c r="A26" i="11"/>
  <c r="D25" i="11"/>
  <c r="B25" i="11"/>
  <c r="A25" i="11"/>
  <c r="D24" i="11"/>
  <c r="B24" i="11"/>
  <c r="A24" i="11"/>
  <c r="D23" i="11"/>
  <c r="B23" i="11"/>
  <c r="A23" i="11"/>
  <c r="E22" i="11"/>
  <c r="B22" i="11"/>
  <c r="A22" i="11"/>
  <c r="B21" i="11"/>
  <c r="A21" i="11"/>
  <c r="D20" i="11"/>
  <c r="B20" i="11"/>
  <c r="A20" i="11"/>
  <c r="E19" i="11"/>
  <c r="B19" i="11"/>
  <c r="A19" i="11"/>
  <c r="E18" i="11"/>
  <c r="B18" i="11"/>
  <c r="A18" i="11"/>
  <c r="E17" i="11"/>
  <c r="B17" i="11"/>
  <c r="A17" i="11"/>
  <c r="B16" i="11"/>
  <c r="A16" i="11"/>
  <c r="D15" i="11"/>
  <c r="B15" i="11"/>
  <c r="A15" i="11"/>
  <c r="B14" i="11"/>
  <c r="A14" i="11"/>
  <c r="B8" i="11"/>
  <c r="B7" i="11"/>
  <c r="B5" i="11"/>
  <c r="B4" i="11"/>
  <c r="B3" i="11"/>
  <c r="B2" i="11"/>
  <c r="R45" i="10"/>
  <c r="K45" i="10"/>
  <c r="E45" i="10"/>
  <c r="J44" i="10"/>
  <c r="R43" i="10"/>
  <c r="R44" i="10" s="1"/>
  <c r="E43" i="10"/>
  <c r="P42" i="10"/>
  <c r="E42" i="10"/>
  <c r="P41" i="10"/>
  <c r="E41" i="10"/>
  <c r="P40" i="10"/>
  <c r="E40" i="10"/>
  <c r="P39" i="10"/>
  <c r="E39" i="10"/>
  <c r="P38" i="10"/>
  <c r="O49" i="10" s="1"/>
  <c r="E38" i="10"/>
  <c r="R35" i="10"/>
  <c r="J35" i="10"/>
  <c r="E35" i="10"/>
  <c r="I47" i="15" l="1"/>
  <c r="C18" i="14" s="1"/>
  <c r="I18" i="12"/>
  <c r="C17" i="11" s="1"/>
  <c r="I121" i="12"/>
  <c r="C21" i="11" s="1"/>
  <c r="C22" i="11"/>
  <c r="I102" i="12"/>
  <c r="C19" i="11" s="1"/>
  <c r="I113" i="12"/>
  <c r="C20" i="11" s="1"/>
  <c r="E44" i="10"/>
  <c r="S47" i="10" s="1"/>
  <c r="K14" i="15"/>
  <c r="S47" i="13"/>
  <c r="R47" i="13"/>
  <c r="AG90" i="1" s="1"/>
  <c r="I14" i="15"/>
  <c r="C15" i="14"/>
  <c r="S49" i="13"/>
  <c r="R49" i="13"/>
  <c r="E15" i="14"/>
  <c r="M14" i="15"/>
  <c r="K47" i="15"/>
  <c r="D18" i="14" s="1"/>
  <c r="D19" i="14"/>
  <c r="D14" i="11"/>
  <c r="C15" i="11"/>
  <c r="I14" i="12"/>
  <c r="K121" i="12"/>
  <c r="D21" i="11" s="1"/>
  <c r="D22" i="11"/>
  <c r="R47" i="10"/>
  <c r="AG89" i="1" s="1"/>
  <c r="S49" i="10"/>
  <c r="R49" i="10"/>
  <c r="M14" i="12"/>
  <c r="E15" i="11"/>
  <c r="K17" i="12"/>
  <c r="D16" i="11" s="1"/>
  <c r="D17" i="11"/>
  <c r="BA88" i="1"/>
  <c r="AZ88" i="1"/>
  <c r="BI397" i="2"/>
  <c r="BH397" i="2"/>
  <c r="BG397" i="2"/>
  <c r="BF397" i="2"/>
  <c r="X397" i="2"/>
  <c r="X396" i="2" s="1"/>
  <c r="K108" i="2" s="1"/>
  <c r="W397" i="2"/>
  <c r="W396" i="2" s="1"/>
  <c r="H108" i="2" s="1"/>
  <c r="AD397" i="2"/>
  <c r="AD396" i="2" s="1"/>
  <c r="AB397" i="2"/>
  <c r="AB396" i="2" s="1"/>
  <c r="Z397" i="2"/>
  <c r="Z396" i="2" s="1"/>
  <c r="V397" i="2"/>
  <c r="BI395" i="2"/>
  <c r="BH395" i="2"/>
  <c r="BG395" i="2"/>
  <c r="BF395" i="2"/>
  <c r="X395" i="2"/>
  <c r="X394" i="2" s="1"/>
  <c r="W395" i="2"/>
  <c r="W394" i="2" s="1"/>
  <c r="AD395" i="2"/>
  <c r="AD394" i="2" s="1"/>
  <c r="AD393" i="2" s="1"/>
  <c r="AB395" i="2"/>
  <c r="AB394" i="2" s="1"/>
  <c r="AB393" i="2" s="1"/>
  <c r="Z395" i="2"/>
  <c r="Z394" i="2" s="1"/>
  <c r="Z393" i="2" s="1"/>
  <c r="V395" i="2"/>
  <c r="P395" i="2" s="1"/>
  <c r="BE395" i="2" s="1"/>
  <c r="BI388" i="2"/>
  <c r="BH388" i="2"/>
  <c r="BG388" i="2"/>
  <c r="BF388" i="2"/>
  <c r="X388" i="2"/>
  <c r="W388" i="2"/>
  <c r="AD388" i="2"/>
  <c r="AB388" i="2"/>
  <c r="Z388" i="2"/>
  <c r="BK388" i="2"/>
  <c r="P388" i="2"/>
  <c r="BE388" i="2" s="1"/>
  <c r="V388" i="2"/>
  <c r="BI374" i="2"/>
  <c r="BH374" i="2"/>
  <c r="BG374" i="2"/>
  <c r="BF374" i="2"/>
  <c r="X374" i="2"/>
  <c r="W374" i="2"/>
  <c r="W373" i="2" s="1"/>
  <c r="H105" i="2" s="1"/>
  <c r="AD374" i="2"/>
  <c r="AD373" i="2" s="1"/>
  <c r="AB374" i="2"/>
  <c r="AB373" i="2" s="1"/>
  <c r="Z374" i="2"/>
  <c r="Z373" i="2" s="1"/>
  <c r="BK374" i="2"/>
  <c r="BK373" i="2" s="1"/>
  <c r="M373" i="2" s="1"/>
  <c r="M105" i="2" s="1"/>
  <c r="V374" i="2"/>
  <c r="P374" i="2" s="1"/>
  <c r="BE374" i="2" s="1"/>
  <c r="BI372" i="2"/>
  <c r="BH372" i="2"/>
  <c r="BG372" i="2"/>
  <c r="BF372" i="2"/>
  <c r="X372" i="2"/>
  <c r="W372" i="2"/>
  <c r="AD372" i="2"/>
  <c r="AB372" i="2"/>
  <c r="Z372" i="2"/>
  <c r="BK372" i="2"/>
  <c r="V372" i="2"/>
  <c r="P372" i="2" s="1"/>
  <c r="BE372" i="2" s="1"/>
  <c r="BI368" i="2"/>
  <c r="BH368" i="2"/>
  <c r="BG368" i="2"/>
  <c r="BF368" i="2"/>
  <c r="X368" i="2"/>
  <c r="W368" i="2"/>
  <c r="AD368" i="2"/>
  <c r="AB368" i="2"/>
  <c r="Z368" i="2"/>
  <c r="V368" i="2"/>
  <c r="BK368" i="2" s="1"/>
  <c r="BI364" i="2"/>
  <c r="BH364" i="2"/>
  <c r="BG364" i="2"/>
  <c r="BF364" i="2"/>
  <c r="X364" i="2"/>
  <c r="W364" i="2"/>
  <c r="AD364" i="2"/>
  <c r="AB364" i="2"/>
  <c r="Z364" i="2"/>
  <c r="V364" i="2"/>
  <c r="BK364" i="2" s="1"/>
  <c r="BI360" i="2"/>
  <c r="BH360" i="2"/>
  <c r="BG360" i="2"/>
  <c r="BF360" i="2"/>
  <c r="X360" i="2"/>
  <c r="W360" i="2"/>
  <c r="AD360" i="2"/>
  <c r="AB360" i="2"/>
  <c r="Z360" i="2"/>
  <c r="P360" i="2"/>
  <c r="BE360" i="2" s="1"/>
  <c r="V360" i="2"/>
  <c r="BK360" i="2" s="1"/>
  <c r="BI359" i="2"/>
  <c r="BH359" i="2"/>
  <c r="BG359" i="2"/>
  <c r="BF359" i="2"/>
  <c r="X359" i="2"/>
  <c r="W359" i="2"/>
  <c r="AD359" i="2"/>
  <c r="AD358" i="2" s="1"/>
  <c r="AB359" i="2"/>
  <c r="AB358" i="2" s="1"/>
  <c r="Z359" i="2"/>
  <c r="BK359" i="2"/>
  <c r="V359" i="2"/>
  <c r="P359" i="2" s="1"/>
  <c r="BE359" i="2" s="1"/>
  <c r="BI357" i="2"/>
  <c r="BH357" i="2"/>
  <c r="BG357" i="2"/>
  <c r="BF357" i="2"/>
  <c r="X357" i="2"/>
  <c r="W357" i="2"/>
  <c r="AD357" i="2"/>
  <c r="AB357" i="2"/>
  <c r="Z357" i="2"/>
  <c r="BK357" i="2"/>
  <c r="V357" i="2"/>
  <c r="P357" i="2" s="1"/>
  <c r="BE357" i="2" s="1"/>
  <c r="BI356" i="2"/>
  <c r="BH356" i="2"/>
  <c r="BG356" i="2"/>
  <c r="BF356" i="2"/>
  <c r="X356" i="2"/>
  <c r="W356" i="2"/>
  <c r="AD356" i="2"/>
  <c r="AB356" i="2"/>
  <c r="Z356" i="2"/>
  <c r="V356" i="2"/>
  <c r="BK356" i="2" s="1"/>
  <c r="BI355" i="2"/>
  <c r="BH355" i="2"/>
  <c r="BG355" i="2"/>
  <c r="BF355" i="2"/>
  <c r="X355" i="2"/>
  <c r="W355" i="2"/>
  <c r="AD355" i="2"/>
  <c r="AB355" i="2"/>
  <c r="Z355" i="2"/>
  <c r="V355" i="2"/>
  <c r="BK355" i="2" s="1"/>
  <c r="BI354" i="2"/>
  <c r="BH354" i="2"/>
  <c r="BG354" i="2"/>
  <c r="BF354" i="2"/>
  <c r="X354" i="2"/>
  <c r="W354" i="2"/>
  <c r="AD354" i="2"/>
  <c r="AB354" i="2"/>
  <c r="Z354" i="2"/>
  <c r="V354" i="2"/>
  <c r="BK354" i="2" s="1"/>
  <c r="BI342" i="2"/>
  <c r="BH342" i="2"/>
  <c r="BG342" i="2"/>
  <c r="BF342" i="2"/>
  <c r="X342" i="2"/>
  <c r="W342" i="2"/>
  <c r="AD342" i="2"/>
  <c r="AB342" i="2"/>
  <c r="Z342" i="2"/>
  <c r="BK342" i="2"/>
  <c r="V342" i="2"/>
  <c r="P342" i="2" s="1"/>
  <c r="BE342" i="2" s="1"/>
  <c r="BI338" i="2"/>
  <c r="BH338" i="2"/>
  <c r="BG338" i="2"/>
  <c r="BF338" i="2"/>
  <c r="X338" i="2"/>
  <c r="W338" i="2"/>
  <c r="AD338" i="2"/>
  <c r="AB338" i="2"/>
  <c r="Z338" i="2"/>
  <c r="V338" i="2"/>
  <c r="BK338" i="2" s="1"/>
  <c r="BI329" i="2"/>
  <c r="BH329" i="2"/>
  <c r="BG329" i="2"/>
  <c r="BF329" i="2"/>
  <c r="X329" i="2"/>
  <c r="W329" i="2"/>
  <c r="AD329" i="2"/>
  <c r="AB329" i="2"/>
  <c r="Z329" i="2"/>
  <c r="V329" i="2"/>
  <c r="BK329" i="2" s="1"/>
  <c r="BI321" i="2"/>
  <c r="BH321" i="2"/>
  <c r="BG321" i="2"/>
  <c r="BF321" i="2"/>
  <c r="X321" i="2"/>
  <c r="W321" i="2"/>
  <c r="AD321" i="2"/>
  <c r="AD320" i="2" s="1"/>
  <c r="AB321" i="2"/>
  <c r="AB320" i="2" s="1"/>
  <c r="Z321" i="2"/>
  <c r="Z320" i="2" s="1"/>
  <c r="BK321" i="2"/>
  <c r="V321" i="2"/>
  <c r="P321" i="2" s="1"/>
  <c r="BE321" i="2" s="1"/>
  <c r="BI319" i="2"/>
  <c r="BH319" i="2"/>
  <c r="BG319" i="2"/>
  <c r="BF319" i="2"/>
  <c r="X319" i="2"/>
  <c r="W319" i="2"/>
  <c r="AD319" i="2"/>
  <c r="AB319" i="2"/>
  <c r="Z319" i="2"/>
  <c r="BK319" i="2"/>
  <c r="V319" i="2"/>
  <c r="P319" i="2" s="1"/>
  <c r="BE319" i="2" s="1"/>
  <c r="BI316" i="2"/>
  <c r="BH316" i="2"/>
  <c r="BG316" i="2"/>
  <c r="BF316" i="2"/>
  <c r="X316" i="2"/>
  <c r="W316" i="2"/>
  <c r="AD316" i="2"/>
  <c r="AB316" i="2"/>
  <c r="Z316" i="2"/>
  <c r="BK316" i="2"/>
  <c r="V316" i="2"/>
  <c r="P316" i="2" s="1"/>
  <c r="BE316" i="2" s="1"/>
  <c r="BI313" i="2"/>
  <c r="BH313" i="2"/>
  <c r="BG313" i="2"/>
  <c r="BF313" i="2"/>
  <c r="X313" i="2"/>
  <c r="W313" i="2"/>
  <c r="AD313" i="2"/>
  <c r="AB313" i="2"/>
  <c r="Z313" i="2"/>
  <c r="V313" i="2"/>
  <c r="BK313" i="2" s="1"/>
  <c r="BI310" i="2"/>
  <c r="BH310" i="2"/>
  <c r="BG310" i="2"/>
  <c r="BF310" i="2"/>
  <c r="X310" i="2"/>
  <c r="X309" i="2" s="1"/>
  <c r="K102" i="2" s="1"/>
  <c r="W310" i="2"/>
  <c r="AD310" i="2"/>
  <c r="AD309" i="2" s="1"/>
  <c r="AB310" i="2"/>
  <c r="AB309" i="2" s="1"/>
  <c r="Z310" i="2"/>
  <c r="Z309" i="2" s="1"/>
  <c r="V310" i="2"/>
  <c r="BK310" i="2" s="1"/>
  <c r="BI308" i="2"/>
  <c r="BH308" i="2"/>
  <c r="BG308" i="2"/>
  <c r="BF308" i="2"/>
  <c r="X308" i="2"/>
  <c r="W308" i="2"/>
  <c r="AD308" i="2"/>
  <c r="AB308" i="2"/>
  <c r="Z308" i="2"/>
  <c r="V308" i="2"/>
  <c r="BK308" i="2" s="1"/>
  <c r="BI305" i="2"/>
  <c r="BH305" i="2"/>
  <c r="BG305" i="2"/>
  <c r="BF305" i="2"/>
  <c r="X305" i="2"/>
  <c r="W305" i="2"/>
  <c r="AD305" i="2"/>
  <c r="AB305" i="2"/>
  <c r="Z305" i="2"/>
  <c r="V305" i="2"/>
  <c r="P305" i="2" s="1"/>
  <c r="BE305" i="2" s="1"/>
  <c r="BI302" i="2"/>
  <c r="BH302" i="2"/>
  <c r="BG302" i="2"/>
  <c r="BF302" i="2"/>
  <c r="X302" i="2"/>
  <c r="X301" i="2" s="1"/>
  <c r="K101" i="2" s="1"/>
  <c r="W302" i="2"/>
  <c r="AD302" i="2"/>
  <c r="AD301" i="2" s="1"/>
  <c r="AB302" i="2"/>
  <c r="AB301" i="2" s="1"/>
  <c r="Z302" i="2"/>
  <c r="Z301" i="2" s="1"/>
  <c r="BK302" i="2"/>
  <c r="V302" i="2"/>
  <c r="P302" i="2" s="1"/>
  <c r="BE302" i="2" s="1"/>
  <c r="BI300" i="2"/>
  <c r="BH300" i="2"/>
  <c r="BG300" i="2"/>
  <c r="BF300" i="2"/>
  <c r="X300" i="2"/>
  <c r="W300" i="2"/>
  <c r="AD300" i="2"/>
  <c r="AB300" i="2"/>
  <c r="Z300" i="2"/>
  <c r="V300" i="2"/>
  <c r="P300" i="2" s="1"/>
  <c r="BE300" i="2" s="1"/>
  <c r="BI296" i="2"/>
  <c r="BH296" i="2"/>
  <c r="BG296" i="2"/>
  <c r="BF296" i="2"/>
  <c r="X296" i="2"/>
  <c r="W296" i="2"/>
  <c r="AD296" i="2"/>
  <c r="AB296" i="2"/>
  <c r="Z296" i="2"/>
  <c r="V296" i="2"/>
  <c r="BK296" i="2" s="1"/>
  <c r="BI289" i="2"/>
  <c r="BH289" i="2"/>
  <c r="BG289" i="2"/>
  <c r="BF289" i="2"/>
  <c r="X289" i="2"/>
  <c r="W289" i="2"/>
  <c r="AD289" i="2"/>
  <c r="AB289" i="2"/>
  <c r="Z289" i="2"/>
  <c r="V289" i="2"/>
  <c r="BK289" i="2" s="1"/>
  <c r="BI285" i="2"/>
  <c r="BH285" i="2"/>
  <c r="BG285" i="2"/>
  <c r="BF285" i="2"/>
  <c r="X285" i="2"/>
  <c r="W285" i="2"/>
  <c r="AD285" i="2"/>
  <c r="AD284" i="2" s="1"/>
  <c r="AB285" i="2"/>
  <c r="AB284" i="2" s="1"/>
  <c r="Z285" i="2"/>
  <c r="Z284" i="2" s="1"/>
  <c r="BK285" i="2"/>
  <c r="P285" i="2"/>
  <c r="BE285" i="2" s="1"/>
  <c r="V285" i="2"/>
  <c r="BI283" i="2"/>
  <c r="BH283" i="2"/>
  <c r="BG283" i="2"/>
  <c r="BF283" i="2"/>
  <c r="X283" i="2"/>
  <c r="W283" i="2"/>
  <c r="AD283" i="2"/>
  <c r="AB283" i="2"/>
  <c r="Z283" i="2"/>
  <c r="V283" i="2"/>
  <c r="P283" i="2" s="1"/>
  <c r="BE283" i="2" s="1"/>
  <c r="BI282" i="2"/>
  <c r="BH282" i="2"/>
  <c r="BG282" i="2"/>
  <c r="BF282" i="2"/>
  <c r="X282" i="2"/>
  <c r="X281" i="2" s="1"/>
  <c r="K99" i="2" s="1"/>
  <c r="W282" i="2"/>
  <c r="W281" i="2" s="1"/>
  <c r="H99" i="2" s="1"/>
  <c r="AD282" i="2"/>
  <c r="AD281" i="2" s="1"/>
  <c r="AB282" i="2"/>
  <c r="AB281" i="2" s="1"/>
  <c r="Z282" i="2"/>
  <c r="Z281" i="2" s="1"/>
  <c r="V282" i="2"/>
  <c r="P282" i="2" s="1"/>
  <c r="BE282" i="2" s="1"/>
  <c r="BI280" i="2"/>
  <c r="BH280" i="2"/>
  <c r="BG280" i="2"/>
  <c r="BF280" i="2"/>
  <c r="X280" i="2"/>
  <c r="W280" i="2"/>
  <c r="AD280" i="2"/>
  <c r="AB280" i="2"/>
  <c r="Z280" i="2"/>
  <c r="V280" i="2"/>
  <c r="P280" i="2" s="1"/>
  <c r="BE280" i="2" s="1"/>
  <c r="BI266" i="2"/>
  <c r="BH266" i="2"/>
  <c r="BG266" i="2"/>
  <c r="BF266" i="2"/>
  <c r="X266" i="2"/>
  <c r="W266" i="2"/>
  <c r="AD266" i="2"/>
  <c r="AB266" i="2"/>
  <c r="Z266" i="2"/>
  <c r="V266" i="2"/>
  <c r="BK266" i="2" s="1"/>
  <c r="BI263" i="2"/>
  <c r="BH263" i="2"/>
  <c r="BG263" i="2"/>
  <c r="BF263" i="2"/>
  <c r="X263" i="2"/>
  <c r="W263" i="2"/>
  <c r="AD263" i="2"/>
  <c r="AB263" i="2"/>
  <c r="Z263" i="2"/>
  <c r="V263" i="2"/>
  <c r="BK263" i="2" s="1"/>
  <c r="BI260" i="2"/>
  <c r="BH260" i="2"/>
  <c r="BG260" i="2"/>
  <c r="BF260" i="2"/>
  <c r="X260" i="2"/>
  <c r="W260" i="2"/>
  <c r="AD260" i="2"/>
  <c r="AB260" i="2"/>
  <c r="Z260" i="2"/>
  <c r="V260" i="2"/>
  <c r="BK260" i="2" s="1"/>
  <c r="BI254" i="2"/>
  <c r="BH254" i="2"/>
  <c r="BG254" i="2"/>
  <c r="BF254" i="2"/>
  <c r="X254" i="2"/>
  <c r="W254" i="2"/>
  <c r="AD254" i="2"/>
  <c r="AB254" i="2"/>
  <c r="Z254" i="2"/>
  <c r="V254" i="2"/>
  <c r="P254" i="2" s="1"/>
  <c r="BE254" i="2" s="1"/>
  <c r="BI248" i="2"/>
  <c r="BH248" i="2"/>
  <c r="BG248" i="2"/>
  <c r="BF248" i="2"/>
  <c r="X248" i="2"/>
  <c r="W248" i="2"/>
  <c r="AD248" i="2"/>
  <c r="AB248" i="2"/>
  <c r="Z248" i="2"/>
  <c r="V248" i="2"/>
  <c r="BK248" i="2" s="1"/>
  <c r="BI245" i="2"/>
  <c r="BH245" i="2"/>
  <c r="BG245" i="2"/>
  <c r="BF245" i="2"/>
  <c r="X245" i="2"/>
  <c r="W245" i="2"/>
  <c r="AD245" i="2"/>
  <c r="AB245" i="2"/>
  <c r="Z245" i="2"/>
  <c r="V245" i="2"/>
  <c r="BI242" i="2"/>
  <c r="BH242" i="2"/>
  <c r="BG242" i="2"/>
  <c r="BF242" i="2"/>
  <c r="X242" i="2"/>
  <c r="W242" i="2"/>
  <c r="AD242" i="2"/>
  <c r="AD241" i="2" s="1"/>
  <c r="AD240" i="2" s="1"/>
  <c r="AB242" i="2"/>
  <c r="Z242" i="2"/>
  <c r="Z241" i="2" s="1"/>
  <c r="V242" i="2"/>
  <c r="BK242" i="2" s="1"/>
  <c r="BI239" i="2"/>
  <c r="BH239" i="2"/>
  <c r="BG239" i="2"/>
  <c r="BF239" i="2"/>
  <c r="BE239" i="2"/>
  <c r="X239" i="2"/>
  <c r="X238" i="2" s="1"/>
  <c r="W239" i="2"/>
  <c r="W238" i="2" s="1"/>
  <c r="H96" i="2" s="1"/>
  <c r="AD239" i="2"/>
  <c r="AD238" i="2" s="1"/>
  <c r="AB239" i="2"/>
  <c r="AB238" i="2" s="1"/>
  <c r="Z239" i="2"/>
  <c r="Z238" i="2" s="1"/>
  <c r="BK239" i="2"/>
  <c r="BK238" i="2" s="1"/>
  <c r="M238" i="2" s="1"/>
  <c r="M96" i="2" s="1"/>
  <c r="V239" i="2"/>
  <c r="P239" i="2" s="1"/>
  <c r="K96" i="2"/>
  <c r="BI237" i="2"/>
  <c r="BH237" i="2"/>
  <c r="BG237" i="2"/>
  <c r="BF237" i="2"/>
  <c r="X237" i="2"/>
  <c r="W237" i="2"/>
  <c r="AD237" i="2"/>
  <c r="AB237" i="2"/>
  <c r="Z237" i="2"/>
  <c r="P237" i="2"/>
  <c r="BE237" i="2" s="1"/>
  <c r="V237" i="2"/>
  <c r="BK237" i="2" s="1"/>
  <c r="BI236" i="2"/>
  <c r="BH236" i="2"/>
  <c r="BG236" i="2"/>
  <c r="BF236" i="2"/>
  <c r="X236" i="2"/>
  <c r="W236" i="2"/>
  <c r="AD236" i="2"/>
  <c r="AB236" i="2"/>
  <c r="Z236" i="2"/>
  <c r="V236" i="2"/>
  <c r="BK236" i="2" s="1"/>
  <c r="BI235" i="2"/>
  <c r="BH235" i="2"/>
  <c r="BG235" i="2"/>
  <c r="BF235" i="2"/>
  <c r="X235" i="2"/>
  <c r="W235" i="2"/>
  <c r="W234" i="2" s="1"/>
  <c r="H95" i="2" s="1"/>
  <c r="AD235" i="2"/>
  <c r="AB235" i="2"/>
  <c r="Z235" i="2"/>
  <c r="Z234" i="2" s="1"/>
  <c r="V235" i="2"/>
  <c r="BK235" i="2" s="1"/>
  <c r="BI233" i="2"/>
  <c r="BH233" i="2"/>
  <c r="BG233" i="2"/>
  <c r="BF233" i="2"/>
  <c r="X233" i="2"/>
  <c r="W233" i="2"/>
  <c r="AD233" i="2"/>
  <c r="AB233" i="2"/>
  <c r="Z233" i="2"/>
  <c r="V233" i="2"/>
  <c r="BK233" i="2" s="1"/>
  <c r="BI232" i="2"/>
  <c r="BH232" i="2"/>
  <c r="BG232" i="2"/>
  <c r="BF232" i="2"/>
  <c r="X232" i="2"/>
  <c r="W232" i="2"/>
  <c r="AD232" i="2"/>
  <c r="AB232" i="2"/>
  <c r="Z232" i="2"/>
  <c r="V232" i="2"/>
  <c r="P232" i="2" s="1"/>
  <c r="BE232" i="2" s="1"/>
  <c r="BI228" i="2"/>
  <c r="BH228" i="2"/>
  <c r="BG228" i="2"/>
  <c r="BF228" i="2"/>
  <c r="X228" i="2"/>
  <c r="W228" i="2"/>
  <c r="AD228" i="2"/>
  <c r="AB228" i="2"/>
  <c r="Z228" i="2"/>
  <c r="V228" i="2"/>
  <c r="P228" i="2" s="1"/>
  <c r="BE228" i="2" s="1"/>
  <c r="BI225" i="2"/>
  <c r="BH225" i="2"/>
  <c r="BG225" i="2"/>
  <c r="BF225" i="2"/>
  <c r="X225" i="2"/>
  <c r="W225" i="2"/>
  <c r="AD225" i="2"/>
  <c r="AB225" i="2"/>
  <c r="Z225" i="2"/>
  <c r="V225" i="2"/>
  <c r="BK225" i="2" s="1"/>
  <c r="BI222" i="2"/>
  <c r="BH222" i="2"/>
  <c r="BG222" i="2"/>
  <c r="BF222" i="2"/>
  <c r="X222" i="2"/>
  <c r="W222" i="2"/>
  <c r="AD222" i="2"/>
  <c r="AB222" i="2"/>
  <c r="Z222" i="2"/>
  <c r="V222" i="2"/>
  <c r="BK222" i="2" s="1"/>
  <c r="BI219" i="2"/>
  <c r="BH219" i="2"/>
  <c r="BG219" i="2"/>
  <c r="BF219" i="2"/>
  <c r="X219" i="2"/>
  <c r="W219" i="2"/>
  <c r="AD219" i="2"/>
  <c r="AB219" i="2"/>
  <c r="Z219" i="2"/>
  <c r="BK219" i="2"/>
  <c r="V219" i="2"/>
  <c r="P219" i="2" s="1"/>
  <c r="BE219" i="2" s="1"/>
  <c r="BI216" i="2"/>
  <c r="BH216" i="2"/>
  <c r="BG216" i="2"/>
  <c r="BF216" i="2"/>
  <c r="X216" i="2"/>
  <c r="W216" i="2"/>
  <c r="AD216" i="2"/>
  <c r="AB216" i="2"/>
  <c r="AB215" i="2" s="1"/>
  <c r="Z216" i="2"/>
  <c r="V216" i="2"/>
  <c r="P216" i="2" s="1"/>
  <c r="BE216" i="2" s="1"/>
  <c r="BI209" i="2"/>
  <c r="BH209" i="2"/>
  <c r="BG209" i="2"/>
  <c r="BF209" i="2"/>
  <c r="X209" i="2"/>
  <c r="W209" i="2"/>
  <c r="AD209" i="2"/>
  <c r="AB209" i="2"/>
  <c r="Z209" i="2"/>
  <c r="V209" i="2"/>
  <c r="P209" i="2" s="1"/>
  <c r="BE209" i="2" s="1"/>
  <c r="BI206" i="2"/>
  <c r="BH206" i="2"/>
  <c r="BG206" i="2"/>
  <c r="BF206" i="2"/>
  <c r="X206" i="2"/>
  <c r="W206" i="2"/>
  <c r="AD206" i="2"/>
  <c r="AB206" i="2"/>
  <c r="Z206" i="2"/>
  <c r="V206" i="2"/>
  <c r="BK206" i="2" s="1"/>
  <c r="BI203" i="2"/>
  <c r="BH203" i="2"/>
  <c r="BG203" i="2"/>
  <c r="BF203" i="2"/>
  <c r="X203" i="2"/>
  <c r="W203" i="2"/>
  <c r="AD203" i="2"/>
  <c r="AB203" i="2"/>
  <c r="Z203" i="2"/>
  <c r="V203" i="2"/>
  <c r="P203" i="2" s="1"/>
  <c r="BE203" i="2" s="1"/>
  <c r="BI194" i="2"/>
  <c r="BH194" i="2"/>
  <c r="BG194" i="2"/>
  <c r="BF194" i="2"/>
  <c r="X194" i="2"/>
  <c r="W194" i="2"/>
  <c r="AD194" i="2"/>
  <c r="AB194" i="2"/>
  <c r="Z194" i="2"/>
  <c r="Z193" i="2" s="1"/>
  <c r="V194" i="2"/>
  <c r="P194" i="2" s="1"/>
  <c r="BE194" i="2" s="1"/>
  <c r="BI190" i="2"/>
  <c r="BH190" i="2"/>
  <c r="BG190" i="2"/>
  <c r="BF190" i="2"/>
  <c r="X190" i="2"/>
  <c r="W190" i="2"/>
  <c r="AD190" i="2"/>
  <c r="AB190" i="2"/>
  <c r="Z190" i="2"/>
  <c r="BK190" i="2"/>
  <c r="V190" i="2"/>
  <c r="P190" i="2" s="1"/>
  <c r="BE190" i="2" s="1"/>
  <c r="BI187" i="2"/>
  <c r="BH187" i="2"/>
  <c r="BG187" i="2"/>
  <c r="BF187" i="2"/>
  <c r="X187" i="2"/>
  <c r="W187" i="2"/>
  <c r="AD187" i="2"/>
  <c r="AB187" i="2"/>
  <c r="Z187" i="2"/>
  <c r="V187" i="2"/>
  <c r="P187" i="2" s="1"/>
  <c r="BE187" i="2" s="1"/>
  <c r="BI184" i="2"/>
  <c r="BH184" i="2"/>
  <c r="BG184" i="2"/>
  <c r="BF184" i="2"/>
  <c r="X184" i="2"/>
  <c r="W184" i="2"/>
  <c r="AD184" i="2"/>
  <c r="AD183" i="2" s="1"/>
  <c r="AB184" i="2"/>
  <c r="Z184" i="2"/>
  <c r="V184" i="2"/>
  <c r="BK184" i="2" s="1"/>
  <c r="BI180" i="2"/>
  <c r="BH180" i="2"/>
  <c r="BG180" i="2"/>
  <c r="BF180" i="2"/>
  <c r="X180" i="2"/>
  <c r="W180" i="2"/>
  <c r="AD180" i="2"/>
  <c r="AB180" i="2"/>
  <c r="Z180" i="2"/>
  <c r="P180" i="2"/>
  <c r="BE180" i="2" s="1"/>
  <c r="V180" i="2"/>
  <c r="BK180" i="2" s="1"/>
  <c r="BI177" i="2"/>
  <c r="BH177" i="2"/>
  <c r="BG177" i="2"/>
  <c r="BF177" i="2"/>
  <c r="X177" i="2"/>
  <c r="W177" i="2"/>
  <c r="AD177" i="2"/>
  <c r="AB177" i="2"/>
  <c r="Z177" i="2"/>
  <c r="P177" i="2"/>
  <c r="BE177" i="2" s="1"/>
  <c r="V177" i="2"/>
  <c r="BK177" i="2" s="1"/>
  <c r="BI173" i="2"/>
  <c r="BH173" i="2"/>
  <c r="BG173" i="2"/>
  <c r="BF173" i="2"/>
  <c r="X173" i="2"/>
  <c r="X172" i="2" s="1"/>
  <c r="K91" i="2" s="1"/>
  <c r="W173" i="2"/>
  <c r="AD173" i="2"/>
  <c r="AB173" i="2"/>
  <c r="AB172" i="2" s="1"/>
  <c r="Z173" i="2"/>
  <c r="Z172" i="2" s="1"/>
  <c r="V173" i="2"/>
  <c r="P173" i="2" s="1"/>
  <c r="BE173" i="2" s="1"/>
  <c r="BI169" i="2"/>
  <c r="BH169" i="2"/>
  <c r="BG169" i="2"/>
  <c r="BF169" i="2"/>
  <c r="X169" i="2"/>
  <c r="W169" i="2"/>
  <c r="AD169" i="2"/>
  <c r="AB169" i="2"/>
  <c r="Z169" i="2"/>
  <c r="V169" i="2"/>
  <c r="P169" i="2" s="1"/>
  <c r="BE169" i="2" s="1"/>
  <c r="BI166" i="2"/>
  <c r="BH166" i="2"/>
  <c r="BG166" i="2"/>
  <c r="BF166" i="2"/>
  <c r="X166" i="2"/>
  <c r="W166" i="2"/>
  <c r="AD166" i="2"/>
  <c r="AD165" i="2" s="1"/>
  <c r="AB166" i="2"/>
  <c r="AB165" i="2" s="1"/>
  <c r="Z166" i="2"/>
  <c r="V166" i="2"/>
  <c r="P166" i="2" s="1"/>
  <c r="BE166" i="2" s="1"/>
  <c r="BI159" i="2"/>
  <c r="BH159" i="2"/>
  <c r="BG159" i="2"/>
  <c r="BF159" i="2"/>
  <c r="X159" i="2"/>
  <c r="W159" i="2"/>
  <c r="AD159" i="2"/>
  <c r="AB159" i="2"/>
  <c r="Z159" i="2"/>
  <c r="V159" i="2"/>
  <c r="P159" i="2" s="1"/>
  <c r="BE159" i="2" s="1"/>
  <c r="BI156" i="2"/>
  <c r="BH156" i="2"/>
  <c r="BG156" i="2"/>
  <c r="BF156" i="2"/>
  <c r="X156" i="2"/>
  <c r="W156" i="2"/>
  <c r="AD156" i="2"/>
  <c r="AB156" i="2"/>
  <c r="Z156" i="2"/>
  <c r="V156" i="2"/>
  <c r="BK156" i="2" s="1"/>
  <c r="BI153" i="2"/>
  <c r="BH153" i="2"/>
  <c r="BG153" i="2"/>
  <c r="BF153" i="2"/>
  <c r="X153" i="2"/>
  <c r="W153" i="2"/>
  <c r="AD153" i="2"/>
  <c r="AB153" i="2"/>
  <c r="Z153" i="2"/>
  <c r="V153" i="2"/>
  <c r="BK153" i="2" s="1"/>
  <c r="BI150" i="2"/>
  <c r="BH150" i="2"/>
  <c r="BG150" i="2"/>
  <c r="BF150" i="2"/>
  <c r="X150" i="2"/>
  <c r="W150" i="2"/>
  <c r="AD150" i="2"/>
  <c r="AB150" i="2"/>
  <c r="Z150" i="2"/>
  <c r="BK150" i="2"/>
  <c r="V150" i="2"/>
  <c r="P150" i="2" s="1"/>
  <c r="BE150" i="2" s="1"/>
  <c r="BI146" i="2"/>
  <c r="BH146" i="2"/>
  <c r="BG146" i="2"/>
  <c r="BF146" i="2"/>
  <c r="X146" i="2"/>
  <c r="W146" i="2"/>
  <c r="AD146" i="2"/>
  <c r="AB146" i="2"/>
  <c r="Z146" i="2"/>
  <c r="V146" i="2"/>
  <c r="P146" i="2" s="1"/>
  <c r="BE146" i="2" s="1"/>
  <c r="BI140" i="2"/>
  <c r="BH140" i="2"/>
  <c r="BG140" i="2"/>
  <c r="BF140" i="2"/>
  <c r="X140" i="2"/>
  <c r="W140" i="2"/>
  <c r="AD140" i="2"/>
  <c r="AB140" i="2"/>
  <c r="Z140" i="2"/>
  <c r="P140" i="2"/>
  <c r="BE140" i="2" s="1"/>
  <c r="V140" i="2"/>
  <c r="BK140" i="2" s="1"/>
  <c r="BI137" i="2"/>
  <c r="BH137" i="2"/>
  <c r="BG137" i="2"/>
  <c r="BF137" i="2"/>
  <c r="X137" i="2"/>
  <c r="W137" i="2"/>
  <c r="AD137" i="2"/>
  <c r="AB137" i="2"/>
  <c r="Z137" i="2"/>
  <c r="P137" i="2"/>
  <c r="BE137" i="2" s="1"/>
  <c r="V137" i="2"/>
  <c r="BK137" i="2" s="1"/>
  <c r="BI134" i="2"/>
  <c r="BH134" i="2"/>
  <c r="BG134" i="2"/>
  <c r="BF134" i="2"/>
  <c r="X134" i="2"/>
  <c r="W134" i="2"/>
  <c r="AD134" i="2"/>
  <c r="AB134" i="2"/>
  <c r="Z134" i="2"/>
  <c r="BK134" i="2"/>
  <c r="V134" i="2"/>
  <c r="P134" i="2" s="1"/>
  <c r="BE134" i="2" s="1"/>
  <c r="BI131" i="2"/>
  <c r="BH131" i="2"/>
  <c r="BG131" i="2"/>
  <c r="BF131" i="2"/>
  <c r="X131" i="2"/>
  <c r="W131" i="2"/>
  <c r="AD131" i="2"/>
  <c r="AB131" i="2"/>
  <c r="AB130" i="2" s="1"/>
  <c r="Z131" i="2"/>
  <c r="V131" i="2"/>
  <c r="P131" i="2" s="1"/>
  <c r="BE131" i="2" s="1"/>
  <c r="M125" i="2"/>
  <c r="M124" i="2"/>
  <c r="F122" i="2"/>
  <c r="F120" i="2"/>
  <c r="M29" i="2"/>
  <c r="AU88" i="1" s="1"/>
  <c r="M83" i="2"/>
  <c r="M82" i="2"/>
  <c r="F80" i="2"/>
  <c r="F78" i="2"/>
  <c r="O14" i="2"/>
  <c r="E14" i="2"/>
  <c r="F125" i="2" s="1"/>
  <c r="O13" i="2"/>
  <c r="O11" i="2"/>
  <c r="E11" i="2"/>
  <c r="F124" i="2" s="1"/>
  <c r="O10" i="2"/>
  <c r="O8" i="2"/>
  <c r="M122" i="2" s="1"/>
  <c r="AK29" i="1"/>
  <c r="AU87" i="1"/>
  <c r="AM83" i="1"/>
  <c r="L83" i="1"/>
  <c r="AM82" i="1"/>
  <c r="L82" i="1"/>
  <c r="AM80" i="1"/>
  <c r="L80" i="1"/>
  <c r="L78" i="1"/>
  <c r="L77" i="1"/>
  <c r="P153" i="2" l="1"/>
  <c r="BE153" i="2" s="1"/>
  <c r="P156" i="2"/>
  <c r="BE156" i="2" s="1"/>
  <c r="BK173" i="2"/>
  <c r="P184" i="2"/>
  <c r="BE184" i="2" s="1"/>
  <c r="W183" i="2"/>
  <c r="H92" i="2" s="1"/>
  <c r="BK194" i="2"/>
  <c r="BK203" i="2"/>
  <c r="X193" i="2"/>
  <c r="K93" i="2" s="1"/>
  <c r="P206" i="2"/>
  <c r="BE206" i="2" s="1"/>
  <c r="P222" i="2"/>
  <c r="BE222" i="2" s="1"/>
  <c r="P225" i="2"/>
  <c r="BE225" i="2" s="1"/>
  <c r="P235" i="2"/>
  <c r="BE235" i="2" s="1"/>
  <c r="P236" i="2"/>
  <c r="BE236" i="2" s="1"/>
  <c r="X234" i="2"/>
  <c r="K95" i="2" s="1"/>
  <c r="P242" i="2"/>
  <c r="BE242" i="2" s="1"/>
  <c r="BK254" i="2"/>
  <c r="X241" i="2"/>
  <c r="P260" i="2"/>
  <c r="BE260" i="2" s="1"/>
  <c r="W241" i="2"/>
  <c r="BK280" i="2"/>
  <c r="BK283" i="2"/>
  <c r="X284" i="2"/>
  <c r="K100" i="2" s="1"/>
  <c r="BK300" i="2"/>
  <c r="W284" i="2"/>
  <c r="H100" i="2" s="1"/>
  <c r="BK305" i="2"/>
  <c r="BK309" i="2"/>
  <c r="M309" i="2" s="1"/>
  <c r="M102" i="2" s="1"/>
  <c r="W309" i="2"/>
  <c r="H102" i="2" s="1"/>
  <c r="W320" i="2"/>
  <c r="H103" i="2" s="1"/>
  <c r="X320" i="2"/>
  <c r="K103" i="2" s="1"/>
  <c r="P354" i="2"/>
  <c r="BE354" i="2" s="1"/>
  <c r="X373" i="2"/>
  <c r="K105" i="2" s="1"/>
  <c r="BK395" i="2"/>
  <c r="BK394" i="2" s="1"/>
  <c r="I17" i="12"/>
  <c r="C16" i="11" s="1"/>
  <c r="BK358" i="2"/>
  <c r="M358" i="2" s="1"/>
  <c r="M104" i="2" s="1"/>
  <c r="W358" i="2"/>
  <c r="H104" i="2" s="1"/>
  <c r="Z358" i="2"/>
  <c r="Z240" i="2" s="1"/>
  <c r="X358" i="2"/>
  <c r="K104" i="2" s="1"/>
  <c r="P397" i="2"/>
  <c r="BE397" i="2" s="1"/>
  <c r="BK397" i="2"/>
  <c r="BK396" i="2" s="1"/>
  <c r="M396" i="2" s="1"/>
  <c r="M108" i="2" s="1"/>
  <c r="P233" i="2"/>
  <c r="BE233" i="2" s="1"/>
  <c r="BK301" i="2"/>
  <c r="M301" i="2" s="1"/>
  <c r="M101" i="2" s="1"/>
  <c r="W301" i="2"/>
  <c r="H101" i="2" s="1"/>
  <c r="BK232" i="2"/>
  <c r="H37" i="2"/>
  <c r="BF88" i="1" s="1"/>
  <c r="BF87" i="1" s="1"/>
  <c r="W37" i="1" s="1"/>
  <c r="BK169" i="2"/>
  <c r="K60" i="15"/>
  <c r="D23" i="14" s="1"/>
  <c r="D14" i="14"/>
  <c r="C14" i="14"/>
  <c r="I60" i="15"/>
  <c r="C23" i="14" s="1"/>
  <c r="M60" i="15"/>
  <c r="E23" i="14" s="1"/>
  <c r="E14" i="14"/>
  <c r="O48" i="13"/>
  <c r="O48" i="10"/>
  <c r="C14" i="11"/>
  <c r="M138" i="12"/>
  <c r="E27" i="11" s="1"/>
  <c r="E14" i="11"/>
  <c r="K138" i="12"/>
  <c r="D27" i="11" s="1"/>
  <c r="M80" i="2"/>
  <c r="BK282" i="2"/>
  <c r="F82" i="2"/>
  <c r="BK131" i="2"/>
  <c r="W130" i="2"/>
  <c r="H35" i="2"/>
  <c r="BD88" i="1" s="1"/>
  <c r="BD87" i="1" s="1"/>
  <c r="BK146" i="2"/>
  <c r="BK159" i="2"/>
  <c r="BK166" i="2"/>
  <c r="W165" i="2"/>
  <c r="H90" i="2" s="1"/>
  <c r="AD172" i="2"/>
  <c r="Z183" i="2"/>
  <c r="X183" i="2"/>
  <c r="K92" i="2" s="1"/>
  <c r="BK187" i="2"/>
  <c r="BK183" i="2" s="1"/>
  <c r="M183" i="2" s="1"/>
  <c r="M92" i="2" s="1"/>
  <c r="AD193" i="2"/>
  <c r="BK209" i="2"/>
  <c r="BK216" i="2"/>
  <c r="W215" i="2"/>
  <c r="H94" i="2" s="1"/>
  <c r="BK228" i="2"/>
  <c r="AB234" i="2"/>
  <c r="AB241" i="2"/>
  <c r="AB240" i="2" s="1"/>
  <c r="BK245" i="2"/>
  <c r="P245" i="2"/>
  <c r="BE245" i="2" s="1"/>
  <c r="BK284" i="2"/>
  <c r="M284" i="2" s="1"/>
  <c r="M100" i="2" s="1"/>
  <c r="Z130" i="2"/>
  <c r="X130" i="2"/>
  <c r="H36" i="2"/>
  <c r="BE88" i="1" s="1"/>
  <c r="BE87" i="1" s="1"/>
  <c r="Z165" i="2"/>
  <c r="X165" i="2"/>
  <c r="K90" i="2" s="1"/>
  <c r="BK172" i="2"/>
  <c r="M172" i="2" s="1"/>
  <c r="M91" i="2" s="1"/>
  <c r="W172" i="2"/>
  <c r="H91" i="2" s="1"/>
  <c r="AB183" i="2"/>
  <c r="AB129" i="2" s="1"/>
  <c r="AB128" i="2" s="1"/>
  <c r="W193" i="2"/>
  <c r="H93" i="2" s="1"/>
  <c r="Z215" i="2"/>
  <c r="X215" i="2"/>
  <c r="K94" i="2" s="1"/>
  <c r="AD234" i="2"/>
  <c r="M394" i="2"/>
  <c r="M107" i="2" s="1"/>
  <c r="BK393" i="2"/>
  <c r="M393" i="2" s="1"/>
  <c r="M106" i="2" s="1"/>
  <c r="H107" i="2"/>
  <c r="W393" i="2"/>
  <c r="H106" i="2" s="1"/>
  <c r="BK234" i="2"/>
  <c r="M234" i="2" s="1"/>
  <c r="M95" i="2" s="1"/>
  <c r="BK241" i="2"/>
  <c r="K107" i="2"/>
  <c r="X393" i="2"/>
  <c r="K106" i="2" s="1"/>
  <c r="F83" i="2"/>
  <c r="AD130" i="2"/>
  <c r="M34" i="2"/>
  <c r="AY88" i="1" s="1"/>
  <c r="H34" i="2"/>
  <c r="BC88" i="1" s="1"/>
  <c r="BC87" i="1" s="1"/>
  <c r="AB193" i="2"/>
  <c r="AD215" i="2"/>
  <c r="H98" i="2"/>
  <c r="K98" i="2"/>
  <c r="BK320" i="2"/>
  <c r="M320" i="2" s="1"/>
  <c r="M103" i="2" s="1"/>
  <c r="P263" i="2"/>
  <c r="BE263" i="2" s="1"/>
  <c r="P289" i="2"/>
  <c r="BE289" i="2" s="1"/>
  <c r="P308" i="2"/>
  <c r="BE308" i="2" s="1"/>
  <c r="P310" i="2"/>
  <c r="BE310" i="2" s="1"/>
  <c r="P329" i="2"/>
  <c r="BE329" i="2" s="1"/>
  <c r="P355" i="2"/>
  <c r="BE355" i="2" s="1"/>
  <c r="P364" i="2"/>
  <c r="BE364" i="2" s="1"/>
  <c r="P248" i="2"/>
  <c r="BE248" i="2" s="1"/>
  <c r="P266" i="2"/>
  <c r="BE266" i="2" s="1"/>
  <c r="P296" i="2"/>
  <c r="BE296" i="2" s="1"/>
  <c r="P313" i="2"/>
  <c r="BE313" i="2" s="1"/>
  <c r="P338" i="2"/>
  <c r="BE338" i="2" s="1"/>
  <c r="P356" i="2"/>
  <c r="BE356" i="2" s="1"/>
  <c r="P368" i="2"/>
  <c r="BE368" i="2" s="1"/>
  <c r="BK193" i="2" l="1"/>
  <c r="M193" i="2" s="1"/>
  <c r="M93" i="2" s="1"/>
  <c r="BK281" i="2"/>
  <c r="M281" i="2" s="1"/>
  <c r="M99" i="2" s="1"/>
  <c r="W240" i="2"/>
  <c r="H97" i="2" s="1"/>
  <c r="X240" i="2"/>
  <c r="K97" i="2" s="1"/>
  <c r="I138" i="12"/>
  <c r="C27" i="11" s="1"/>
  <c r="M33" i="2"/>
  <c r="AX88" i="1" s="1"/>
  <c r="AV88" i="1" s="1"/>
  <c r="BK215" i="2"/>
  <c r="M215" i="2" s="1"/>
  <c r="M94" i="2" s="1"/>
  <c r="BK165" i="2"/>
  <c r="M165" i="2" s="1"/>
  <c r="M90" i="2" s="1"/>
  <c r="S48" i="13"/>
  <c r="R48" i="13"/>
  <c r="R50" i="13" s="1"/>
  <c r="AN90" i="1" s="1"/>
  <c r="R48" i="10"/>
  <c r="R50" i="10" s="1"/>
  <c r="AN89" i="1" s="1"/>
  <c r="S48" i="10"/>
  <c r="X129" i="2"/>
  <c r="K89" i="2"/>
  <c r="W35" i="1"/>
  <c r="AZ87" i="1"/>
  <c r="W34" i="1"/>
  <c r="AY87" i="1"/>
  <c r="AK34" i="1" s="1"/>
  <c r="Z129" i="2"/>
  <c r="Z128" i="2" s="1"/>
  <c r="AW88" i="1" s="1"/>
  <c r="AW87" i="1" s="1"/>
  <c r="W129" i="2"/>
  <c r="H89" i="2"/>
  <c r="H33" i="2"/>
  <c r="BB88" i="1" s="1"/>
  <c r="BB87" i="1" s="1"/>
  <c r="BK130" i="2"/>
  <c r="AD129" i="2"/>
  <c r="AD128" i="2" s="1"/>
  <c r="M241" i="2"/>
  <c r="M98" i="2" s="1"/>
  <c r="BK240" i="2"/>
  <c r="M240" i="2" s="1"/>
  <c r="M97" i="2" s="1"/>
  <c r="BA87" i="1"/>
  <c r="W36" i="1"/>
  <c r="W128" i="2" l="1"/>
  <c r="H87" i="2" s="1"/>
  <c r="M27" i="2" s="1"/>
  <c r="AS88" i="1" s="1"/>
  <c r="AS87" i="1" s="1"/>
  <c r="AK27" i="1" s="1"/>
  <c r="H88" i="2"/>
  <c r="W33" i="1"/>
  <c r="AX87" i="1"/>
  <c r="M130" i="2"/>
  <c r="M89" i="2" s="1"/>
  <c r="BK129" i="2"/>
  <c r="X128" i="2"/>
  <c r="K87" i="2" s="1"/>
  <c r="M28" i="2" s="1"/>
  <c r="AT88" i="1" s="1"/>
  <c r="AT87" i="1" s="1"/>
  <c r="AK28" i="1" s="1"/>
  <c r="K88" i="2"/>
  <c r="AV87" i="1" l="1"/>
  <c r="AK33" i="1"/>
  <c r="M129" i="2"/>
  <c r="M88" i="2" s="1"/>
  <c r="BK128" i="2"/>
  <c r="M128" i="2" s="1"/>
  <c r="M87" i="2" s="1"/>
  <c r="L112" i="2" l="1"/>
  <c r="M26" i="2"/>
  <c r="M31" i="2" s="1"/>
  <c r="AG88" i="1" s="1"/>
  <c r="L39" i="2" l="1"/>
  <c r="AG87" i="1" l="1"/>
  <c r="AN88" i="1"/>
  <c r="AG94" i="1" l="1"/>
  <c r="AK26" i="1"/>
  <c r="AK31" i="1" s="1"/>
  <c r="AK39" i="1" s="1"/>
  <c r="AN87" i="1"/>
  <c r="AN94" i="1" s="1"/>
</calcChain>
</file>

<file path=xl/sharedStrings.xml><?xml version="1.0" encoding="utf-8"?>
<sst xmlns="http://schemas.openxmlformats.org/spreadsheetml/2006/main" count="4259" uniqueCount="928">
  <si>
    <t>2012</t>
  </si>
  <si>
    <t>List obsahuje:</t>
  </si>
  <si>
    <t>2.0</t>
  </si>
  <si>
    <t/>
  </si>
  <si>
    <t>False</t>
  </si>
  <si>
    <t>True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</si>
  <si>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</si>
  <si>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</si>
  <si>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</si>
  <si>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</si>
  <si>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</si>
  <si>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</si>
  <si>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</si>
  <si>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0,001</t>
  </si>
  <si>
    <t>Kód:</t>
  </si>
  <si>
    <t>2016-11</t>
  </si>
  <si>
    <t>Stavba:</t>
  </si>
  <si>
    <t>Mobilní stánek</t>
  </si>
  <si>
    <t>0,1</t>
  </si>
  <si>
    <t>JKSO:</t>
  </si>
  <si>
    <t>CC-CZ:</t>
  </si>
  <si>
    <t>1</t>
  </si>
  <si>
    <t>Místo:</t>
  </si>
  <si>
    <t>ZOO Praha</t>
  </si>
  <si>
    <t>Datum:</t>
  </si>
  <si>
    <t>07.11.2016</t>
  </si>
  <si>
    <t>10</t>
  </si>
  <si>
    <t>100</t>
  </si>
  <si>
    <t>Objednatel:</t>
  </si>
  <si>
    <t>IČ:</t>
  </si>
  <si>
    <t xml:space="preserve"> </t>
  </si>
  <si>
    <t>DIČ:</t>
  </si>
  <si>
    <t>Zhotovitel:</t>
  </si>
  <si>
    <t>Projektant:</t>
  </si>
  <si>
    <t>Projektový atelier M</t>
  </si>
  <si>
    <t>Zpracovatel:</t>
  </si>
  <si>
    <t>Ing. Kateřina Petlíková</t>
  </si>
  <si>
    <t>Poznámka:</t>
  </si>
  <si>
    <t>Náklady z rozpočtů</t>
  </si>
  <si>
    <t>Materiál</t>
  </si>
  <si>
    <t>Montáž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</si>
  <si>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</si>
  <si>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</si>
  <si>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</si>
  <si>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</si>
  <si>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</si>
  <si>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</si>
  <si>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</si>
  <si>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</si>
  <si>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</si>
  <si>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</si>
  <si>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</si>
  <si>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</si>
  <si>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</si>
  <si>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</si>
  <si>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</si>
  <si>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</si>
  <si>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</si>
  <si>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</si>
  <si>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</si>
  <si>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</si>
  <si>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</si>
  <si>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</si>
  <si>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</si>
  <si>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</si>
  <si>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</si>
  <si>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</si>
  <si>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</si>
  <si>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</si>
  <si>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</si>
  <si>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</si>
  <si>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</si>
  <si>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</si>
  <si>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</si>
  <si>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</si>
  <si>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</si>
  <si>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</si>
  <si>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</si>
  <si>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</si>
  <si>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</si>
  <si>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</si>
  <si>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</si>
  <si>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IMPORT</t>
  </si>
  <si>
    <t>{f97e7437-7cdb-4d92-a7f1-a50fa184a2ca}</t>
  </si>
  <si>
    <t>{00000000-0000-0000-0000-000000000000}</t>
  </si>
  <si>
    <t>###NOINSERT###</t>
  </si>
  <si>
    <t>2) Ostatní náklady ze souhrnného listu</t>
  </si>
  <si>
    <t>Procent. zadání_x000D_
[% nákladů rozpočtu]</t>
  </si>
  <si>
    <t>Zařazení nákladů</t>
  </si>
  <si>
    <t>Celkové náklady za stavbu 1) + 2)</t>
  </si>
  <si>
    <t>Zpět na list:</t>
  </si>
  <si>
    <t>2</t>
  </si>
  <si>
    <t>KRYCÍ LIST ROZPOČTU</t>
  </si>
  <si>
    <t>Náklady z rozpočtu</t>
  </si>
  <si>
    <t>Ostatní náklady</t>
  </si>
  <si>
    <t>REKAPITULACE ROZPOČTU</t>
  </si>
  <si>
    <t>Kód - Popis</t>
  </si>
  <si>
    <t>Materiál [CZK]</t>
  </si>
  <si>
    <t>Montáž [CZK]</t>
  </si>
  <si>
    <t>Cena celkem [CZK]</t>
  </si>
  <si>
    <t>1) Náklady z rozpočtu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</si>
  <si>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</si>
  <si>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</si>
  <si>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</si>
  <si>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</si>
  <si>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</si>
  <si>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</si>
  <si>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</si>
  <si>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</si>
  <si>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</si>
  <si>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</si>
  <si>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</si>
  <si>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713 - Izolace tepelné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</si>
  <si>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</si>
  <si>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</si>
  <si>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</si>
  <si>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</si>
  <si>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</si>
  <si>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</si>
  <si>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783 - Dokončovací práce - nátěry</t>
  </si>
  <si>
    <t>VRN - Vedlejší rozpočtové náklady</t>
  </si>
  <si>
    <t xml:space="preserve">    VRN1 - Průzkumné, geodetické a projektové práce</t>
  </si>
  <si>
    <t xml:space="preserve">    VRN3 - Zařízení staveniště</t>
  </si>
  <si>
    <t>2) Ostatní náklady</t>
  </si>
  <si>
    <t>ROZPOČET</t>
  </si>
  <si>
    <t>PČ</t>
  </si>
  <si>
    <t>Typ</t>
  </si>
  <si>
    <t>Popis</t>
  </si>
  <si>
    <t>MJ</t>
  </si>
  <si>
    <t>Množství</t>
  </si>
  <si>
    <t>J. materiál [CZK]</t>
  </si>
  <si>
    <t>J. montáž [CZK]</t>
  </si>
  <si>
    <t>Poznámka</t>
  </si>
  <si>
    <t>J.cena [CZK]</t>
  </si>
  <si>
    <t>Materiál celkem [CZK]</t>
  </si>
  <si>
    <t>Montáž celkem [CZK]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</si>
  <si>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</si>
  <si>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</si>
  <si>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</si>
  <si>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</si>
  <si>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</si>
  <si>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</si>
  <si>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</si>
  <si>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55</t>
  </si>
  <si>
    <t>K</t>
  </si>
  <si>
    <t>113107R</t>
  </si>
  <si>
    <t>Odstranění podkladu plochy z kameniva těženého tl 150 mm včetně naložení na dopravní prostředek</t>
  </si>
  <si>
    <t>m2</t>
  </si>
  <si>
    <t>4</t>
  </si>
  <si>
    <t>-1661186021</t>
  </si>
  <si>
    <t>12*0,3</t>
  </si>
  <si>
    <t>VV</t>
  </si>
  <si>
    <t>Součet</t>
  </si>
  <si>
    <t>53</t>
  </si>
  <si>
    <t>113154R</t>
  </si>
  <si>
    <t>Odstranění živičného krytu tl 40 až 60 mm pruh š do 0,5 m s naložením na dopravní prostředek</t>
  </si>
  <si>
    <t>762546659</t>
  </si>
  <si>
    <t>59</t>
  </si>
  <si>
    <t>11320R</t>
  </si>
  <si>
    <t>Demontáž obrubníku</t>
  </si>
  <si>
    <t>m</t>
  </si>
  <si>
    <t>-492288174</t>
  </si>
  <si>
    <t>12</t>
  </si>
  <si>
    <t>1211R</t>
  </si>
  <si>
    <t>Výkop zemního lože</t>
  </si>
  <si>
    <t>m3</t>
  </si>
  <si>
    <t>1436628966</t>
  </si>
  <si>
    <t>OBJEKT</t>
  </si>
  <si>
    <t>4,0*4,0*0,25</t>
  </si>
  <si>
    <t>ZPEVNĚNÁ PLOCHA</t>
  </si>
  <si>
    <t>23*0,3</t>
  </si>
  <si>
    <t>39</t>
  </si>
  <si>
    <t>133201101</t>
  </si>
  <si>
    <t>Hloubení šachet v hornině tř. 3 objemu do 100 m3</t>
  </si>
  <si>
    <t>-1206858918</t>
  </si>
  <si>
    <t>patky pro sloupky</t>
  </si>
  <si>
    <t>1,0*0,6*0,6*2</t>
  </si>
  <si>
    <t>30</t>
  </si>
  <si>
    <t>162701105</t>
  </si>
  <si>
    <t>Vodorovné přemístění do 10000 m výkopku/sypaniny z horniny tř. 1 až 4</t>
  </si>
  <si>
    <t>1401038590</t>
  </si>
  <si>
    <t>10,9+0,72</t>
  </si>
  <si>
    <t>31</t>
  </si>
  <si>
    <t>171201201</t>
  </si>
  <si>
    <t>Uložení sypaniny na skládky</t>
  </si>
  <si>
    <t>-1070071579</t>
  </si>
  <si>
    <t>32</t>
  </si>
  <si>
    <t>171201211</t>
  </si>
  <si>
    <t>Poplatek za uložení odpadu ze sypaniny na skládce (skládkovné)</t>
  </si>
  <si>
    <t>t</t>
  </si>
  <si>
    <t>-218244818</t>
  </si>
  <si>
    <t>(10,9+0,72)*2</t>
  </si>
  <si>
    <t>5</t>
  </si>
  <si>
    <t>1R1</t>
  </si>
  <si>
    <t>Hutnění povrchu</t>
  </si>
  <si>
    <t>123970071</t>
  </si>
  <si>
    <t>4,0*4,0</t>
  </si>
  <si>
    <t>v ceně plochy</t>
  </si>
  <si>
    <t>40</t>
  </si>
  <si>
    <t>275313711</t>
  </si>
  <si>
    <t>Základové patky z betonu tř. C 20/25</t>
  </si>
  <si>
    <t>-219805642</t>
  </si>
  <si>
    <t>41</t>
  </si>
  <si>
    <t>2R1</t>
  </si>
  <si>
    <t>Dotěsnění plastcementovým betonem, zajištění svislosti kotevní trubky, vyklínování</t>
  </si>
  <si>
    <t>kpl</t>
  </si>
  <si>
    <t>673899118</t>
  </si>
  <si>
    <t>16</t>
  </si>
  <si>
    <t>41117R1</t>
  </si>
  <si>
    <t>Montáž ocelových kcí podlah do 30 kg/m2 pokrytí plechy</t>
  </si>
  <si>
    <t>-1265182188</t>
  </si>
  <si>
    <t>Slzičkový plech 14,5 kg/m2</t>
  </si>
  <si>
    <t>3,0*3,0*14,5/1000</t>
  </si>
  <si>
    <t>17</t>
  </si>
  <si>
    <t>M</t>
  </si>
  <si>
    <t>4M1</t>
  </si>
  <si>
    <t>Plech lístkový (slzičkový) Al</t>
  </si>
  <si>
    <t>8</t>
  </si>
  <si>
    <t>-1514228054</t>
  </si>
  <si>
    <t>3,0*3,0*1,1</t>
  </si>
  <si>
    <t>13</t>
  </si>
  <si>
    <t>411R</t>
  </si>
  <si>
    <t>Podlaha z trapézových plechů výška vlny 30 mm</t>
  </si>
  <si>
    <t>-130488546</t>
  </si>
  <si>
    <t>3,0*3,0</t>
  </si>
  <si>
    <t>6</t>
  </si>
  <si>
    <t>564861111</t>
  </si>
  <si>
    <t>Podklad ze štěrkodrtě ŠD tl 200 mm</t>
  </si>
  <si>
    <t>565129434</t>
  </si>
  <si>
    <t>3,2*3,2</t>
  </si>
  <si>
    <t>57</t>
  </si>
  <si>
    <t>599141R</t>
  </si>
  <si>
    <t>Vyplnění spár živičnou zálivkou</t>
  </si>
  <si>
    <t>2070303885</t>
  </si>
  <si>
    <t>12+0,3*2</t>
  </si>
  <si>
    <t>56</t>
  </si>
  <si>
    <t>5R</t>
  </si>
  <si>
    <t>Nová zpevněná plocha asfaltová kompletní skladba, úprava, hutnění, štěrové lože, podkladní beton, živičný povrch viz technivká zpráva a dokumentace</t>
  </si>
  <si>
    <t>-784068608</t>
  </si>
  <si>
    <t>23+12*0,3</t>
  </si>
  <si>
    <t>29</t>
  </si>
  <si>
    <t>6324812R</t>
  </si>
  <si>
    <t>Separační vrstva z PE fólie s přelepenými spoji</t>
  </si>
  <si>
    <t>854304440</t>
  </si>
  <si>
    <t>střecha</t>
  </si>
  <si>
    <t>4,15*3,6*1,15</t>
  </si>
  <si>
    <t>stěny</t>
  </si>
  <si>
    <t>3,925*3,2</t>
  </si>
  <si>
    <t>2,6*3,2</t>
  </si>
  <si>
    <t>(2,6+3,925)/2*3,2*2</t>
  </si>
  <si>
    <t>-1,0*2,05-1,0*2,0*2</t>
  </si>
  <si>
    <t>7</t>
  </si>
  <si>
    <t>636R</t>
  </si>
  <si>
    <t>Kladení dlažby z betonových dlaždic 40x40cm na sucho včetně lože z lomové výsypky</t>
  </si>
  <si>
    <t>1828199247</t>
  </si>
  <si>
    <t>592M1</t>
  </si>
  <si>
    <t>dlažba betonová plošná</t>
  </si>
  <si>
    <t>1877414275</t>
  </si>
  <si>
    <t>(3,2*3,2)*1,15</t>
  </si>
  <si>
    <t>37</t>
  </si>
  <si>
    <t>6R1</t>
  </si>
  <si>
    <t>HI folie stěn pojistná difuzně otevřená s neslepenými spoji</t>
  </si>
  <si>
    <t>-52519849</t>
  </si>
  <si>
    <t>60</t>
  </si>
  <si>
    <t>916R</t>
  </si>
  <si>
    <t>Osazení zahradního obrubníku betonového do lože z betonu</t>
  </si>
  <si>
    <t>608757541</t>
  </si>
  <si>
    <t>11</t>
  </si>
  <si>
    <t>61</t>
  </si>
  <si>
    <t>592173M</t>
  </si>
  <si>
    <t>obrubník betonový zahradní dl. 50 cm</t>
  </si>
  <si>
    <t>kus</t>
  </si>
  <si>
    <t>-962461708</t>
  </si>
  <si>
    <t>11*2+3</t>
  </si>
  <si>
    <t>58</t>
  </si>
  <si>
    <t>919735114</t>
  </si>
  <si>
    <t>Řezání stávajícího živičného krytu hl do 200 mm</t>
  </si>
  <si>
    <t>-1966648353</t>
  </si>
  <si>
    <t>54</t>
  </si>
  <si>
    <t>96504R</t>
  </si>
  <si>
    <t>Bourání podkladního betonu</t>
  </si>
  <si>
    <t>1253515729</t>
  </si>
  <si>
    <t>12*0,1*0,3</t>
  </si>
  <si>
    <t>3</t>
  </si>
  <si>
    <t>981R</t>
  </si>
  <si>
    <t>Demolice budov montovaných ostatních postupným rozebíráním</t>
  </si>
  <si>
    <t>-241807344</t>
  </si>
  <si>
    <t>Demolice stávajícího montovaného objektu, jednopodlažního</t>
  </si>
  <si>
    <t>19</t>
  </si>
  <si>
    <t>9R1</t>
  </si>
  <si>
    <t>Vybavení interiéru dle návrhu akad. sochaře Š. Kotrby, viz dokumentace, dodávka, doprava i montáž</t>
  </si>
  <si>
    <t>-887591911</t>
  </si>
  <si>
    <t>20</t>
  </si>
  <si>
    <t>9R2</t>
  </si>
  <si>
    <t>Informační nápisy "POMÁHÁME JIM PŘEŽÍVAT" včetně šablony, spojovacího materiálu - kompletní dodávka, výroba, doprava a montáž</t>
  </si>
  <si>
    <t>-1904659493</t>
  </si>
  <si>
    <t>70</t>
  </si>
  <si>
    <t>997006512</t>
  </si>
  <si>
    <t>Vodorovné doprava suti s naložením a složením na skládku do 1 km</t>
  </si>
  <si>
    <t>169893612</t>
  </si>
  <si>
    <t>71</t>
  </si>
  <si>
    <t>99700651R</t>
  </si>
  <si>
    <t>Příplatek k vodorovnému přemístění suti na skládku za dalších 10 km</t>
  </si>
  <si>
    <t>492853616</t>
  </si>
  <si>
    <t>72</t>
  </si>
  <si>
    <t>997013831</t>
  </si>
  <si>
    <t>Poplatek za uložení stavebního směsného odpadu na skládce (skládkovné)</t>
  </si>
  <si>
    <t>1412597092</t>
  </si>
  <si>
    <t>62</t>
  </si>
  <si>
    <t>99801R</t>
  </si>
  <si>
    <t>Přesun hmot</t>
  </si>
  <si>
    <t>13432830</t>
  </si>
  <si>
    <t>713121111R</t>
  </si>
  <si>
    <t>Montáž izolace tepelné podlah volně kladenými deskami 1 vrstva</t>
  </si>
  <si>
    <t>884979198</t>
  </si>
  <si>
    <t>28376M</t>
  </si>
  <si>
    <t>polystyren extrudovaný 100 mm</t>
  </si>
  <si>
    <t>1675283150</t>
  </si>
  <si>
    <t>35</t>
  </si>
  <si>
    <t>7131311R</t>
  </si>
  <si>
    <t>Montáž izolace tepelné stěn volně vloženými deskami 1 vrstva</t>
  </si>
  <si>
    <t>-544293252</t>
  </si>
  <si>
    <t>36</t>
  </si>
  <si>
    <t>1652968491</t>
  </si>
  <si>
    <t>3,925*3,2*1,1</t>
  </si>
  <si>
    <t>2,6*3,2*1,1</t>
  </si>
  <si>
    <t>(2,6+3,925)/2*3,2*2*1,1</t>
  </si>
  <si>
    <t>-1,0*2,05*1,1-1,0*2,0*2*1,1</t>
  </si>
  <si>
    <t>27</t>
  </si>
  <si>
    <t>713141R</t>
  </si>
  <si>
    <t>Montáž izolace tepelné střech desek</t>
  </si>
  <si>
    <t>699826387</t>
  </si>
  <si>
    <t>4,15*3,6</t>
  </si>
  <si>
    <t>28</t>
  </si>
  <si>
    <t>1871728794</t>
  </si>
  <si>
    <t>4,15*3,6*1,1</t>
  </si>
  <si>
    <t>713R</t>
  </si>
  <si>
    <t>482044636</t>
  </si>
  <si>
    <t>cca podlaha</t>
  </si>
  <si>
    <t>uvnitř jackl profilů</t>
  </si>
  <si>
    <t>3,0*4*2*0,1*0,1</t>
  </si>
  <si>
    <t>mezery cca 3,5 m/m2 x 0,1 m x 0,02 m</t>
  </si>
  <si>
    <t>3,0*3,0*3,5*0,1*0,02</t>
  </si>
  <si>
    <t>cca stěny</t>
  </si>
  <si>
    <t>12*0,1*0,1*(2,5+4,0)/2</t>
  </si>
  <si>
    <t>3,0*4*(2,5+4,0)/2*3,5*0,1*0,02</t>
  </si>
  <si>
    <t>9*0,1*0,1*3,0</t>
  </si>
  <si>
    <t>(3,0+1,5*2+3,2*4)*0,1*0,1</t>
  </si>
  <si>
    <t>3,2*3,0*3,5*0,1*0,02</t>
  </si>
  <si>
    <t>64</t>
  </si>
  <si>
    <t>998713201</t>
  </si>
  <si>
    <t>Přesun hmot procentní pro izolace tepelné v objektech v do 6 m</t>
  </si>
  <si>
    <t>%</t>
  </si>
  <si>
    <t>712071204</t>
  </si>
  <si>
    <t>18</t>
  </si>
  <si>
    <t>751R</t>
  </si>
  <si>
    <t>D+M Mobilní klimatizace</t>
  </si>
  <si>
    <t>-545701554</t>
  </si>
  <si>
    <t>65</t>
  </si>
  <si>
    <t>998751201</t>
  </si>
  <si>
    <t>Přesun hmot procentní pro vzduchotechniku v objektech v do 12 m</t>
  </si>
  <si>
    <t>-1934428300</t>
  </si>
  <si>
    <t>26</t>
  </si>
  <si>
    <t>7623410R2</t>
  </si>
  <si>
    <t>D+M Bednění střech rovných z desek OSB tl 18 mm tř. 3, do vlhkého prostředí</t>
  </si>
  <si>
    <t>312187877</t>
  </si>
  <si>
    <t>2 vrstvy</t>
  </si>
  <si>
    <t>4,15*3,6*2</t>
  </si>
  <si>
    <t>34</t>
  </si>
  <si>
    <t>762431R3</t>
  </si>
  <si>
    <t>D+M Obložení stěn z desek OSB tl 18 mm tř. 3 do vlhkého prostředí</t>
  </si>
  <si>
    <t>-386858991</t>
  </si>
  <si>
    <t>2x</t>
  </si>
  <si>
    <t>3,925*3,2*2</t>
  </si>
  <si>
    <t>2,6*3,2*2</t>
  </si>
  <si>
    <t>(2,6+3,925)/2*3,2*2*2</t>
  </si>
  <si>
    <t>-1,0*2,05*2-1,0*2,0*2*2</t>
  </si>
  <si>
    <t>7625112R1</t>
  </si>
  <si>
    <t>D+M Podlahové kce podkladové z desek OSB tl 18 mm tř. 3 do vlhkého prostředí</t>
  </si>
  <si>
    <t>1270249932</t>
  </si>
  <si>
    <t>3,0*3,0*2</t>
  </si>
  <si>
    <t>63</t>
  </si>
  <si>
    <t>998762201</t>
  </si>
  <si>
    <t>Přesun hmot procentní pro kce tesařské v objektech v do 6 m</t>
  </si>
  <si>
    <t>-1137194627</t>
  </si>
  <si>
    <t>50</t>
  </si>
  <si>
    <t>7637122R</t>
  </si>
  <si>
    <t>Montáž dřevostaveb sloupů průřezové plochy do 150 cm2</t>
  </si>
  <si>
    <t>-1132025140</t>
  </si>
  <si>
    <t>3,64*2</t>
  </si>
  <si>
    <t>51</t>
  </si>
  <si>
    <t>766M1</t>
  </si>
  <si>
    <t>Modřínové vysušené řezivo nehoblované</t>
  </si>
  <si>
    <t>705512511</t>
  </si>
  <si>
    <t>66</t>
  </si>
  <si>
    <t>998763200</t>
  </si>
  <si>
    <t>Přesun hmot procentní pro dřevostavby v objektech v do 6 m</t>
  </si>
  <si>
    <t>1689310917</t>
  </si>
  <si>
    <t>24</t>
  </si>
  <si>
    <t>7651910R</t>
  </si>
  <si>
    <t xml:space="preserve">Montáž pojistné hydroizolační fólie </t>
  </si>
  <si>
    <t>1348933050</t>
  </si>
  <si>
    <t>25</t>
  </si>
  <si>
    <t>283M2</t>
  </si>
  <si>
    <t>pojistná HI folie</t>
  </si>
  <si>
    <t>1652916627</t>
  </si>
  <si>
    <t>33</t>
  </si>
  <si>
    <t>765R1</t>
  </si>
  <si>
    <t>D+M Krytina z umělohmotných plastových listů dle dokumentace</t>
  </si>
  <si>
    <t>-1746165402</t>
  </si>
  <si>
    <t>67</t>
  </si>
  <si>
    <t>998765201</t>
  </si>
  <si>
    <t>Přesun hmot procentní pro krytiny skládané v objektech v do 6 m</t>
  </si>
  <si>
    <t>-759808700</t>
  </si>
  <si>
    <t>44</t>
  </si>
  <si>
    <t>766411R</t>
  </si>
  <si>
    <t>Montáž obložení stěn prkny modřínovými š 40 až 120 tl. 18 až 60 mm</t>
  </si>
  <si>
    <t>-932229313</t>
  </si>
  <si>
    <t>včetně dveří a okenic, které jsou taky obložené, proto bez odpočtu</t>
  </si>
  <si>
    <t>lemování oken a dveří</t>
  </si>
  <si>
    <t>(2,0+1,0*2)*2*0,25+(0,9*2,0*2)*0,25</t>
  </si>
  <si>
    <t>47</t>
  </si>
  <si>
    <t>766417211</t>
  </si>
  <si>
    <t>Montáž obložení stěn podkladového roštu</t>
  </si>
  <si>
    <t>737884346</t>
  </si>
  <si>
    <t xml:space="preserve">3,5 m / m2 </t>
  </si>
  <si>
    <t>3,925*3,2*3,5</t>
  </si>
  <si>
    <t>2,6*3,2*3,5</t>
  </si>
  <si>
    <t>(2,6+3,925)/2*3,2*2*3,5</t>
  </si>
  <si>
    <t>(2,0+1,0*2)*2*0,25*3,5+(0,9*2,0*2)*0,25*3,5</t>
  </si>
  <si>
    <t>48</t>
  </si>
  <si>
    <t>76642R</t>
  </si>
  <si>
    <t>Montáž obložení střech podkladového roštu</t>
  </si>
  <si>
    <t>816447231</t>
  </si>
  <si>
    <t>3,5 m/m2</t>
  </si>
  <si>
    <t>4,15*3,6*3,5</t>
  </si>
  <si>
    <t>49</t>
  </si>
  <si>
    <t>-665873889</t>
  </si>
  <si>
    <t>3,925*3,2*3,5*1,1*0,03*0,05</t>
  </si>
  <si>
    <t>2,6*3,2*3,5*1,1*0,03*0,05</t>
  </si>
  <si>
    <t>(2,6+3,925)/2*3,2*2*3,5*1,1*0,03*0,05</t>
  </si>
  <si>
    <t>3,925*3,2*(0,018+0,06)/2*1,1</t>
  </si>
  <si>
    <t>2,6*3,2*(0,018+0,06)/2*1,1</t>
  </si>
  <si>
    <t>(2,6+3,925)/2*3,2*2*(0,018+0,06)/2*1,1</t>
  </si>
  <si>
    <t>4,15*3,6*3,5*1,1*0,04*0,04</t>
  </si>
  <si>
    <t>(2,0+1,0*2)*2*0,25*3,5*1,1*0,03*0,05+(0,9*2,0*2)*0,25*3,5*1,1*0,03*0,05</t>
  </si>
  <si>
    <t>(2,0+1,0*2)*2*0,25*(0,018+0,06)/2*1,1+(0,9*2,0*2)*0,25*(0,018*0,06)/2*1,1</t>
  </si>
  <si>
    <t>766r1</t>
  </si>
  <si>
    <t>D+M Jednokřídlé dveře 900x1970 mm - atypická konstrukce dřevěná, rámová svlaková, masiv, modřín, včetně dubového prahu, zárubně, kování, povrchové úpravy, kovářských závěsů, bezpečnostní vložky dle dokumentace</t>
  </si>
  <si>
    <t>-757308732</t>
  </si>
  <si>
    <t>22</t>
  </si>
  <si>
    <t>766R2</t>
  </si>
  <si>
    <t>D+M Okno dřevěné 2000x1000 mm materiál modřín, zaskleno izolačním dvojsklem, včetně parapetů a pružin s protizávažím, uzamykatelná, zajištěná proti posunutí, včetně povrchové úpravy dle dokumentace</t>
  </si>
  <si>
    <t>-2049099606</t>
  </si>
  <si>
    <t>23</t>
  </si>
  <si>
    <t>766R3</t>
  </si>
  <si>
    <t xml:space="preserve">D+M Okenice dřevěné 2000x1000 mm materiál modřín, na ocelovém rámu dle dokumentace, včetně povrchové úpravy a nosné kce, včetně poliček a uzamikatelných dvířek včetně úchytů - kompletní dodávka dle dokumentace dle dokumentace </t>
  </si>
  <si>
    <t>568469089</t>
  </si>
  <si>
    <t>68</t>
  </si>
  <si>
    <t>998766201</t>
  </si>
  <si>
    <t>Přesun hmot procentní pro konstrukce truhlářské v objektech v do 6 m</t>
  </si>
  <si>
    <t>-1340208530</t>
  </si>
  <si>
    <t>9</t>
  </si>
  <si>
    <t>767R</t>
  </si>
  <si>
    <t>Doprava, montáž, výroba, dodávka, povrchová úprava žárovým zinkem včetně zinkování za studena a výrobní dokumentace nosné ocelové konstrukce z JACKLů včetně ocelových ok dle technické zprávy a dokumentace</t>
  </si>
  <si>
    <t>kg</t>
  </si>
  <si>
    <t>1208425527</t>
  </si>
  <si>
    <t>14</t>
  </si>
  <si>
    <t>767R2</t>
  </si>
  <si>
    <t>Doprava, montáž, dodávka a povrchová úprava ocelové konstrukce - rámečku pro trapézové plechy dle technické zprávy a dokumentace</t>
  </si>
  <si>
    <t>1685182252</t>
  </si>
  <si>
    <t>1,78 kg/m</t>
  </si>
  <si>
    <t>3*12*1,78*1,05</t>
  </si>
  <si>
    <t>38</t>
  </si>
  <si>
    <t>767R2.1</t>
  </si>
  <si>
    <t xml:space="preserve">D+M Mřížka pro ochranu větrané mezery proti hlodavcům z tahokovu vč. PÚ </t>
  </si>
  <si>
    <t>953592771</t>
  </si>
  <si>
    <t>4,15*2+3,6*2</t>
  </si>
  <si>
    <t>42</t>
  </si>
  <si>
    <t>767R3</t>
  </si>
  <si>
    <t>Doprava, montáž, výroba, dodávka, povrchová úprava, výrobní dokumentace kotevní trubky z JACKLů dle technické zprávy a dokumentace</t>
  </si>
  <si>
    <t>88646143</t>
  </si>
  <si>
    <t>JEKL 160x160x4 mm 23,83 kg/m</t>
  </si>
  <si>
    <t>0,8*2*23,83</t>
  </si>
  <si>
    <t>69</t>
  </si>
  <si>
    <t>998767201</t>
  </si>
  <si>
    <t>Přesun hmot procentní pro zámečnické konstrukce v objektech v do 6 m</t>
  </si>
  <si>
    <t>-63991095</t>
  </si>
  <si>
    <t>43</t>
  </si>
  <si>
    <t>783783312</t>
  </si>
  <si>
    <t>Nátěry tesařských kcí proti dřevokazným houbám, hmyzu a plísním preventivní dvojnásobné v exteriéru dle dokumentace</t>
  </si>
  <si>
    <t>1878592429</t>
  </si>
  <si>
    <t>3,925*3,2*3,5*1,1*(0,03*2+0,05*2)*1,1</t>
  </si>
  <si>
    <t>2,6*3,2*3,5*1,1*(0,03*2+0,05*2)*1,1</t>
  </si>
  <si>
    <t>(2,6+3,925)/2*3,2*2*3,5*1,1*(0,03*2+0,05*2)*1,1</t>
  </si>
  <si>
    <t>3,925*3,2*2*1,1*1,2</t>
  </si>
  <si>
    <t>2,6*3,2*2*1,1*1,2</t>
  </si>
  <si>
    <t>(2,6+3,925)/2*3,2*2*1,1*2*1,2</t>
  </si>
  <si>
    <t>4,15*3,6*3,5*1,1*(0,04*4)*1,1</t>
  </si>
  <si>
    <t>lemování kolem oken</t>
  </si>
  <si>
    <t>(2,0+1,0*2)*2*0,25*3,5*1,1*(0,03*2+0,05*2)*1,1+(0,9*2,0*2)*0,25*3,5*1,1*(0,03*2+0,05*2)*1,1</t>
  </si>
  <si>
    <t>(2,0+1,0*2)*2*0,25*2*1,1*1,2+(0,9*2,0*2)*0,25*2*1,1*1,2</t>
  </si>
  <si>
    <t>sloupky</t>
  </si>
  <si>
    <t>3,64*2*(0,1*4)+0,1*0,1*4</t>
  </si>
  <si>
    <t>52</t>
  </si>
  <si>
    <t>783R1</t>
  </si>
  <si>
    <t xml:space="preserve">Nátěr impregnační asfaltový </t>
  </si>
  <si>
    <t>-1475984205</t>
  </si>
  <si>
    <t>sloupky, část v patce</t>
  </si>
  <si>
    <t>1,0*0,1*4*2</t>
  </si>
  <si>
    <t>0,1*0,1*2</t>
  </si>
  <si>
    <t>010001000</t>
  </si>
  <si>
    <t>Průzkumné, geodetické a projektové práce - Vytyčení stávajících zakrytých i podzemních a inženýrských sítí a zajištění proti poškození</t>
  </si>
  <si>
    <t>1024</t>
  </si>
  <si>
    <t>-440842616</t>
  </si>
  <si>
    <t>030001000</t>
  </si>
  <si>
    <t>Zařízení staveniště (ZS včetně zajištění proti vstupu nepovolaných osob a včetně trvalého úklidu navazujících ploch, včetně lešení)</t>
  </si>
  <si>
    <t>618544145</t>
  </si>
  <si>
    <t>1) Souhrnný list stavby</t>
  </si>
  <si>
    <t>2) Rekapitulace objektů</t>
  </si>
  <si>
    <t>/</t>
  </si>
  <si>
    <t>1) Krycí list rozpočtu</t>
  </si>
  <si>
    <t>2) Rekapitulace rozpočtu</t>
  </si>
  <si>
    <t>3) Rozpočet</t>
  </si>
  <si>
    <t>Rekapitulace stavby</t>
  </si>
  <si>
    <t>Mobilní stánek - stavební část</t>
  </si>
  <si>
    <t>elektroinstalace - silnoproud</t>
  </si>
  <si>
    <t>elektroinstalace - slaboproud</t>
  </si>
  <si>
    <t>Celkem</t>
  </si>
  <si>
    <t>Veškerá svítidla budou oceněna včetně světelných zdrojů a poplatků za recyklaci</t>
  </si>
  <si>
    <t>T00005</t>
  </si>
  <si>
    <t>900</t>
  </si>
  <si>
    <t>111</t>
  </si>
  <si>
    <t xml:space="preserve">PŘIPOUŠTÍ SE POUŽITÍ I JINÝCH, KVALITATIVNĚ A TECHNICKY OBDOBNÝCH ŘEŠENÍ.
ZÁMĚNY JE NUTNÉ KONZULTOVAT S PROJEKTANTEM A AUTOREM ARCHITEKTONICKÉHO NÁVRHU A INVESTOREM.
</t>
  </si>
  <si>
    <t>T00003.3</t>
  </si>
  <si>
    <t>110</t>
  </si>
  <si>
    <t xml:space="preserve">ZÁMĚNY MATERIÁLŮ A VÝROBKŮ JSOU AKCEPTOVATELNÉ ZA PŘEDPOKLADU, ŽE BUDOU TYTO VLASTNOSTI DODRŽENY BEZ VYVOLÁNÍ ZÁSADNÍ ZMĚNY V PROJEKTOVANÉM ŘEŠENÍ (bod 11) §44 ZÁKONA č.137/2006 Sb. DOPLNĚNÉ ZÁKONEM č.55/2012 Sb. </t>
  </si>
  <si>
    <t>T00003.2</t>
  </si>
  <si>
    <t>109</t>
  </si>
  <si>
    <t xml:space="preserve">KONKRÉTNÍ MATERIÁLY A VÝROBKY UVEDNÉ V PROJEKTOVÉ DOKUMENTACI URČUJÍ SPECIFIKACI POŽADOVANÝCH FYZIKÁLNÍCH, TECHNICKÝCH, ESTETICKÝCH A KVALITATIVNÍCH VLASTNOSTÍ (VIZ. TECHNICKÉ LISTY VÝROBKŮ), 
JEŽ MUSÍ SPLŇOVAT I PŘÍPADNÉ ALTERNATIVY. </t>
  </si>
  <si>
    <t>T00003.1</t>
  </si>
  <si>
    <t>108</t>
  </si>
  <si>
    <t>Doporučuji zejména délkové míry fakturovat dle skutečného provedení stavby. V tomto seznamu prací jsou délkové míry uvedeny jako orientační, dle výpisu nástavby AutoCad.</t>
  </si>
  <si>
    <t>T00002</t>
  </si>
  <si>
    <t>107</t>
  </si>
  <si>
    <t>Zhotovitel provede kontrolu tohoto seznamu prací a dle své odbornosti provede jeho doplnění, popř. jeho úpravu tak, aby byl kompletní a obsahoval všechny položky pro kompletní realizaci díla</t>
  </si>
  <si>
    <t>T00001</t>
  </si>
  <si>
    <t>106</t>
  </si>
  <si>
    <t>Text - poznámka</t>
  </si>
  <si>
    <t>O05</t>
  </si>
  <si>
    <t>Geodetické zaměření skutečného stavu provedení</t>
  </si>
  <si>
    <t>G001</t>
  </si>
  <si>
    <t>105</t>
  </si>
  <si>
    <t>Geodetické práce</t>
  </si>
  <si>
    <t>O04</t>
  </si>
  <si>
    <t>soub</t>
  </si>
  <si>
    <t>Projektová dokumentace - stupeň DSPS - zakreslení skutečného stavu provedení</t>
  </si>
  <si>
    <t>PD003</t>
  </si>
  <si>
    <t>104</t>
  </si>
  <si>
    <t>Projekční práce</t>
  </si>
  <si>
    <t>O03</t>
  </si>
  <si>
    <t>Doprava na zakázku</t>
  </si>
  <si>
    <t>D003</t>
  </si>
  <si>
    <t>103</t>
  </si>
  <si>
    <t>Doprava</t>
  </si>
  <si>
    <t>O02</t>
  </si>
  <si>
    <t>Ověření návrhu rozvaděče, dle ČSN EN 61439-1, ed. 2 z 05/2012 + opr.1 07/2015 - Rozváděče nízkého napětí - část 1: Všeobecná ustanovení a souvisejících v platném znění</t>
  </si>
  <si>
    <t>003</t>
  </si>
  <si>
    <t>102</t>
  </si>
  <si>
    <t>Ekologická likvidace odpadu (doprava + poplatky za uskladnění)</t>
  </si>
  <si>
    <t>002</t>
  </si>
  <si>
    <t>101</t>
  </si>
  <si>
    <t>Ostatní</t>
  </si>
  <si>
    <t>O01</t>
  </si>
  <si>
    <t>OST</t>
  </si>
  <si>
    <t>hod</t>
  </si>
  <si>
    <t>Hodinová zúčtovací sazba - Zaškolení obsluhy</t>
  </si>
  <si>
    <t>HZS001.9</t>
  </si>
  <si>
    <t>Hodinová zúčtovací sazba - Úklid pracoviště</t>
  </si>
  <si>
    <t>HZS001.7</t>
  </si>
  <si>
    <t>99</t>
  </si>
  <si>
    <t>Hodinová zúčtovací sazba - Odzkoušení a uvedení do provozu</t>
  </si>
  <si>
    <t>HZS001.6</t>
  </si>
  <si>
    <t>98</t>
  </si>
  <si>
    <t>Hodinová zúčtovací sazba - Práce nespecifikované ceníkem</t>
  </si>
  <si>
    <t>HZS001.5</t>
  </si>
  <si>
    <t>97</t>
  </si>
  <si>
    <t>Hodinová zúčtovací sazba - Spolupráce s ostatními profesemi</t>
  </si>
  <si>
    <t>HZS001.4</t>
  </si>
  <si>
    <t>96</t>
  </si>
  <si>
    <t>Hodinová zúčtovací sazba - Spolupráce s revizním technikem při revizi</t>
  </si>
  <si>
    <t>HZS001.3</t>
  </si>
  <si>
    <t>95</t>
  </si>
  <si>
    <t xml:space="preserve">Hodinová zúčtovací sazba - Napojení na stávající elektroinstalaci </t>
  </si>
  <si>
    <t>HZS001.2</t>
  </si>
  <si>
    <t>94</t>
  </si>
  <si>
    <t>Hodinová zúčtovací sazba</t>
  </si>
  <si>
    <t>50-M</t>
  </si>
  <si>
    <t>Podíl přidružených výkonů</t>
  </si>
  <si>
    <t>PPV</t>
  </si>
  <si>
    <t>PK</t>
  </si>
  <si>
    <t>93</t>
  </si>
  <si>
    <t>Přidružený materiál</t>
  </si>
  <si>
    <t>PM</t>
  </si>
  <si>
    <t>92</t>
  </si>
  <si>
    <t>Provizorní úprava terénu se zhutněním, v hornině tř 3</t>
  </si>
  <si>
    <t>460620013</t>
  </si>
  <si>
    <t>946</t>
  </si>
  <si>
    <t>91</t>
  </si>
  <si>
    <t>Zásyp rýh ručně šířky 35 cm, hloubky 80 cm, z horniny třídy 3</t>
  </si>
  <si>
    <t>460560163</t>
  </si>
  <si>
    <t>90</t>
  </si>
  <si>
    <t>folie červená s bleskem 330mm x 250m</t>
  </si>
  <si>
    <t>99915139806</t>
  </si>
  <si>
    <t>MAT</t>
  </si>
  <si>
    <t>89</t>
  </si>
  <si>
    <t>Krytí kabelů výstražnou fólií šířky 34 cm</t>
  </si>
  <si>
    <t>460490013</t>
  </si>
  <si>
    <t>88</t>
  </si>
  <si>
    <t>Lože kabelů z písku nebo štěrkopísku tl 10 cm nad kabel, bez zakrytí, šířky lože do 65 cm</t>
  </si>
  <si>
    <t>460421101</t>
  </si>
  <si>
    <t>87</t>
  </si>
  <si>
    <t>Hloubení kabelových nezapažených rýh ručně š 35 cm, hl 80 cm, v hornině tř 3</t>
  </si>
  <si>
    <t>460200163</t>
  </si>
  <si>
    <t>86</t>
  </si>
  <si>
    <t>km</t>
  </si>
  <si>
    <t>Vytyčení trasy inženýrských sítí v zastavěném prostoru</t>
  </si>
  <si>
    <t>460010025</t>
  </si>
  <si>
    <t>85</t>
  </si>
  <si>
    <t>Vytyčení trasy vedení kabelového podzemního v zastavěném prostoru</t>
  </si>
  <si>
    <t>460010024</t>
  </si>
  <si>
    <t>84</t>
  </si>
  <si>
    <t>Zemní práce při extr.mont.pracích</t>
  </si>
  <si>
    <t>46-M</t>
  </si>
  <si>
    <t>Zednické výpomoci</t>
  </si>
  <si>
    <t>ZV</t>
  </si>
  <si>
    <t>83</t>
  </si>
  <si>
    <t>82</t>
  </si>
  <si>
    <t>81</t>
  </si>
  <si>
    <t>ks</t>
  </si>
  <si>
    <t>spojka na trubku HDPE 40</t>
  </si>
  <si>
    <t>99921012180</t>
  </si>
  <si>
    <t>80</t>
  </si>
  <si>
    <t>Montáž spojky Plasson na HDPE trubce rovné nebo redukční</t>
  </si>
  <si>
    <t>220182026</t>
  </si>
  <si>
    <t>922</t>
  </si>
  <si>
    <t>79</t>
  </si>
  <si>
    <t xml:space="preserve">chránička optického kabelu HDPE 40mm </t>
  </si>
  <si>
    <t>99921011810</t>
  </si>
  <si>
    <t>78</t>
  </si>
  <si>
    <t>Uložení HDPE trubky pro optický kabel do výkopu bez zřízení lože a bez krytí</t>
  </si>
  <si>
    <t>220182022</t>
  </si>
  <si>
    <t>77</t>
  </si>
  <si>
    <t>Montáže oznam. a zabezp. zařízení</t>
  </si>
  <si>
    <t>22-M</t>
  </si>
  <si>
    <t>76</t>
  </si>
  <si>
    <t>75</t>
  </si>
  <si>
    <t>74</t>
  </si>
  <si>
    <t>kabel CYKY-J 4x1,5</t>
  </si>
  <si>
    <t>99903000270</t>
  </si>
  <si>
    <t>73</t>
  </si>
  <si>
    <t>Montáž měděných kabelů CYKY, CYKYD, CYKYDY, NYM, NYY, YSLY 750 V 4x1,5 mm2 uložených pevně</t>
  </si>
  <si>
    <t>210810049</t>
  </si>
  <si>
    <t>921</t>
  </si>
  <si>
    <t>kabel CYKY-J 3x4</t>
  </si>
  <si>
    <t>99903000215</t>
  </si>
  <si>
    <t>Montáž měděných kabelů CYKY, CYKYD, CYKYDY, NYM, NYY, YSLY 750 V 3x4 mm2 uložených pevně</t>
  </si>
  <si>
    <t>210810047</t>
  </si>
  <si>
    <t>kabel CYKY-J 3x2,5</t>
  </si>
  <si>
    <t>99903000195</t>
  </si>
  <si>
    <t>Montáž měděných kabelů CYKY, CYKYD, CYKYDY, NYM, NYY, YSLY 750 V 3x2,5 mm2 uložených pevně</t>
  </si>
  <si>
    <t>210810046</t>
  </si>
  <si>
    <t>kabel CYKY-J 3x1,5</t>
  </si>
  <si>
    <t>99903000175</t>
  </si>
  <si>
    <t>Montáž měděných kabelů CYKY, CYKYD, CYKYDY, NYM, NYY, YSLY 750 V 3x1,5 mm2 uložených pevně</t>
  </si>
  <si>
    <t>210810045</t>
  </si>
  <si>
    <t>Oživení jednoho pole rozváděče s běžnou výzbrojí - zapojení a popis rozvaděče</t>
  </si>
  <si>
    <t>210280163</t>
  </si>
  <si>
    <t>vodič H07V-U 16 zelenožlutý (CY)</t>
  </si>
  <si>
    <t>99900000925</t>
  </si>
  <si>
    <t>Montáž vedení hromosvodné - ochranného pospojování pevně</t>
  </si>
  <si>
    <t>210220452</t>
  </si>
  <si>
    <t>Montáž vedení hromosvodné - tvarování prvků</t>
  </si>
  <si>
    <t>210220431</t>
  </si>
  <si>
    <t>štítek označení - uzemnění</t>
  </si>
  <si>
    <t>99916011340</t>
  </si>
  <si>
    <t>štítek označení 2</t>
  </si>
  <si>
    <t>99916011307</t>
  </si>
  <si>
    <t>štítek označení 1</t>
  </si>
  <si>
    <t>99916011306</t>
  </si>
  <si>
    <t>Montáž vedení hromosvodné - štítků k označení svodů</t>
  </si>
  <si>
    <t>210220401</t>
  </si>
  <si>
    <t>držák DUDa-18 ochr. úhelníku do dřeva</t>
  </si>
  <si>
    <t>99916010750</t>
  </si>
  <si>
    <t>trubka OT 1,7 ochranná</t>
  </si>
  <si>
    <t>99916010900</t>
  </si>
  <si>
    <t>Montáž ochranných prvků - úhelníků nebo trubek do průřezové plochy dřeva</t>
  </si>
  <si>
    <t>210220373</t>
  </si>
  <si>
    <t>tyč ZTP 2m zemnící</t>
  </si>
  <si>
    <t>99916021150</t>
  </si>
  <si>
    <t>Montáž tyčí zemnicích délky do 2 m</t>
  </si>
  <si>
    <t>210220361</t>
  </si>
  <si>
    <t>svorka zemnící ZS 4</t>
  </si>
  <si>
    <t>99914090405</t>
  </si>
  <si>
    <t>páska Cu k ZSA 16 (50cm)</t>
  </si>
  <si>
    <t>99914090415</t>
  </si>
  <si>
    <t>svorka zemnící ZSA 16 l131307 (BERNARD)</t>
  </si>
  <si>
    <t>99914090410</t>
  </si>
  <si>
    <t>Montáž svorek hromosvodných na potrubí typ Bernard se zhotovením pásku</t>
  </si>
  <si>
    <t>210220321</t>
  </si>
  <si>
    <t>svorka hromosvodová - dle potřeby</t>
  </si>
  <si>
    <t>99916010070</t>
  </si>
  <si>
    <t>Montáž svorek hromosvodných typu ST, SJ, SK, SZ, SR 01, 02 se 3 a více šrouby</t>
  </si>
  <si>
    <t>210220302</t>
  </si>
  <si>
    <t>tyč JR 1,0 jímací s rovným koncem - kompletní sestava</t>
  </si>
  <si>
    <t>99916010920</t>
  </si>
  <si>
    <t>46</t>
  </si>
  <si>
    <t>Montáž tyčí jímacích délky do 3 m na stojan</t>
  </si>
  <si>
    <t>210220231</t>
  </si>
  <si>
    <t>45</t>
  </si>
  <si>
    <t>podpěra PV xx dle potřeby</t>
  </si>
  <si>
    <t>99916010450</t>
  </si>
  <si>
    <t>drát 8mm AlMgSi T/2 polotvrdý (0,135kg/m)</t>
  </si>
  <si>
    <t>99916011195</t>
  </si>
  <si>
    <t>Montáž hromosvodného vedení svodových vodičů s podpěrami průměru do 10 mm</t>
  </si>
  <si>
    <t>210220101</t>
  </si>
  <si>
    <t>drát FeZn 10mm (0,62kg/m)</t>
  </si>
  <si>
    <t>99916011150</t>
  </si>
  <si>
    <t>Montáž uzemňovacího vedení vodičů FeZn pomocí svorek v zemi drátem do 10 mm ve městské zástavbě</t>
  </si>
  <si>
    <t>210220022</t>
  </si>
  <si>
    <t>vestavné svítidlo RENDL -  RED R 10546 akord, 3 W, IP 65, barva nerez vč. montáže a zapojení</t>
  </si>
  <si>
    <t>M002</t>
  </si>
  <si>
    <t>stropní svítidlo LED 16 W, 230 V</t>
  </si>
  <si>
    <t>M001</t>
  </si>
  <si>
    <t>Montáž svítidel žárovkových průmyslových stropních přisazených 1 zdroj s košem</t>
  </si>
  <si>
    <t>210200093</t>
  </si>
  <si>
    <t>PD-RI-ZAS-S - Záslepka, šířka 6 modulů, barva šedá, náhrada za ZAS-S</t>
  </si>
  <si>
    <t>OEZ:44392</t>
  </si>
  <si>
    <t>RZI-N-1T12 - Rozvodnicová skříň, pro nástěnnou montáž, krytí IP65, průhledné dveře, počet řad 1, počet modulů v řadě 12, PE+N, barva šedá, materiál ABS</t>
  </si>
  <si>
    <t>OEZ:44385</t>
  </si>
  <si>
    <t>Montáž rozvodnic běžných oceloplechových nebo plastových do 50 kg</t>
  </si>
  <si>
    <t>210190002</t>
  </si>
  <si>
    <t>SVBC-12,5-1N-MZS - Kombinovaný svodič bleskových proudů a přepětí, typ 1+2, Iimp 12,5 kA, Uc AC 335 V, výměnné moduly, se signalizací, varistor, jiskřiště</t>
  </si>
  <si>
    <t>OEZ:40618</t>
  </si>
  <si>
    <t>Montáž svodiče přepětí nn T1+T2 stupeň jednopólových jednodílných</t>
  </si>
  <si>
    <t>210122012</t>
  </si>
  <si>
    <t>jistič LTN-20B-1 20B/1p 10kA, na DIN</t>
  </si>
  <si>
    <t>99995344384</t>
  </si>
  <si>
    <t>jistič LTN-16B-1 16B/1p 10kA, na DIN</t>
  </si>
  <si>
    <t>99995344383</t>
  </si>
  <si>
    <t>jistič LTN-10B-1 10B/1p 10kA, na DIN</t>
  </si>
  <si>
    <t>99995344380</t>
  </si>
  <si>
    <t>jistič LTN-6B-1 6B/1p 10kA, na DIN</t>
  </si>
  <si>
    <t>99995344379</t>
  </si>
  <si>
    <t>vypínač MSO-32-1</t>
  </si>
  <si>
    <t>99995344890</t>
  </si>
  <si>
    <t>Montáž jističů jednopólových nn do 25 A ve skříni</t>
  </si>
  <si>
    <t>210120412</t>
  </si>
  <si>
    <t>zásuvka dvoj. 5513A-C02357 B pootoč. Tango bílá</t>
  </si>
  <si>
    <t>99952012251</t>
  </si>
  <si>
    <t>Montáž zásuvka (polo)zapuštěná bezšroubové připojení 2x (2P + PE) dvojnásobná šikmá</t>
  </si>
  <si>
    <t>210111044</t>
  </si>
  <si>
    <t>Tango zásuvka jednonásobná 5519A-A02357 B+ 3901A-B10 rámeček</t>
  </si>
  <si>
    <t>9990000Z1</t>
  </si>
  <si>
    <t>Montáž zásuvka (polo)zapuštěná bezšroubové připojení 2P+PE dvojí zapojení - průběžná</t>
  </si>
  <si>
    <t>210111042</t>
  </si>
  <si>
    <t>Tango č.5 - 3559-A05345, bezšroubový + 3901A-B10 + 3558A-A652</t>
  </si>
  <si>
    <t>9990000T5</t>
  </si>
  <si>
    <t>Montáž zapuštěný přepínač nn 5-sériový bezšroubové připojení</t>
  </si>
  <si>
    <t>210110036</t>
  </si>
  <si>
    <t>deska Cemvin 1250x185x5</t>
  </si>
  <si>
    <t>99929010030</t>
  </si>
  <si>
    <t>Montáž se zhotovením ohnivzdorných podložek pod elektroinstalační lišty</t>
  </si>
  <si>
    <t>210020591</t>
  </si>
  <si>
    <t>deska Cemvin 620x80x5</t>
  </si>
  <si>
    <t>99929010010</t>
  </si>
  <si>
    <t>Montáž se zhotovením ohnivzdorných podložek pod přístroje a svítidla tl do 6 mm do 0,8 m2</t>
  </si>
  <si>
    <t>210020572</t>
  </si>
  <si>
    <t>krabice hliníková 7121 B P21</t>
  </si>
  <si>
    <t>99924011750</t>
  </si>
  <si>
    <t>Montáž rozvodek nástěnných plastových čtyřhranných ACIDUR vodič D do 6 mm2</t>
  </si>
  <si>
    <t>210010352</t>
  </si>
  <si>
    <t>krabice lištová LK 80x28 2ZT</t>
  </si>
  <si>
    <t>99924040640</t>
  </si>
  <si>
    <t>Montáž krabic lištových plastových přístrojových dvojitých 6482-11, LK80/2R</t>
  </si>
  <si>
    <t>210010333</t>
  </si>
  <si>
    <t>krabice lištová LK 80x28 T</t>
  </si>
  <si>
    <t>99924010620</t>
  </si>
  <si>
    <t>Montáž krabic lištových plastových přístrojových jednoduchých 2789, LK80/1</t>
  </si>
  <si>
    <t>210010332</t>
  </si>
  <si>
    <t>svorkovnice krabicová KOPOS S-66 400 V</t>
  </si>
  <si>
    <t>345626900</t>
  </si>
  <si>
    <t>víčko VLK 80/T</t>
  </si>
  <si>
    <t>99924010680</t>
  </si>
  <si>
    <t>Montáž krabic lištových plastových odbočných jednoduchých 2789, LK80/2</t>
  </si>
  <si>
    <t>210010331</t>
  </si>
  <si>
    <t>lišta LHD 40x20 HD 2m</t>
  </si>
  <si>
    <t>99920010448</t>
  </si>
  <si>
    <t>Montáž lišt vkládacích s víčkem šířky do 40 mm</t>
  </si>
  <si>
    <t>210010108</t>
  </si>
  <si>
    <t>lišta LHD 20x20 HD 2m</t>
  </si>
  <si>
    <t>99920010285</t>
  </si>
  <si>
    <t>Montáž lišt vkládacích s víčkem šířky do 20 mm</t>
  </si>
  <si>
    <t>210010107</t>
  </si>
  <si>
    <t>Elektromontáže</t>
  </si>
  <si>
    <t>21-M</t>
  </si>
  <si>
    <t>Práce a dodávky M</t>
  </si>
  <si>
    <t>Celková prohlídka elektrického rozvodu a zařízení do 100 000,- Kč - výchozí revize elektroinstalace</t>
  </si>
  <si>
    <t>740991100</t>
  </si>
  <si>
    <t>741</t>
  </si>
  <si>
    <t>Elektromontáže - zkoušky a revize</t>
  </si>
  <si>
    <t>740</t>
  </si>
  <si>
    <t>Práce a dodávky PSV</t>
  </si>
  <si>
    <t>PSV</t>
  </si>
  <si>
    <t>Dodavatel</t>
  </si>
  <si>
    <t>Úroveň</t>
  </si>
  <si>
    <t>Typ položky</t>
  </si>
  <si>
    <t>Sazba DPH</t>
  </si>
  <si>
    <t>Hmotnost sutě celkem</t>
  </si>
  <si>
    <t>Hmotnost sutě</t>
  </si>
  <si>
    <t>Hmotnost celkem</t>
  </si>
  <si>
    <t>Hmotnost</t>
  </si>
  <si>
    <t>Cena celkem</t>
  </si>
  <si>
    <t>Cena jednotková</t>
  </si>
  <si>
    <t>Množství celkem</t>
  </si>
  <si>
    <t>Kód položky</t>
  </si>
  <si>
    <t>KCN</t>
  </si>
  <si>
    <t>TV</t>
  </si>
  <si>
    <t>P.Č.</t>
  </si>
  <si>
    <t>09.11.2016</t>
  </si>
  <si>
    <t>Část:</t>
  </si>
  <si>
    <t>Objekt:</t>
  </si>
  <si>
    <t xml:space="preserve">JKSO: </t>
  </si>
  <si>
    <t>Suť celkem</t>
  </si>
  <si>
    <t>220061534</t>
  </si>
  <si>
    <t>Montáž kabel návěstní volně uložený s jádrem 1 mm Cu TCEKEZE, TCEKFE, TCEKPFLEY, TCEKPFLEZE 12 P</t>
  </si>
  <si>
    <t>341216070</t>
  </si>
  <si>
    <t>kabel sdělovací TCEKPFLE 12 P  1,0   D  K1602012</t>
  </si>
  <si>
    <t>220110152</t>
  </si>
  <si>
    <t>Ukončení celoplast kabelu bez pancíře v závěru nebo rozvaděči se zářezovými svorkovnicemi do 20 žil</t>
  </si>
  <si>
    <t>220280221</t>
  </si>
  <si>
    <t>Montáž kabely bytové uložené pod omítku SYKFY /UTP</t>
  </si>
  <si>
    <t>99905060005</t>
  </si>
  <si>
    <t>kabel Solarix SXKD-5E-UTP-PVC</t>
  </si>
  <si>
    <t>220330372</t>
  </si>
  <si>
    <t>Montáž skříně MRK pod omítku</t>
  </si>
  <si>
    <t>M003</t>
  </si>
  <si>
    <t>rozvaděč MRK 10, vč. rámečku a svorkovnice KRONE</t>
  </si>
  <si>
    <t>220730001</t>
  </si>
  <si>
    <t>Montáž účastnické zásuvky</t>
  </si>
  <si>
    <t>99952010235</t>
  </si>
  <si>
    <t>maska nosná 5014A-B1018 2xRJ 45</t>
  </si>
  <si>
    <t>99952117788</t>
  </si>
  <si>
    <t>zásuvka komunikační R304373 RJ 45-8 Cat.6/s</t>
  </si>
  <si>
    <t>99952012501</t>
  </si>
  <si>
    <t>kryt zásuvky 5014A-A100 B datové Tango bílá</t>
  </si>
  <si>
    <t>99950012201</t>
  </si>
  <si>
    <t>rámeček 3901A-B10 B Tango bílá</t>
  </si>
  <si>
    <t>Název stavby</t>
  </si>
  <si>
    <t>ZOO Praha - Mobilní stánek IN-SITU</t>
  </si>
  <si>
    <t>JKSO</t>
  </si>
  <si>
    <t>Kód stavby</t>
  </si>
  <si>
    <t>VK1137-16</t>
  </si>
  <si>
    <t>Název objektu</t>
  </si>
  <si>
    <t>Zařízení silnoproudé elektrotechniky, uzemnění a ochrana před bleskem</t>
  </si>
  <si>
    <t>EČO</t>
  </si>
  <si>
    <t>Kód objektu</t>
  </si>
  <si>
    <t>001</t>
  </si>
  <si>
    <t>Název části</t>
  </si>
  <si>
    <t>Místo</t>
  </si>
  <si>
    <t>Kód části</t>
  </si>
  <si>
    <t>Název podčásti</t>
  </si>
  <si>
    <t>Kód podčásti</t>
  </si>
  <si>
    <t>IČ</t>
  </si>
  <si>
    <t>DIČ</t>
  </si>
  <si>
    <t>Objednatel</t>
  </si>
  <si>
    <t>ZOO Praha, U Trojského zámku 120/3, Praha 7</t>
  </si>
  <si>
    <t>Jan Svoboda</t>
  </si>
  <si>
    <t>Bude vybrán ve výběrovém řízení</t>
  </si>
  <si>
    <t>Rozpočet číslo</t>
  </si>
  <si>
    <t>Zpracoval</t>
  </si>
  <si>
    <t>Dne</t>
  </si>
  <si>
    <t>VK1137.16/001</t>
  </si>
  <si>
    <t xml:space="preserve">               Měrné a účelové jednotky</t>
  </si>
  <si>
    <t xml:space="preserve">            Počet</t>
  </si>
  <si>
    <t xml:space="preserve">    Náklady / 1 m.j.</t>
  </si>
  <si>
    <t xml:space="preserve">             Počet</t>
  </si>
  <si>
    <t xml:space="preserve">     Náklady / 1 m.j.</t>
  </si>
  <si>
    <t xml:space="preserve">                Počet</t>
  </si>
  <si>
    <t xml:space="preserve">        Náklady / 1 m.j.</t>
  </si>
  <si>
    <t xml:space="preserve">               Rozpočtové náklady v</t>
  </si>
  <si>
    <t>A</t>
  </si>
  <si>
    <t>Základní rozp. náklady</t>
  </si>
  <si>
    <t>B</t>
  </si>
  <si>
    <t>Doplňkové náklady</t>
  </si>
  <si>
    <t>C</t>
  </si>
  <si>
    <t>Náklady na umístění stavby</t>
  </si>
  <si>
    <t>HSV</t>
  </si>
  <si>
    <t>Dodávky</t>
  </si>
  <si>
    <t>Práce přesčas</t>
  </si>
  <si>
    <t>Zařízení staveniště</t>
  </si>
  <si>
    <t>Bez pevné podl.</t>
  </si>
  <si>
    <t>Mimostav. doprava</t>
  </si>
  <si>
    <t>Kulturní památka</t>
  </si>
  <si>
    <t>Územní vlivy</t>
  </si>
  <si>
    <t>Provozní vlivy</t>
  </si>
  <si>
    <t>"M"</t>
  </si>
  <si>
    <t>NUS z rozpočtu</t>
  </si>
  <si>
    <t>ZRN (ř. 1-6)</t>
  </si>
  <si>
    <t>DN (ř. 8-11)</t>
  </si>
  <si>
    <t>NUS (ř. 13-18)</t>
  </si>
  <si>
    <t>HZS</t>
  </si>
  <si>
    <t>Kompl. činnost</t>
  </si>
  <si>
    <t>Celkové náklady</t>
  </si>
  <si>
    <t>Součet 7, 12, 19-22</t>
  </si>
  <si>
    <t>Datum a podpis</t>
  </si>
  <si>
    <t>Cena s DPH (ř. 23-25)</t>
  </si>
  <si>
    <t>E</t>
  </si>
  <si>
    <t>Přípočty a odpočty</t>
  </si>
  <si>
    <t>Dodávky objednatele</t>
  </si>
  <si>
    <t>Klouzavá doložka</t>
  </si>
  <si>
    <t>Zvýhodnění + -</t>
  </si>
  <si>
    <t>Zařízení slaboproudé elektrotechniky</t>
  </si>
  <si>
    <t>VK1137.16/002</t>
  </si>
  <si>
    <t>D+M Tepelná izolace PUR pěnou ocelových sloupků</t>
  </si>
  <si>
    <t>3,5*2*0,12*0,12*1,1</t>
  </si>
  <si>
    <t>Dubové vysušené řezivo nehoblované, dezen rustik</t>
  </si>
  <si>
    <t>3,2*4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</si>
</sst>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,##0.00%"/>
    <numFmt numFmtId="165" formatCode="dd\.mm\.yyyy"/>
    <numFmt numFmtId="166" formatCode="#,##0.00000"/>
    <numFmt numFmtId="167" formatCode="#,##0.000"/>
    <numFmt numFmtId="168" formatCode="#,##0.000;\-#,##0.000"/>
    <numFmt numFmtId="169" formatCode="#,##0.00;\-#,##0.00"/>
    <numFmt numFmtId="170" formatCode="#,##0;\-#,##0"/>
    <numFmt numFmtId="171" formatCode="#,##0.0;\-#,##0.0"/>
    <numFmt numFmtId="172" formatCode="#,##0.00000;\-#,##0.00000"/>
    <numFmt numFmtId="173" formatCode="####;\-####"/>
    <numFmt numFmtId="174" formatCode="#,##0.0000;\-#,##0.0000"/>
  </numFmts>
  <fonts count="6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800080"/>
      <name val="Trebuchet MS"/>
    </font>
    <font>
      <sz val="8"/>
      <color rgb="FFFAE682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sz val="10"/>
      <name val="Trebuchet MS"/>
    </font>
    <font>
      <b/>
      <sz val="10"/>
      <name val="Trebuchet MS"/>
    </font>
    <font>
      <b/>
      <sz val="8"/>
      <color rgb="FF969696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b/>
      <sz val="12"/>
      <color rgb="FF969696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8"/>
      <color rgb="FFFF0000"/>
      <name val="Trebuchet MS"/>
    </font>
    <font>
      <sz val="8"/>
      <color rgb="FF800080"/>
      <name val="Trebuchet MS"/>
    </font>
    <font>
      <i/>
      <sz val="8"/>
      <color rgb="FF0000FF"/>
      <name val="Trebuchet MS"/>
    </font>
    <font>
      <u/>
      <sz val="8"/>
      <color theme="10"/>
      <name val="Trebuchet MS"/>
      <family val="2"/>
    </font>
    <font>
      <sz val="18"/>
      <color theme="10"/>
      <name val="Wingdings 2"/>
      <family val="1"/>
      <charset val="2"/>
    </font>
    <font>
      <sz val="10"/>
      <color rgb="FF960000"/>
      <name val="Trebuchet MS"/>
      <family val="2"/>
    </font>
    <font>
      <sz val="10"/>
      <name val="Trebuchet MS"/>
      <family val="2"/>
    </font>
    <font>
      <u/>
      <sz val="10"/>
      <color theme="10"/>
      <name val="Trebuchet MS"/>
      <family val="2"/>
    </font>
    <font>
      <sz val="10"/>
      <name val="Arial"/>
      <charset val="110"/>
    </font>
    <font>
      <b/>
      <u/>
      <sz val="8"/>
      <name val="Arial"/>
      <charset val="110"/>
    </font>
    <font>
      <b/>
      <u/>
      <sz val="8"/>
      <color indexed="10"/>
      <name val="Arial"/>
      <charset val="110"/>
    </font>
    <font>
      <sz val="8"/>
      <name val="Arial"/>
      <charset val="110"/>
    </font>
    <font>
      <b/>
      <sz val="8"/>
      <name val="Arial"/>
      <charset val="110"/>
    </font>
    <font>
      <b/>
      <sz val="8"/>
      <color indexed="20"/>
      <name val="Arial"/>
      <charset val="110"/>
    </font>
    <font>
      <b/>
      <sz val="8"/>
      <color indexed="12"/>
      <name val="Arial"/>
      <charset val="110"/>
    </font>
    <font>
      <sz val="8"/>
      <color indexed="12"/>
      <name val="Arial"/>
      <charset val="110"/>
    </font>
    <font>
      <sz val="8"/>
      <name val="Arial CE"/>
      <charset val="110"/>
    </font>
    <font>
      <b/>
      <sz val="8"/>
      <name val="Arial CE"/>
      <charset val="110"/>
    </font>
    <font>
      <b/>
      <sz val="14"/>
      <color indexed="10"/>
      <name val="Arial CE"/>
      <charset val="110"/>
    </font>
    <font>
      <sz val="7"/>
      <name val="Arial CE"/>
      <charset val="110"/>
    </font>
    <font>
      <b/>
      <sz val="18"/>
      <color indexed="10"/>
      <name val="Arial CE"/>
      <charset val="110"/>
    </font>
    <font>
      <sz val="7"/>
      <name val="Arial"/>
      <charset val="110"/>
    </font>
    <font>
      <b/>
      <sz val="10"/>
      <name val="Arial"/>
      <charset val="110"/>
    </font>
    <font>
      <sz val="10"/>
      <name val="Arial CE"/>
      <charset val="110"/>
    </font>
    <font>
      <b/>
      <sz val="12"/>
      <name val="Arial"/>
      <charset val="110"/>
    </font>
    <font>
      <sz val="8"/>
      <color indexed="9"/>
      <name val="Arial CE"/>
      <charset val="110"/>
    </font>
    <font>
      <sz val="10"/>
      <color indexed="9"/>
      <name val="Arial CE"/>
      <charset val="110"/>
    </font>
    <font>
      <sz val="8"/>
      <color indexed="9"/>
      <name val="Arial"/>
      <charset val="110"/>
    </font>
    <font>
      <b/>
      <sz val="10"/>
      <name val="Arial CE"/>
      <charset val="110"/>
    </font>
  </fonts>
  <fills count="8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indexed="26"/>
      </patternFill>
    </fill>
    <fill>
      <patternFill patternType="solid">
        <fgColor indexed="13"/>
      </patternFill>
    </fill>
  </fills>
  <borders count="7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35" fillId="0" borderId="0" applyNumberFormat="0" applyFill="0" applyBorder="0" applyAlignment="0" applyProtection="0"/>
    <xf numFmtId="0" fontId="40" fillId="0" borderId="0" applyAlignment="0">
      <alignment vertical="top" wrapText="1"/>
      <protection locked="0"/>
    </xf>
  </cellStyleXfs>
  <cellXfs count="447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0" fillId="2" borderId="0" xfId="0" applyFill="1"/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2" fillId="0" borderId="0" xfId="0" applyFont="1" applyAlignment="1">
      <alignment horizontal="left" vertical="center"/>
    </xf>
    <xf numFmtId="0" fontId="14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center"/>
    </xf>
    <xf numFmtId="0" fontId="0" fillId="0" borderId="6" xfId="0" applyBorder="1"/>
    <xf numFmtId="0" fontId="15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7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0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0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3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4" fontId="24" fillId="0" borderId="14" xfId="0" applyNumberFormat="1" applyFont="1" applyBorder="1" applyAlignment="1">
      <alignment horizontal="right" vertical="center"/>
    </xf>
    <xf numFmtId="4" fontId="24" fillId="0" borderId="0" xfId="0" applyNumberFormat="1" applyFont="1" applyBorder="1" applyAlignment="1">
      <alignment horizontal="right"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7" fillId="0" borderId="16" xfId="0" applyNumberFormat="1" applyFont="1" applyBorder="1" applyAlignment="1">
      <alignment vertical="center"/>
    </xf>
    <xf numFmtId="4" fontId="27" fillId="0" borderId="17" xfId="0" applyNumberFormat="1" applyFont="1" applyBorder="1" applyAlignment="1">
      <alignment vertical="center"/>
    </xf>
    <xf numFmtId="166" fontId="27" fillId="0" borderId="17" xfId="0" applyNumberFormat="1" applyFont="1" applyBorder="1" applyAlignment="1">
      <alignment vertical="center"/>
    </xf>
    <xf numFmtId="4" fontId="27" fillId="0" borderId="1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23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4" fontId="1" fillId="0" borderId="0" xfId="0" applyNumberFormat="1" applyFont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4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30" fillId="0" borderId="12" xfId="0" applyNumberFormat="1" applyFont="1" applyBorder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4" fontId="7" fillId="0" borderId="0" xfId="0" applyNumberFormat="1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32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3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34" fillId="0" borderId="25" xfId="0" applyFont="1" applyBorder="1" applyAlignment="1" applyProtection="1">
      <alignment horizontal="center" vertical="center"/>
      <protection locked="0"/>
    </xf>
    <xf numFmtId="49" fontId="34" fillId="0" borderId="25" xfId="0" applyNumberFormat="1" applyFont="1" applyBorder="1" applyAlignment="1" applyProtection="1">
      <alignment horizontal="left" vertical="center" wrapText="1"/>
      <protection locked="0"/>
    </xf>
    <xf numFmtId="0" fontId="34" fillId="0" borderId="25" xfId="0" applyFont="1" applyBorder="1" applyAlignment="1" applyProtection="1">
      <alignment horizontal="center" vertical="center" wrapText="1"/>
      <protection locked="0"/>
    </xf>
    <xf numFmtId="167" fontId="34" fillId="0" borderId="25" xfId="0" applyNumberFormat="1" applyFont="1" applyBorder="1" applyAlignment="1" applyProtection="1">
      <alignment vertical="center"/>
      <protection locked="0"/>
    </xf>
    <xf numFmtId="4" fontId="34" fillId="0" borderId="25" xfId="0" applyNumberFormat="1" applyFont="1" applyBorder="1" applyAlignment="1" applyProtection="1">
      <alignment vertical="center"/>
      <protection locked="0"/>
    </xf>
    <xf numFmtId="0" fontId="1" fillId="0" borderId="17" xfId="0" applyFont="1" applyBorder="1" applyAlignment="1">
      <alignment horizontal="center" vertical="center"/>
    </xf>
    <xf numFmtId="4" fontId="1" fillId="0" borderId="17" xfId="0" applyNumberFormat="1" applyFont="1" applyBorder="1" applyAlignment="1">
      <alignment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0" fontId="36" fillId="0" borderId="0" xfId="1" applyFont="1" applyAlignment="1">
      <alignment horizontal="center" vertical="center"/>
    </xf>
    <xf numFmtId="0" fontId="11" fillId="2" borderId="0" xfId="0" applyFont="1" applyFill="1" applyAlignment="1" applyProtection="1">
      <alignment horizontal="left" vertical="center"/>
    </xf>
    <xf numFmtId="0" fontId="38" fillId="2" borderId="0" xfId="0" applyFont="1" applyFill="1" applyAlignment="1" applyProtection="1">
      <alignment vertical="center"/>
    </xf>
    <xf numFmtId="0" fontId="37" fillId="2" borderId="0" xfId="0" applyFont="1" applyFill="1" applyAlignment="1" applyProtection="1">
      <alignment horizontal="left" vertical="center"/>
    </xf>
    <xf numFmtId="0" fontId="39" fillId="2" borderId="0" xfId="1" applyFont="1" applyFill="1" applyAlignment="1" applyProtection="1">
      <alignment vertical="center"/>
    </xf>
    <xf numFmtId="0" fontId="0" fillId="2" borderId="0" xfId="0" applyFill="1" applyProtection="1"/>
    <xf numFmtId="0" fontId="26" fillId="0" borderId="0" xfId="0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0" fontId="40" fillId="0" borderId="0" xfId="2" applyAlignment="1" applyProtection="1">
      <alignment horizontal="left" vertical="top"/>
    </xf>
    <xf numFmtId="0" fontId="41" fillId="0" borderId="0" xfId="2" applyFont="1" applyAlignment="1" applyProtection="1">
      <alignment horizontal="left" vertical="center"/>
    </xf>
    <xf numFmtId="168" fontId="42" fillId="0" borderId="0" xfId="2" applyNumberFormat="1" applyFont="1" applyAlignment="1" applyProtection="1">
      <alignment horizontal="right" vertical="center"/>
    </xf>
    <xf numFmtId="169" fontId="42" fillId="0" borderId="0" xfId="2" applyNumberFormat="1" applyFont="1" applyAlignment="1" applyProtection="1">
      <alignment horizontal="right" vertical="center"/>
    </xf>
    <xf numFmtId="0" fontId="42" fillId="0" borderId="0" xfId="2" applyFont="1" applyAlignment="1" applyProtection="1">
      <alignment horizontal="left" vertical="center"/>
    </xf>
    <xf numFmtId="0" fontId="43" fillId="0" borderId="0" xfId="2" applyFont="1" applyAlignment="1" applyProtection="1">
      <alignment horizontal="left" vertical="center"/>
    </xf>
    <xf numFmtId="170" fontId="43" fillId="0" borderId="0" xfId="2" applyNumberFormat="1" applyFont="1" applyAlignment="1" applyProtection="1">
      <alignment horizontal="right" vertical="center"/>
    </xf>
    <xf numFmtId="171" fontId="43" fillId="0" borderId="0" xfId="2" applyNumberFormat="1" applyFont="1" applyAlignment="1" applyProtection="1">
      <alignment horizontal="right" vertical="center"/>
    </xf>
    <xf numFmtId="168" fontId="43" fillId="0" borderId="0" xfId="2" applyNumberFormat="1" applyFont="1" applyAlignment="1" applyProtection="1">
      <alignment horizontal="right" vertical="center"/>
    </xf>
    <xf numFmtId="172" fontId="43" fillId="0" borderId="0" xfId="2" applyNumberFormat="1" applyFont="1" applyAlignment="1" applyProtection="1">
      <alignment horizontal="right" vertical="center"/>
    </xf>
    <xf numFmtId="169" fontId="43" fillId="0" borderId="0" xfId="2" applyNumberFormat="1" applyFont="1" applyAlignment="1" applyProtection="1">
      <alignment horizontal="right" vertical="center"/>
    </xf>
    <xf numFmtId="0" fontId="43" fillId="0" borderId="0" xfId="2" applyFont="1" applyAlignment="1" applyProtection="1">
      <alignment horizontal="center" vertical="center"/>
    </xf>
    <xf numFmtId="0" fontId="43" fillId="0" borderId="0" xfId="2" applyFont="1" applyAlignment="1" applyProtection="1">
      <alignment horizontal="left" vertical="center" wrapText="1"/>
    </xf>
    <xf numFmtId="49" fontId="43" fillId="0" borderId="0" xfId="2" applyNumberFormat="1" applyFont="1" applyAlignment="1" applyProtection="1">
      <alignment horizontal="left" vertical="top"/>
    </xf>
    <xf numFmtId="0" fontId="44" fillId="0" borderId="0" xfId="2" applyFont="1" applyAlignment="1" applyProtection="1">
      <alignment horizontal="left" vertical="center"/>
    </xf>
    <xf numFmtId="0" fontId="45" fillId="0" borderId="0" xfId="2" applyFont="1" applyAlignment="1" applyProtection="1">
      <alignment horizontal="left" vertical="center"/>
    </xf>
    <xf numFmtId="168" fontId="45" fillId="0" borderId="0" xfId="2" applyNumberFormat="1" applyFont="1" applyAlignment="1" applyProtection="1">
      <alignment horizontal="right" vertical="center"/>
    </xf>
    <xf numFmtId="169" fontId="45" fillId="0" borderId="0" xfId="2" applyNumberFormat="1" applyFont="1" applyAlignment="1" applyProtection="1">
      <alignment horizontal="right" vertical="center"/>
    </xf>
    <xf numFmtId="0" fontId="45" fillId="0" borderId="0" xfId="2" applyFont="1" applyAlignment="1" applyProtection="1">
      <alignment horizontal="center" vertical="center"/>
    </xf>
    <xf numFmtId="0" fontId="46" fillId="0" borderId="0" xfId="2" applyFont="1" applyAlignment="1" applyProtection="1">
      <alignment horizontal="left" vertical="center"/>
    </xf>
    <xf numFmtId="168" fontId="46" fillId="0" borderId="0" xfId="2" applyNumberFormat="1" applyFont="1" applyAlignment="1" applyProtection="1">
      <alignment horizontal="right" vertical="center"/>
    </xf>
    <xf numFmtId="169" fontId="46" fillId="0" borderId="0" xfId="2" applyNumberFormat="1" applyFont="1" applyAlignment="1" applyProtection="1">
      <alignment horizontal="right" vertical="center"/>
    </xf>
    <xf numFmtId="0" fontId="46" fillId="0" borderId="0" xfId="2" applyFont="1" applyAlignment="1" applyProtection="1">
      <alignment horizontal="center" vertical="center"/>
    </xf>
    <xf numFmtId="0" fontId="47" fillId="0" borderId="0" xfId="2" applyFont="1" applyAlignment="1" applyProtection="1">
      <alignment horizontal="left" vertical="center"/>
    </xf>
    <xf numFmtId="170" fontId="47" fillId="0" borderId="0" xfId="2" applyNumberFormat="1" applyFont="1" applyAlignment="1" applyProtection="1">
      <alignment horizontal="right" vertical="center"/>
    </xf>
    <xf numFmtId="171" fontId="47" fillId="0" borderId="0" xfId="2" applyNumberFormat="1" applyFont="1" applyAlignment="1" applyProtection="1">
      <alignment horizontal="right" vertical="center"/>
    </xf>
    <xf numFmtId="168" fontId="47" fillId="0" borderId="0" xfId="2" applyNumberFormat="1" applyFont="1" applyAlignment="1" applyProtection="1">
      <alignment horizontal="right" vertical="center"/>
    </xf>
    <xf numFmtId="172" fontId="47" fillId="0" borderId="0" xfId="2" applyNumberFormat="1" applyFont="1" applyAlignment="1" applyProtection="1">
      <alignment horizontal="right" vertical="center"/>
    </xf>
    <xf numFmtId="169" fontId="47" fillId="0" borderId="0" xfId="2" applyNumberFormat="1" applyFont="1" applyAlignment="1" applyProtection="1">
      <alignment horizontal="right" vertical="center"/>
    </xf>
    <xf numFmtId="0" fontId="47" fillId="0" borderId="0" xfId="2" applyFont="1" applyAlignment="1" applyProtection="1">
      <alignment horizontal="center" vertical="center"/>
    </xf>
    <xf numFmtId="0" fontId="47" fillId="0" borderId="0" xfId="2" applyFont="1" applyAlignment="1" applyProtection="1">
      <alignment horizontal="left" vertical="center" wrapText="1"/>
    </xf>
    <xf numFmtId="49" fontId="47" fillId="0" borderId="0" xfId="2" applyNumberFormat="1" applyFont="1" applyAlignment="1" applyProtection="1">
      <alignment horizontal="left" vertical="top"/>
    </xf>
    <xf numFmtId="0" fontId="46" fillId="0" borderId="26" xfId="2" applyFont="1" applyBorder="1" applyAlignment="1" applyProtection="1">
      <alignment horizontal="left" vertical="center"/>
    </xf>
    <xf numFmtId="168" fontId="46" fillId="0" borderId="26" xfId="2" applyNumberFormat="1" applyFont="1" applyBorder="1" applyAlignment="1" applyProtection="1">
      <alignment horizontal="right" vertical="center"/>
    </xf>
    <xf numFmtId="169" fontId="46" fillId="0" borderId="26" xfId="2" applyNumberFormat="1" applyFont="1" applyBorder="1" applyAlignment="1" applyProtection="1">
      <alignment horizontal="right" vertical="center"/>
    </xf>
    <xf numFmtId="0" fontId="46" fillId="0" borderId="26" xfId="2" applyFont="1" applyBorder="1" applyAlignment="1" applyProtection="1">
      <alignment horizontal="center" vertical="center"/>
    </xf>
    <xf numFmtId="0" fontId="48" fillId="6" borderId="0" xfId="2" applyFont="1" applyFill="1" applyAlignment="1" applyProtection="1">
      <alignment horizontal="left"/>
    </xf>
    <xf numFmtId="0" fontId="43" fillId="6" borderId="27" xfId="2" applyFont="1" applyFill="1" applyBorder="1" applyAlignment="1" applyProtection="1">
      <alignment horizontal="left"/>
    </xf>
    <xf numFmtId="0" fontId="43" fillId="6" borderId="0" xfId="2" applyFont="1" applyFill="1" applyAlignment="1" applyProtection="1">
      <alignment horizontal="left"/>
    </xf>
    <xf numFmtId="0" fontId="43" fillId="0" borderId="28" xfId="2" applyFont="1" applyBorder="1" applyAlignment="1" applyProtection="1">
      <alignment horizontal="left"/>
    </xf>
    <xf numFmtId="173" fontId="48" fillId="7" borderId="29" xfId="2" applyNumberFormat="1" applyFont="1" applyFill="1" applyBorder="1" applyAlignment="1" applyProtection="1">
      <alignment horizontal="center" vertical="center"/>
    </xf>
    <xf numFmtId="173" fontId="48" fillId="7" borderId="30" xfId="2" applyNumberFormat="1" applyFont="1" applyFill="1" applyBorder="1" applyAlignment="1" applyProtection="1">
      <alignment horizontal="center" vertical="center"/>
    </xf>
    <xf numFmtId="173" fontId="43" fillId="7" borderId="29" xfId="2" applyNumberFormat="1" applyFont="1" applyFill="1" applyBorder="1" applyAlignment="1" applyProtection="1">
      <alignment horizontal="center" vertical="center"/>
    </xf>
    <xf numFmtId="173" fontId="43" fillId="7" borderId="31" xfId="2" applyNumberFormat="1" applyFont="1" applyFill="1" applyBorder="1" applyAlignment="1" applyProtection="1">
      <alignment horizontal="center" vertical="center"/>
    </xf>
    <xf numFmtId="173" fontId="48" fillId="7" borderId="32" xfId="2" applyNumberFormat="1" applyFont="1" applyFill="1" applyBorder="1" applyAlignment="1" applyProtection="1">
      <alignment horizontal="center" vertical="center"/>
    </xf>
    <xf numFmtId="0" fontId="48" fillId="7" borderId="33" xfId="2" applyFont="1" applyFill="1" applyBorder="1" applyAlignment="1" applyProtection="1">
      <alignment horizontal="center" vertical="center" wrapText="1"/>
    </xf>
    <xf numFmtId="0" fontId="48" fillId="7" borderId="34" xfId="2" applyFont="1" applyFill="1" applyBorder="1" applyAlignment="1" applyProtection="1">
      <alignment horizontal="center" vertical="center" wrapText="1"/>
    </xf>
    <xf numFmtId="0" fontId="43" fillId="7" borderId="33" xfId="2" applyFont="1" applyFill="1" applyBorder="1" applyAlignment="1" applyProtection="1">
      <alignment horizontal="center" vertical="center" wrapText="1"/>
    </xf>
    <xf numFmtId="0" fontId="43" fillId="7" borderId="35" xfId="2" applyFont="1" applyFill="1" applyBorder="1" applyAlignment="1" applyProtection="1">
      <alignment horizontal="center" vertical="center" wrapText="1"/>
    </xf>
    <xf numFmtId="0" fontId="48" fillId="7" borderId="36" xfId="2" applyFont="1" applyFill="1" applyBorder="1" applyAlignment="1" applyProtection="1">
      <alignment horizontal="center" vertical="center" wrapText="1"/>
    </xf>
    <xf numFmtId="0" fontId="48" fillId="6" borderId="0" xfId="2" applyFont="1" applyFill="1" applyAlignment="1" applyProtection="1">
      <alignment horizontal="left" vertical="center"/>
    </xf>
    <xf numFmtId="0" fontId="49" fillId="6" borderId="0" xfId="2" applyFont="1" applyFill="1" applyAlignment="1" applyProtection="1">
      <alignment horizontal="left" vertical="center"/>
    </xf>
    <xf numFmtId="0" fontId="50" fillId="6" borderId="0" xfId="2" applyFont="1" applyFill="1" applyAlignment="1" applyProtection="1">
      <alignment horizontal="left"/>
    </xf>
    <xf numFmtId="0" fontId="51" fillId="6" borderId="0" xfId="2" applyFont="1" applyFill="1" applyAlignment="1" applyProtection="1">
      <alignment horizontal="left"/>
    </xf>
    <xf numFmtId="0" fontId="51" fillId="6" borderId="0" xfId="2" applyFont="1" applyFill="1" applyAlignment="1" applyProtection="1">
      <alignment horizontal="left" vertical="center"/>
    </xf>
    <xf numFmtId="0" fontId="48" fillId="6" borderId="0" xfId="2" applyFont="1" applyFill="1" applyAlignment="1" applyProtection="1">
      <alignment horizontal="center" vertical="center"/>
    </xf>
    <xf numFmtId="0" fontId="40" fillId="6" borderId="0" xfId="2" applyFont="1" applyFill="1" applyAlignment="1" applyProtection="1">
      <alignment horizontal="left" vertical="center"/>
    </xf>
    <xf numFmtId="0" fontId="48" fillId="7" borderId="37" xfId="2" applyFont="1" applyFill="1" applyBorder="1" applyAlignment="1" applyProtection="1">
      <alignment horizontal="center" vertical="center" wrapText="1"/>
    </xf>
    <xf numFmtId="0" fontId="48" fillId="7" borderId="35" xfId="2" applyFont="1" applyFill="1" applyBorder="1" applyAlignment="1" applyProtection="1">
      <alignment horizontal="center" vertical="center" wrapText="1"/>
    </xf>
    <xf numFmtId="173" fontId="48" fillId="7" borderId="38" xfId="2" applyNumberFormat="1" applyFont="1" applyFill="1" applyBorder="1" applyAlignment="1" applyProtection="1">
      <alignment horizontal="center" vertical="center"/>
    </xf>
    <xf numFmtId="173" fontId="48" fillId="7" borderId="31" xfId="2" applyNumberFormat="1" applyFont="1" applyFill="1" applyBorder="1" applyAlignment="1" applyProtection="1">
      <alignment horizontal="center" vertical="center"/>
    </xf>
    <xf numFmtId="0" fontId="40" fillId="6" borderId="39" xfId="2" applyFont="1" applyFill="1" applyBorder="1" applyAlignment="1" applyProtection="1">
      <alignment horizontal="left"/>
    </xf>
    <xf numFmtId="0" fontId="40" fillId="6" borderId="40" xfId="2" applyFont="1" applyFill="1" applyBorder="1" applyAlignment="1" applyProtection="1">
      <alignment horizontal="left"/>
    </xf>
    <xf numFmtId="0" fontId="40" fillId="6" borderId="41" xfId="2" applyFont="1" applyFill="1" applyBorder="1" applyAlignment="1" applyProtection="1">
      <alignment horizontal="left"/>
    </xf>
    <xf numFmtId="0" fontId="40" fillId="0" borderId="42" xfId="2" applyFont="1" applyBorder="1" applyAlignment="1" applyProtection="1">
      <alignment horizontal="left"/>
    </xf>
    <xf numFmtId="0" fontId="40" fillId="0" borderId="26" xfId="2" applyFont="1" applyBorder="1" applyAlignment="1" applyProtection="1">
      <alignment horizontal="left"/>
    </xf>
    <xf numFmtId="0" fontId="40" fillId="0" borderId="43" xfId="2" applyFont="1" applyBorder="1" applyAlignment="1" applyProtection="1">
      <alignment horizontal="left"/>
    </xf>
    <xf numFmtId="0" fontId="52" fillId="0" borderId="26" xfId="2" applyFont="1" applyBorder="1" applyAlignment="1" applyProtection="1">
      <alignment horizontal="left"/>
    </xf>
    <xf numFmtId="0" fontId="40" fillId="0" borderId="44" xfId="2" applyFont="1" applyBorder="1" applyAlignment="1" applyProtection="1">
      <alignment horizontal="left"/>
    </xf>
    <xf numFmtId="0" fontId="40" fillId="0" borderId="45" xfId="2" applyFont="1" applyBorder="1" applyAlignment="1" applyProtection="1">
      <alignment horizontal="left"/>
    </xf>
    <xf numFmtId="0" fontId="40" fillId="0" borderId="46" xfId="2" applyFont="1" applyBorder="1" applyAlignment="1" applyProtection="1">
      <alignment horizontal="left"/>
    </xf>
    <xf numFmtId="0" fontId="43" fillId="0" borderId="42" xfId="2" applyFont="1" applyBorder="1" applyAlignment="1" applyProtection="1">
      <alignment horizontal="left" vertical="center"/>
    </xf>
    <xf numFmtId="0" fontId="43" fillId="0" borderId="26" xfId="2" applyFont="1" applyBorder="1" applyAlignment="1" applyProtection="1">
      <alignment horizontal="left" vertical="center"/>
    </xf>
    <xf numFmtId="0" fontId="43" fillId="0" borderId="43" xfId="2" applyFont="1" applyBorder="1" applyAlignment="1" applyProtection="1">
      <alignment horizontal="left" vertical="center"/>
    </xf>
    <xf numFmtId="0" fontId="43" fillId="0" borderId="28" xfId="2" applyFont="1" applyBorder="1" applyAlignment="1" applyProtection="1">
      <alignment horizontal="left" vertical="center"/>
    </xf>
    <xf numFmtId="0" fontId="48" fillId="0" borderId="47" xfId="2" applyFont="1" applyBorder="1" applyAlignment="1" applyProtection="1">
      <alignment horizontal="left" vertical="center"/>
    </xf>
    <xf numFmtId="173" fontId="48" fillId="0" borderId="48" xfId="2" applyNumberFormat="1" applyFont="1" applyBorder="1" applyAlignment="1" applyProtection="1">
      <alignment horizontal="right" vertical="center"/>
    </xf>
    <xf numFmtId="0" fontId="43" fillId="0" borderId="49" xfId="2" applyFont="1" applyBorder="1" applyAlignment="1" applyProtection="1">
      <alignment horizontal="left" vertical="center"/>
    </xf>
    <xf numFmtId="0" fontId="43" fillId="0" borderId="27" xfId="2" applyFont="1" applyBorder="1" applyAlignment="1" applyProtection="1">
      <alignment horizontal="left" vertical="center"/>
    </xf>
    <xf numFmtId="0" fontId="48" fillId="0" borderId="50" xfId="2" applyFont="1" applyBorder="1" applyAlignment="1" applyProtection="1">
      <alignment horizontal="left" vertical="center" wrapText="1"/>
    </xf>
    <xf numFmtId="0" fontId="43" fillId="0" borderId="51" xfId="2" applyFont="1" applyBorder="1" applyAlignment="1" applyProtection="1">
      <alignment horizontal="left" vertical="center"/>
    </xf>
    <xf numFmtId="173" fontId="48" fillId="0" borderId="50" xfId="2" applyNumberFormat="1" applyFont="1" applyBorder="1" applyAlignment="1" applyProtection="1">
      <alignment horizontal="right" vertical="center"/>
    </xf>
    <xf numFmtId="173" fontId="48" fillId="0" borderId="0" xfId="2" applyNumberFormat="1" applyFont="1" applyAlignment="1" applyProtection="1">
      <alignment horizontal="right" vertical="center"/>
    </xf>
    <xf numFmtId="0" fontId="48" fillId="0" borderId="50" xfId="2" applyFont="1" applyBorder="1" applyAlignment="1" applyProtection="1">
      <alignment horizontal="left" vertical="center"/>
    </xf>
    <xf numFmtId="0" fontId="48" fillId="0" borderId="0" xfId="2" applyFont="1" applyAlignment="1" applyProtection="1">
      <alignment horizontal="left" vertical="top" wrapText="1"/>
    </xf>
    <xf numFmtId="0" fontId="48" fillId="0" borderId="0" xfId="2" applyFont="1" applyAlignment="1" applyProtection="1">
      <alignment horizontal="left" vertical="top"/>
    </xf>
    <xf numFmtId="0" fontId="43" fillId="0" borderId="48" xfId="2" applyFont="1" applyBorder="1" applyAlignment="1" applyProtection="1">
      <alignment horizontal="left" vertical="center"/>
    </xf>
    <xf numFmtId="0" fontId="48" fillId="0" borderId="55" xfId="2" applyFont="1" applyBorder="1" applyAlignment="1" applyProtection="1">
      <alignment horizontal="left" vertical="center"/>
    </xf>
    <xf numFmtId="0" fontId="48" fillId="0" borderId="56" xfId="2" applyFont="1" applyBorder="1" applyAlignment="1" applyProtection="1">
      <alignment horizontal="left" vertical="center"/>
    </xf>
    <xf numFmtId="173" fontId="48" fillId="0" borderId="57" xfId="2" applyNumberFormat="1" applyFont="1" applyBorder="1" applyAlignment="1" applyProtection="1">
      <alignment horizontal="right" vertical="center"/>
    </xf>
    <xf numFmtId="0" fontId="43" fillId="0" borderId="58" xfId="2" applyFont="1" applyBorder="1" applyAlignment="1" applyProtection="1">
      <alignment horizontal="left" vertical="center"/>
    </xf>
    <xf numFmtId="0" fontId="48" fillId="0" borderId="52" xfId="2" applyFont="1" applyBorder="1" applyAlignment="1" applyProtection="1">
      <alignment horizontal="left" vertical="center"/>
    </xf>
    <xf numFmtId="0" fontId="43" fillId="0" borderId="53" xfId="2" applyFont="1" applyBorder="1" applyAlignment="1" applyProtection="1">
      <alignment horizontal="left" vertical="center"/>
    </xf>
    <xf numFmtId="0" fontId="43" fillId="0" borderId="54" xfId="2" applyFont="1" applyBorder="1" applyAlignment="1" applyProtection="1">
      <alignment horizontal="left" vertical="center"/>
    </xf>
    <xf numFmtId="0" fontId="48" fillId="0" borderId="0" xfId="2" applyFont="1" applyAlignment="1" applyProtection="1">
      <alignment horizontal="left" vertical="center"/>
    </xf>
    <xf numFmtId="0" fontId="53" fillId="0" borderId="0" xfId="2" applyFont="1" applyAlignment="1" applyProtection="1">
      <alignment horizontal="left" vertical="center"/>
    </xf>
    <xf numFmtId="0" fontId="43" fillId="0" borderId="57" xfId="2" applyFont="1" applyBorder="1" applyAlignment="1" applyProtection="1">
      <alignment horizontal="left" vertical="center"/>
    </xf>
    <xf numFmtId="173" fontId="48" fillId="0" borderId="58" xfId="2" applyNumberFormat="1" applyFont="1" applyBorder="1" applyAlignment="1" applyProtection="1">
      <alignment horizontal="right" vertical="center"/>
    </xf>
    <xf numFmtId="49" fontId="48" fillId="0" borderId="55" xfId="2" applyNumberFormat="1" applyFont="1" applyBorder="1" applyAlignment="1" applyProtection="1">
      <alignment horizontal="left" vertical="center"/>
    </xf>
    <xf numFmtId="0" fontId="51" fillId="0" borderId="0" xfId="2" applyFont="1" applyAlignment="1" applyProtection="1">
      <alignment horizontal="left" vertical="center"/>
    </xf>
    <xf numFmtId="0" fontId="43" fillId="0" borderId="44" xfId="2" applyFont="1" applyBorder="1" applyAlignment="1" applyProtection="1">
      <alignment horizontal="left" vertical="center"/>
    </xf>
    <xf numFmtId="0" fontId="43" fillId="0" borderId="45" xfId="2" applyFont="1" applyBorder="1" applyAlignment="1" applyProtection="1">
      <alignment horizontal="left" vertical="center"/>
    </xf>
    <xf numFmtId="0" fontId="43" fillId="0" borderId="46" xfId="2" applyFont="1" applyBorder="1" applyAlignment="1" applyProtection="1">
      <alignment horizontal="left" vertical="center"/>
    </xf>
    <xf numFmtId="0" fontId="43" fillId="0" borderId="39" xfId="2" applyFont="1" applyBorder="1" applyAlignment="1" applyProtection="1">
      <alignment horizontal="left" vertical="center"/>
    </xf>
    <xf numFmtId="0" fontId="43" fillId="0" borderId="40" xfId="2" applyFont="1" applyBorder="1" applyAlignment="1" applyProtection="1">
      <alignment horizontal="left" vertical="center"/>
    </xf>
    <xf numFmtId="0" fontId="54" fillId="0" borderId="40" xfId="2" applyFont="1" applyBorder="1" applyAlignment="1" applyProtection="1">
      <alignment horizontal="left" vertical="center"/>
    </xf>
    <xf numFmtId="0" fontId="43" fillId="0" borderId="41" xfId="2" applyFont="1" applyBorder="1" applyAlignment="1" applyProtection="1">
      <alignment horizontal="left" vertical="center"/>
    </xf>
    <xf numFmtId="0" fontId="43" fillId="0" borderId="59" xfId="2" applyFont="1" applyBorder="1" applyAlignment="1" applyProtection="1">
      <alignment horizontal="left" vertical="center"/>
    </xf>
    <xf numFmtId="0" fontId="43" fillId="0" borderId="60" xfId="2" applyFont="1" applyBorder="1" applyAlignment="1" applyProtection="1">
      <alignment horizontal="left" vertical="center"/>
    </xf>
    <xf numFmtId="0" fontId="43" fillId="0" borderId="35" xfId="2" applyFont="1" applyBorder="1" applyAlignment="1" applyProtection="1">
      <alignment horizontal="left" vertical="center"/>
    </xf>
    <xf numFmtId="0" fontId="43" fillId="0" borderId="33" xfId="2" applyFont="1" applyBorder="1" applyAlignment="1" applyProtection="1">
      <alignment horizontal="left" vertical="center"/>
    </xf>
    <xf numFmtId="0" fontId="43" fillId="0" borderId="61" xfId="2" applyFont="1" applyBorder="1" applyAlignment="1" applyProtection="1">
      <alignment horizontal="left" vertical="center"/>
    </xf>
    <xf numFmtId="170" fontId="40" fillId="0" borderId="62" xfId="2" applyNumberFormat="1" applyFont="1" applyBorder="1" applyAlignment="1" applyProtection="1">
      <alignment horizontal="right" vertical="center"/>
    </xf>
    <xf numFmtId="170" fontId="40" fillId="0" borderId="63" xfId="2" applyNumberFormat="1" applyFont="1" applyBorder="1" applyAlignment="1" applyProtection="1">
      <alignment horizontal="right" vertical="center"/>
    </xf>
    <xf numFmtId="170" fontId="55" fillId="0" borderId="31" xfId="2" applyNumberFormat="1" applyFont="1" applyBorder="1" applyAlignment="1" applyProtection="1">
      <alignment horizontal="right" vertical="center"/>
    </xf>
    <xf numFmtId="169" fontId="55" fillId="0" borderId="29" xfId="2" applyNumberFormat="1" applyFont="1" applyBorder="1" applyAlignment="1" applyProtection="1">
      <alignment horizontal="right" vertical="center"/>
    </xf>
    <xf numFmtId="170" fontId="40" fillId="0" borderId="31" xfId="2" applyNumberFormat="1" applyFont="1" applyBorder="1" applyAlignment="1" applyProtection="1">
      <alignment horizontal="right" vertical="center"/>
    </xf>
    <xf numFmtId="170" fontId="40" fillId="0" borderId="29" xfId="2" applyNumberFormat="1" applyFont="1" applyBorder="1" applyAlignment="1" applyProtection="1">
      <alignment horizontal="right" vertical="center"/>
    </xf>
    <xf numFmtId="170" fontId="55" fillId="0" borderId="63" xfId="2" applyNumberFormat="1" applyFont="1" applyBorder="1" applyAlignment="1" applyProtection="1">
      <alignment horizontal="right" vertical="center"/>
    </xf>
    <xf numFmtId="169" fontId="55" fillId="0" borderId="63" xfId="2" applyNumberFormat="1" applyFont="1" applyBorder="1" applyAlignment="1" applyProtection="1">
      <alignment horizontal="right" vertical="center"/>
    </xf>
    <xf numFmtId="170" fontId="40" fillId="0" borderId="64" xfId="2" applyNumberFormat="1" applyFont="1" applyBorder="1" applyAlignment="1" applyProtection="1">
      <alignment horizontal="right" vertical="center"/>
    </xf>
    <xf numFmtId="0" fontId="54" fillId="0" borderId="40" xfId="2" applyFont="1" applyBorder="1" applyAlignment="1" applyProtection="1">
      <alignment horizontal="left" vertical="center" wrapText="1"/>
    </xf>
    <xf numFmtId="0" fontId="56" fillId="0" borderId="59" xfId="2" applyFont="1" applyBorder="1" applyAlignment="1" applyProtection="1">
      <alignment horizontal="left" vertical="center"/>
    </xf>
    <xf numFmtId="0" fontId="56" fillId="0" borderId="35" xfId="2" applyFont="1" applyBorder="1" applyAlignment="1" applyProtection="1">
      <alignment horizontal="left" vertical="center"/>
    </xf>
    <xf numFmtId="0" fontId="54" fillId="0" borderId="33" xfId="2" applyFont="1" applyBorder="1" applyAlignment="1" applyProtection="1">
      <alignment horizontal="left" vertical="center"/>
    </xf>
    <xf numFmtId="0" fontId="54" fillId="0" borderId="60" xfId="2" applyFont="1" applyBorder="1" applyAlignment="1" applyProtection="1">
      <alignment horizontal="left" vertical="center"/>
    </xf>
    <xf numFmtId="0" fontId="54" fillId="0" borderId="61" xfId="2" applyFont="1" applyBorder="1" applyAlignment="1" applyProtection="1">
      <alignment horizontal="left" vertical="center"/>
    </xf>
    <xf numFmtId="0" fontId="54" fillId="0" borderId="35" xfId="2" applyFont="1" applyBorder="1" applyAlignment="1" applyProtection="1">
      <alignment horizontal="left" vertical="center"/>
    </xf>
    <xf numFmtId="173" fontId="43" fillId="0" borderId="65" xfId="2" applyNumberFormat="1" applyFont="1" applyBorder="1" applyAlignment="1" applyProtection="1">
      <alignment horizontal="center" vertical="center"/>
    </xf>
    <xf numFmtId="0" fontId="44" fillId="0" borderId="47" xfId="2" applyFont="1" applyBorder="1" applyAlignment="1" applyProtection="1">
      <alignment horizontal="left" vertical="center"/>
    </xf>
    <xf numFmtId="0" fontId="43" fillId="0" borderId="55" xfId="2" applyFont="1" applyBorder="1" applyAlignment="1" applyProtection="1">
      <alignment horizontal="left" vertical="center"/>
    </xf>
    <xf numFmtId="169" fontId="55" fillId="0" borderId="56" xfId="2" applyNumberFormat="1" applyFont="1" applyBorder="1" applyAlignment="1" applyProtection="1">
      <alignment horizontal="right" vertical="center"/>
    </xf>
    <xf numFmtId="0" fontId="43" fillId="0" borderId="66" xfId="2" applyFont="1" applyBorder="1" applyAlignment="1" applyProtection="1">
      <alignment horizontal="left" vertical="center"/>
    </xf>
    <xf numFmtId="0" fontId="43" fillId="0" borderId="56" xfId="2" applyFont="1" applyBorder="1" applyAlignment="1" applyProtection="1">
      <alignment horizontal="left" vertical="center"/>
    </xf>
    <xf numFmtId="169" fontId="40" fillId="0" borderId="56" xfId="2" applyNumberFormat="1" applyFont="1" applyBorder="1" applyAlignment="1" applyProtection="1">
      <alignment horizontal="right" vertical="center"/>
    </xf>
    <xf numFmtId="170" fontId="40" fillId="0" borderId="57" xfId="2" applyNumberFormat="1" applyFont="1" applyBorder="1" applyAlignment="1" applyProtection="1">
      <alignment horizontal="right" vertical="center"/>
    </xf>
    <xf numFmtId="0" fontId="57" fillId="0" borderId="57" xfId="2" applyFont="1" applyBorder="1" applyAlignment="1" applyProtection="1">
      <alignment horizontal="right" vertical="center"/>
    </xf>
    <xf numFmtId="0" fontId="57" fillId="0" borderId="58" xfId="2" applyFont="1" applyBorder="1" applyAlignment="1" applyProtection="1">
      <alignment horizontal="left" vertical="center"/>
    </xf>
    <xf numFmtId="0" fontId="43" fillId="0" borderId="52" xfId="2" applyFont="1" applyBorder="1" applyAlignment="1" applyProtection="1">
      <alignment horizontal="left" vertical="center"/>
    </xf>
    <xf numFmtId="173" fontId="43" fillId="0" borderId="67" xfId="2" applyNumberFormat="1" applyFont="1" applyBorder="1" applyAlignment="1" applyProtection="1">
      <alignment horizontal="center" vertical="center"/>
    </xf>
    <xf numFmtId="170" fontId="40" fillId="0" borderId="56" xfId="2" applyNumberFormat="1" applyFont="1" applyBorder="1" applyAlignment="1" applyProtection="1">
      <alignment horizontal="right" vertical="center"/>
    </xf>
    <xf numFmtId="0" fontId="44" fillId="0" borderId="56" xfId="2" applyFont="1" applyBorder="1" applyAlignment="1" applyProtection="1">
      <alignment horizontal="left" vertical="center"/>
    </xf>
    <xf numFmtId="169" fontId="55" fillId="0" borderId="39" xfId="2" applyNumberFormat="1" applyFont="1" applyBorder="1" applyAlignment="1" applyProtection="1">
      <alignment horizontal="right" vertical="center"/>
    </xf>
    <xf numFmtId="169" fontId="40" fillId="0" borderId="39" xfId="2" applyNumberFormat="1" applyFont="1" applyBorder="1" applyAlignment="1" applyProtection="1">
      <alignment horizontal="right" vertical="center"/>
    </xf>
    <xf numFmtId="170" fontId="40" fillId="0" borderId="41" xfId="2" applyNumberFormat="1" applyFont="1" applyBorder="1" applyAlignment="1" applyProtection="1">
      <alignment horizontal="right" vertical="center"/>
    </xf>
    <xf numFmtId="0" fontId="43" fillId="0" borderId="68" xfId="2" applyFont="1" applyBorder="1" applyAlignment="1" applyProtection="1">
      <alignment horizontal="left" vertical="center"/>
    </xf>
    <xf numFmtId="173" fontId="43" fillId="0" borderId="32" xfId="2" applyNumberFormat="1" applyFont="1" applyBorder="1" applyAlignment="1" applyProtection="1">
      <alignment horizontal="center" vertical="center"/>
    </xf>
    <xf numFmtId="0" fontId="43" fillId="0" borderId="29" xfId="2" applyFont="1" applyBorder="1" applyAlignment="1" applyProtection="1">
      <alignment horizontal="left" vertical="center"/>
    </xf>
    <xf numFmtId="0" fontId="43" fillId="0" borderId="63" xfId="2" applyFont="1" applyBorder="1" applyAlignment="1" applyProtection="1">
      <alignment horizontal="left" vertical="center"/>
    </xf>
    <xf numFmtId="0" fontId="43" fillId="0" borderId="31" xfId="2" applyFont="1" applyBorder="1" applyAlignment="1" applyProtection="1">
      <alignment horizontal="left" vertical="center"/>
    </xf>
    <xf numFmtId="169" fontId="55" fillId="0" borderId="69" xfId="2" applyNumberFormat="1" applyFont="1" applyBorder="1" applyAlignment="1" applyProtection="1">
      <alignment horizontal="right" vertical="center"/>
    </xf>
    <xf numFmtId="169" fontId="55" fillId="0" borderId="40" xfId="2" applyNumberFormat="1" applyFont="1" applyBorder="1" applyAlignment="1" applyProtection="1">
      <alignment horizontal="right" vertical="center"/>
    </xf>
    <xf numFmtId="170" fontId="58" fillId="0" borderId="45" xfId="2" applyNumberFormat="1" applyFont="1" applyBorder="1" applyAlignment="1" applyProtection="1">
      <alignment horizontal="right" vertical="center"/>
    </xf>
    <xf numFmtId="0" fontId="54" fillId="0" borderId="42" xfId="2" applyFont="1" applyBorder="1" applyAlignment="1" applyProtection="1">
      <alignment horizontal="left" vertical="top"/>
    </xf>
    <xf numFmtId="0" fontId="43" fillId="0" borderId="70" xfId="2" applyFont="1" applyBorder="1" applyAlignment="1" applyProtection="1">
      <alignment horizontal="left" vertical="center"/>
    </xf>
    <xf numFmtId="0" fontId="43" fillId="0" borderId="71" xfId="2" applyFont="1" applyBorder="1" applyAlignment="1" applyProtection="1">
      <alignment horizontal="left" vertical="center"/>
    </xf>
    <xf numFmtId="0" fontId="43" fillId="0" borderId="50" xfId="2" applyFont="1" applyBorder="1" applyAlignment="1" applyProtection="1">
      <alignment horizontal="left" vertical="center"/>
    </xf>
    <xf numFmtId="174" fontId="59" fillId="0" borderId="41" xfId="2" applyNumberFormat="1" applyFont="1" applyBorder="1" applyAlignment="1" applyProtection="1">
      <alignment horizontal="right" vertical="center"/>
    </xf>
    <xf numFmtId="0" fontId="43" fillId="0" borderId="72" xfId="2" applyFont="1" applyBorder="1" applyAlignment="1" applyProtection="1">
      <alignment horizontal="left"/>
    </xf>
    <xf numFmtId="0" fontId="43" fillId="0" borderId="52" xfId="2" applyFont="1" applyBorder="1" applyAlignment="1" applyProtection="1">
      <alignment horizontal="left"/>
    </xf>
    <xf numFmtId="170" fontId="48" fillId="0" borderId="52" xfId="2" applyNumberFormat="1" applyFont="1" applyBorder="1" applyAlignment="1" applyProtection="1">
      <alignment horizontal="right" vertical="center"/>
    </xf>
    <xf numFmtId="169" fontId="48" fillId="0" borderId="56" xfId="2" applyNumberFormat="1" applyFont="1" applyBorder="1" applyAlignment="1" applyProtection="1">
      <alignment horizontal="right" vertical="center"/>
    </xf>
    <xf numFmtId="169" fontId="55" fillId="0" borderId="52" xfId="2" applyNumberFormat="1" applyFont="1" applyBorder="1" applyAlignment="1" applyProtection="1">
      <alignment horizontal="right" vertical="center"/>
    </xf>
    <xf numFmtId="174" fontId="59" fillId="0" borderId="73" xfId="2" applyNumberFormat="1" applyFont="1" applyBorder="1" applyAlignment="1" applyProtection="1">
      <alignment horizontal="right" vertical="center"/>
    </xf>
    <xf numFmtId="0" fontId="54" fillId="0" borderId="74" xfId="2" applyFont="1" applyBorder="1" applyAlignment="1" applyProtection="1">
      <alignment horizontal="left" vertical="top"/>
    </xf>
    <xf numFmtId="0" fontId="43" fillId="0" borderId="47" xfId="2" applyFont="1" applyBorder="1" applyAlignment="1" applyProtection="1">
      <alignment horizontal="left" vertical="center"/>
    </xf>
    <xf numFmtId="170" fontId="48" fillId="0" borderId="56" xfId="2" applyNumberFormat="1" applyFont="1" applyBorder="1" applyAlignment="1" applyProtection="1">
      <alignment horizontal="right" vertical="center"/>
    </xf>
    <xf numFmtId="174" fontId="59" fillId="0" borderId="66" xfId="2" applyNumberFormat="1" applyFont="1" applyBorder="1" applyAlignment="1" applyProtection="1">
      <alignment horizontal="right" vertical="center"/>
    </xf>
    <xf numFmtId="0" fontId="54" fillId="0" borderId="29" xfId="2" applyFont="1" applyBorder="1" applyAlignment="1" applyProtection="1">
      <alignment horizontal="left" vertical="center"/>
    </xf>
    <xf numFmtId="0" fontId="43" fillId="0" borderId="75" xfId="2" applyFont="1" applyBorder="1" applyAlignment="1" applyProtection="1">
      <alignment horizontal="left" vertical="center"/>
    </xf>
    <xf numFmtId="169" fontId="60" fillId="0" borderId="76" xfId="2" applyNumberFormat="1" applyFont="1" applyBorder="1" applyAlignment="1" applyProtection="1">
      <alignment horizontal="right" vertical="center"/>
    </xf>
    <xf numFmtId="0" fontId="43" fillId="0" borderId="77" xfId="2" applyFont="1" applyBorder="1" applyAlignment="1" applyProtection="1">
      <alignment horizontal="left" vertical="center"/>
    </xf>
    <xf numFmtId="0" fontId="40" fillId="0" borderId="60" xfId="2" applyFont="1" applyBorder="1" applyAlignment="1" applyProtection="1">
      <alignment horizontal="left" vertical="center"/>
    </xf>
    <xf numFmtId="0" fontId="43" fillId="0" borderId="44" xfId="2" applyFont="1" applyBorder="1" applyAlignment="1" applyProtection="1">
      <alignment horizontal="left"/>
    </xf>
    <xf numFmtId="0" fontId="43" fillId="0" borderId="78" xfId="2" applyFont="1" applyBorder="1" applyAlignment="1" applyProtection="1">
      <alignment horizontal="left" vertical="center"/>
    </xf>
    <xf numFmtId="0" fontId="43" fillId="0" borderId="69" xfId="2" applyFont="1" applyBorder="1" applyAlignment="1" applyProtection="1">
      <alignment horizontal="left"/>
    </xf>
    <xf numFmtId="0" fontId="43" fillId="0" borderId="64" xfId="2" applyFont="1" applyBorder="1" applyAlignment="1" applyProtection="1">
      <alignment horizontal="left" vertical="center"/>
    </xf>
    <xf numFmtId="0" fontId="25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4" fontId="23" fillId="5" borderId="0" xfId="0" applyNumberFormat="1" applyFont="1" applyFill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0" fontId="1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2" fillId="5" borderId="8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vertical="center"/>
    </xf>
    <xf numFmtId="0" fontId="2" fillId="5" borderId="9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vertical="center"/>
    </xf>
    <xf numFmtId="4" fontId="23" fillId="0" borderId="0" xfId="0" applyNumberFormat="1" applyFont="1" applyBorder="1" applyAlignment="1">
      <alignment horizontal="right" vertical="center"/>
    </xf>
    <xf numFmtId="4" fontId="16" fillId="0" borderId="0" xfId="0" applyNumberFormat="1" applyFont="1" applyBorder="1" applyAlignment="1">
      <alignment vertical="center"/>
    </xf>
    <xf numFmtId="0" fontId="0" fillId="0" borderId="0" xfId="0" applyBorder="1"/>
    <xf numFmtId="4" fontId="14" fillId="0" borderId="0" xfId="0" applyNumberFormat="1" applyFont="1" applyBorder="1" applyAlignment="1">
      <alignment vertical="center"/>
    </xf>
    <xf numFmtId="4" fontId="17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39" fillId="2" borderId="0" xfId="1" applyFont="1" applyFill="1" applyAlignment="1" applyProtection="1">
      <alignment horizontal="center" vertical="center"/>
    </xf>
    <xf numFmtId="4" fontId="7" fillId="0" borderId="23" xfId="0" applyNumberFormat="1" applyFont="1" applyBorder="1" applyAlignment="1"/>
    <xf numFmtId="4" fontId="7" fillId="0" borderId="23" xfId="0" applyNumberFormat="1" applyFont="1" applyBorder="1" applyAlignment="1">
      <alignment vertical="center"/>
    </xf>
    <xf numFmtId="4" fontId="5" fillId="0" borderId="12" xfId="0" applyNumberFormat="1" applyFont="1" applyBorder="1" applyAlignment="1"/>
    <xf numFmtId="4" fontId="5" fillId="0" borderId="12" xfId="0" applyNumberFormat="1" applyFont="1" applyBorder="1" applyAlignment="1">
      <alignment vertical="center"/>
    </xf>
    <xf numFmtId="4" fontId="7" fillId="0" borderId="17" xfId="0" applyNumberFormat="1" applyFont="1" applyBorder="1" applyAlignment="1"/>
    <xf numFmtId="4" fontId="7" fillId="0" borderId="17" xfId="0" applyNumberFormat="1" applyFont="1" applyBorder="1" applyAlignment="1">
      <alignment vertical="center"/>
    </xf>
    <xf numFmtId="0" fontId="0" fillId="0" borderId="25" xfId="0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vertical="center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33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/>
    </xf>
    <xf numFmtId="0" fontId="32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4" fontId="5" fillId="0" borderId="0" xfId="0" applyNumberFormat="1" applyFont="1" applyBorder="1" applyAlignment="1"/>
    <xf numFmtId="4" fontId="5" fillId="0" borderId="0" xfId="0" applyNumberFormat="1" applyFont="1" applyBorder="1" applyAlignment="1">
      <alignment vertical="center"/>
    </xf>
    <xf numFmtId="0" fontId="33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34" fillId="0" borderId="25" xfId="0" applyFont="1" applyBorder="1" applyAlignment="1" applyProtection="1">
      <alignment horizontal="left" vertical="center" wrapText="1"/>
      <protection locked="0"/>
    </xf>
    <xf numFmtId="0" fontId="34" fillId="0" borderId="25" xfId="0" applyFont="1" applyBorder="1" applyAlignment="1" applyProtection="1">
      <alignment vertical="center"/>
      <protection locked="0"/>
    </xf>
    <xf numFmtId="0" fontId="2" fillId="5" borderId="23" xfId="0" applyFont="1" applyFill="1" applyBorder="1" applyAlignment="1">
      <alignment horizontal="center" vertical="center" wrapText="1"/>
    </xf>
    <xf numFmtId="0" fontId="0" fillId="5" borderId="23" xfId="0" applyFont="1" applyFill="1" applyBorder="1" applyAlignment="1">
      <alignment horizontal="center" vertical="center" wrapText="1"/>
    </xf>
    <xf numFmtId="0" fontId="0" fillId="5" borderId="24" xfId="0" applyFont="1" applyFill="1" applyBorder="1" applyAlignment="1">
      <alignment horizontal="center" vertical="center" wrapText="1"/>
    </xf>
    <xf numFmtId="4" fontId="23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left" vertical="center"/>
    </xf>
    <xf numFmtId="4" fontId="1" fillId="0" borderId="0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0" fontId="48" fillId="0" borderId="47" xfId="2" applyFont="1" applyBorder="1" applyAlignment="1" applyProtection="1">
      <alignment horizontal="left" vertical="center" wrapText="1"/>
    </xf>
    <xf numFmtId="173" fontId="48" fillId="0" borderId="48" xfId="2" applyNumberFormat="1" applyFont="1" applyBorder="1" applyAlignment="1" applyProtection="1">
      <alignment horizontal="left" vertical="center"/>
    </xf>
    <xf numFmtId="173" fontId="48" fillId="0" borderId="49" xfId="2" applyNumberFormat="1" applyFont="1" applyBorder="1" applyAlignment="1" applyProtection="1">
      <alignment horizontal="left" vertical="center"/>
    </xf>
    <xf numFmtId="0" fontId="48" fillId="0" borderId="50" xfId="2" applyFont="1" applyBorder="1" applyAlignment="1" applyProtection="1">
      <alignment horizontal="left" vertical="center" wrapText="1"/>
    </xf>
    <xf numFmtId="173" fontId="48" fillId="0" borderId="0" xfId="2" applyNumberFormat="1" applyFont="1" applyAlignment="1" applyProtection="1">
      <alignment horizontal="left" vertical="center"/>
    </xf>
    <xf numFmtId="173" fontId="48" fillId="0" borderId="51" xfId="2" applyNumberFormat="1" applyFont="1" applyBorder="1" applyAlignment="1" applyProtection="1">
      <alignment horizontal="left" vertical="center"/>
    </xf>
    <xf numFmtId="0" fontId="48" fillId="0" borderId="52" xfId="2" applyFont="1" applyBorder="1" applyAlignment="1" applyProtection="1">
      <alignment horizontal="left" vertical="top" wrapText="1"/>
    </xf>
    <xf numFmtId="173" fontId="48" fillId="0" borderId="53" xfId="2" applyNumberFormat="1" applyFont="1" applyBorder="1" applyAlignment="1" applyProtection="1">
      <alignment horizontal="left" vertical="center"/>
    </xf>
    <xf numFmtId="173" fontId="48" fillId="0" borderId="54" xfId="2" applyNumberFormat="1" applyFont="1" applyBorder="1" applyAlignment="1" applyProtection="1">
      <alignment horizontal="left" vertical="center"/>
    </xf>
    <xf numFmtId="0" fontId="48" fillId="0" borderId="52" xfId="2" applyFont="1" applyBorder="1" applyAlignment="1" applyProtection="1">
      <alignment horizontal="left" vertical="center" wrapText="1"/>
    </xf>
  </cellXfs>
  <cellStyles count="3">
    <cellStyle name="Hypertextový odkaz" xfId="1" builtinId="8"/>
    <cellStyle name="Normální" xfId="0" builtinId="0" customBuiltin="1"/>
    <cellStyle name="Normální 2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95491.tmp" TargetMode="External"/><Relationship Id="rId2" Type="http://schemas.openxmlformats.org/officeDocument/2006/relationships/image" Target="../media/image1.tmp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file:///C:\KROSplusData\System\Temp\radDEB11.tmp" TargetMode="External"/><Relationship Id="rId2" Type="http://schemas.openxmlformats.org/officeDocument/2006/relationships/image" Target="../media/image1.tmp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266700</xdr:colOff>
      <xdr:row>1</xdr:row>
      <xdr:rowOff>0</xdr:rowOff>
    </xdr:to>
    <xdr:pic>
      <xdr:nvPicPr>
        <xdr:cNvPr id="2" name="Obrázek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6700" cy="266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</xdr:colOff>
      <xdr:row>1</xdr:row>
      <xdr:rowOff>0</xdr:rowOff>
    </xdr:to>
    <xdr:pic>
      <xdr:nvPicPr>
        <xdr:cNvPr id="2" name="Obrázek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6225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5"/>
  <sheetViews>
    <sheetView showGridLines="0" tabSelected="1" topLeftCell="I1" workbookViewId="0">
      <pane ySplit="1" topLeftCell="A95" activePane="bottomLeft" state="frozen"/>
      <selection pane="bottomLeft" activeCell="AR18" sqref="AR18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2" width="2.5" customWidth="1"/>
    <col min="33" max="33" width="5.1640625" customWidth="1"/>
    <col min="34" max="34" width="3.33203125" customWidth="1"/>
    <col min="35" max="35" width="2.5" customWidth="1"/>
    <col min="36" max="36" width="4" customWidth="1"/>
    <col min="37" max="37" width="4.33203125" customWidth="1"/>
    <col min="38" max="38" width="8.33203125" customWidth="1"/>
    <col min="39" max="39" width="5.83203125" customWidth="1"/>
    <col min="40" max="40" width="13.33203125" customWidth="1"/>
    <col min="41" max="41" width="7.5" customWidth="1"/>
    <col min="42" max="42" width="4.1640625" customWidth="1"/>
    <col min="43" max="43" width="9.83203125" customWidth="1"/>
    <col min="44" max="44" width="13.6640625" customWidth="1"/>
    <col min="45" max="45" width="16.33203125" hidden="1" customWidth="1"/>
    <col min="46" max="46" width="14.5" hidden="1" customWidth="1"/>
    <col min="47" max="47" width="16" hidden="1" customWidth="1"/>
    <col min="48" max="48" width="9.1640625" hidden="1" customWidth="1"/>
    <col min="49" max="49" width="8.6640625" hidden="1" customWidth="1"/>
    <col min="50" max="50" width="10.1640625" hidden="1" customWidth="1"/>
    <col min="51" max="51" width="14.1640625" hidden="1" customWidth="1"/>
    <col min="52" max="52" width="6.6640625" hidden="1" customWidth="1"/>
    <col min="53" max="53" width="9.1640625" hidden="1" customWidth="1"/>
    <col min="54" max="54" width="13" hidden="1" customWidth="1"/>
    <col min="55" max="55" width="12.83203125" hidden="1" customWidth="1"/>
    <col min="56" max="56" width="13.33203125" hidden="1" customWidth="1"/>
    <col min="57" max="57" width="7.5" hidden="1" customWidth="1"/>
    <col min="58" max="58" width="19.33203125" hidden="1" customWidth="1"/>
    <col min="59" max="59" width="66.5" customWidth="1"/>
    <col min="71" max="89" width="9.33203125" hidden="1"/>
  </cols>
  <sheetData>
    <row r="1" spans="1:73" ht="21.4" customHeight="1">
      <c r="A1" s="178" t="s">
        <v>0</v>
      </c>
      <c r="B1" s="179"/>
      <c r="C1" s="179"/>
      <c r="D1" s="180" t="s">
        <v>1</v>
      </c>
      <c r="E1" s="179"/>
      <c r="F1" s="179"/>
      <c r="G1" s="179"/>
      <c r="H1" s="179"/>
      <c r="I1" s="179"/>
      <c r="J1" s="179"/>
      <c r="K1" s="181" t="s">
        <v>518</v>
      </c>
      <c r="L1" s="181"/>
      <c r="M1" s="181"/>
      <c r="N1" s="181"/>
      <c r="O1" s="181"/>
      <c r="P1" s="181"/>
      <c r="Q1" s="181"/>
      <c r="R1" s="181"/>
      <c r="S1" s="181"/>
      <c r="T1" s="179"/>
      <c r="U1" s="179"/>
      <c r="V1" s="179"/>
      <c r="W1" s="181" t="s">
        <v>519</v>
      </c>
      <c r="X1" s="181"/>
      <c r="Y1" s="181"/>
      <c r="Z1" s="181"/>
      <c r="AA1" s="181"/>
      <c r="AB1" s="181"/>
      <c r="AC1" s="181"/>
      <c r="AD1" s="181"/>
      <c r="AE1" s="181"/>
      <c r="AF1" s="181"/>
      <c r="AG1" s="179"/>
      <c r="AH1" s="179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3" t="s">
        <v>2</v>
      </c>
      <c r="BB1" s="13" t="s">
        <v>3</v>
      </c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T1" s="15" t="s">
        <v>4</v>
      </c>
      <c r="BU1" s="15" t="s">
        <v>5</v>
      </c>
    </row>
    <row r="2" spans="1:73" ht="36.950000000000003" customHeight="1">
      <c r="C2" s="395" t="s">
        <v>6</v>
      </c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  <c r="W2" s="370"/>
      <c r="X2" s="370"/>
      <c r="Y2" s="370"/>
      <c r="Z2" s="370"/>
      <c r="AA2" s="370"/>
      <c r="AB2" s="370"/>
      <c r="AC2" s="370"/>
      <c r="AD2" s="370"/>
      <c r="AE2" s="370"/>
      <c r="AF2" s="370"/>
      <c r="AG2" s="370"/>
      <c r="AH2" s="370"/>
      <c r="AI2" s="370"/>
      <c r="AJ2" s="370"/>
      <c r="AK2" s="370"/>
      <c r="AL2" s="370"/>
      <c r="AM2" s="370"/>
      <c r="AN2" s="370"/>
      <c r="AO2" s="370"/>
      <c r="AP2" s="370"/>
      <c r="AR2" s="369" t="s">
        <v>7</v>
      </c>
      <c r="AS2" s="370"/>
      <c r="AT2" s="370"/>
      <c r="AU2" s="370"/>
      <c r="AV2" s="370"/>
      <c r="AW2" s="370"/>
      <c r="AX2" s="370"/>
      <c r="AY2" s="370"/>
      <c r="AZ2" s="370"/>
      <c r="BA2" s="370"/>
      <c r="BB2" s="370"/>
      <c r="BC2" s="370"/>
      <c r="BD2" s="370"/>
      <c r="BE2" s="370"/>
      <c r="BF2" s="370"/>
      <c r="BG2" s="370"/>
      <c r="BS2" s="16" t="s">
        <v>8</v>
      </c>
      <c r="BT2" s="16" t="s">
        <v>9</v>
      </c>
    </row>
    <row r="3" spans="1:73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9"/>
      <c r="BS3" s="16" t="s">
        <v>8</v>
      </c>
      <c r="BT3" s="16" t="s">
        <v>10</v>
      </c>
    </row>
    <row r="4" spans="1:73" ht="36.950000000000003" customHeight="1">
      <c r="B4" s="20"/>
      <c r="C4" s="371" t="s">
        <v>11</v>
      </c>
      <c r="D4" s="391"/>
      <c r="E4" s="391"/>
      <c r="F4" s="391"/>
      <c r="G4" s="391"/>
      <c r="H4" s="391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391"/>
      <c r="AG4" s="391"/>
      <c r="AH4" s="391"/>
      <c r="AI4" s="391"/>
      <c r="AJ4" s="391"/>
      <c r="AK4" s="391"/>
      <c r="AL4" s="391"/>
      <c r="AM4" s="391"/>
      <c r="AN4" s="391"/>
      <c r="AO4" s="391"/>
      <c r="AP4" s="391"/>
      <c r="AQ4" s="22"/>
      <c r="AS4" s="23" t="s">
        <v>12</v>
      </c>
      <c r="BS4" s="16" t="s">
        <v>13</v>
      </c>
    </row>
    <row r="5" spans="1:73" ht="14.45" customHeight="1">
      <c r="B5" s="20"/>
      <c r="C5" s="21"/>
      <c r="D5" s="24" t="s">
        <v>14</v>
      </c>
      <c r="E5" s="21"/>
      <c r="F5" s="21"/>
      <c r="G5" s="21"/>
      <c r="H5" s="21"/>
      <c r="I5" s="21"/>
      <c r="J5" s="21"/>
      <c r="K5" s="396" t="s">
        <v>15</v>
      </c>
      <c r="L5" s="391"/>
      <c r="M5" s="391"/>
      <c r="N5" s="391"/>
      <c r="O5" s="391"/>
      <c r="P5" s="391"/>
      <c r="Q5" s="391"/>
      <c r="R5" s="391"/>
      <c r="S5" s="391"/>
      <c r="T5" s="391"/>
      <c r="U5" s="391"/>
      <c r="V5" s="391"/>
      <c r="W5" s="391"/>
      <c r="X5" s="391"/>
      <c r="Y5" s="391"/>
      <c r="Z5" s="391"/>
      <c r="AA5" s="391"/>
      <c r="AB5" s="391"/>
      <c r="AC5" s="391"/>
      <c r="AD5" s="391"/>
      <c r="AE5" s="391"/>
      <c r="AF5" s="391"/>
      <c r="AG5" s="391"/>
      <c r="AH5" s="391"/>
      <c r="AI5" s="391"/>
      <c r="AJ5" s="391"/>
      <c r="AK5" s="391"/>
      <c r="AL5" s="391"/>
      <c r="AM5" s="391"/>
      <c r="AN5" s="391"/>
      <c r="AO5" s="391"/>
      <c r="AP5" s="21"/>
      <c r="AQ5" s="22"/>
      <c r="BS5" s="16" t="s">
        <v>8</v>
      </c>
    </row>
    <row r="6" spans="1:73" ht="36.950000000000003" customHeight="1">
      <c r="B6" s="20"/>
      <c r="C6" s="21"/>
      <c r="D6" s="26" t="s">
        <v>16</v>
      </c>
      <c r="E6" s="21"/>
      <c r="F6" s="21"/>
      <c r="G6" s="21"/>
      <c r="H6" s="21"/>
      <c r="I6" s="21"/>
      <c r="J6" s="21"/>
      <c r="K6" s="397" t="s">
        <v>17</v>
      </c>
      <c r="L6" s="391"/>
      <c r="M6" s="391"/>
      <c r="N6" s="391"/>
      <c r="O6" s="391"/>
      <c r="P6" s="391"/>
      <c r="Q6" s="391"/>
      <c r="R6" s="391"/>
      <c r="S6" s="391"/>
      <c r="T6" s="391"/>
      <c r="U6" s="391"/>
      <c r="V6" s="391"/>
      <c r="W6" s="391"/>
      <c r="X6" s="391"/>
      <c r="Y6" s="391"/>
      <c r="Z6" s="391"/>
      <c r="AA6" s="391"/>
      <c r="AB6" s="391"/>
      <c r="AC6" s="391"/>
      <c r="AD6" s="391"/>
      <c r="AE6" s="391"/>
      <c r="AF6" s="391"/>
      <c r="AG6" s="391"/>
      <c r="AH6" s="391"/>
      <c r="AI6" s="391"/>
      <c r="AJ6" s="391"/>
      <c r="AK6" s="391"/>
      <c r="AL6" s="391"/>
      <c r="AM6" s="391"/>
      <c r="AN6" s="391"/>
      <c r="AO6" s="391"/>
      <c r="AP6" s="21"/>
      <c r="AQ6" s="22"/>
      <c r="BS6" s="16" t="s">
        <v>18</v>
      </c>
    </row>
    <row r="7" spans="1:73" ht="14.45" customHeight="1">
      <c r="B7" s="20"/>
      <c r="C7" s="21"/>
      <c r="D7" s="27" t="s">
        <v>19</v>
      </c>
      <c r="E7" s="21"/>
      <c r="F7" s="21"/>
      <c r="G7" s="21"/>
      <c r="H7" s="21"/>
      <c r="I7" s="21"/>
      <c r="J7" s="21"/>
      <c r="K7" s="25" t="s">
        <v>3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7" t="s">
        <v>20</v>
      </c>
      <c r="AL7" s="21"/>
      <c r="AM7" s="21"/>
      <c r="AN7" s="25" t="s">
        <v>3</v>
      </c>
      <c r="AO7" s="21"/>
      <c r="AP7" s="21"/>
      <c r="AQ7" s="22"/>
      <c r="BS7" s="16" t="s">
        <v>21</v>
      </c>
    </row>
    <row r="8" spans="1:73" ht="14.45" customHeight="1">
      <c r="B8" s="20"/>
      <c r="C8" s="21"/>
      <c r="D8" s="27" t="s">
        <v>22</v>
      </c>
      <c r="E8" s="21"/>
      <c r="F8" s="21"/>
      <c r="G8" s="21"/>
      <c r="H8" s="21"/>
      <c r="I8" s="21"/>
      <c r="J8" s="21"/>
      <c r="K8" s="25" t="s">
        <v>23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7" t="s">
        <v>24</v>
      </c>
      <c r="AL8" s="21"/>
      <c r="AM8" s="21"/>
      <c r="AN8" s="25" t="s">
        <v>25</v>
      </c>
      <c r="AO8" s="21"/>
      <c r="AP8" s="21"/>
      <c r="AQ8" s="22"/>
      <c r="BS8" s="16" t="s">
        <v>26</v>
      </c>
    </row>
    <row r="9" spans="1:73" ht="14.45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2"/>
      <c r="BS9" s="16" t="s">
        <v>27</v>
      </c>
    </row>
    <row r="10" spans="1:73" ht="14.45" customHeight="1">
      <c r="B10" s="20"/>
      <c r="C10" s="21"/>
      <c r="D10" s="27" t="s">
        <v>28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7" t="s">
        <v>29</v>
      </c>
      <c r="AL10" s="21"/>
      <c r="AM10" s="21"/>
      <c r="AN10" s="25" t="s">
        <v>3</v>
      </c>
      <c r="AO10" s="21"/>
      <c r="AP10" s="21"/>
      <c r="AQ10" s="22"/>
      <c r="BS10" s="16" t="s">
        <v>18</v>
      </c>
    </row>
    <row r="11" spans="1:73" ht="18.399999999999999" customHeight="1">
      <c r="B11" s="20"/>
      <c r="C11" s="21"/>
      <c r="D11" s="21"/>
      <c r="E11" s="25" t="s">
        <v>30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7" t="s">
        <v>31</v>
      </c>
      <c r="AL11" s="21"/>
      <c r="AM11" s="21"/>
      <c r="AN11" s="25" t="s">
        <v>3</v>
      </c>
      <c r="AO11" s="21"/>
      <c r="AP11" s="21"/>
      <c r="AQ11" s="22"/>
      <c r="BS11" s="16" t="s">
        <v>18</v>
      </c>
    </row>
    <row r="12" spans="1:73" ht="6.95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2"/>
      <c r="BS12" s="16" t="s">
        <v>18</v>
      </c>
    </row>
    <row r="13" spans="1:73" ht="14.45" customHeight="1">
      <c r="B13" s="20"/>
      <c r="C13" s="21"/>
      <c r="D13" s="27" t="s">
        <v>32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7" t="s">
        <v>29</v>
      </c>
      <c r="AL13" s="21"/>
      <c r="AM13" s="21"/>
      <c r="AN13" s="25" t="s">
        <v>3</v>
      </c>
      <c r="AO13" s="21"/>
      <c r="AP13" s="21"/>
      <c r="AQ13" s="22"/>
      <c r="BS13" s="16" t="s">
        <v>18</v>
      </c>
    </row>
    <row r="14" spans="1:73" ht="15">
      <c r="B14" s="20"/>
      <c r="C14" s="21"/>
      <c r="D14" s="21"/>
      <c r="E14" s="25" t="s">
        <v>30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7" t="s">
        <v>31</v>
      </c>
      <c r="AL14" s="21"/>
      <c r="AM14" s="21"/>
      <c r="AN14" s="25" t="s">
        <v>3</v>
      </c>
      <c r="AO14" s="21"/>
      <c r="AP14" s="21"/>
      <c r="AQ14" s="22"/>
      <c r="BS14" s="16" t="s">
        <v>18</v>
      </c>
    </row>
    <row r="15" spans="1:73" ht="6.95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2"/>
      <c r="BS15" s="16" t="s">
        <v>4</v>
      </c>
    </row>
    <row r="16" spans="1:73" ht="14.45" customHeight="1">
      <c r="B16" s="20"/>
      <c r="C16" s="21"/>
      <c r="D16" s="27" t="s">
        <v>33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7" t="s">
        <v>29</v>
      </c>
      <c r="AL16" s="21"/>
      <c r="AM16" s="21"/>
      <c r="AN16" s="25" t="s">
        <v>3</v>
      </c>
      <c r="AO16" s="21"/>
      <c r="AP16" s="21"/>
      <c r="AQ16" s="22"/>
      <c r="BS16" s="16" t="s">
        <v>4</v>
      </c>
    </row>
    <row r="17" spans="2:71" ht="18.399999999999999" customHeight="1">
      <c r="B17" s="20"/>
      <c r="C17" s="21"/>
      <c r="D17" s="21"/>
      <c r="E17" s="25" t="s">
        <v>34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7" t="s">
        <v>31</v>
      </c>
      <c r="AL17" s="21"/>
      <c r="AM17" s="21"/>
      <c r="AN17" s="25" t="s">
        <v>3</v>
      </c>
      <c r="AO17" s="21"/>
      <c r="AP17" s="21"/>
      <c r="AQ17" s="22"/>
      <c r="BS17" s="16" t="s">
        <v>5</v>
      </c>
    </row>
    <row r="18" spans="2:71" ht="6.95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2"/>
      <c r="BS18" s="16" t="s">
        <v>8</v>
      </c>
    </row>
    <row r="19" spans="2:71" ht="14.45" customHeight="1">
      <c r="B19" s="20"/>
      <c r="C19" s="21"/>
      <c r="D19" s="27" t="s">
        <v>35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7" t="s">
        <v>29</v>
      </c>
      <c r="AL19" s="21"/>
      <c r="AM19" s="21"/>
      <c r="AN19" s="25" t="s">
        <v>3</v>
      </c>
      <c r="AO19" s="21"/>
      <c r="AP19" s="21"/>
      <c r="AQ19" s="22"/>
      <c r="BS19" s="16" t="s">
        <v>8</v>
      </c>
    </row>
    <row r="20" spans="2:71" ht="18.399999999999999" customHeight="1">
      <c r="B20" s="20"/>
      <c r="C20" s="21"/>
      <c r="D20" s="21"/>
      <c r="E20" s="25" t="s">
        <v>36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7" t="s">
        <v>31</v>
      </c>
      <c r="AL20" s="21"/>
      <c r="AM20" s="21"/>
      <c r="AN20" s="25" t="s">
        <v>3</v>
      </c>
      <c r="AO20" s="21"/>
      <c r="AP20" s="21"/>
      <c r="AQ20" s="22"/>
    </row>
    <row r="21" spans="2:71" ht="6.95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2"/>
    </row>
    <row r="22" spans="2:71" ht="15">
      <c r="B22" s="20"/>
      <c r="C22" s="21"/>
      <c r="D22" s="27" t="s">
        <v>37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2"/>
    </row>
    <row r="23" spans="2:71" ht="22.5" customHeight="1">
      <c r="B23" s="20"/>
      <c r="C23" s="21"/>
      <c r="D23" s="21"/>
      <c r="E23" s="398" t="s">
        <v>3</v>
      </c>
      <c r="F23" s="391"/>
      <c r="G23" s="391"/>
      <c r="H23" s="391"/>
      <c r="I23" s="391"/>
      <c r="J23" s="391"/>
      <c r="K23" s="391"/>
      <c r="L23" s="391"/>
      <c r="M23" s="391"/>
      <c r="N23" s="391"/>
      <c r="O23" s="391"/>
      <c r="P23" s="391"/>
      <c r="Q23" s="391"/>
      <c r="R23" s="391"/>
      <c r="S23" s="391"/>
      <c r="T23" s="391"/>
      <c r="U23" s="391"/>
      <c r="V23" s="391"/>
      <c r="W23" s="391"/>
      <c r="X23" s="391"/>
      <c r="Y23" s="391"/>
      <c r="Z23" s="391"/>
      <c r="AA23" s="391"/>
      <c r="AB23" s="391"/>
      <c r="AC23" s="391"/>
      <c r="AD23" s="391"/>
      <c r="AE23" s="391"/>
      <c r="AF23" s="391"/>
      <c r="AG23" s="391"/>
      <c r="AH23" s="391"/>
      <c r="AI23" s="391"/>
      <c r="AJ23" s="391"/>
      <c r="AK23" s="391"/>
      <c r="AL23" s="391"/>
      <c r="AM23" s="391"/>
      <c r="AN23" s="391"/>
      <c r="AO23" s="21"/>
      <c r="AP23" s="21"/>
      <c r="AQ23" s="22"/>
    </row>
    <row r="24" spans="2:71" ht="6.95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2"/>
    </row>
    <row r="25" spans="2:71" ht="6.95" customHeight="1">
      <c r="B25" s="20"/>
      <c r="C25" s="21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1"/>
      <c r="AQ25" s="22"/>
    </row>
    <row r="26" spans="2:71" ht="14.45" customHeight="1">
      <c r="B26" s="20"/>
      <c r="C26" s="21"/>
      <c r="D26" s="29" t="s">
        <v>38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390">
        <f>ROUND(AG87,2)</f>
        <v>0</v>
      </c>
      <c r="AL26" s="391"/>
      <c r="AM26" s="391"/>
      <c r="AN26" s="391"/>
      <c r="AO26" s="391"/>
      <c r="AP26" s="21"/>
      <c r="AQ26" s="22"/>
    </row>
    <row r="27" spans="2:71" ht="15">
      <c r="B27" s="20"/>
      <c r="C27" s="21"/>
      <c r="D27" s="21"/>
      <c r="E27" s="27" t="s">
        <v>39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392">
        <f>AS87</f>
        <v>0</v>
      </c>
      <c r="AL27" s="391"/>
      <c r="AM27" s="391"/>
      <c r="AN27" s="391"/>
      <c r="AO27" s="391"/>
      <c r="AP27" s="21"/>
      <c r="AQ27" s="22"/>
    </row>
    <row r="28" spans="2:71" s="1" customFormat="1" ht="15">
      <c r="B28" s="30"/>
      <c r="C28" s="31"/>
      <c r="D28" s="31"/>
      <c r="E28" s="27" t="s">
        <v>40</v>
      </c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92">
        <f>ROUND(AT87,2)</f>
        <v>0</v>
      </c>
      <c r="AL28" s="367"/>
      <c r="AM28" s="367"/>
      <c r="AN28" s="367"/>
      <c r="AO28" s="367"/>
      <c r="AP28" s="31"/>
      <c r="AQ28" s="32"/>
    </row>
    <row r="29" spans="2:71" s="1" customFormat="1" ht="14.45" customHeight="1">
      <c r="B29" s="30"/>
      <c r="C29" s="31"/>
      <c r="D29" s="29" t="s">
        <v>41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90">
        <f>ROUND(AG92,2)</f>
        <v>0</v>
      </c>
      <c r="AL29" s="367"/>
      <c r="AM29" s="367"/>
      <c r="AN29" s="367"/>
      <c r="AO29" s="367"/>
      <c r="AP29" s="31"/>
      <c r="AQ29" s="32"/>
    </row>
    <row r="30" spans="2:71" s="1" customFormat="1" ht="6.95" customHeight="1">
      <c r="B30" s="30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2"/>
    </row>
    <row r="31" spans="2:71" s="1" customFormat="1" ht="25.9" customHeight="1">
      <c r="B31" s="30"/>
      <c r="C31" s="31"/>
      <c r="D31" s="33" t="s">
        <v>42</v>
      </c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93">
        <f>ROUND(AK26+AK29,2)</f>
        <v>0</v>
      </c>
      <c r="AL31" s="394"/>
      <c r="AM31" s="394"/>
      <c r="AN31" s="394"/>
      <c r="AO31" s="394"/>
      <c r="AP31" s="31"/>
      <c r="AQ31" s="32"/>
    </row>
    <row r="32" spans="2:71" s="1" customFormat="1" ht="6.95" customHeight="1">
      <c r="B32" s="30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2"/>
    </row>
    <row r="33" spans="2:43" s="2" customFormat="1" ht="14.45" customHeight="1">
      <c r="B33" s="35"/>
      <c r="C33" s="36"/>
      <c r="D33" s="37" t="s">
        <v>43</v>
      </c>
      <c r="E33" s="36"/>
      <c r="F33" s="37" t="s">
        <v>44</v>
      </c>
      <c r="G33" s="36"/>
      <c r="H33" s="36"/>
      <c r="I33" s="36"/>
      <c r="J33" s="36"/>
      <c r="K33" s="36"/>
      <c r="L33" s="378">
        <v>0.21</v>
      </c>
      <c r="M33" s="379"/>
      <c r="N33" s="379"/>
      <c r="O33" s="379"/>
      <c r="P33" s="36"/>
      <c r="Q33" s="36"/>
      <c r="R33" s="36"/>
      <c r="S33" s="36"/>
      <c r="T33" s="39" t="s">
        <v>45</v>
      </c>
      <c r="U33" s="36"/>
      <c r="V33" s="36"/>
      <c r="W33" s="380">
        <f>ROUND(BB87+SUM(CD93),2)</f>
        <v>0</v>
      </c>
      <c r="X33" s="379"/>
      <c r="Y33" s="379"/>
      <c r="Z33" s="379"/>
      <c r="AA33" s="379"/>
      <c r="AB33" s="379"/>
      <c r="AC33" s="379"/>
      <c r="AD33" s="379"/>
      <c r="AE33" s="379"/>
      <c r="AF33" s="36"/>
      <c r="AG33" s="36"/>
      <c r="AH33" s="36"/>
      <c r="AI33" s="36"/>
      <c r="AJ33" s="36"/>
      <c r="AK33" s="380">
        <f>ROUND(AX87+SUM(BY93),2)</f>
        <v>0</v>
      </c>
      <c r="AL33" s="379"/>
      <c r="AM33" s="379"/>
      <c r="AN33" s="379"/>
      <c r="AO33" s="379"/>
      <c r="AP33" s="36"/>
      <c r="AQ33" s="40"/>
    </row>
    <row r="34" spans="2:43" s="2" customFormat="1" ht="14.45" customHeight="1">
      <c r="B34" s="35"/>
      <c r="C34" s="36"/>
      <c r="D34" s="36"/>
      <c r="E34" s="36"/>
      <c r="F34" s="37" t="s">
        <v>46</v>
      </c>
      <c r="G34" s="36"/>
      <c r="H34" s="36"/>
      <c r="I34" s="36"/>
      <c r="J34" s="36"/>
      <c r="K34" s="36"/>
      <c r="L34" s="378">
        <v>0.15</v>
      </c>
      <c r="M34" s="379"/>
      <c r="N34" s="379"/>
      <c r="O34" s="379"/>
      <c r="P34" s="36"/>
      <c r="Q34" s="36"/>
      <c r="R34" s="36"/>
      <c r="S34" s="36"/>
      <c r="T34" s="39" t="s">
        <v>45</v>
      </c>
      <c r="U34" s="36"/>
      <c r="V34" s="36"/>
      <c r="W34" s="380">
        <f>ROUND(BC87+SUM(CE93),2)</f>
        <v>0</v>
      </c>
      <c r="X34" s="379"/>
      <c r="Y34" s="379"/>
      <c r="Z34" s="379"/>
      <c r="AA34" s="379"/>
      <c r="AB34" s="379"/>
      <c r="AC34" s="379"/>
      <c r="AD34" s="379"/>
      <c r="AE34" s="379"/>
      <c r="AF34" s="36"/>
      <c r="AG34" s="36"/>
      <c r="AH34" s="36"/>
      <c r="AI34" s="36"/>
      <c r="AJ34" s="36"/>
      <c r="AK34" s="380">
        <f>ROUND(AY87+SUM(BZ93),2)</f>
        <v>0</v>
      </c>
      <c r="AL34" s="379"/>
      <c r="AM34" s="379"/>
      <c r="AN34" s="379"/>
      <c r="AO34" s="379"/>
      <c r="AP34" s="36"/>
      <c r="AQ34" s="40"/>
    </row>
    <row r="35" spans="2:43" s="2" customFormat="1" ht="14.45" hidden="1" customHeight="1">
      <c r="B35" s="35"/>
      <c r="C35" s="36"/>
      <c r="D35" s="36"/>
      <c r="E35" s="36"/>
      <c r="F35" s="37" t="s">
        <v>47</v>
      </c>
      <c r="G35" s="36"/>
      <c r="H35" s="36"/>
      <c r="I35" s="36"/>
      <c r="J35" s="36"/>
      <c r="K35" s="36"/>
      <c r="L35" s="378">
        <v>0.21</v>
      </c>
      <c r="M35" s="379"/>
      <c r="N35" s="379"/>
      <c r="O35" s="379"/>
      <c r="P35" s="36"/>
      <c r="Q35" s="36"/>
      <c r="R35" s="36"/>
      <c r="S35" s="36"/>
      <c r="T35" s="39" t="s">
        <v>45</v>
      </c>
      <c r="U35" s="36"/>
      <c r="V35" s="36"/>
      <c r="W35" s="380">
        <f>ROUND(BD87+SUM(CF93),2)</f>
        <v>0</v>
      </c>
      <c r="X35" s="379"/>
      <c r="Y35" s="379"/>
      <c r="Z35" s="379"/>
      <c r="AA35" s="379"/>
      <c r="AB35" s="379"/>
      <c r="AC35" s="379"/>
      <c r="AD35" s="379"/>
      <c r="AE35" s="379"/>
      <c r="AF35" s="36"/>
      <c r="AG35" s="36"/>
      <c r="AH35" s="36"/>
      <c r="AI35" s="36"/>
      <c r="AJ35" s="36"/>
      <c r="AK35" s="380">
        <v>0</v>
      </c>
      <c r="AL35" s="379"/>
      <c r="AM35" s="379"/>
      <c r="AN35" s="379"/>
      <c r="AO35" s="379"/>
      <c r="AP35" s="36"/>
      <c r="AQ35" s="40"/>
    </row>
    <row r="36" spans="2:43" s="2" customFormat="1" ht="14.45" hidden="1" customHeight="1">
      <c r="B36" s="35"/>
      <c r="C36" s="36"/>
      <c r="D36" s="36"/>
      <c r="E36" s="36"/>
      <c r="F36" s="37" t="s">
        <v>48</v>
      </c>
      <c r="G36" s="36"/>
      <c r="H36" s="36"/>
      <c r="I36" s="36"/>
      <c r="J36" s="36"/>
      <c r="K36" s="36"/>
      <c r="L36" s="378">
        <v>0.15</v>
      </c>
      <c r="M36" s="379"/>
      <c r="N36" s="379"/>
      <c r="O36" s="379"/>
      <c r="P36" s="36"/>
      <c r="Q36" s="36"/>
      <c r="R36" s="36"/>
      <c r="S36" s="36"/>
      <c r="T36" s="39" t="s">
        <v>45</v>
      </c>
      <c r="U36" s="36"/>
      <c r="V36" s="36"/>
      <c r="W36" s="380">
        <f>ROUND(BE87+SUM(CG93),2)</f>
        <v>0</v>
      </c>
      <c r="X36" s="379"/>
      <c r="Y36" s="379"/>
      <c r="Z36" s="379"/>
      <c r="AA36" s="379"/>
      <c r="AB36" s="379"/>
      <c r="AC36" s="379"/>
      <c r="AD36" s="379"/>
      <c r="AE36" s="379"/>
      <c r="AF36" s="36"/>
      <c r="AG36" s="36"/>
      <c r="AH36" s="36"/>
      <c r="AI36" s="36"/>
      <c r="AJ36" s="36"/>
      <c r="AK36" s="380">
        <v>0</v>
      </c>
      <c r="AL36" s="379"/>
      <c r="AM36" s="379"/>
      <c r="AN36" s="379"/>
      <c r="AO36" s="379"/>
      <c r="AP36" s="36"/>
      <c r="AQ36" s="40"/>
    </row>
    <row r="37" spans="2:43" s="2" customFormat="1" ht="14.45" hidden="1" customHeight="1">
      <c r="B37" s="35"/>
      <c r="C37" s="36"/>
      <c r="D37" s="36"/>
      <c r="E37" s="36"/>
      <c r="F37" s="37" t="s">
        <v>49</v>
      </c>
      <c r="G37" s="36"/>
      <c r="H37" s="36"/>
      <c r="I37" s="36"/>
      <c r="J37" s="36"/>
      <c r="K37" s="36"/>
      <c r="L37" s="378">
        <v>0</v>
      </c>
      <c r="M37" s="379"/>
      <c r="N37" s="379"/>
      <c r="O37" s="379"/>
      <c r="P37" s="36"/>
      <c r="Q37" s="36"/>
      <c r="R37" s="36"/>
      <c r="S37" s="36"/>
      <c r="T37" s="39" t="s">
        <v>45</v>
      </c>
      <c r="U37" s="36"/>
      <c r="V37" s="36"/>
      <c r="W37" s="380">
        <f>ROUND(BF87+SUM(CH93),2)</f>
        <v>0</v>
      </c>
      <c r="X37" s="379"/>
      <c r="Y37" s="379"/>
      <c r="Z37" s="379"/>
      <c r="AA37" s="379"/>
      <c r="AB37" s="379"/>
      <c r="AC37" s="379"/>
      <c r="AD37" s="379"/>
      <c r="AE37" s="379"/>
      <c r="AF37" s="36"/>
      <c r="AG37" s="36"/>
      <c r="AH37" s="36"/>
      <c r="AI37" s="36"/>
      <c r="AJ37" s="36"/>
      <c r="AK37" s="380">
        <v>0</v>
      </c>
      <c r="AL37" s="379"/>
      <c r="AM37" s="379"/>
      <c r="AN37" s="379"/>
      <c r="AO37" s="379"/>
      <c r="AP37" s="36"/>
      <c r="AQ37" s="40"/>
    </row>
    <row r="38" spans="2:43" s="1" customFormat="1" ht="6.95" customHeight="1">
      <c r="B38" s="30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2"/>
    </row>
    <row r="39" spans="2:43" s="1" customFormat="1" ht="25.9" customHeight="1">
      <c r="B39" s="30"/>
      <c r="C39" s="41"/>
      <c r="D39" s="42" t="s">
        <v>50</v>
      </c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4" t="s">
        <v>51</v>
      </c>
      <c r="U39" s="43"/>
      <c r="V39" s="43"/>
      <c r="W39" s="43"/>
      <c r="X39" s="381" t="s">
        <v>52</v>
      </c>
      <c r="Y39" s="382"/>
      <c r="Z39" s="382"/>
      <c r="AA39" s="382"/>
      <c r="AB39" s="382"/>
      <c r="AC39" s="43"/>
      <c r="AD39" s="43"/>
      <c r="AE39" s="43"/>
      <c r="AF39" s="43"/>
      <c r="AG39" s="43"/>
      <c r="AH39" s="43"/>
      <c r="AI39" s="43"/>
      <c r="AJ39" s="43"/>
      <c r="AK39" s="383">
        <f>SUM(AK31:AK37)</f>
        <v>0</v>
      </c>
      <c r="AL39" s="382"/>
      <c r="AM39" s="382"/>
      <c r="AN39" s="382"/>
      <c r="AO39" s="384"/>
      <c r="AP39" s="41"/>
      <c r="AQ39" s="32"/>
    </row>
    <row r="40" spans="2:43" s="1" customFormat="1" ht="14.45" customHeight="1"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2"/>
    </row>
    <row r="41" spans="2:43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2"/>
    </row>
    <row r="42" spans="2:43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2"/>
    </row>
    <row r="43" spans="2:43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2"/>
    </row>
    <row r="44" spans="2:43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2"/>
    </row>
    <row r="45" spans="2:43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2"/>
    </row>
    <row r="46" spans="2:43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2"/>
    </row>
    <row r="47" spans="2:43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2"/>
    </row>
    <row r="48" spans="2:43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2"/>
    </row>
    <row r="49" spans="2:43" s="1" customFormat="1" ht="15">
      <c r="B49" s="30"/>
      <c r="C49" s="31"/>
      <c r="D49" s="45" t="s">
        <v>53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7"/>
      <c r="AA49" s="31"/>
      <c r="AB49" s="31"/>
      <c r="AC49" s="45" t="s">
        <v>54</v>
      </c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7"/>
      <c r="AP49" s="31"/>
      <c r="AQ49" s="32"/>
    </row>
    <row r="50" spans="2:43">
      <c r="B50" s="20"/>
      <c r="C50" s="21"/>
      <c r="D50" s="48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49"/>
      <c r="AA50" s="21"/>
      <c r="AB50" s="21"/>
      <c r="AC50" s="48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49"/>
      <c r="AP50" s="21"/>
      <c r="AQ50" s="22"/>
    </row>
    <row r="51" spans="2:43">
      <c r="B51" s="20"/>
      <c r="C51" s="21"/>
      <c r="D51" s="48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49"/>
      <c r="AA51" s="21"/>
      <c r="AB51" s="21"/>
      <c r="AC51" s="48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49"/>
      <c r="AP51" s="21"/>
      <c r="AQ51" s="22"/>
    </row>
    <row r="52" spans="2:43">
      <c r="B52" s="20"/>
      <c r="C52" s="21"/>
      <c r="D52" s="48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49"/>
      <c r="AA52" s="21"/>
      <c r="AB52" s="21"/>
      <c r="AC52" s="48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49"/>
      <c r="AP52" s="21"/>
      <c r="AQ52" s="22"/>
    </row>
    <row r="53" spans="2:43">
      <c r="B53" s="20"/>
      <c r="C53" s="21"/>
      <c r="D53" s="48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49"/>
      <c r="AA53" s="21"/>
      <c r="AB53" s="21"/>
      <c r="AC53" s="48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49"/>
      <c r="AP53" s="21"/>
      <c r="AQ53" s="22"/>
    </row>
    <row r="54" spans="2:43">
      <c r="B54" s="20"/>
      <c r="C54" s="21"/>
      <c r="D54" s="48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49"/>
      <c r="AA54" s="21"/>
      <c r="AB54" s="21"/>
      <c r="AC54" s="48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49"/>
      <c r="AP54" s="21"/>
      <c r="AQ54" s="22"/>
    </row>
    <row r="55" spans="2:43">
      <c r="B55" s="20"/>
      <c r="C55" s="21"/>
      <c r="D55" s="48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49"/>
      <c r="AA55" s="21"/>
      <c r="AB55" s="21"/>
      <c r="AC55" s="48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49"/>
      <c r="AP55" s="21"/>
      <c r="AQ55" s="22"/>
    </row>
    <row r="56" spans="2:43">
      <c r="B56" s="20"/>
      <c r="C56" s="21"/>
      <c r="D56" s="48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49"/>
      <c r="AA56" s="21"/>
      <c r="AB56" s="21"/>
      <c r="AC56" s="48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49"/>
      <c r="AP56" s="21"/>
      <c r="AQ56" s="22"/>
    </row>
    <row r="57" spans="2:43">
      <c r="B57" s="20"/>
      <c r="C57" s="21"/>
      <c r="D57" s="48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49"/>
      <c r="AA57" s="21"/>
      <c r="AB57" s="21"/>
      <c r="AC57" s="48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49"/>
      <c r="AP57" s="21"/>
      <c r="AQ57" s="22"/>
    </row>
    <row r="58" spans="2:43" s="1" customFormat="1" ht="15">
      <c r="B58" s="30"/>
      <c r="C58" s="31"/>
      <c r="D58" s="50" t="s">
        <v>55</v>
      </c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2" t="s">
        <v>56</v>
      </c>
      <c r="S58" s="51"/>
      <c r="T58" s="51"/>
      <c r="U58" s="51"/>
      <c r="V58" s="51"/>
      <c r="W58" s="51"/>
      <c r="X58" s="51"/>
      <c r="Y58" s="51"/>
      <c r="Z58" s="53"/>
      <c r="AA58" s="31"/>
      <c r="AB58" s="31"/>
      <c r="AC58" s="50" t="s">
        <v>55</v>
      </c>
      <c r="AD58" s="51"/>
      <c r="AE58" s="51"/>
      <c r="AF58" s="51"/>
      <c r="AG58" s="51"/>
      <c r="AH58" s="51"/>
      <c r="AI58" s="51"/>
      <c r="AJ58" s="51"/>
      <c r="AK58" s="51"/>
      <c r="AL58" s="51"/>
      <c r="AM58" s="52" t="s">
        <v>56</v>
      </c>
      <c r="AN58" s="51"/>
      <c r="AO58" s="53"/>
      <c r="AP58" s="31"/>
      <c r="AQ58" s="32"/>
    </row>
    <row r="59" spans="2:43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2"/>
    </row>
    <row r="60" spans="2:43" s="1" customFormat="1" ht="15">
      <c r="B60" s="30"/>
      <c r="C60" s="31"/>
      <c r="D60" s="45" t="s">
        <v>57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7"/>
      <c r="AA60" s="31"/>
      <c r="AB60" s="31"/>
      <c r="AC60" s="45" t="s">
        <v>58</v>
      </c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  <c r="AP60" s="31"/>
      <c r="AQ60" s="32"/>
    </row>
    <row r="61" spans="2:43">
      <c r="B61" s="20"/>
      <c r="C61" s="21"/>
      <c r="D61" s="48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49"/>
      <c r="AA61" s="21"/>
      <c r="AB61" s="21"/>
      <c r="AC61" s="48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49"/>
      <c r="AP61" s="21"/>
      <c r="AQ61" s="22"/>
    </row>
    <row r="62" spans="2:43">
      <c r="B62" s="20"/>
      <c r="C62" s="21"/>
      <c r="D62" s="48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49"/>
      <c r="AA62" s="21"/>
      <c r="AB62" s="21"/>
      <c r="AC62" s="48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49"/>
      <c r="AP62" s="21"/>
      <c r="AQ62" s="22"/>
    </row>
    <row r="63" spans="2:43">
      <c r="B63" s="20"/>
      <c r="C63" s="21"/>
      <c r="D63" s="48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49"/>
      <c r="AA63" s="21"/>
      <c r="AB63" s="21"/>
      <c r="AC63" s="48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49"/>
      <c r="AP63" s="21"/>
      <c r="AQ63" s="22"/>
    </row>
    <row r="64" spans="2:43">
      <c r="B64" s="20"/>
      <c r="C64" s="21"/>
      <c r="D64" s="48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49"/>
      <c r="AA64" s="21"/>
      <c r="AB64" s="21"/>
      <c r="AC64" s="48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49"/>
      <c r="AP64" s="21"/>
      <c r="AQ64" s="22"/>
    </row>
    <row r="65" spans="2:43">
      <c r="B65" s="20"/>
      <c r="C65" s="21"/>
      <c r="D65" s="48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49"/>
      <c r="AA65" s="21"/>
      <c r="AB65" s="21"/>
      <c r="AC65" s="48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49"/>
      <c r="AP65" s="21"/>
      <c r="AQ65" s="22"/>
    </row>
    <row r="66" spans="2:43">
      <c r="B66" s="20"/>
      <c r="C66" s="21"/>
      <c r="D66" s="48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49"/>
      <c r="AA66" s="21"/>
      <c r="AB66" s="21"/>
      <c r="AC66" s="48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49"/>
      <c r="AP66" s="21"/>
      <c r="AQ66" s="22"/>
    </row>
    <row r="67" spans="2:43">
      <c r="B67" s="20"/>
      <c r="C67" s="21"/>
      <c r="D67" s="48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49"/>
      <c r="AA67" s="21"/>
      <c r="AB67" s="21"/>
      <c r="AC67" s="48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49"/>
      <c r="AP67" s="21"/>
      <c r="AQ67" s="22"/>
    </row>
    <row r="68" spans="2:43">
      <c r="B68" s="20"/>
      <c r="C68" s="21"/>
      <c r="D68" s="48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49"/>
      <c r="AA68" s="21"/>
      <c r="AB68" s="21"/>
      <c r="AC68" s="48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49"/>
      <c r="AP68" s="21"/>
      <c r="AQ68" s="22"/>
    </row>
    <row r="69" spans="2:43" s="1" customFormat="1" ht="15">
      <c r="B69" s="30"/>
      <c r="C69" s="31"/>
      <c r="D69" s="50" t="s">
        <v>55</v>
      </c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2" t="s">
        <v>56</v>
      </c>
      <c r="S69" s="51"/>
      <c r="T69" s="51"/>
      <c r="U69" s="51"/>
      <c r="V69" s="51"/>
      <c r="W69" s="51"/>
      <c r="X69" s="51"/>
      <c r="Y69" s="51"/>
      <c r="Z69" s="53"/>
      <c r="AA69" s="31"/>
      <c r="AB69" s="31"/>
      <c r="AC69" s="50" t="s">
        <v>55</v>
      </c>
      <c r="AD69" s="51"/>
      <c r="AE69" s="51"/>
      <c r="AF69" s="51"/>
      <c r="AG69" s="51"/>
      <c r="AH69" s="51"/>
      <c r="AI69" s="51"/>
      <c r="AJ69" s="51"/>
      <c r="AK69" s="51"/>
      <c r="AL69" s="51"/>
      <c r="AM69" s="52" t="s">
        <v>56</v>
      </c>
      <c r="AN69" s="51"/>
      <c r="AO69" s="53"/>
      <c r="AP69" s="31"/>
      <c r="AQ69" s="32"/>
    </row>
    <row r="70" spans="2:43" s="1" customFormat="1" ht="6.95" customHeight="1">
      <c r="B70" s="30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2"/>
    </row>
    <row r="71" spans="2:43" s="1" customFormat="1" ht="6.95" customHeight="1"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6"/>
    </row>
    <row r="75" spans="2:43" s="1" customFormat="1" ht="6.95" customHeight="1">
      <c r="B75" s="57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9"/>
    </row>
    <row r="76" spans="2:43" s="1" customFormat="1" ht="36.950000000000003" customHeight="1">
      <c r="B76" s="30"/>
      <c r="C76" s="371" t="s">
        <v>59</v>
      </c>
      <c r="D76" s="367"/>
      <c r="E76" s="367"/>
      <c r="F76" s="367"/>
      <c r="G76" s="367"/>
      <c r="H76" s="367"/>
      <c r="I76" s="367"/>
      <c r="J76" s="367"/>
      <c r="K76" s="367"/>
      <c r="L76" s="367"/>
      <c r="M76" s="367"/>
      <c r="N76" s="367"/>
      <c r="O76" s="367"/>
      <c r="P76" s="367"/>
      <c r="Q76" s="367"/>
      <c r="R76" s="367"/>
      <c r="S76" s="367"/>
      <c r="T76" s="367"/>
      <c r="U76" s="367"/>
      <c r="V76" s="367"/>
      <c r="W76" s="367"/>
      <c r="X76" s="367"/>
      <c r="Y76" s="367"/>
      <c r="Z76" s="367"/>
      <c r="AA76" s="367"/>
      <c r="AB76" s="367"/>
      <c r="AC76" s="367"/>
      <c r="AD76" s="367"/>
      <c r="AE76" s="367"/>
      <c r="AF76" s="367"/>
      <c r="AG76" s="367"/>
      <c r="AH76" s="367"/>
      <c r="AI76" s="367"/>
      <c r="AJ76" s="367"/>
      <c r="AK76" s="367"/>
      <c r="AL76" s="367"/>
      <c r="AM76" s="367"/>
      <c r="AN76" s="367"/>
      <c r="AO76" s="367"/>
      <c r="AP76" s="367"/>
      <c r="AQ76" s="32"/>
    </row>
    <row r="77" spans="2:43" s="3" customFormat="1" ht="14.45" customHeight="1">
      <c r="B77" s="60"/>
      <c r="C77" s="27" t="s">
        <v>14</v>
      </c>
      <c r="D77" s="61"/>
      <c r="E77" s="61"/>
      <c r="F77" s="61"/>
      <c r="G77" s="61"/>
      <c r="H77" s="61"/>
      <c r="I77" s="61"/>
      <c r="J77" s="61"/>
      <c r="K77" s="61"/>
      <c r="L77" s="61" t="str">
        <f>K5</f>
        <v>2016-11</v>
      </c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2"/>
    </row>
    <row r="78" spans="2:43" s="4" customFormat="1" ht="36.950000000000003" customHeight="1">
      <c r="B78" s="63"/>
      <c r="C78" s="64" t="s">
        <v>16</v>
      </c>
      <c r="D78" s="65"/>
      <c r="E78" s="65"/>
      <c r="F78" s="65"/>
      <c r="G78" s="65"/>
      <c r="H78" s="65"/>
      <c r="I78" s="65"/>
      <c r="J78" s="65"/>
      <c r="K78" s="65"/>
      <c r="L78" s="372" t="str">
        <f>K6</f>
        <v>Mobilní stánek</v>
      </c>
      <c r="M78" s="373"/>
      <c r="N78" s="373"/>
      <c r="O78" s="373"/>
      <c r="P78" s="373"/>
      <c r="Q78" s="373"/>
      <c r="R78" s="373"/>
      <c r="S78" s="373"/>
      <c r="T78" s="373"/>
      <c r="U78" s="373"/>
      <c r="V78" s="373"/>
      <c r="W78" s="373"/>
      <c r="X78" s="373"/>
      <c r="Y78" s="373"/>
      <c r="Z78" s="373"/>
      <c r="AA78" s="373"/>
      <c r="AB78" s="373"/>
      <c r="AC78" s="373"/>
      <c r="AD78" s="373"/>
      <c r="AE78" s="373"/>
      <c r="AF78" s="373"/>
      <c r="AG78" s="373"/>
      <c r="AH78" s="373"/>
      <c r="AI78" s="373"/>
      <c r="AJ78" s="373"/>
      <c r="AK78" s="373"/>
      <c r="AL78" s="373"/>
      <c r="AM78" s="373"/>
      <c r="AN78" s="373"/>
      <c r="AO78" s="373"/>
      <c r="AP78" s="65"/>
      <c r="AQ78" s="66"/>
    </row>
    <row r="79" spans="2:43" s="1" customFormat="1" ht="6.95" customHeight="1">
      <c r="B79" s="30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2"/>
    </row>
    <row r="80" spans="2:43" s="1" customFormat="1" ht="15">
      <c r="B80" s="30"/>
      <c r="C80" s="27" t="s">
        <v>22</v>
      </c>
      <c r="D80" s="31"/>
      <c r="E80" s="31"/>
      <c r="F80" s="31"/>
      <c r="G80" s="31"/>
      <c r="H80" s="31"/>
      <c r="I80" s="31"/>
      <c r="J80" s="31"/>
      <c r="K80" s="31"/>
      <c r="L80" s="67" t="str">
        <f>IF(K8="","",K8)</f>
        <v>ZOO Praha</v>
      </c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27" t="s">
        <v>24</v>
      </c>
      <c r="AJ80" s="31"/>
      <c r="AK80" s="31"/>
      <c r="AL80" s="31"/>
      <c r="AM80" s="68" t="str">
        <f>IF(AN8= "","",AN8)</f>
        <v>07.11.2016</v>
      </c>
      <c r="AN80" s="31"/>
      <c r="AO80" s="31"/>
      <c r="AP80" s="31"/>
      <c r="AQ80" s="32"/>
    </row>
    <row r="81" spans="1:76" s="1" customFormat="1" ht="6.95" customHeight="1">
      <c r="B81" s="30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2"/>
    </row>
    <row r="82" spans="1:76" s="1" customFormat="1" ht="15">
      <c r="B82" s="30"/>
      <c r="C82" s="27" t="s">
        <v>28</v>
      </c>
      <c r="D82" s="31"/>
      <c r="E82" s="31"/>
      <c r="F82" s="31"/>
      <c r="G82" s="31"/>
      <c r="H82" s="31"/>
      <c r="I82" s="31"/>
      <c r="J82" s="31"/>
      <c r="K82" s="31"/>
      <c r="L82" s="61" t="str">
        <f>IF(E11= "","",E11)</f>
        <v xml:space="preserve"> </v>
      </c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27" t="s">
        <v>33</v>
      </c>
      <c r="AJ82" s="31"/>
      <c r="AK82" s="31"/>
      <c r="AL82" s="31"/>
      <c r="AM82" s="374" t="str">
        <f>IF(E17="","",E17)</f>
        <v>Projektový atelier M</v>
      </c>
      <c r="AN82" s="367"/>
      <c r="AO82" s="367"/>
      <c r="AP82" s="367"/>
      <c r="AQ82" s="32"/>
      <c r="AS82" s="375" t="s">
        <v>60</v>
      </c>
      <c r="AT82" s="376"/>
      <c r="AU82" s="46"/>
      <c r="AV82" s="46"/>
      <c r="AW82" s="46"/>
      <c r="AX82" s="46"/>
      <c r="AY82" s="46"/>
      <c r="AZ82" s="46"/>
      <c r="BA82" s="46"/>
      <c r="BB82" s="46"/>
      <c r="BC82" s="46"/>
      <c r="BD82" s="46"/>
      <c r="BE82" s="46"/>
      <c r="BF82" s="47"/>
    </row>
    <row r="83" spans="1:76" s="1" customFormat="1" ht="15">
      <c r="B83" s="30"/>
      <c r="C83" s="27" t="s">
        <v>32</v>
      </c>
      <c r="D83" s="31"/>
      <c r="E83" s="31"/>
      <c r="F83" s="31"/>
      <c r="G83" s="31"/>
      <c r="H83" s="31"/>
      <c r="I83" s="31"/>
      <c r="J83" s="31"/>
      <c r="K83" s="31"/>
      <c r="L83" s="61" t="str">
        <f>IF(E14="","",E14)</f>
        <v xml:space="preserve"> </v>
      </c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27" t="s">
        <v>35</v>
      </c>
      <c r="AJ83" s="31"/>
      <c r="AK83" s="31"/>
      <c r="AL83" s="31"/>
      <c r="AM83" s="374" t="str">
        <f>IF(E20="","",E20)</f>
        <v>Ing. Kateřina Petlíková</v>
      </c>
      <c r="AN83" s="367"/>
      <c r="AO83" s="367"/>
      <c r="AP83" s="367"/>
      <c r="AQ83" s="32"/>
      <c r="AS83" s="377"/>
      <c r="AT83" s="367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69"/>
    </row>
    <row r="84" spans="1:76" s="1" customFormat="1" ht="10.9" customHeight="1">
      <c r="B84" s="30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2"/>
      <c r="AS84" s="377"/>
      <c r="AT84" s="367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69"/>
    </row>
    <row r="85" spans="1:76" s="1" customFormat="1" ht="29.25" customHeight="1">
      <c r="B85" s="30"/>
      <c r="C85" s="385" t="s">
        <v>61</v>
      </c>
      <c r="D85" s="386"/>
      <c r="E85" s="386"/>
      <c r="F85" s="386"/>
      <c r="G85" s="386"/>
      <c r="H85" s="70"/>
      <c r="I85" s="387" t="s">
        <v>62</v>
      </c>
      <c r="J85" s="386"/>
      <c r="K85" s="386"/>
      <c r="L85" s="386"/>
      <c r="M85" s="386"/>
      <c r="N85" s="386"/>
      <c r="O85" s="386"/>
      <c r="P85" s="386"/>
      <c r="Q85" s="386"/>
      <c r="R85" s="386"/>
      <c r="S85" s="386"/>
      <c r="T85" s="386"/>
      <c r="U85" s="386"/>
      <c r="V85" s="386"/>
      <c r="W85" s="386"/>
      <c r="X85" s="386"/>
      <c r="Y85" s="386"/>
      <c r="Z85" s="386"/>
      <c r="AA85" s="386"/>
      <c r="AB85" s="386"/>
      <c r="AC85" s="386"/>
      <c r="AD85" s="386"/>
      <c r="AE85" s="386"/>
      <c r="AF85" s="386"/>
      <c r="AG85" s="387" t="s">
        <v>63</v>
      </c>
      <c r="AH85" s="386"/>
      <c r="AI85" s="386"/>
      <c r="AJ85" s="386"/>
      <c r="AK85" s="386"/>
      <c r="AL85" s="386"/>
      <c r="AM85" s="386"/>
      <c r="AN85" s="387" t="s">
        <v>64</v>
      </c>
      <c r="AO85" s="386"/>
      <c r="AP85" s="388"/>
      <c r="AQ85" s="32"/>
      <c r="AS85" s="71" t="s">
        <v>65</v>
      </c>
      <c r="AT85" s="72" t="s">
        <v>66</v>
      </c>
      <c r="AU85" s="72" t="s">
        <v>67</v>
      </c>
      <c r="AV85" s="72" t="s">
        <v>68</v>
      </c>
      <c r="AW85" s="72" t="s">
        <v>69</v>
      </c>
      <c r="AX85" s="72" t="s">
        <v>70</v>
      </c>
      <c r="AY85" s="72" t="s">
        <v>71</v>
      </c>
      <c r="AZ85" s="72" t="s">
        <v>72</v>
      </c>
      <c r="BA85" s="72" t="s">
        <v>73</v>
      </c>
      <c r="BB85" s="72" t="s">
        <v>74</v>
      </c>
      <c r="BC85" s="72" t="s">
        <v>75</v>
      </c>
      <c r="BD85" s="72" t="s">
        <v>76</v>
      </c>
      <c r="BE85" s="72" t="s">
        <v>77</v>
      </c>
      <c r="BF85" s="73" t="s">
        <v>78</v>
      </c>
    </row>
    <row r="86" spans="1:76" s="1" customFormat="1" ht="10.9" customHeight="1">
      <c r="B86" s="30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2"/>
      <c r="AS86" s="74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7"/>
    </row>
    <row r="87" spans="1:76" s="4" customFormat="1" ht="32.450000000000003" customHeight="1">
      <c r="B87" s="63"/>
      <c r="C87" s="75" t="s">
        <v>79</v>
      </c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389">
        <f>ROUND(AG88,2)</f>
        <v>0</v>
      </c>
      <c r="AH87" s="389"/>
      <c r="AI87" s="389"/>
      <c r="AJ87" s="389"/>
      <c r="AK87" s="389"/>
      <c r="AL87" s="389"/>
      <c r="AM87" s="389"/>
      <c r="AN87" s="366">
        <f>SUM(AG87,AV87)</f>
        <v>0</v>
      </c>
      <c r="AO87" s="366"/>
      <c r="AP87" s="366"/>
      <c r="AQ87" s="66"/>
      <c r="AS87" s="77">
        <f>ROUND(AS88,2)</f>
        <v>0</v>
      </c>
      <c r="AT87" s="78">
        <f>ROUND(AT88,2)</f>
        <v>0</v>
      </c>
      <c r="AU87" s="79">
        <f>ROUND(AU88,2)</f>
        <v>0</v>
      </c>
      <c r="AV87" s="79">
        <f>ROUND(SUM(AX87:AY87),2)</f>
        <v>0</v>
      </c>
      <c r="AW87" s="80">
        <f>ROUND(AW88,5)</f>
        <v>1670.34908</v>
      </c>
      <c r="AX87" s="79">
        <f>ROUND(BB87*L33,2)</f>
        <v>0</v>
      </c>
      <c r="AY87" s="79">
        <f>ROUND(BC87*L34,2)</f>
        <v>0</v>
      </c>
      <c r="AZ87" s="79">
        <f>ROUND(BD87*L33,2)</f>
        <v>0</v>
      </c>
      <c r="BA87" s="79">
        <f>ROUND(BE87*L34,2)</f>
        <v>0</v>
      </c>
      <c r="BB87" s="79">
        <f>ROUND(BB88,2)</f>
        <v>0</v>
      </c>
      <c r="BC87" s="79">
        <f>ROUND(BC88,2)</f>
        <v>0</v>
      </c>
      <c r="BD87" s="79">
        <f>ROUND(BD88,2)</f>
        <v>0</v>
      </c>
      <c r="BE87" s="79">
        <f>ROUND(BE88,2)</f>
        <v>0</v>
      </c>
      <c r="BF87" s="81">
        <f>ROUND(BF88,2)</f>
        <v>0</v>
      </c>
      <c r="BS87" s="82" t="s">
        <v>80</v>
      </c>
      <c r="BT87" s="82" t="s">
        <v>81</v>
      </c>
      <c r="BV87" s="82" t="s">
        <v>82</v>
      </c>
      <c r="BW87" s="82" t="s">
        <v>83</v>
      </c>
      <c r="BX87" s="82" t="s">
        <v>84</v>
      </c>
    </row>
    <row r="88" spans="1:76" s="5" customFormat="1" ht="22.5" customHeight="1">
      <c r="A88" s="177" t="s">
        <v>520</v>
      </c>
      <c r="B88" s="83"/>
      <c r="C88" s="84"/>
      <c r="D88" s="363" t="s">
        <v>15</v>
      </c>
      <c r="E88" s="364"/>
      <c r="F88" s="364"/>
      <c r="G88" s="364"/>
      <c r="H88" s="364"/>
      <c r="I88" s="85"/>
      <c r="J88" s="363" t="s">
        <v>525</v>
      </c>
      <c r="K88" s="364"/>
      <c r="L88" s="364"/>
      <c r="M88" s="364"/>
      <c r="N88" s="364"/>
      <c r="O88" s="364"/>
      <c r="P88" s="364"/>
      <c r="Q88" s="364"/>
      <c r="R88" s="364"/>
      <c r="S88" s="364"/>
      <c r="T88" s="364"/>
      <c r="U88" s="364"/>
      <c r="V88" s="364"/>
      <c r="W88" s="364"/>
      <c r="X88" s="364"/>
      <c r="Y88" s="364"/>
      <c r="Z88" s="364"/>
      <c r="AA88" s="364"/>
      <c r="AB88" s="364"/>
      <c r="AC88" s="364"/>
      <c r="AD88" s="364"/>
      <c r="AE88" s="364"/>
      <c r="AF88" s="364"/>
      <c r="AG88" s="365">
        <f>'2016-11 - Mobilní stánek'!M31</f>
        <v>0</v>
      </c>
      <c r="AH88" s="364"/>
      <c r="AI88" s="364"/>
      <c r="AJ88" s="364"/>
      <c r="AK88" s="364"/>
      <c r="AL88" s="364"/>
      <c r="AM88" s="364"/>
      <c r="AN88" s="365">
        <f>SUM(AG88,AV88)</f>
        <v>0</v>
      </c>
      <c r="AO88" s="364"/>
      <c r="AP88" s="364"/>
      <c r="AQ88" s="86"/>
      <c r="AS88" s="87">
        <f>'2016-11 - Mobilní stánek'!M27</f>
        <v>0</v>
      </c>
      <c r="AT88" s="88">
        <f>'2016-11 - Mobilní stánek'!M28</f>
        <v>0</v>
      </c>
      <c r="AU88" s="88">
        <f>'2016-11 - Mobilní stánek'!M29</f>
        <v>0</v>
      </c>
      <c r="AV88" s="88">
        <f>ROUND(SUM(AX88:AY88),2)</f>
        <v>0</v>
      </c>
      <c r="AW88" s="89">
        <f>'2016-11 - Mobilní stánek'!Z128</f>
        <v>1670.349076</v>
      </c>
      <c r="AX88" s="88">
        <f>'2016-11 - Mobilní stánek'!M33</f>
        <v>0</v>
      </c>
      <c r="AY88" s="88">
        <f>'2016-11 - Mobilní stánek'!M34</f>
        <v>0</v>
      </c>
      <c r="AZ88" s="88">
        <f>'2016-11 - Mobilní stánek'!M35</f>
        <v>0</v>
      </c>
      <c r="BA88" s="88">
        <f>'2016-11 - Mobilní stánek'!M36</f>
        <v>0</v>
      </c>
      <c r="BB88" s="88">
        <f>'2016-11 - Mobilní stánek'!H33</f>
        <v>0</v>
      </c>
      <c r="BC88" s="88">
        <f>'2016-11 - Mobilní stánek'!H34</f>
        <v>0</v>
      </c>
      <c r="BD88" s="88">
        <f>'2016-11 - Mobilní stánek'!H35</f>
        <v>0</v>
      </c>
      <c r="BE88" s="88">
        <f>'2016-11 - Mobilní stánek'!H36</f>
        <v>0</v>
      </c>
      <c r="BF88" s="90">
        <f>'2016-11 - Mobilní stánek'!H37</f>
        <v>0</v>
      </c>
      <c r="BT88" s="91" t="s">
        <v>21</v>
      </c>
      <c r="BU88" s="91" t="s">
        <v>85</v>
      </c>
      <c r="BV88" s="91" t="s">
        <v>82</v>
      </c>
      <c r="BW88" s="91" t="s">
        <v>83</v>
      </c>
      <c r="BX88" s="91" t="s">
        <v>84</v>
      </c>
    </row>
    <row r="89" spans="1:76" s="5" customFormat="1" ht="22.5" customHeight="1">
      <c r="A89" s="177"/>
      <c r="B89" s="83"/>
      <c r="C89" s="84"/>
      <c r="D89" s="363" t="s">
        <v>15</v>
      </c>
      <c r="E89" s="364"/>
      <c r="F89" s="364"/>
      <c r="G89" s="364"/>
      <c r="H89" s="364"/>
      <c r="I89" s="183"/>
      <c r="J89" s="363" t="s">
        <v>526</v>
      </c>
      <c r="K89" s="364"/>
      <c r="L89" s="364"/>
      <c r="M89" s="364"/>
      <c r="N89" s="364"/>
      <c r="O89" s="364"/>
      <c r="P89" s="364"/>
      <c r="Q89" s="364"/>
      <c r="R89" s="364"/>
      <c r="S89" s="364"/>
      <c r="T89" s="364"/>
      <c r="U89" s="364"/>
      <c r="V89" s="364"/>
      <c r="W89" s="364"/>
      <c r="X89" s="364"/>
      <c r="Y89" s="364"/>
      <c r="Z89" s="364"/>
      <c r="AA89" s="364"/>
      <c r="AB89" s="364"/>
      <c r="AC89" s="364"/>
      <c r="AD89" s="364"/>
      <c r="AE89" s="364"/>
      <c r="AF89" s="364"/>
      <c r="AG89" s="365">
        <f>'Krycí list - silnoproud'!R47</f>
        <v>0</v>
      </c>
      <c r="AH89" s="364"/>
      <c r="AI89" s="364"/>
      <c r="AJ89" s="364"/>
      <c r="AK89" s="364"/>
      <c r="AL89" s="364"/>
      <c r="AM89" s="364"/>
      <c r="AN89" s="365">
        <f>'Krycí list - silnoproud'!R50</f>
        <v>0</v>
      </c>
      <c r="AO89" s="364"/>
      <c r="AP89" s="364"/>
      <c r="AQ89" s="86"/>
      <c r="AS89" s="184"/>
      <c r="AT89" s="184"/>
      <c r="AU89" s="184"/>
      <c r="AV89" s="184"/>
      <c r="AW89" s="185"/>
      <c r="AX89" s="184"/>
      <c r="AY89" s="184"/>
      <c r="AZ89" s="184"/>
      <c r="BA89" s="184"/>
      <c r="BB89" s="184"/>
      <c r="BC89" s="184"/>
      <c r="BD89" s="184"/>
      <c r="BE89" s="184"/>
      <c r="BF89" s="184"/>
      <c r="BT89" s="91"/>
      <c r="BU89" s="91"/>
      <c r="BV89" s="91"/>
      <c r="BW89" s="91"/>
      <c r="BX89" s="91"/>
    </row>
    <row r="90" spans="1:76" s="5" customFormat="1" ht="22.5" customHeight="1">
      <c r="A90" s="177"/>
      <c r="B90" s="83"/>
      <c r="C90" s="84"/>
      <c r="D90" s="363" t="s">
        <v>15</v>
      </c>
      <c r="E90" s="364"/>
      <c r="F90" s="364"/>
      <c r="G90" s="364"/>
      <c r="H90" s="364"/>
      <c r="I90" s="183"/>
      <c r="J90" s="363" t="s">
        <v>527</v>
      </c>
      <c r="K90" s="364"/>
      <c r="L90" s="364"/>
      <c r="M90" s="364"/>
      <c r="N90" s="364"/>
      <c r="O90" s="364"/>
      <c r="P90" s="364"/>
      <c r="Q90" s="364"/>
      <c r="R90" s="364"/>
      <c r="S90" s="364"/>
      <c r="T90" s="364"/>
      <c r="U90" s="364"/>
      <c r="V90" s="364"/>
      <c r="W90" s="364"/>
      <c r="X90" s="364"/>
      <c r="Y90" s="364"/>
      <c r="Z90" s="364"/>
      <c r="AA90" s="364"/>
      <c r="AB90" s="364"/>
      <c r="AC90" s="364"/>
      <c r="AD90" s="364"/>
      <c r="AE90" s="364"/>
      <c r="AF90" s="364"/>
      <c r="AG90" s="365">
        <f>'Krycí list- slaboproud'!R47</f>
        <v>0</v>
      </c>
      <c r="AH90" s="364"/>
      <c r="AI90" s="364"/>
      <c r="AJ90" s="364"/>
      <c r="AK90" s="364"/>
      <c r="AL90" s="364"/>
      <c r="AM90" s="364"/>
      <c r="AN90" s="365">
        <f>'Krycí list- slaboproud'!R50</f>
        <v>0</v>
      </c>
      <c r="AO90" s="364"/>
      <c r="AP90" s="364"/>
      <c r="AQ90" s="86"/>
      <c r="AS90" s="184"/>
      <c r="AT90" s="184"/>
      <c r="AU90" s="184"/>
      <c r="AV90" s="184"/>
      <c r="AW90" s="185"/>
      <c r="AX90" s="184"/>
      <c r="AY90" s="184"/>
      <c r="AZ90" s="184"/>
      <c r="BA90" s="184"/>
      <c r="BB90" s="184"/>
      <c r="BC90" s="184"/>
      <c r="BD90" s="184"/>
      <c r="BE90" s="184"/>
      <c r="BF90" s="184"/>
      <c r="BT90" s="91"/>
      <c r="BU90" s="91"/>
      <c r="BV90" s="91"/>
      <c r="BW90" s="91"/>
      <c r="BX90" s="91"/>
    </row>
    <row r="91" spans="1:76">
      <c r="B91" s="20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2"/>
    </row>
    <row r="92" spans="1:76" s="1" customFormat="1" ht="30" customHeight="1">
      <c r="B92" s="30"/>
      <c r="C92" s="75" t="s">
        <v>86</v>
      </c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66">
        <v>0</v>
      </c>
      <c r="AH92" s="367"/>
      <c r="AI92" s="367"/>
      <c r="AJ92" s="367"/>
      <c r="AK92" s="367"/>
      <c r="AL92" s="367"/>
      <c r="AM92" s="367"/>
      <c r="AN92" s="366">
        <v>0</v>
      </c>
      <c r="AO92" s="367"/>
      <c r="AP92" s="367"/>
      <c r="AQ92" s="32"/>
      <c r="AS92" s="71" t="s">
        <v>87</v>
      </c>
      <c r="AT92" s="72" t="s">
        <v>88</v>
      </c>
      <c r="AU92" s="72" t="s">
        <v>43</v>
      </c>
      <c r="AV92" s="73" t="s">
        <v>68</v>
      </c>
    </row>
    <row r="93" spans="1:76" s="1" customFormat="1" ht="10.9" customHeight="1">
      <c r="B93" s="30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2"/>
      <c r="AS93" s="92"/>
      <c r="AT93" s="51"/>
      <c r="AU93" s="51"/>
      <c r="AV93" s="53"/>
    </row>
    <row r="94" spans="1:76" s="1" customFormat="1" ht="30" customHeight="1">
      <c r="B94" s="30"/>
      <c r="C94" s="93" t="s">
        <v>89</v>
      </c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368">
        <f>ROUND(AG87+AG92,2)</f>
        <v>0</v>
      </c>
      <c r="AH94" s="368"/>
      <c r="AI94" s="368"/>
      <c r="AJ94" s="368"/>
      <c r="AK94" s="368"/>
      <c r="AL94" s="368"/>
      <c r="AM94" s="368"/>
      <c r="AN94" s="368">
        <f>AN87+AN92</f>
        <v>0</v>
      </c>
      <c r="AO94" s="368"/>
      <c r="AP94" s="368"/>
      <c r="AQ94" s="32"/>
    </row>
    <row r="95" spans="1:76" s="1" customFormat="1" ht="6.95" customHeight="1">
      <c r="B95" s="54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6"/>
    </row>
  </sheetData>
  <mergeCells count="55">
    <mergeCell ref="C2:AP2"/>
    <mergeCell ref="C4:AP4"/>
    <mergeCell ref="K5:AO5"/>
    <mergeCell ref="K6:AO6"/>
    <mergeCell ref="E23:AN23"/>
    <mergeCell ref="AK26:AO26"/>
    <mergeCell ref="AK27:AO27"/>
    <mergeCell ref="AK28:AO28"/>
    <mergeCell ref="AK29:AO29"/>
    <mergeCell ref="AK31:AO31"/>
    <mergeCell ref="L33:O33"/>
    <mergeCell ref="W33:AE33"/>
    <mergeCell ref="AK33:AO33"/>
    <mergeCell ref="L34:O34"/>
    <mergeCell ref="W34:AE34"/>
    <mergeCell ref="AK34:AO34"/>
    <mergeCell ref="W35:AE35"/>
    <mergeCell ref="AK35:AO35"/>
    <mergeCell ref="L36:O36"/>
    <mergeCell ref="W36:AE36"/>
    <mergeCell ref="AK36:AO36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G87:AM87"/>
    <mergeCell ref="AN87:AP87"/>
    <mergeCell ref="AG92:AM92"/>
    <mergeCell ref="AN92:AP92"/>
    <mergeCell ref="AG94:AM94"/>
    <mergeCell ref="AN94:AP94"/>
    <mergeCell ref="AR2:BG2"/>
    <mergeCell ref="C76:AP76"/>
    <mergeCell ref="L78:AO78"/>
    <mergeCell ref="AM82:AP82"/>
    <mergeCell ref="AS82:AT84"/>
    <mergeCell ref="AM83:AP83"/>
    <mergeCell ref="L37:O37"/>
    <mergeCell ref="W37:AE37"/>
    <mergeCell ref="AK37:AO37"/>
    <mergeCell ref="X39:AB39"/>
    <mergeCell ref="AK39:AO39"/>
    <mergeCell ref="L35:O35"/>
    <mergeCell ref="D90:H90"/>
    <mergeCell ref="J90:AF90"/>
    <mergeCell ref="AG90:AM90"/>
    <mergeCell ref="AN90:AP90"/>
    <mergeCell ref="D89:H89"/>
    <mergeCell ref="J89:AF89"/>
    <mergeCell ref="AG89:AM89"/>
    <mergeCell ref="AN89:AP89"/>
  </mergeCells>
  <hyperlinks>
    <hyperlink ref="K1:S1" location="C2" tooltip="Souhrnný list stavby" display="1) Souhrnný list stavby"/>
    <hyperlink ref="W1:AF1" location="C87" tooltip="Rekapitulace objektů" display="2) Rekapitulace objektů"/>
    <hyperlink ref="A88" location="'2016-11 - Mobilní stánek'!C2" tooltip="2016-11 - Mobilní stánek" display="/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398"/>
  <sheetViews>
    <sheetView showGridLines="0" workbookViewId="0">
      <pane ySplit="1" topLeftCell="A144" activePane="bottomLeft" state="frozen"/>
      <selection pane="bottomLeft" activeCell="AI140" sqref="AI140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4" width="20" hidden="1" customWidth="1"/>
    <col min="25" max="25" width="12.33203125" hidden="1" customWidth="1"/>
    <col min="26" max="26" width="16.33203125" hidden="1" customWidth="1"/>
    <col min="27" max="27" width="12.33203125" hidden="1" customWidth="1"/>
    <col min="28" max="28" width="15" hidden="1" customWidth="1"/>
    <col min="29" max="29" width="11" hidden="1" customWidth="1"/>
    <col min="30" max="30" width="15" hidden="1" customWidth="1"/>
    <col min="31" max="31" width="16.33203125" hidden="1" customWidth="1"/>
    <col min="44" max="65" width="9.33203125" hidden="1"/>
  </cols>
  <sheetData>
    <row r="1" spans="1:66" ht="21.75" customHeight="1">
      <c r="A1" s="182"/>
      <c r="B1" s="179"/>
      <c r="C1" s="179"/>
      <c r="D1" s="180" t="s">
        <v>1</v>
      </c>
      <c r="E1" s="179"/>
      <c r="F1" s="181" t="s">
        <v>521</v>
      </c>
      <c r="G1" s="181"/>
      <c r="H1" s="399" t="s">
        <v>522</v>
      </c>
      <c r="I1" s="399"/>
      <c r="J1" s="399"/>
      <c r="K1" s="399"/>
      <c r="L1" s="181" t="s">
        <v>523</v>
      </c>
      <c r="M1" s="179"/>
      <c r="N1" s="179"/>
      <c r="O1" s="180" t="s">
        <v>90</v>
      </c>
      <c r="P1" s="179"/>
      <c r="Q1" s="179"/>
      <c r="R1" s="179"/>
      <c r="S1" s="181" t="s">
        <v>524</v>
      </c>
      <c r="T1" s="181"/>
      <c r="U1" s="182"/>
      <c r="V1" s="182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36.950000000000003" customHeight="1">
      <c r="C2" s="395" t="s">
        <v>6</v>
      </c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  <c r="S2" s="369" t="s">
        <v>7</v>
      </c>
      <c r="T2" s="370"/>
      <c r="U2" s="370"/>
      <c r="V2" s="370"/>
      <c r="W2" s="370"/>
      <c r="X2" s="370"/>
      <c r="Y2" s="370"/>
      <c r="Z2" s="370"/>
      <c r="AA2" s="370"/>
      <c r="AB2" s="370"/>
      <c r="AC2" s="370"/>
      <c r="AD2" s="370"/>
      <c r="AE2" s="370"/>
      <c r="AF2" s="370"/>
      <c r="AT2" s="16" t="s">
        <v>83</v>
      </c>
    </row>
    <row r="3" spans="1:6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9"/>
      <c r="AT3" s="16" t="s">
        <v>91</v>
      </c>
    </row>
    <row r="4" spans="1:66" ht="36.950000000000003" customHeight="1">
      <c r="B4" s="20"/>
      <c r="C4" s="371" t="s">
        <v>92</v>
      </c>
      <c r="D4" s="391"/>
      <c r="E4" s="391"/>
      <c r="F4" s="391"/>
      <c r="G4" s="391"/>
      <c r="H4" s="391"/>
      <c r="I4" s="391"/>
      <c r="J4" s="391"/>
      <c r="K4" s="391"/>
      <c r="L4" s="391"/>
      <c r="M4" s="391"/>
      <c r="N4" s="391"/>
      <c r="O4" s="391"/>
      <c r="P4" s="391"/>
      <c r="Q4" s="391"/>
      <c r="R4" s="22"/>
      <c r="T4" s="23" t="s">
        <v>12</v>
      </c>
      <c r="AT4" s="16" t="s">
        <v>4</v>
      </c>
    </row>
    <row r="5" spans="1:66" ht="6.95" customHeight="1"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</row>
    <row r="6" spans="1:66" s="1" customFormat="1" ht="32.85" customHeight="1">
      <c r="B6" s="30"/>
      <c r="C6" s="31"/>
      <c r="D6" s="26" t="s">
        <v>16</v>
      </c>
      <c r="E6" s="31"/>
      <c r="F6" s="397" t="s">
        <v>17</v>
      </c>
      <c r="G6" s="367"/>
      <c r="H6" s="367"/>
      <c r="I6" s="367"/>
      <c r="J6" s="367"/>
      <c r="K6" s="367"/>
      <c r="L6" s="367"/>
      <c r="M6" s="367"/>
      <c r="N6" s="367"/>
      <c r="O6" s="367"/>
      <c r="P6" s="367"/>
      <c r="Q6" s="31"/>
      <c r="R6" s="32"/>
    </row>
    <row r="7" spans="1:66" s="1" customFormat="1" ht="14.45" customHeight="1">
      <c r="B7" s="30"/>
      <c r="C7" s="31"/>
      <c r="D7" s="27" t="s">
        <v>19</v>
      </c>
      <c r="E7" s="31"/>
      <c r="F7" s="25" t="s">
        <v>3</v>
      </c>
      <c r="G7" s="31"/>
      <c r="H7" s="31"/>
      <c r="I7" s="31"/>
      <c r="J7" s="31"/>
      <c r="K7" s="31"/>
      <c r="L7" s="31"/>
      <c r="M7" s="27" t="s">
        <v>20</v>
      </c>
      <c r="N7" s="31"/>
      <c r="O7" s="25" t="s">
        <v>3</v>
      </c>
      <c r="P7" s="31"/>
      <c r="Q7" s="31"/>
      <c r="R7" s="32"/>
    </row>
    <row r="8" spans="1:66" s="1" customFormat="1" ht="14.45" customHeight="1">
      <c r="B8" s="30"/>
      <c r="C8" s="31"/>
      <c r="D8" s="27" t="s">
        <v>22</v>
      </c>
      <c r="E8" s="31"/>
      <c r="F8" s="25" t="s">
        <v>23</v>
      </c>
      <c r="G8" s="31"/>
      <c r="H8" s="31"/>
      <c r="I8" s="31"/>
      <c r="J8" s="31"/>
      <c r="K8" s="31"/>
      <c r="L8" s="31"/>
      <c r="M8" s="27" t="s">
        <v>24</v>
      </c>
      <c r="N8" s="31"/>
      <c r="O8" s="430" t="str">
        <f>'Rekapitulace stavby'!AN8</f>
        <v>07.11.2016</v>
      </c>
      <c r="P8" s="367"/>
      <c r="Q8" s="31"/>
      <c r="R8" s="32"/>
    </row>
    <row r="9" spans="1:66" s="1" customFormat="1" ht="10.9" customHeight="1"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2"/>
    </row>
    <row r="10" spans="1:66" s="1" customFormat="1" ht="14.45" customHeight="1">
      <c r="B10" s="30"/>
      <c r="C10" s="31"/>
      <c r="D10" s="27" t="s">
        <v>28</v>
      </c>
      <c r="E10" s="31"/>
      <c r="F10" s="31"/>
      <c r="G10" s="31"/>
      <c r="H10" s="31"/>
      <c r="I10" s="31"/>
      <c r="J10" s="31"/>
      <c r="K10" s="31"/>
      <c r="L10" s="31"/>
      <c r="M10" s="27" t="s">
        <v>29</v>
      </c>
      <c r="N10" s="31"/>
      <c r="O10" s="396" t="str">
        <f>IF('Rekapitulace stavby'!AN10="","",'Rekapitulace stavby'!AN10)</f>
        <v/>
      </c>
      <c r="P10" s="367"/>
      <c r="Q10" s="31"/>
      <c r="R10" s="32"/>
    </row>
    <row r="11" spans="1:66" s="1" customFormat="1" ht="18" customHeight="1">
      <c r="B11" s="30"/>
      <c r="C11" s="31"/>
      <c r="D11" s="31"/>
      <c r="E11" s="25" t="str">
        <f>IF('Rekapitulace stavby'!E11="","",'Rekapitulace stavby'!E11)</f>
        <v xml:space="preserve"> </v>
      </c>
      <c r="F11" s="31"/>
      <c r="G11" s="31"/>
      <c r="H11" s="31"/>
      <c r="I11" s="31"/>
      <c r="J11" s="31"/>
      <c r="K11" s="31"/>
      <c r="L11" s="31"/>
      <c r="M11" s="27" t="s">
        <v>31</v>
      </c>
      <c r="N11" s="31"/>
      <c r="O11" s="396" t="str">
        <f>IF('Rekapitulace stavby'!AN11="","",'Rekapitulace stavby'!AN11)</f>
        <v/>
      </c>
      <c r="P11" s="367"/>
      <c r="Q11" s="31"/>
      <c r="R11" s="32"/>
    </row>
    <row r="12" spans="1:66" s="1" customFormat="1" ht="6.95" customHeight="1">
      <c r="B12" s="30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2"/>
    </row>
    <row r="13" spans="1:66" s="1" customFormat="1" ht="14.45" customHeight="1">
      <c r="B13" s="30"/>
      <c r="C13" s="31"/>
      <c r="D13" s="27" t="s">
        <v>32</v>
      </c>
      <c r="E13" s="31"/>
      <c r="F13" s="31"/>
      <c r="G13" s="31"/>
      <c r="H13" s="31"/>
      <c r="I13" s="31"/>
      <c r="J13" s="31"/>
      <c r="K13" s="31"/>
      <c r="L13" s="31"/>
      <c r="M13" s="27" t="s">
        <v>29</v>
      </c>
      <c r="N13" s="31"/>
      <c r="O13" s="396" t="str">
        <f>IF('Rekapitulace stavby'!AN13="","",'Rekapitulace stavby'!AN13)</f>
        <v/>
      </c>
      <c r="P13" s="367"/>
      <c r="Q13" s="31"/>
      <c r="R13" s="32"/>
    </row>
    <row r="14" spans="1:66" s="1" customFormat="1" ht="18" customHeight="1">
      <c r="B14" s="30"/>
      <c r="C14" s="31"/>
      <c r="D14" s="31"/>
      <c r="E14" s="25" t="str">
        <f>IF('Rekapitulace stavby'!E14="","",'Rekapitulace stavby'!E14)</f>
        <v xml:space="preserve"> </v>
      </c>
      <c r="F14" s="31"/>
      <c r="G14" s="31"/>
      <c r="H14" s="31"/>
      <c r="I14" s="31"/>
      <c r="J14" s="31"/>
      <c r="K14" s="31"/>
      <c r="L14" s="31"/>
      <c r="M14" s="27" t="s">
        <v>31</v>
      </c>
      <c r="N14" s="31"/>
      <c r="O14" s="396" t="str">
        <f>IF('Rekapitulace stavby'!AN14="","",'Rekapitulace stavby'!AN14)</f>
        <v/>
      </c>
      <c r="P14" s="367"/>
      <c r="Q14" s="31"/>
      <c r="R14" s="32"/>
    </row>
    <row r="15" spans="1:66" s="1" customFormat="1" ht="6.95" customHeight="1">
      <c r="B15" s="30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2"/>
    </row>
    <row r="16" spans="1:66" s="1" customFormat="1" ht="14.45" customHeight="1">
      <c r="B16" s="30"/>
      <c r="C16" s="31"/>
      <c r="D16" s="27" t="s">
        <v>33</v>
      </c>
      <c r="E16" s="31"/>
      <c r="F16" s="31"/>
      <c r="G16" s="31"/>
      <c r="H16" s="31"/>
      <c r="I16" s="31"/>
      <c r="J16" s="31"/>
      <c r="K16" s="31"/>
      <c r="L16" s="31"/>
      <c r="M16" s="27" t="s">
        <v>29</v>
      </c>
      <c r="N16" s="31"/>
      <c r="O16" s="396" t="s">
        <v>3</v>
      </c>
      <c r="P16" s="367"/>
      <c r="Q16" s="31"/>
      <c r="R16" s="32"/>
    </row>
    <row r="17" spans="2:18" s="1" customFormat="1" ht="18" customHeight="1">
      <c r="B17" s="30"/>
      <c r="C17" s="31"/>
      <c r="D17" s="31"/>
      <c r="E17" s="25" t="s">
        <v>34</v>
      </c>
      <c r="F17" s="31"/>
      <c r="G17" s="31"/>
      <c r="H17" s="31"/>
      <c r="I17" s="31"/>
      <c r="J17" s="31"/>
      <c r="K17" s="31"/>
      <c r="L17" s="31"/>
      <c r="M17" s="27" t="s">
        <v>31</v>
      </c>
      <c r="N17" s="31"/>
      <c r="O17" s="396" t="s">
        <v>3</v>
      </c>
      <c r="P17" s="367"/>
      <c r="Q17" s="31"/>
      <c r="R17" s="32"/>
    </row>
    <row r="18" spans="2:18" s="1" customFormat="1" ht="6.95" customHeight="1">
      <c r="B18" s="30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2"/>
    </row>
    <row r="19" spans="2:18" s="1" customFormat="1" ht="14.45" customHeight="1">
      <c r="B19" s="30"/>
      <c r="C19" s="31"/>
      <c r="D19" s="27" t="s">
        <v>35</v>
      </c>
      <c r="E19" s="31"/>
      <c r="F19" s="31"/>
      <c r="G19" s="31"/>
      <c r="H19" s="31"/>
      <c r="I19" s="31"/>
      <c r="J19" s="31"/>
      <c r="K19" s="31"/>
      <c r="L19" s="31"/>
      <c r="M19" s="27" t="s">
        <v>29</v>
      </c>
      <c r="N19" s="31"/>
      <c r="O19" s="396" t="s">
        <v>3</v>
      </c>
      <c r="P19" s="367"/>
      <c r="Q19" s="31"/>
      <c r="R19" s="32"/>
    </row>
    <row r="20" spans="2:18" s="1" customFormat="1" ht="18" customHeight="1">
      <c r="B20" s="30"/>
      <c r="C20" s="31"/>
      <c r="D20" s="31"/>
      <c r="E20" s="25" t="s">
        <v>36</v>
      </c>
      <c r="F20" s="31"/>
      <c r="G20" s="31"/>
      <c r="H20" s="31"/>
      <c r="I20" s="31"/>
      <c r="J20" s="31"/>
      <c r="K20" s="31"/>
      <c r="L20" s="31"/>
      <c r="M20" s="27" t="s">
        <v>31</v>
      </c>
      <c r="N20" s="31"/>
      <c r="O20" s="396" t="s">
        <v>3</v>
      </c>
      <c r="P20" s="367"/>
      <c r="Q20" s="31"/>
      <c r="R20" s="32"/>
    </row>
    <row r="21" spans="2:18" s="1" customFormat="1" ht="6.95" customHeight="1">
      <c r="B21" s="30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2"/>
    </row>
    <row r="22" spans="2:18" s="1" customFormat="1" ht="14.45" customHeight="1">
      <c r="B22" s="30"/>
      <c r="C22" s="31"/>
      <c r="D22" s="27" t="s">
        <v>37</v>
      </c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2"/>
    </row>
    <row r="23" spans="2:18" s="1" customFormat="1" ht="22.5" customHeight="1">
      <c r="B23" s="30"/>
      <c r="C23" s="31"/>
      <c r="D23" s="31"/>
      <c r="E23" s="398" t="s">
        <v>3</v>
      </c>
      <c r="F23" s="367"/>
      <c r="G23" s="367"/>
      <c r="H23" s="367"/>
      <c r="I23" s="367"/>
      <c r="J23" s="367"/>
      <c r="K23" s="367"/>
      <c r="L23" s="367"/>
      <c r="M23" s="31"/>
      <c r="N23" s="31"/>
      <c r="O23" s="31"/>
      <c r="P23" s="31"/>
      <c r="Q23" s="31"/>
      <c r="R23" s="32"/>
    </row>
    <row r="24" spans="2:18" s="1" customFormat="1" ht="6.95" customHeight="1">
      <c r="B24" s="30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2"/>
    </row>
    <row r="25" spans="2:18" s="1" customFormat="1" ht="6.95" customHeight="1">
      <c r="B25" s="30"/>
      <c r="C25" s="31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31"/>
      <c r="R25" s="32"/>
    </row>
    <row r="26" spans="2:18" s="1" customFormat="1" ht="14.45" customHeight="1">
      <c r="B26" s="30"/>
      <c r="C26" s="31"/>
      <c r="D26" s="95" t="s">
        <v>93</v>
      </c>
      <c r="E26" s="31"/>
      <c r="F26" s="31"/>
      <c r="G26" s="31"/>
      <c r="H26" s="31"/>
      <c r="I26" s="31"/>
      <c r="J26" s="31"/>
      <c r="K26" s="31"/>
      <c r="L26" s="31"/>
      <c r="M26" s="390">
        <f>M87</f>
        <v>0</v>
      </c>
      <c r="N26" s="367"/>
      <c r="O26" s="367"/>
      <c r="P26" s="367"/>
      <c r="Q26" s="31"/>
      <c r="R26" s="32"/>
    </row>
    <row r="27" spans="2:18" s="1" customFormat="1" ht="15">
      <c r="B27" s="30"/>
      <c r="C27" s="31"/>
      <c r="D27" s="31"/>
      <c r="E27" s="27" t="s">
        <v>39</v>
      </c>
      <c r="F27" s="31"/>
      <c r="G27" s="31"/>
      <c r="H27" s="31"/>
      <c r="I27" s="31"/>
      <c r="J27" s="31"/>
      <c r="K27" s="31"/>
      <c r="L27" s="31"/>
      <c r="M27" s="392">
        <f>H87</f>
        <v>0</v>
      </c>
      <c r="N27" s="367"/>
      <c r="O27" s="367"/>
      <c r="P27" s="367"/>
      <c r="Q27" s="31"/>
      <c r="R27" s="32"/>
    </row>
    <row r="28" spans="2:18" s="1" customFormat="1" ht="15">
      <c r="B28" s="30"/>
      <c r="C28" s="31"/>
      <c r="D28" s="31"/>
      <c r="E28" s="27" t="s">
        <v>40</v>
      </c>
      <c r="F28" s="31"/>
      <c r="G28" s="31"/>
      <c r="H28" s="31"/>
      <c r="I28" s="31"/>
      <c r="J28" s="31"/>
      <c r="K28" s="31"/>
      <c r="L28" s="31"/>
      <c r="M28" s="392">
        <f>K87</f>
        <v>0</v>
      </c>
      <c r="N28" s="367"/>
      <c r="O28" s="367"/>
      <c r="P28" s="367"/>
      <c r="Q28" s="31"/>
      <c r="R28" s="32"/>
    </row>
    <row r="29" spans="2:18" s="1" customFormat="1" ht="14.45" customHeight="1">
      <c r="B29" s="30"/>
      <c r="C29" s="31"/>
      <c r="D29" s="29" t="s">
        <v>94</v>
      </c>
      <c r="E29" s="31"/>
      <c r="F29" s="31"/>
      <c r="G29" s="31"/>
      <c r="H29" s="31"/>
      <c r="I29" s="31"/>
      <c r="J29" s="31"/>
      <c r="K29" s="31"/>
      <c r="L29" s="31"/>
      <c r="M29" s="390">
        <f>M110</f>
        <v>0</v>
      </c>
      <c r="N29" s="367"/>
      <c r="O29" s="367"/>
      <c r="P29" s="367"/>
      <c r="Q29" s="31"/>
      <c r="R29" s="32"/>
    </row>
    <row r="30" spans="2:18" s="1" customFormat="1" ht="6.95" customHeight="1">
      <c r="B30" s="30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2"/>
    </row>
    <row r="31" spans="2:18" s="1" customFormat="1" ht="25.35" customHeight="1">
      <c r="B31" s="30"/>
      <c r="C31" s="31"/>
      <c r="D31" s="96" t="s">
        <v>42</v>
      </c>
      <c r="E31" s="31"/>
      <c r="F31" s="31"/>
      <c r="G31" s="31"/>
      <c r="H31" s="31"/>
      <c r="I31" s="31"/>
      <c r="J31" s="31"/>
      <c r="K31" s="31"/>
      <c r="L31" s="31"/>
      <c r="M31" s="436">
        <f>ROUND(M26+M29,2)</f>
        <v>0</v>
      </c>
      <c r="N31" s="367"/>
      <c r="O31" s="367"/>
      <c r="P31" s="367"/>
      <c r="Q31" s="31"/>
      <c r="R31" s="32"/>
    </row>
    <row r="32" spans="2:18" s="1" customFormat="1" ht="6.95" customHeight="1">
      <c r="B32" s="30"/>
      <c r="C32" s="31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31"/>
      <c r="R32" s="32"/>
    </row>
    <row r="33" spans="2:18" s="1" customFormat="1" ht="14.45" customHeight="1">
      <c r="B33" s="30"/>
      <c r="C33" s="31"/>
      <c r="D33" s="37" t="s">
        <v>43</v>
      </c>
      <c r="E33" s="37" t="s">
        <v>44</v>
      </c>
      <c r="F33" s="38">
        <v>0.21</v>
      </c>
      <c r="G33" s="97" t="s">
        <v>45</v>
      </c>
      <c r="H33" s="435">
        <f>ROUND((SUM(BE110:BE111)+SUM(BE128:BE397)), 2)</f>
        <v>0</v>
      </c>
      <c r="I33" s="367"/>
      <c r="J33" s="367"/>
      <c r="K33" s="31"/>
      <c r="L33" s="31"/>
      <c r="M33" s="435">
        <f>ROUND(ROUND((SUM(BE110:BE111)+SUM(BE128:BE397)), 2)*F33, 2)</f>
        <v>0</v>
      </c>
      <c r="N33" s="367"/>
      <c r="O33" s="367"/>
      <c r="P33" s="367"/>
      <c r="Q33" s="31"/>
      <c r="R33" s="32"/>
    </row>
    <row r="34" spans="2:18" s="1" customFormat="1" ht="14.45" customHeight="1">
      <c r="B34" s="30"/>
      <c r="C34" s="31"/>
      <c r="D34" s="31"/>
      <c r="E34" s="37" t="s">
        <v>46</v>
      </c>
      <c r="F34" s="38">
        <v>0.15</v>
      </c>
      <c r="G34" s="97" t="s">
        <v>45</v>
      </c>
      <c r="H34" s="435">
        <f>ROUND((SUM(BF110:BF111)+SUM(BF128:BF397)), 2)</f>
        <v>0</v>
      </c>
      <c r="I34" s="367"/>
      <c r="J34" s="367"/>
      <c r="K34" s="31"/>
      <c r="L34" s="31"/>
      <c r="M34" s="435">
        <f>ROUND(ROUND((SUM(BF110:BF111)+SUM(BF128:BF397)), 2)*F34, 2)</f>
        <v>0</v>
      </c>
      <c r="N34" s="367"/>
      <c r="O34" s="367"/>
      <c r="P34" s="367"/>
      <c r="Q34" s="31"/>
      <c r="R34" s="32"/>
    </row>
    <row r="35" spans="2:18" s="1" customFormat="1" ht="14.45" hidden="1" customHeight="1">
      <c r="B35" s="30"/>
      <c r="C35" s="31"/>
      <c r="D35" s="31"/>
      <c r="E35" s="37" t="s">
        <v>47</v>
      </c>
      <c r="F35" s="38">
        <v>0.21</v>
      </c>
      <c r="G35" s="97" t="s">
        <v>45</v>
      </c>
      <c r="H35" s="435">
        <f>ROUND((SUM(BG110:BG111)+SUM(BG128:BG397)), 2)</f>
        <v>0</v>
      </c>
      <c r="I35" s="367"/>
      <c r="J35" s="367"/>
      <c r="K35" s="31"/>
      <c r="L35" s="31"/>
      <c r="M35" s="435">
        <v>0</v>
      </c>
      <c r="N35" s="367"/>
      <c r="O35" s="367"/>
      <c r="P35" s="367"/>
      <c r="Q35" s="31"/>
      <c r="R35" s="32"/>
    </row>
    <row r="36" spans="2:18" s="1" customFormat="1" ht="14.45" hidden="1" customHeight="1">
      <c r="B36" s="30"/>
      <c r="C36" s="31"/>
      <c r="D36" s="31"/>
      <c r="E36" s="37" t="s">
        <v>48</v>
      </c>
      <c r="F36" s="38">
        <v>0.15</v>
      </c>
      <c r="G36" s="97" t="s">
        <v>45</v>
      </c>
      <c r="H36" s="435">
        <f>ROUND((SUM(BH110:BH111)+SUM(BH128:BH397)), 2)</f>
        <v>0</v>
      </c>
      <c r="I36" s="367"/>
      <c r="J36" s="367"/>
      <c r="K36" s="31"/>
      <c r="L36" s="31"/>
      <c r="M36" s="435">
        <v>0</v>
      </c>
      <c r="N36" s="367"/>
      <c r="O36" s="367"/>
      <c r="P36" s="367"/>
      <c r="Q36" s="31"/>
      <c r="R36" s="32"/>
    </row>
    <row r="37" spans="2:18" s="1" customFormat="1" ht="14.45" hidden="1" customHeight="1">
      <c r="B37" s="30"/>
      <c r="C37" s="31"/>
      <c r="D37" s="31"/>
      <c r="E37" s="37" t="s">
        <v>49</v>
      </c>
      <c r="F37" s="38">
        <v>0</v>
      </c>
      <c r="G37" s="97" t="s">
        <v>45</v>
      </c>
      <c r="H37" s="435">
        <f>ROUND((SUM(BI110:BI111)+SUM(BI128:BI397)), 2)</f>
        <v>0</v>
      </c>
      <c r="I37" s="367"/>
      <c r="J37" s="367"/>
      <c r="K37" s="31"/>
      <c r="L37" s="31"/>
      <c r="M37" s="435">
        <v>0</v>
      </c>
      <c r="N37" s="367"/>
      <c r="O37" s="367"/>
      <c r="P37" s="367"/>
      <c r="Q37" s="31"/>
      <c r="R37" s="32"/>
    </row>
    <row r="38" spans="2:18" s="1" customFormat="1" ht="6.95" customHeight="1">
      <c r="B38" s="30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2"/>
    </row>
    <row r="39" spans="2:18" s="1" customFormat="1" ht="25.35" customHeight="1">
      <c r="B39" s="30"/>
      <c r="C39" s="94"/>
      <c r="D39" s="99" t="s">
        <v>50</v>
      </c>
      <c r="E39" s="70"/>
      <c r="F39" s="70"/>
      <c r="G39" s="100" t="s">
        <v>51</v>
      </c>
      <c r="H39" s="101" t="s">
        <v>52</v>
      </c>
      <c r="I39" s="70"/>
      <c r="J39" s="70"/>
      <c r="K39" s="70"/>
      <c r="L39" s="432">
        <f>SUM(M31:M37)</f>
        <v>0</v>
      </c>
      <c r="M39" s="386"/>
      <c r="N39" s="386"/>
      <c r="O39" s="386"/>
      <c r="P39" s="388"/>
      <c r="Q39" s="94"/>
      <c r="R39" s="32"/>
    </row>
    <row r="40" spans="2:18" s="1" customFormat="1" ht="14.45" customHeight="1"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2"/>
    </row>
    <row r="41" spans="2:18" s="1" customFormat="1" ht="14.45" customHeight="1">
      <c r="B41" s="30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2"/>
    </row>
    <row r="42" spans="2:18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2"/>
    </row>
    <row r="43" spans="2:18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2"/>
    </row>
    <row r="44" spans="2:18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2"/>
    </row>
    <row r="45" spans="2:18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2"/>
    </row>
    <row r="46" spans="2:18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2"/>
    </row>
    <row r="47" spans="2:18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2"/>
    </row>
    <row r="48" spans="2:18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2"/>
    </row>
    <row r="49" spans="2:18">
      <c r="B49" s="20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2"/>
    </row>
    <row r="50" spans="2:18" s="1" customFormat="1" ht="15">
      <c r="B50" s="30"/>
      <c r="C50" s="31"/>
      <c r="D50" s="45" t="s">
        <v>53</v>
      </c>
      <c r="E50" s="46"/>
      <c r="F50" s="46"/>
      <c r="G50" s="46"/>
      <c r="H50" s="47"/>
      <c r="I50" s="31"/>
      <c r="J50" s="45" t="s">
        <v>54</v>
      </c>
      <c r="K50" s="46"/>
      <c r="L50" s="46"/>
      <c r="M50" s="46"/>
      <c r="N50" s="46"/>
      <c r="O50" s="46"/>
      <c r="P50" s="47"/>
      <c r="Q50" s="31"/>
      <c r="R50" s="32"/>
    </row>
    <row r="51" spans="2:18">
      <c r="B51" s="20"/>
      <c r="C51" s="21"/>
      <c r="D51" s="48"/>
      <c r="E51" s="21"/>
      <c r="F51" s="21"/>
      <c r="G51" s="21"/>
      <c r="H51" s="49"/>
      <c r="I51" s="21"/>
      <c r="J51" s="48"/>
      <c r="K51" s="21"/>
      <c r="L51" s="21"/>
      <c r="M51" s="21"/>
      <c r="N51" s="21"/>
      <c r="O51" s="21"/>
      <c r="P51" s="49"/>
      <c r="Q51" s="21"/>
      <c r="R51" s="22"/>
    </row>
    <row r="52" spans="2:18">
      <c r="B52" s="20"/>
      <c r="C52" s="21"/>
      <c r="D52" s="48"/>
      <c r="E52" s="21"/>
      <c r="F52" s="21"/>
      <c r="G52" s="21"/>
      <c r="H52" s="49"/>
      <c r="I52" s="21"/>
      <c r="J52" s="48"/>
      <c r="K52" s="21"/>
      <c r="L52" s="21"/>
      <c r="M52" s="21"/>
      <c r="N52" s="21"/>
      <c r="O52" s="21"/>
      <c r="P52" s="49"/>
      <c r="Q52" s="21"/>
      <c r="R52" s="22"/>
    </row>
    <row r="53" spans="2:18">
      <c r="B53" s="20"/>
      <c r="C53" s="21"/>
      <c r="D53" s="48"/>
      <c r="E53" s="21"/>
      <c r="F53" s="21"/>
      <c r="G53" s="21"/>
      <c r="H53" s="49"/>
      <c r="I53" s="21"/>
      <c r="J53" s="48"/>
      <c r="K53" s="21"/>
      <c r="L53" s="21"/>
      <c r="M53" s="21"/>
      <c r="N53" s="21"/>
      <c r="O53" s="21"/>
      <c r="P53" s="49"/>
      <c r="Q53" s="21"/>
      <c r="R53" s="22"/>
    </row>
    <row r="54" spans="2:18">
      <c r="B54" s="20"/>
      <c r="C54" s="21"/>
      <c r="D54" s="48"/>
      <c r="E54" s="21"/>
      <c r="F54" s="21"/>
      <c r="G54" s="21"/>
      <c r="H54" s="49"/>
      <c r="I54" s="21"/>
      <c r="J54" s="48"/>
      <c r="K54" s="21"/>
      <c r="L54" s="21"/>
      <c r="M54" s="21"/>
      <c r="N54" s="21"/>
      <c r="O54" s="21"/>
      <c r="P54" s="49"/>
      <c r="Q54" s="21"/>
      <c r="R54" s="22"/>
    </row>
    <row r="55" spans="2:18">
      <c r="B55" s="20"/>
      <c r="C55" s="21"/>
      <c r="D55" s="48"/>
      <c r="E55" s="21"/>
      <c r="F55" s="21"/>
      <c r="G55" s="21"/>
      <c r="H55" s="49"/>
      <c r="I55" s="21"/>
      <c r="J55" s="48"/>
      <c r="K55" s="21"/>
      <c r="L55" s="21"/>
      <c r="M55" s="21"/>
      <c r="N55" s="21"/>
      <c r="O55" s="21"/>
      <c r="P55" s="49"/>
      <c r="Q55" s="21"/>
      <c r="R55" s="22"/>
    </row>
    <row r="56" spans="2:18">
      <c r="B56" s="20"/>
      <c r="C56" s="21"/>
      <c r="D56" s="48"/>
      <c r="E56" s="21"/>
      <c r="F56" s="21"/>
      <c r="G56" s="21"/>
      <c r="H56" s="49"/>
      <c r="I56" s="21"/>
      <c r="J56" s="48"/>
      <c r="K56" s="21"/>
      <c r="L56" s="21"/>
      <c r="M56" s="21"/>
      <c r="N56" s="21"/>
      <c r="O56" s="21"/>
      <c r="P56" s="49"/>
      <c r="Q56" s="21"/>
      <c r="R56" s="22"/>
    </row>
    <row r="57" spans="2:18">
      <c r="B57" s="20"/>
      <c r="C57" s="21"/>
      <c r="D57" s="48"/>
      <c r="E57" s="21"/>
      <c r="F57" s="21"/>
      <c r="G57" s="21"/>
      <c r="H57" s="49"/>
      <c r="I57" s="21"/>
      <c r="J57" s="48"/>
      <c r="K57" s="21"/>
      <c r="L57" s="21"/>
      <c r="M57" s="21"/>
      <c r="N57" s="21"/>
      <c r="O57" s="21"/>
      <c r="P57" s="49"/>
      <c r="Q57" s="21"/>
      <c r="R57" s="22"/>
    </row>
    <row r="58" spans="2:18">
      <c r="B58" s="20"/>
      <c r="C58" s="21"/>
      <c r="D58" s="48"/>
      <c r="E58" s="21"/>
      <c r="F58" s="21"/>
      <c r="G58" s="21"/>
      <c r="H58" s="49"/>
      <c r="I58" s="21"/>
      <c r="J58" s="48"/>
      <c r="K58" s="21"/>
      <c r="L58" s="21"/>
      <c r="M58" s="21"/>
      <c r="N58" s="21"/>
      <c r="O58" s="21"/>
      <c r="P58" s="49"/>
      <c r="Q58" s="21"/>
      <c r="R58" s="22"/>
    </row>
    <row r="59" spans="2:18" s="1" customFormat="1" ht="15">
      <c r="B59" s="30"/>
      <c r="C59" s="31"/>
      <c r="D59" s="50" t="s">
        <v>55</v>
      </c>
      <c r="E59" s="51"/>
      <c r="F59" s="51"/>
      <c r="G59" s="52" t="s">
        <v>56</v>
      </c>
      <c r="H59" s="53"/>
      <c r="I59" s="31"/>
      <c r="J59" s="50" t="s">
        <v>55</v>
      </c>
      <c r="K59" s="51"/>
      <c r="L59" s="51"/>
      <c r="M59" s="51"/>
      <c r="N59" s="52" t="s">
        <v>56</v>
      </c>
      <c r="O59" s="51"/>
      <c r="P59" s="53"/>
      <c r="Q59" s="31"/>
      <c r="R59" s="32"/>
    </row>
    <row r="60" spans="2:18">
      <c r="B60" s="2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2"/>
    </row>
    <row r="61" spans="2:18" s="1" customFormat="1" ht="15">
      <c r="B61" s="30"/>
      <c r="C61" s="31"/>
      <c r="D61" s="45" t="s">
        <v>57</v>
      </c>
      <c r="E61" s="46"/>
      <c r="F61" s="46"/>
      <c r="G61" s="46"/>
      <c r="H61" s="47"/>
      <c r="I61" s="31"/>
      <c r="J61" s="45" t="s">
        <v>58</v>
      </c>
      <c r="K61" s="46"/>
      <c r="L61" s="46"/>
      <c r="M61" s="46"/>
      <c r="N61" s="46"/>
      <c r="O61" s="46"/>
      <c r="P61" s="47"/>
      <c r="Q61" s="31"/>
      <c r="R61" s="32"/>
    </row>
    <row r="62" spans="2:18">
      <c r="B62" s="20"/>
      <c r="C62" s="21"/>
      <c r="D62" s="48"/>
      <c r="E62" s="21"/>
      <c r="F62" s="21"/>
      <c r="G62" s="21"/>
      <c r="H62" s="49"/>
      <c r="I62" s="21"/>
      <c r="J62" s="48"/>
      <c r="K62" s="21"/>
      <c r="L62" s="21"/>
      <c r="M62" s="21"/>
      <c r="N62" s="21"/>
      <c r="O62" s="21"/>
      <c r="P62" s="49"/>
      <c r="Q62" s="21"/>
      <c r="R62" s="22"/>
    </row>
    <row r="63" spans="2:18">
      <c r="B63" s="20"/>
      <c r="C63" s="21"/>
      <c r="D63" s="48"/>
      <c r="E63" s="21"/>
      <c r="F63" s="21"/>
      <c r="G63" s="21"/>
      <c r="H63" s="49"/>
      <c r="I63" s="21"/>
      <c r="J63" s="48"/>
      <c r="K63" s="21"/>
      <c r="L63" s="21"/>
      <c r="M63" s="21"/>
      <c r="N63" s="21"/>
      <c r="O63" s="21"/>
      <c r="P63" s="49"/>
      <c r="Q63" s="21"/>
      <c r="R63" s="22"/>
    </row>
    <row r="64" spans="2:18">
      <c r="B64" s="20"/>
      <c r="C64" s="21"/>
      <c r="D64" s="48"/>
      <c r="E64" s="21"/>
      <c r="F64" s="21"/>
      <c r="G64" s="21"/>
      <c r="H64" s="49"/>
      <c r="I64" s="21"/>
      <c r="J64" s="48"/>
      <c r="K64" s="21"/>
      <c r="L64" s="21"/>
      <c r="M64" s="21"/>
      <c r="N64" s="21"/>
      <c r="O64" s="21"/>
      <c r="P64" s="49"/>
      <c r="Q64" s="21"/>
      <c r="R64" s="22"/>
    </row>
    <row r="65" spans="2:18">
      <c r="B65" s="20"/>
      <c r="C65" s="21"/>
      <c r="D65" s="48"/>
      <c r="E65" s="21"/>
      <c r="F65" s="21"/>
      <c r="G65" s="21"/>
      <c r="H65" s="49"/>
      <c r="I65" s="21"/>
      <c r="J65" s="48"/>
      <c r="K65" s="21"/>
      <c r="L65" s="21"/>
      <c r="M65" s="21"/>
      <c r="N65" s="21"/>
      <c r="O65" s="21"/>
      <c r="P65" s="49"/>
      <c r="Q65" s="21"/>
      <c r="R65" s="22"/>
    </row>
    <row r="66" spans="2:18">
      <c r="B66" s="20"/>
      <c r="C66" s="21"/>
      <c r="D66" s="48"/>
      <c r="E66" s="21"/>
      <c r="F66" s="21"/>
      <c r="G66" s="21"/>
      <c r="H66" s="49"/>
      <c r="I66" s="21"/>
      <c r="J66" s="48"/>
      <c r="K66" s="21"/>
      <c r="L66" s="21"/>
      <c r="M66" s="21"/>
      <c r="N66" s="21"/>
      <c r="O66" s="21"/>
      <c r="P66" s="49"/>
      <c r="Q66" s="21"/>
      <c r="R66" s="22"/>
    </row>
    <row r="67" spans="2:18">
      <c r="B67" s="20"/>
      <c r="C67" s="21"/>
      <c r="D67" s="48"/>
      <c r="E67" s="21"/>
      <c r="F67" s="21"/>
      <c r="G67" s="21"/>
      <c r="H67" s="49"/>
      <c r="I67" s="21"/>
      <c r="J67" s="48"/>
      <c r="K67" s="21"/>
      <c r="L67" s="21"/>
      <c r="M67" s="21"/>
      <c r="N67" s="21"/>
      <c r="O67" s="21"/>
      <c r="P67" s="49"/>
      <c r="Q67" s="21"/>
      <c r="R67" s="22"/>
    </row>
    <row r="68" spans="2:18">
      <c r="B68" s="20"/>
      <c r="C68" s="21"/>
      <c r="D68" s="48"/>
      <c r="E68" s="21"/>
      <c r="F68" s="21"/>
      <c r="G68" s="21"/>
      <c r="H68" s="49"/>
      <c r="I68" s="21"/>
      <c r="J68" s="48"/>
      <c r="K68" s="21"/>
      <c r="L68" s="21"/>
      <c r="M68" s="21"/>
      <c r="N68" s="21"/>
      <c r="O68" s="21"/>
      <c r="P68" s="49"/>
      <c r="Q68" s="21"/>
      <c r="R68" s="22"/>
    </row>
    <row r="69" spans="2:18">
      <c r="B69" s="20"/>
      <c r="C69" s="21"/>
      <c r="D69" s="48"/>
      <c r="E69" s="21"/>
      <c r="F69" s="21"/>
      <c r="G69" s="21"/>
      <c r="H69" s="49"/>
      <c r="I69" s="21"/>
      <c r="J69" s="48"/>
      <c r="K69" s="21"/>
      <c r="L69" s="21"/>
      <c r="M69" s="21"/>
      <c r="N69" s="21"/>
      <c r="O69" s="21"/>
      <c r="P69" s="49"/>
      <c r="Q69" s="21"/>
      <c r="R69" s="22"/>
    </row>
    <row r="70" spans="2:18" s="1" customFormat="1" ht="15">
      <c r="B70" s="30"/>
      <c r="C70" s="31"/>
      <c r="D70" s="50" t="s">
        <v>55</v>
      </c>
      <c r="E70" s="51"/>
      <c r="F70" s="51"/>
      <c r="G70" s="52" t="s">
        <v>56</v>
      </c>
      <c r="H70" s="53"/>
      <c r="I70" s="31"/>
      <c r="J70" s="50" t="s">
        <v>55</v>
      </c>
      <c r="K70" s="51"/>
      <c r="L70" s="51"/>
      <c r="M70" s="51"/>
      <c r="N70" s="52" t="s">
        <v>56</v>
      </c>
      <c r="O70" s="51"/>
      <c r="P70" s="53"/>
      <c r="Q70" s="31"/>
      <c r="R70" s="32"/>
    </row>
    <row r="71" spans="2:18" s="1" customFormat="1" ht="14.45" customHeight="1"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6"/>
    </row>
    <row r="75" spans="2:18" s="1" customFormat="1" ht="6.95" customHeight="1">
      <c r="B75" s="57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9"/>
    </row>
    <row r="76" spans="2:18" s="1" customFormat="1" ht="36.950000000000003" customHeight="1">
      <c r="B76" s="30"/>
      <c r="C76" s="371" t="s">
        <v>95</v>
      </c>
      <c r="D76" s="367"/>
      <c r="E76" s="367"/>
      <c r="F76" s="367"/>
      <c r="G76" s="367"/>
      <c r="H76" s="367"/>
      <c r="I76" s="367"/>
      <c r="J76" s="367"/>
      <c r="K76" s="367"/>
      <c r="L76" s="367"/>
      <c r="M76" s="367"/>
      <c r="N76" s="367"/>
      <c r="O76" s="367"/>
      <c r="P76" s="367"/>
      <c r="Q76" s="367"/>
      <c r="R76" s="32"/>
    </row>
    <row r="77" spans="2:18" s="1" customFormat="1" ht="6.95" customHeight="1">
      <c r="B77" s="30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2"/>
    </row>
    <row r="78" spans="2:18" s="1" customFormat="1" ht="36.950000000000003" customHeight="1">
      <c r="B78" s="30"/>
      <c r="C78" s="64" t="s">
        <v>16</v>
      </c>
      <c r="D78" s="31"/>
      <c r="E78" s="31"/>
      <c r="F78" s="372" t="str">
        <f>F6</f>
        <v>Mobilní stánek</v>
      </c>
      <c r="G78" s="367"/>
      <c r="H78" s="367"/>
      <c r="I78" s="367"/>
      <c r="J78" s="367"/>
      <c r="K78" s="367"/>
      <c r="L78" s="367"/>
      <c r="M78" s="367"/>
      <c r="N78" s="367"/>
      <c r="O78" s="367"/>
      <c r="P78" s="367"/>
      <c r="Q78" s="31"/>
      <c r="R78" s="32"/>
    </row>
    <row r="79" spans="2:18" s="1" customFormat="1" ht="6.95" customHeight="1">
      <c r="B79" s="30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2"/>
    </row>
    <row r="80" spans="2:18" s="1" customFormat="1" ht="18" customHeight="1">
      <c r="B80" s="30"/>
      <c r="C80" s="27" t="s">
        <v>22</v>
      </c>
      <c r="D80" s="31"/>
      <c r="E80" s="31"/>
      <c r="F80" s="25" t="str">
        <f>F8</f>
        <v>ZOO Praha</v>
      </c>
      <c r="G80" s="31"/>
      <c r="H80" s="31"/>
      <c r="I80" s="31"/>
      <c r="J80" s="31"/>
      <c r="K80" s="27" t="s">
        <v>24</v>
      </c>
      <c r="L80" s="31"/>
      <c r="M80" s="430" t="str">
        <f>IF(O8="","",O8)</f>
        <v>07.11.2016</v>
      </c>
      <c r="N80" s="367"/>
      <c r="O80" s="367"/>
      <c r="P80" s="367"/>
      <c r="Q80" s="31"/>
      <c r="R80" s="32"/>
    </row>
    <row r="81" spans="2:47" s="1" customFormat="1" ht="6.95" customHeight="1">
      <c r="B81" s="30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2"/>
    </row>
    <row r="82" spans="2:47" s="1" customFormat="1" ht="15">
      <c r="B82" s="30"/>
      <c r="C82" s="27" t="s">
        <v>28</v>
      </c>
      <c r="D82" s="31"/>
      <c r="E82" s="31"/>
      <c r="F82" s="25" t="str">
        <f>E11</f>
        <v xml:space="preserve"> </v>
      </c>
      <c r="G82" s="31"/>
      <c r="H82" s="31"/>
      <c r="I82" s="31"/>
      <c r="J82" s="31"/>
      <c r="K82" s="27" t="s">
        <v>33</v>
      </c>
      <c r="L82" s="31"/>
      <c r="M82" s="396" t="str">
        <f>E17</f>
        <v>Projektový atelier M</v>
      </c>
      <c r="N82" s="367"/>
      <c r="O82" s="367"/>
      <c r="P82" s="367"/>
      <c r="Q82" s="367"/>
      <c r="R82" s="32"/>
    </row>
    <row r="83" spans="2:47" s="1" customFormat="1" ht="14.45" customHeight="1">
      <c r="B83" s="30"/>
      <c r="C83" s="27" t="s">
        <v>32</v>
      </c>
      <c r="D83" s="31"/>
      <c r="E83" s="31"/>
      <c r="F83" s="25" t="str">
        <f>IF(E14="","",E14)</f>
        <v xml:space="preserve"> </v>
      </c>
      <c r="G83" s="31"/>
      <c r="H83" s="31"/>
      <c r="I83" s="31"/>
      <c r="J83" s="31"/>
      <c r="K83" s="27" t="s">
        <v>35</v>
      </c>
      <c r="L83" s="31"/>
      <c r="M83" s="396" t="str">
        <f>E20</f>
        <v>Ing. Kateřina Petlíková</v>
      </c>
      <c r="N83" s="367"/>
      <c r="O83" s="367"/>
      <c r="P83" s="367"/>
      <c r="Q83" s="367"/>
      <c r="R83" s="32"/>
    </row>
    <row r="84" spans="2:47" s="1" customFormat="1" ht="10.35" customHeight="1">
      <c r="B84" s="30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2"/>
    </row>
    <row r="85" spans="2:47" s="1" customFormat="1" ht="29.25" customHeight="1">
      <c r="B85" s="30"/>
      <c r="C85" s="433" t="s">
        <v>96</v>
      </c>
      <c r="D85" s="429"/>
      <c r="E85" s="429"/>
      <c r="F85" s="429"/>
      <c r="G85" s="429"/>
      <c r="H85" s="433" t="s">
        <v>97</v>
      </c>
      <c r="I85" s="434"/>
      <c r="J85" s="434"/>
      <c r="K85" s="433" t="s">
        <v>98</v>
      </c>
      <c r="L85" s="429"/>
      <c r="M85" s="433" t="s">
        <v>99</v>
      </c>
      <c r="N85" s="429"/>
      <c r="O85" s="367"/>
      <c r="P85" s="367"/>
      <c r="Q85" s="367"/>
      <c r="R85" s="32"/>
    </row>
    <row r="86" spans="2:47" s="1" customFormat="1" ht="10.35" customHeight="1">
      <c r="B86" s="30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2"/>
    </row>
    <row r="87" spans="2:47" s="1" customFormat="1" ht="29.25" customHeight="1">
      <c r="B87" s="30"/>
      <c r="C87" s="102" t="s">
        <v>100</v>
      </c>
      <c r="D87" s="31"/>
      <c r="E87" s="31"/>
      <c r="F87" s="31"/>
      <c r="G87" s="31"/>
      <c r="H87" s="366">
        <f>W128</f>
        <v>0</v>
      </c>
      <c r="I87" s="367"/>
      <c r="J87" s="367"/>
      <c r="K87" s="366">
        <f>X128</f>
        <v>0</v>
      </c>
      <c r="L87" s="367"/>
      <c r="M87" s="366">
        <f>M128</f>
        <v>0</v>
      </c>
      <c r="N87" s="367"/>
      <c r="O87" s="367"/>
      <c r="P87" s="367"/>
      <c r="Q87" s="367"/>
      <c r="R87" s="32"/>
      <c r="AU87" s="16" t="s">
        <v>101</v>
      </c>
    </row>
    <row r="88" spans="2:47" s="6" customFormat="1" ht="24.95" customHeight="1">
      <c r="B88" s="103"/>
      <c r="C88" s="104"/>
      <c r="D88" s="105" t="s">
        <v>102</v>
      </c>
      <c r="E88" s="104"/>
      <c r="F88" s="104"/>
      <c r="G88" s="104"/>
      <c r="H88" s="416">
        <f>W129</f>
        <v>0</v>
      </c>
      <c r="I88" s="431"/>
      <c r="J88" s="431"/>
      <c r="K88" s="416">
        <f>X129</f>
        <v>0</v>
      </c>
      <c r="L88" s="431"/>
      <c r="M88" s="416">
        <f>M129</f>
        <v>0</v>
      </c>
      <c r="N88" s="431"/>
      <c r="O88" s="431"/>
      <c r="P88" s="431"/>
      <c r="Q88" s="431"/>
      <c r="R88" s="106"/>
    </row>
    <row r="89" spans="2:47" s="7" customFormat="1" ht="19.899999999999999" customHeight="1">
      <c r="B89" s="107"/>
      <c r="C89" s="108"/>
      <c r="D89" s="109" t="s">
        <v>103</v>
      </c>
      <c r="E89" s="108"/>
      <c r="F89" s="108"/>
      <c r="G89" s="108"/>
      <c r="H89" s="426">
        <f>W130</f>
        <v>0</v>
      </c>
      <c r="I89" s="427"/>
      <c r="J89" s="427"/>
      <c r="K89" s="426">
        <f>X130</f>
        <v>0</v>
      </c>
      <c r="L89" s="427"/>
      <c r="M89" s="426">
        <f>M130</f>
        <v>0</v>
      </c>
      <c r="N89" s="427"/>
      <c r="O89" s="427"/>
      <c r="P89" s="427"/>
      <c r="Q89" s="427"/>
      <c r="R89" s="110"/>
    </row>
    <row r="90" spans="2:47" s="7" customFormat="1" ht="19.899999999999999" customHeight="1">
      <c r="B90" s="107"/>
      <c r="C90" s="108"/>
      <c r="D90" s="109" t="s">
        <v>104</v>
      </c>
      <c r="E90" s="108"/>
      <c r="F90" s="108"/>
      <c r="G90" s="108"/>
      <c r="H90" s="426">
        <f>W165</f>
        <v>0</v>
      </c>
      <c r="I90" s="427"/>
      <c r="J90" s="427"/>
      <c r="K90" s="426">
        <f>X165</f>
        <v>0</v>
      </c>
      <c r="L90" s="427"/>
      <c r="M90" s="426">
        <f>M165</f>
        <v>0</v>
      </c>
      <c r="N90" s="427"/>
      <c r="O90" s="427"/>
      <c r="P90" s="427"/>
      <c r="Q90" s="427"/>
      <c r="R90" s="110"/>
    </row>
    <row r="91" spans="2:47" s="7" customFormat="1" ht="19.899999999999999" customHeight="1">
      <c r="B91" s="107"/>
      <c r="C91" s="108"/>
      <c r="D91" s="109" t="s">
        <v>105</v>
      </c>
      <c r="E91" s="108"/>
      <c r="F91" s="108"/>
      <c r="G91" s="108"/>
      <c r="H91" s="426">
        <f>W172</f>
        <v>0</v>
      </c>
      <c r="I91" s="427"/>
      <c r="J91" s="427"/>
      <c r="K91" s="426">
        <f>X172</f>
        <v>0</v>
      </c>
      <c r="L91" s="427"/>
      <c r="M91" s="426">
        <f>M172</f>
        <v>0</v>
      </c>
      <c r="N91" s="427"/>
      <c r="O91" s="427"/>
      <c r="P91" s="427"/>
      <c r="Q91" s="427"/>
      <c r="R91" s="110"/>
    </row>
    <row r="92" spans="2:47" s="7" customFormat="1" ht="19.899999999999999" customHeight="1">
      <c r="B92" s="107"/>
      <c r="C92" s="108"/>
      <c r="D92" s="109" t="s">
        <v>106</v>
      </c>
      <c r="E92" s="108"/>
      <c r="F92" s="108"/>
      <c r="G92" s="108"/>
      <c r="H92" s="426">
        <f>W183</f>
        <v>0</v>
      </c>
      <c r="I92" s="427"/>
      <c r="J92" s="427"/>
      <c r="K92" s="426">
        <f>X183</f>
        <v>0</v>
      </c>
      <c r="L92" s="427"/>
      <c r="M92" s="426">
        <f>M183</f>
        <v>0</v>
      </c>
      <c r="N92" s="427"/>
      <c r="O92" s="427"/>
      <c r="P92" s="427"/>
      <c r="Q92" s="427"/>
      <c r="R92" s="110"/>
    </row>
    <row r="93" spans="2:47" s="7" customFormat="1" ht="19.899999999999999" customHeight="1">
      <c r="B93" s="107"/>
      <c r="C93" s="108"/>
      <c r="D93" s="109" t="s">
        <v>107</v>
      </c>
      <c r="E93" s="108"/>
      <c r="F93" s="108"/>
      <c r="G93" s="108"/>
      <c r="H93" s="426">
        <f>W193</f>
        <v>0</v>
      </c>
      <c r="I93" s="427"/>
      <c r="J93" s="427"/>
      <c r="K93" s="426">
        <f>X193</f>
        <v>0</v>
      </c>
      <c r="L93" s="427"/>
      <c r="M93" s="426">
        <f>M193</f>
        <v>0</v>
      </c>
      <c r="N93" s="427"/>
      <c r="O93" s="427"/>
      <c r="P93" s="427"/>
      <c r="Q93" s="427"/>
      <c r="R93" s="110"/>
    </row>
    <row r="94" spans="2:47" s="7" customFormat="1" ht="19.899999999999999" customHeight="1">
      <c r="B94" s="107"/>
      <c r="C94" s="108"/>
      <c r="D94" s="109" t="s">
        <v>108</v>
      </c>
      <c r="E94" s="108"/>
      <c r="F94" s="108"/>
      <c r="G94" s="108"/>
      <c r="H94" s="426">
        <f>W215</f>
        <v>0</v>
      </c>
      <c r="I94" s="427"/>
      <c r="J94" s="427"/>
      <c r="K94" s="426">
        <f>X215</f>
        <v>0</v>
      </c>
      <c r="L94" s="427"/>
      <c r="M94" s="426">
        <f>M215</f>
        <v>0</v>
      </c>
      <c r="N94" s="427"/>
      <c r="O94" s="427"/>
      <c r="P94" s="427"/>
      <c r="Q94" s="427"/>
      <c r="R94" s="110"/>
    </row>
    <row r="95" spans="2:47" s="7" customFormat="1" ht="19.899999999999999" customHeight="1">
      <c r="B95" s="107"/>
      <c r="C95" s="108"/>
      <c r="D95" s="109" t="s">
        <v>109</v>
      </c>
      <c r="E95" s="108"/>
      <c r="F95" s="108"/>
      <c r="G95" s="108"/>
      <c r="H95" s="426">
        <f>W234</f>
        <v>0</v>
      </c>
      <c r="I95" s="427"/>
      <c r="J95" s="427"/>
      <c r="K95" s="426">
        <f>X234</f>
        <v>0</v>
      </c>
      <c r="L95" s="427"/>
      <c r="M95" s="426">
        <f>M234</f>
        <v>0</v>
      </c>
      <c r="N95" s="427"/>
      <c r="O95" s="427"/>
      <c r="P95" s="427"/>
      <c r="Q95" s="427"/>
      <c r="R95" s="110"/>
    </row>
    <row r="96" spans="2:47" s="7" customFormat="1" ht="19.899999999999999" customHeight="1">
      <c r="B96" s="107"/>
      <c r="C96" s="108"/>
      <c r="D96" s="109" t="s">
        <v>110</v>
      </c>
      <c r="E96" s="108"/>
      <c r="F96" s="108"/>
      <c r="G96" s="108"/>
      <c r="H96" s="426">
        <f>W238</f>
        <v>0</v>
      </c>
      <c r="I96" s="427"/>
      <c r="J96" s="427"/>
      <c r="K96" s="426">
        <f>X238</f>
        <v>0</v>
      </c>
      <c r="L96" s="427"/>
      <c r="M96" s="426">
        <f>M238</f>
        <v>0</v>
      </c>
      <c r="N96" s="427"/>
      <c r="O96" s="427"/>
      <c r="P96" s="427"/>
      <c r="Q96" s="427"/>
      <c r="R96" s="110"/>
    </row>
    <row r="97" spans="2:21" s="6" customFormat="1" ht="24.95" customHeight="1">
      <c r="B97" s="103"/>
      <c r="C97" s="104"/>
      <c r="D97" s="105" t="s">
        <v>111</v>
      </c>
      <c r="E97" s="104"/>
      <c r="F97" s="104"/>
      <c r="G97" s="104"/>
      <c r="H97" s="416">
        <f>W240</f>
        <v>0</v>
      </c>
      <c r="I97" s="431"/>
      <c r="J97" s="431"/>
      <c r="K97" s="416">
        <f>X240</f>
        <v>0</v>
      </c>
      <c r="L97" s="431"/>
      <c r="M97" s="416">
        <f>M240</f>
        <v>0</v>
      </c>
      <c r="N97" s="431"/>
      <c r="O97" s="431"/>
      <c r="P97" s="431"/>
      <c r="Q97" s="431"/>
      <c r="R97" s="106"/>
    </row>
    <row r="98" spans="2:21" s="7" customFormat="1" ht="19.899999999999999" customHeight="1">
      <c r="B98" s="107"/>
      <c r="C98" s="108"/>
      <c r="D98" s="109" t="s">
        <v>112</v>
      </c>
      <c r="E98" s="108"/>
      <c r="F98" s="108"/>
      <c r="G98" s="108"/>
      <c r="H98" s="426">
        <f>W241</f>
        <v>0</v>
      </c>
      <c r="I98" s="427"/>
      <c r="J98" s="427"/>
      <c r="K98" s="426">
        <f>X241</f>
        <v>0</v>
      </c>
      <c r="L98" s="427"/>
      <c r="M98" s="426">
        <f>M241</f>
        <v>0</v>
      </c>
      <c r="N98" s="427"/>
      <c r="O98" s="427"/>
      <c r="P98" s="427"/>
      <c r="Q98" s="427"/>
      <c r="R98" s="110"/>
    </row>
    <row r="99" spans="2:21" s="7" customFormat="1" ht="19.899999999999999" customHeight="1">
      <c r="B99" s="107"/>
      <c r="C99" s="108"/>
      <c r="D99" s="109" t="s">
        <v>113</v>
      </c>
      <c r="E99" s="108"/>
      <c r="F99" s="108"/>
      <c r="G99" s="108"/>
      <c r="H99" s="426">
        <f>W281</f>
        <v>0</v>
      </c>
      <c r="I99" s="427"/>
      <c r="J99" s="427"/>
      <c r="K99" s="426">
        <f>X281</f>
        <v>0</v>
      </c>
      <c r="L99" s="427"/>
      <c r="M99" s="426">
        <f>M281</f>
        <v>0</v>
      </c>
      <c r="N99" s="427"/>
      <c r="O99" s="427"/>
      <c r="P99" s="427"/>
      <c r="Q99" s="427"/>
      <c r="R99" s="110"/>
    </row>
    <row r="100" spans="2:21" s="7" customFormat="1" ht="19.899999999999999" customHeight="1">
      <c r="B100" s="107"/>
      <c r="C100" s="108"/>
      <c r="D100" s="109" t="s">
        <v>114</v>
      </c>
      <c r="E100" s="108"/>
      <c r="F100" s="108"/>
      <c r="G100" s="108"/>
      <c r="H100" s="426">
        <f>W284</f>
        <v>0</v>
      </c>
      <c r="I100" s="427"/>
      <c r="J100" s="427"/>
      <c r="K100" s="426">
        <f>X284</f>
        <v>0</v>
      </c>
      <c r="L100" s="427"/>
      <c r="M100" s="426">
        <f>M284</f>
        <v>0</v>
      </c>
      <c r="N100" s="427"/>
      <c r="O100" s="427"/>
      <c r="P100" s="427"/>
      <c r="Q100" s="427"/>
      <c r="R100" s="110"/>
    </row>
    <row r="101" spans="2:21" s="7" customFormat="1" ht="19.899999999999999" customHeight="1">
      <c r="B101" s="107"/>
      <c r="C101" s="108"/>
      <c r="D101" s="109" t="s">
        <v>115</v>
      </c>
      <c r="E101" s="108"/>
      <c r="F101" s="108"/>
      <c r="G101" s="108"/>
      <c r="H101" s="426">
        <f>W301</f>
        <v>0</v>
      </c>
      <c r="I101" s="427"/>
      <c r="J101" s="427"/>
      <c r="K101" s="426">
        <f>X301</f>
        <v>0</v>
      </c>
      <c r="L101" s="427"/>
      <c r="M101" s="426">
        <f>M301</f>
        <v>0</v>
      </c>
      <c r="N101" s="427"/>
      <c r="O101" s="427"/>
      <c r="P101" s="427"/>
      <c r="Q101" s="427"/>
      <c r="R101" s="110"/>
    </row>
    <row r="102" spans="2:21" s="7" customFormat="1" ht="19.899999999999999" customHeight="1">
      <c r="B102" s="107"/>
      <c r="C102" s="108"/>
      <c r="D102" s="109" t="s">
        <v>116</v>
      </c>
      <c r="E102" s="108"/>
      <c r="F102" s="108"/>
      <c r="G102" s="108"/>
      <c r="H102" s="426">
        <f>W309</f>
        <v>0</v>
      </c>
      <c r="I102" s="427"/>
      <c r="J102" s="427"/>
      <c r="K102" s="426">
        <f>X309</f>
        <v>0</v>
      </c>
      <c r="L102" s="427"/>
      <c r="M102" s="426">
        <f>M309</f>
        <v>0</v>
      </c>
      <c r="N102" s="427"/>
      <c r="O102" s="427"/>
      <c r="P102" s="427"/>
      <c r="Q102" s="427"/>
      <c r="R102" s="110"/>
    </row>
    <row r="103" spans="2:21" s="7" customFormat="1" ht="19.899999999999999" customHeight="1">
      <c r="B103" s="107"/>
      <c r="C103" s="108"/>
      <c r="D103" s="109" t="s">
        <v>117</v>
      </c>
      <c r="E103" s="108"/>
      <c r="F103" s="108"/>
      <c r="G103" s="108"/>
      <c r="H103" s="426">
        <f>W320</f>
        <v>0</v>
      </c>
      <c r="I103" s="427"/>
      <c r="J103" s="427"/>
      <c r="K103" s="426">
        <f>X320</f>
        <v>0</v>
      </c>
      <c r="L103" s="427"/>
      <c r="M103" s="426">
        <f>M320</f>
        <v>0</v>
      </c>
      <c r="N103" s="427"/>
      <c r="O103" s="427"/>
      <c r="P103" s="427"/>
      <c r="Q103" s="427"/>
      <c r="R103" s="110"/>
    </row>
    <row r="104" spans="2:21" s="7" customFormat="1" ht="19.899999999999999" customHeight="1">
      <c r="B104" s="107"/>
      <c r="C104" s="108"/>
      <c r="D104" s="109" t="s">
        <v>118</v>
      </c>
      <c r="E104" s="108"/>
      <c r="F104" s="108"/>
      <c r="G104" s="108"/>
      <c r="H104" s="426">
        <f>W358</f>
        <v>0</v>
      </c>
      <c r="I104" s="427"/>
      <c r="J104" s="427"/>
      <c r="K104" s="426">
        <f>X358</f>
        <v>0</v>
      </c>
      <c r="L104" s="427"/>
      <c r="M104" s="426">
        <f>M358</f>
        <v>0</v>
      </c>
      <c r="N104" s="427"/>
      <c r="O104" s="427"/>
      <c r="P104" s="427"/>
      <c r="Q104" s="427"/>
      <c r="R104" s="110"/>
    </row>
    <row r="105" spans="2:21" s="7" customFormat="1" ht="19.899999999999999" customHeight="1">
      <c r="B105" s="107"/>
      <c r="C105" s="108"/>
      <c r="D105" s="109" t="s">
        <v>119</v>
      </c>
      <c r="E105" s="108"/>
      <c r="F105" s="108"/>
      <c r="G105" s="108"/>
      <c r="H105" s="426">
        <f>W373</f>
        <v>0</v>
      </c>
      <c r="I105" s="427"/>
      <c r="J105" s="427"/>
      <c r="K105" s="426">
        <f>X373</f>
        <v>0</v>
      </c>
      <c r="L105" s="427"/>
      <c r="M105" s="426">
        <f>M373</f>
        <v>0</v>
      </c>
      <c r="N105" s="427"/>
      <c r="O105" s="427"/>
      <c r="P105" s="427"/>
      <c r="Q105" s="427"/>
      <c r="R105" s="110"/>
    </row>
    <row r="106" spans="2:21" s="6" customFormat="1" ht="24.95" customHeight="1">
      <c r="B106" s="103"/>
      <c r="C106" s="104"/>
      <c r="D106" s="105" t="s">
        <v>120</v>
      </c>
      <c r="E106" s="104"/>
      <c r="F106" s="104"/>
      <c r="G106" s="104"/>
      <c r="H106" s="416">
        <f>W393</f>
        <v>0</v>
      </c>
      <c r="I106" s="431"/>
      <c r="J106" s="431"/>
      <c r="K106" s="416">
        <f>X393</f>
        <v>0</v>
      </c>
      <c r="L106" s="431"/>
      <c r="M106" s="416">
        <f>M393</f>
        <v>0</v>
      </c>
      <c r="N106" s="431"/>
      <c r="O106" s="431"/>
      <c r="P106" s="431"/>
      <c r="Q106" s="431"/>
      <c r="R106" s="106"/>
    </row>
    <row r="107" spans="2:21" s="7" customFormat="1" ht="19.899999999999999" customHeight="1">
      <c r="B107" s="107"/>
      <c r="C107" s="108"/>
      <c r="D107" s="109" t="s">
        <v>121</v>
      </c>
      <c r="E107" s="108"/>
      <c r="F107" s="108"/>
      <c r="G107" s="108"/>
      <c r="H107" s="426">
        <f>W394</f>
        <v>0</v>
      </c>
      <c r="I107" s="427"/>
      <c r="J107" s="427"/>
      <c r="K107" s="426">
        <f>X394</f>
        <v>0</v>
      </c>
      <c r="L107" s="427"/>
      <c r="M107" s="426">
        <f>M394</f>
        <v>0</v>
      </c>
      <c r="N107" s="427"/>
      <c r="O107" s="427"/>
      <c r="P107" s="427"/>
      <c r="Q107" s="427"/>
      <c r="R107" s="110"/>
    </row>
    <row r="108" spans="2:21" s="7" customFormat="1" ht="19.899999999999999" customHeight="1">
      <c r="B108" s="107"/>
      <c r="C108" s="108"/>
      <c r="D108" s="109" t="s">
        <v>122</v>
      </c>
      <c r="E108" s="108"/>
      <c r="F108" s="108"/>
      <c r="G108" s="108"/>
      <c r="H108" s="426">
        <f>W396</f>
        <v>0</v>
      </c>
      <c r="I108" s="427"/>
      <c r="J108" s="427"/>
      <c r="K108" s="426">
        <f>X396</f>
        <v>0</v>
      </c>
      <c r="L108" s="427"/>
      <c r="M108" s="426">
        <f>M396</f>
        <v>0</v>
      </c>
      <c r="N108" s="427"/>
      <c r="O108" s="427"/>
      <c r="P108" s="427"/>
      <c r="Q108" s="427"/>
      <c r="R108" s="110"/>
    </row>
    <row r="109" spans="2:21" s="1" customFormat="1" ht="21.75" customHeight="1">
      <c r="B109" s="30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2"/>
    </row>
    <row r="110" spans="2:21" s="1" customFormat="1" ht="29.25" customHeight="1">
      <c r="B110" s="30"/>
      <c r="C110" s="102" t="s">
        <v>123</v>
      </c>
      <c r="D110" s="31"/>
      <c r="E110" s="31"/>
      <c r="F110" s="31"/>
      <c r="G110" s="31"/>
      <c r="H110" s="31"/>
      <c r="I110" s="31"/>
      <c r="J110" s="31"/>
      <c r="K110" s="31"/>
      <c r="L110" s="31"/>
      <c r="M110" s="428">
        <v>0</v>
      </c>
      <c r="N110" s="367"/>
      <c r="O110" s="367"/>
      <c r="P110" s="367"/>
      <c r="Q110" s="367"/>
      <c r="R110" s="32"/>
      <c r="T110" s="111"/>
      <c r="U110" s="112" t="s">
        <v>43</v>
      </c>
    </row>
    <row r="111" spans="2:21" s="1" customFormat="1" ht="18" customHeight="1">
      <c r="B111" s="30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2"/>
    </row>
    <row r="112" spans="2:21" s="1" customFormat="1" ht="29.25" customHeight="1">
      <c r="B112" s="30"/>
      <c r="C112" s="93" t="s">
        <v>89</v>
      </c>
      <c r="D112" s="94"/>
      <c r="E112" s="94"/>
      <c r="F112" s="94"/>
      <c r="G112" s="94"/>
      <c r="H112" s="94"/>
      <c r="I112" s="94"/>
      <c r="J112" s="94"/>
      <c r="K112" s="94"/>
      <c r="L112" s="368">
        <f>ROUND(SUM(M87+M110),2)</f>
        <v>0</v>
      </c>
      <c r="M112" s="429"/>
      <c r="N112" s="429"/>
      <c r="O112" s="429"/>
      <c r="P112" s="429"/>
      <c r="Q112" s="429"/>
      <c r="R112" s="32"/>
    </row>
    <row r="113" spans="2:63" s="1" customFormat="1" ht="6.95" customHeight="1">
      <c r="B113" s="54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6"/>
    </row>
    <row r="117" spans="2:63" s="1" customFormat="1" ht="6.95" customHeight="1">
      <c r="B117" s="57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9"/>
    </row>
    <row r="118" spans="2:63" s="1" customFormat="1" ht="36.950000000000003" customHeight="1">
      <c r="B118" s="30"/>
      <c r="C118" s="371" t="s">
        <v>124</v>
      </c>
      <c r="D118" s="367"/>
      <c r="E118" s="367"/>
      <c r="F118" s="367"/>
      <c r="G118" s="367"/>
      <c r="H118" s="367"/>
      <c r="I118" s="367"/>
      <c r="J118" s="367"/>
      <c r="K118" s="367"/>
      <c r="L118" s="367"/>
      <c r="M118" s="367"/>
      <c r="N118" s="367"/>
      <c r="O118" s="367"/>
      <c r="P118" s="367"/>
      <c r="Q118" s="367"/>
      <c r="R118" s="32"/>
    </row>
    <row r="119" spans="2:63" s="1" customFormat="1" ht="6.95" customHeight="1">
      <c r="B119" s="30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2"/>
    </row>
    <row r="120" spans="2:63" s="1" customFormat="1" ht="36.950000000000003" customHeight="1">
      <c r="B120" s="30"/>
      <c r="C120" s="64" t="s">
        <v>16</v>
      </c>
      <c r="D120" s="31"/>
      <c r="E120" s="31"/>
      <c r="F120" s="372" t="str">
        <f>F6</f>
        <v>Mobilní stánek</v>
      </c>
      <c r="G120" s="367"/>
      <c r="H120" s="367"/>
      <c r="I120" s="367"/>
      <c r="J120" s="367"/>
      <c r="K120" s="367"/>
      <c r="L120" s="367"/>
      <c r="M120" s="367"/>
      <c r="N120" s="367"/>
      <c r="O120" s="367"/>
      <c r="P120" s="367"/>
      <c r="Q120" s="31"/>
      <c r="R120" s="32"/>
    </row>
    <row r="121" spans="2:63" s="1" customFormat="1" ht="6.95" customHeight="1">
      <c r="B121" s="30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2"/>
    </row>
    <row r="122" spans="2:63" s="1" customFormat="1" ht="18" customHeight="1">
      <c r="B122" s="30"/>
      <c r="C122" s="27" t="s">
        <v>22</v>
      </c>
      <c r="D122" s="31"/>
      <c r="E122" s="31"/>
      <c r="F122" s="25" t="str">
        <f>F8</f>
        <v>ZOO Praha</v>
      </c>
      <c r="G122" s="31"/>
      <c r="H122" s="31"/>
      <c r="I122" s="31"/>
      <c r="J122" s="31"/>
      <c r="K122" s="27" t="s">
        <v>24</v>
      </c>
      <c r="L122" s="31"/>
      <c r="M122" s="430" t="str">
        <f>IF(O8="","",O8)</f>
        <v>07.11.2016</v>
      </c>
      <c r="N122" s="367"/>
      <c r="O122" s="367"/>
      <c r="P122" s="367"/>
      <c r="Q122" s="31"/>
      <c r="R122" s="32"/>
    </row>
    <row r="123" spans="2:63" s="1" customFormat="1" ht="6.95" customHeight="1">
      <c r="B123" s="30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2"/>
    </row>
    <row r="124" spans="2:63" s="1" customFormat="1" ht="15">
      <c r="B124" s="30"/>
      <c r="C124" s="27" t="s">
        <v>28</v>
      </c>
      <c r="D124" s="31"/>
      <c r="E124" s="31"/>
      <c r="F124" s="25" t="str">
        <f>E11</f>
        <v xml:space="preserve"> </v>
      </c>
      <c r="G124" s="31"/>
      <c r="H124" s="31"/>
      <c r="I124" s="31"/>
      <c r="J124" s="31"/>
      <c r="K124" s="27" t="s">
        <v>33</v>
      </c>
      <c r="L124" s="31"/>
      <c r="M124" s="396" t="str">
        <f>E17</f>
        <v>Projektový atelier M</v>
      </c>
      <c r="N124" s="367"/>
      <c r="O124" s="367"/>
      <c r="P124" s="367"/>
      <c r="Q124" s="367"/>
      <c r="R124" s="32"/>
    </row>
    <row r="125" spans="2:63" s="1" customFormat="1" ht="14.45" customHeight="1">
      <c r="B125" s="30"/>
      <c r="C125" s="27" t="s">
        <v>32</v>
      </c>
      <c r="D125" s="31"/>
      <c r="E125" s="31"/>
      <c r="F125" s="25" t="str">
        <f>IF(E14="","",E14)</f>
        <v xml:space="preserve"> </v>
      </c>
      <c r="G125" s="31"/>
      <c r="H125" s="31"/>
      <c r="I125" s="31"/>
      <c r="J125" s="31"/>
      <c r="K125" s="27" t="s">
        <v>35</v>
      </c>
      <c r="L125" s="31"/>
      <c r="M125" s="396" t="str">
        <f>E20</f>
        <v>Ing. Kateřina Petlíková</v>
      </c>
      <c r="N125" s="367"/>
      <c r="O125" s="367"/>
      <c r="P125" s="367"/>
      <c r="Q125" s="367"/>
      <c r="R125" s="32"/>
    </row>
    <row r="126" spans="2:63" s="1" customFormat="1" ht="10.35" customHeight="1">
      <c r="B126" s="30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2"/>
    </row>
    <row r="127" spans="2:63" s="8" customFormat="1" ht="29.25" customHeight="1">
      <c r="B127" s="113"/>
      <c r="C127" s="114" t="s">
        <v>125</v>
      </c>
      <c r="D127" s="115" t="s">
        <v>126</v>
      </c>
      <c r="E127" s="115" t="s">
        <v>61</v>
      </c>
      <c r="F127" s="421" t="s">
        <v>127</v>
      </c>
      <c r="G127" s="422"/>
      <c r="H127" s="422"/>
      <c r="I127" s="422"/>
      <c r="J127" s="115" t="s">
        <v>128</v>
      </c>
      <c r="K127" s="115" t="s">
        <v>129</v>
      </c>
      <c r="L127" s="115" t="s">
        <v>130</v>
      </c>
      <c r="M127" s="421" t="s">
        <v>131</v>
      </c>
      <c r="N127" s="422"/>
      <c r="O127" s="422"/>
      <c r="P127" s="421" t="s">
        <v>99</v>
      </c>
      <c r="Q127" s="423"/>
      <c r="R127" s="116"/>
      <c r="T127" s="71" t="s">
        <v>132</v>
      </c>
      <c r="U127" s="72" t="s">
        <v>43</v>
      </c>
      <c r="V127" s="72" t="s">
        <v>133</v>
      </c>
      <c r="W127" s="72" t="s">
        <v>134</v>
      </c>
      <c r="X127" s="72" t="s">
        <v>135</v>
      </c>
      <c r="Y127" s="72" t="s">
        <v>136</v>
      </c>
      <c r="Z127" s="72" t="s">
        <v>137</v>
      </c>
      <c r="AA127" s="72" t="s">
        <v>138</v>
      </c>
      <c r="AB127" s="72" t="s">
        <v>139</v>
      </c>
      <c r="AC127" s="72" t="s">
        <v>140</v>
      </c>
      <c r="AD127" s="73" t="s">
        <v>141</v>
      </c>
    </row>
    <row r="128" spans="2:63" s="1" customFormat="1" ht="29.25" customHeight="1">
      <c r="B128" s="30"/>
      <c r="C128" s="75" t="s">
        <v>93</v>
      </c>
      <c r="D128" s="31"/>
      <c r="E128" s="31"/>
      <c r="F128" s="31"/>
      <c r="G128" s="31"/>
      <c r="H128" s="31"/>
      <c r="I128" s="31"/>
      <c r="J128" s="31"/>
      <c r="K128" s="31"/>
      <c r="L128" s="31"/>
      <c r="M128" s="424">
        <f>BK128</f>
        <v>0</v>
      </c>
      <c r="N128" s="425"/>
      <c r="O128" s="425"/>
      <c r="P128" s="425"/>
      <c r="Q128" s="425"/>
      <c r="R128" s="32"/>
      <c r="T128" s="74"/>
      <c r="U128" s="46"/>
      <c r="V128" s="46"/>
      <c r="W128" s="117">
        <f>W129+W240+W393</f>
        <v>0</v>
      </c>
      <c r="X128" s="117">
        <f>X129+X240+X393</f>
        <v>0</v>
      </c>
      <c r="Y128" s="46"/>
      <c r="Z128" s="118">
        <f>Z129+Z240+Z393</f>
        <v>1670.349076</v>
      </c>
      <c r="AA128" s="46"/>
      <c r="AB128" s="118">
        <f>AB129+AB240+AB393</f>
        <v>11.540973390000001</v>
      </c>
      <c r="AC128" s="46"/>
      <c r="AD128" s="119">
        <f>AD129+AD240+AD393</f>
        <v>11.457599999999999</v>
      </c>
      <c r="AT128" s="16" t="s">
        <v>80</v>
      </c>
      <c r="AU128" s="16" t="s">
        <v>101</v>
      </c>
      <c r="BK128" s="120">
        <f>BK129+BK240+BK393</f>
        <v>0</v>
      </c>
    </row>
    <row r="129" spans="2:65" s="9" customFormat="1" ht="37.35" customHeight="1">
      <c r="B129" s="121"/>
      <c r="C129" s="122"/>
      <c r="D129" s="123" t="s">
        <v>102</v>
      </c>
      <c r="E129" s="123"/>
      <c r="F129" s="123"/>
      <c r="G129" s="123"/>
      <c r="H129" s="123"/>
      <c r="I129" s="123"/>
      <c r="J129" s="123"/>
      <c r="K129" s="123"/>
      <c r="L129" s="123"/>
      <c r="M129" s="415">
        <f>BK129</f>
        <v>0</v>
      </c>
      <c r="N129" s="416"/>
      <c r="O129" s="416"/>
      <c r="P129" s="416"/>
      <c r="Q129" s="416"/>
      <c r="R129" s="124"/>
      <c r="T129" s="125"/>
      <c r="U129" s="122"/>
      <c r="V129" s="122"/>
      <c r="W129" s="126">
        <f>W130+W165+W172+W183+W193+W215+W234+W238</f>
        <v>0</v>
      </c>
      <c r="X129" s="126">
        <f>X130+X165+X172+X183+X193+X215+X234+X238</f>
        <v>0</v>
      </c>
      <c r="Y129" s="122"/>
      <c r="Z129" s="127">
        <f>Z130+Z165+Z172+Z183+Z193+Z215+Z234+Z238</f>
        <v>47.417687999999998</v>
      </c>
      <c r="AA129" s="122"/>
      <c r="AB129" s="127">
        <f>AB130+AB165+AB172+AB183+AB193+AB215+AB234+AB238</f>
        <v>8.4609097200000001</v>
      </c>
      <c r="AC129" s="122"/>
      <c r="AD129" s="128">
        <f>AD130+AD165+AD172+AD183+AD193+AD215+AD234+AD238</f>
        <v>11.457599999999999</v>
      </c>
      <c r="AR129" s="129" t="s">
        <v>21</v>
      </c>
      <c r="AT129" s="130" t="s">
        <v>80</v>
      </c>
      <c r="AU129" s="130" t="s">
        <v>81</v>
      </c>
      <c r="AY129" s="129" t="s">
        <v>142</v>
      </c>
      <c r="BK129" s="131">
        <f>BK130+BK165+BK172+BK183+BK193+BK215+BK234+BK238</f>
        <v>0</v>
      </c>
    </row>
    <row r="130" spans="2:65" s="9" customFormat="1" ht="19.899999999999999" customHeight="1">
      <c r="B130" s="121"/>
      <c r="C130" s="122"/>
      <c r="D130" s="132" t="s">
        <v>103</v>
      </c>
      <c r="E130" s="132"/>
      <c r="F130" s="132"/>
      <c r="G130" s="132"/>
      <c r="H130" s="132"/>
      <c r="I130" s="132"/>
      <c r="J130" s="132"/>
      <c r="K130" s="132"/>
      <c r="L130" s="132"/>
      <c r="M130" s="404">
        <f>BK130</f>
        <v>0</v>
      </c>
      <c r="N130" s="405"/>
      <c r="O130" s="405"/>
      <c r="P130" s="405"/>
      <c r="Q130" s="405"/>
      <c r="R130" s="124"/>
      <c r="T130" s="125"/>
      <c r="U130" s="122"/>
      <c r="V130" s="122"/>
      <c r="W130" s="126">
        <f>SUM(W131:W164)</f>
        <v>0</v>
      </c>
      <c r="X130" s="126">
        <f>SUM(X131:X164)</f>
        <v>0</v>
      </c>
      <c r="Y130" s="122"/>
      <c r="Z130" s="127">
        <f>SUM(Z131:Z164)</f>
        <v>10.725540000000001</v>
      </c>
      <c r="AA130" s="122"/>
      <c r="AB130" s="127">
        <f>SUM(AB131:AB164)</f>
        <v>2.8800000000000001E-4</v>
      </c>
      <c r="AC130" s="122"/>
      <c r="AD130" s="128">
        <f>SUM(AD131:AD164)</f>
        <v>5.2655999999999992</v>
      </c>
      <c r="AR130" s="129" t="s">
        <v>21</v>
      </c>
      <c r="AT130" s="130" t="s">
        <v>80</v>
      </c>
      <c r="AU130" s="130" t="s">
        <v>21</v>
      </c>
      <c r="AY130" s="129" t="s">
        <v>142</v>
      </c>
      <c r="BK130" s="131">
        <f>SUM(BK131:BK164)</f>
        <v>0</v>
      </c>
    </row>
    <row r="131" spans="2:65" s="1" customFormat="1" ht="44.25" customHeight="1">
      <c r="B131" s="133"/>
      <c r="C131" s="134" t="s">
        <v>143</v>
      </c>
      <c r="D131" s="134" t="s">
        <v>144</v>
      </c>
      <c r="E131" s="135" t="s">
        <v>145</v>
      </c>
      <c r="F131" s="406" t="s">
        <v>146</v>
      </c>
      <c r="G131" s="407"/>
      <c r="H131" s="407"/>
      <c r="I131" s="407"/>
      <c r="J131" s="136" t="s">
        <v>147</v>
      </c>
      <c r="K131" s="137">
        <v>3.6</v>
      </c>
      <c r="L131" s="138"/>
      <c r="M131" s="408"/>
      <c r="N131" s="407"/>
      <c r="O131" s="407"/>
      <c r="P131" s="408">
        <f>ROUND(V131*K131,2)</f>
        <v>0</v>
      </c>
      <c r="Q131" s="407"/>
      <c r="R131" s="139"/>
      <c r="T131" s="140" t="s">
        <v>3</v>
      </c>
      <c r="U131" s="39" t="s">
        <v>44</v>
      </c>
      <c r="V131" s="98">
        <f>L131+M131</f>
        <v>0</v>
      </c>
      <c r="W131" s="98">
        <f>ROUND(L131*K131,2)</f>
        <v>0</v>
      </c>
      <c r="X131" s="98">
        <f>ROUND(M131*K131,2)</f>
        <v>0</v>
      </c>
      <c r="Y131" s="141">
        <v>0.76</v>
      </c>
      <c r="Z131" s="141">
        <f>Y131*K131</f>
        <v>2.7360000000000002</v>
      </c>
      <c r="AA131" s="141">
        <v>0</v>
      </c>
      <c r="AB131" s="141">
        <f>AA131*K131</f>
        <v>0</v>
      </c>
      <c r="AC131" s="141">
        <v>0.24</v>
      </c>
      <c r="AD131" s="142">
        <f>AC131*K131</f>
        <v>0.86399999999999999</v>
      </c>
      <c r="AR131" s="16" t="s">
        <v>148</v>
      </c>
      <c r="AT131" s="16" t="s">
        <v>144</v>
      </c>
      <c r="AU131" s="16" t="s">
        <v>91</v>
      </c>
      <c r="AY131" s="16" t="s">
        <v>142</v>
      </c>
      <c r="BE131" s="143">
        <f>IF(U131="základní",P131,0)</f>
        <v>0</v>
      </c>
      <c r="BF131" s="143">
        <f>IF(U131="snížená",P131,0)</f>
        <v>0</v>
      </c>
      <c r="BG131" s="143">
        <f>IF(U131="zákl. přenesená",P131,0)</f>
        <v>0</v>
      </c>
      <c r="BH131" s="143">
        <f>IF(U131="sníž. přenesená",P131,0)</f>
        <v>0</v>
      </c>
      <c r="BI131" s="143">
        <f>IF(U131="nulová",P131,0)</f>
        <v>0</v>
      </c>
      <c r="BJ131" s="16" t="s">
        <v>21</v>
      </c>
      <c r="BK131" s="143">
        <f>ROUND(V131*K131,2)</f>
        <v>0</v>
      </c>
      <c r="BL131" s="16" t="s">
        <v>148</v>
      </c>
      <c r="BM131" s="16" t="s">
        <v>149</v>
      </c>
    </row>
    <row r="132" spans="2:65" s="10" customFormat="1" ht="22.5" customHeight="1">
      <c r="B132" s="144"/>
      <c r="C132" s="145"/>
      <c r="D132" s="145"/>
      <c r="E132" s="146" t="s">
        <v>3</v>
      </c>
      <c r="F132" s="418" t="s">
        <v>150</v>
      </c>
      <c r="G132" s="410"/>
      <c r="H132" s="410"/>
      <c r="I132" s="410"/>
      <c r="J132" s="145"/>
      <c r="K132" s="147">
        <v>3.6</v>
      </c>
      <c r="L132" s="145"/>
      <c r="M132" s="145"/>
      <c r="N132" s="145"/>
      <c r="O132" s="145"/>
      <c r="P132" s="145"/>
      <c r="Q132" s="145"/>
      <c r="R132" s="148"/>
      <c r="T132" s="149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50"/>
      <c r="AT132" s="151" t="s">
        <v>151</v>
      </c>
      <c r="AU132" s="151" t="s">
        <v>91</v>
      </c>
      <c r="AV132" s="10" t="s">
        <v>91</v>
      </c>
      <c r="AW132" s="10" t="s">
        <v>5</v>
      </c>
      <c r="AX132" s="10" t="s">
        <v>81</v>
      </c>
      <c r="AY132" s="151" t="s">
        <v>142</v>
      </c>
    </row>
    <row r="133" spans="2:65" s="11" customFormat="1" ht="22.5" customHeight="1">
      <c r="B133" s="152"/>
      <c r="C133" s="153"/>
      <c r="D133" s="153"/>
      <c r="E133" s="154" t="s">
        <v>3</v>
      </c>
      <c r="F133" s="413" t="s">
        <v>152</v>
      </c>
      <c r="G133" s="414"/>
      <c r="H133" s="414"/>
      <c r="I133" s="414"/>
      <c r="J133" s="153"/>
      <c r="K133" s="155">
        <v>3.6</v>
      </c>
      <c r="L133" s="153"/>
      <c r="M133" s="153"/>
      <c r="N133" s="153"/>
      <c r="O133" s="153"/>
      <c r="P133" s="153"/>
      <c r="Q133" s="153"/>
      <c r="R133" s="156"/>
      <c r="T133" s="157"/>
      <c r="U133" s="153"/>
      <c r="V133" s="153"/>
      <c r="W133" s="153"/>
      <c r="X133" s="153"/>
      <c r="Y133" s="153"/>
      <c r="Z133" s="153"/>
      <c r="AA133" s="153"/>
      <c r="AB133" s="153"/>
      <c r="AC133" s="153"/>
      <c r="AD133" s="158"/>
      <c r="AT133" s="159" t="s">
        <v>151</v>
      </c>
      <c r="AU133" s="159" t="s">
        <v>91</v>
      </c>
      <c r="AV133" s="11" t="s">
        <v>148</v>
      </c>
      <c r="AW133" s="11" t="s">
        <v>5</v>
      </c>
      <c r="AX133" s="11" t="s">
        <v>21</v>
      </c>
      <c r="AY133" s="159" t="s">
        <v>142</v>
      </c>
    </row>
    <row r="134" spans="2:65" s="1" customFormat="1" ht="31.5" customHeight="1">
      <c r="B134" s="133"/>
      <c r="C134" s="134" t="s">
        <v>153</v>
      </c>
      <c r="D134" s="134" t="s">
        <v>144</v>
      </c>
      <c r="E134" s="135" t="s">
        <v>154</v>
      </c>
      <c r="F134" s="406" t="s">
        <v>155</v>
      </c>
      <c r="G134" s="407"/>
      <c r="H134" s="407"/>
      <c r="I134" s="407"/>
      <c r="J134" s="136" t="s">
        <v>147</v>
      </c>
      <c r="K134" s="137">
        <v>3.6</v>
      </c>
      <c r="L134" s="138"/>
      <c r="M134" s="408"/>
      <c r="N134" s="407"/>
      <c r="O134" s="407"/>
      <c r="P134" s="408">
        <f>ROUND(V134*K134,2)</f>
        <v>0</v>
      </c>
      <c r="Q134" s="407"/>
      <c r="R134" s="139"/>
      <c r="T134" s="140" t="s">
        <v>3</v>
      </c>
      <c r="U134" s="39" t="s">
        <v>44</v>
      </c>
      <c r="V134" s="98">
        <f>L134+M134</f>
        <v>0</v>
      </c>
      <c r="W134" s="98">
        <f>ROUND(L134*K134,2)</f>
        <v>0</v>
      </c>
      <c r="X134" s="98">
        <f>ROUND(M134*K134,2)</f>
        <v>0</v>
      </c>
      <c r="Y134" s="141">
        <v>9.4E-2</v>
      </c>
      <c r="Z134" s="141">
        <f>Y134*K134</f>
        <v>0.33840000000000003</v>
      </c>
      <c r="AA134" s="141">
        <v>8.0000000000000007E-5</v>
      </c>
      <c r="AB134" s="141">
        <f>AA134*K134</f>
        <v>2.8800000000000001E-4</v>
      </c>
      <c r="AC134" s="141">
        <v>0.25600000000000001</v>
      </c>
      <c r="AD134" s="142">
        <f>AC134*K134</f>
        <v>0.92160000000000009</v>
      </c>
      <c r="AR134" s="16" t="s">
        <v>148</v>
      </c>
      <c r="AT134" s="16" t="s">
        <v>144</v>
      </c>
      <c r="AU134" s="16" t="s">
        <v>91</v>
      </c>
      <c r="AY134" s="16" t="s">
        <v>142</v>
      </c>
      <c r="BE134" s="143">
        <f>IF(U134="základní",P134,0)</f>
        <v>0</v>
      </c>
      <c r="BF134" s="143">
        <f>IF(U134="snížená",P134,0)</f>
        <v>0</v>
      </c>
      <c r="BG134" s="143">
        <f>IF(U134="zákl. přenesená",P134,0)</f>
        <v>0</v>
      </c>
      <c r="BH134" s="143">
        <f>IF(U134="sníž. přenesená",P134,0)</f>
        <v>0</v>
      </c>
      <c r="BI134" s="143">
        <f>IF(U134="nulová",P134,0)</f>
        <v>0</v>
      </c>
      <c r="BJ134" s="16" t="s">
        <v>21</v>
      </c>
      <c r="BK134" s="143">
        <f>ROUND(V134*K134,2)</f>
        <v>0</v>
      </c>
      <c r="BL134" s="16" t="s">
        <v>148</v>
      </c>
      <c r="BM134" s="16" t="s">
        <v>156</v>
      </c>
    </row>
    <row r="135" spans="2:65" s="10" customFormat="1" ht="22.5" customHeight="1">
      <c r="B135" s="144"/>
      <c r="C135" s="145"/>
      <c r="D135" s="145"/>
      <c r="E135" s="146" t="s">
        <v>3</v>
      </c>
      <c r="F135" s="418" t="s">
        <v>150</v>
      </c>
      <c r="G135" s="410"/>
      <c r="H135" s="410"/>
      <c r="I135" s="410"/>
      <c r="J135" s="145"/>
      <c r="K135" s="147">
        <v>3.6</v>
      </c>
      <c r="L135" s="145"/>
      <c r="M135" s="145"/>
      <c r="N135" s="145"/>
      <c r="O135" s="145"/>
      <c r="P135" s="145"/>
      <c r="Q135" s="145"/>
      <c r="R135" s="148"/>
      <c r="T135" s="149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50"/>
      <c r="AT135" s="151" t="s">
        <v>151</v>
      </c>
      <c r="AU135" s="151" t="s">
        <v>91</v>
      </c>
      <c r="AV135" s="10" t="s">
        <v>91</v>
      </c>
      <c r="AW135" s="10" t="s">
        <v>5</v>
      </c>
      <c r="AX135" s="10" t="s">
        <v>81</v>
      </c>
      <c r="AY135" s="151" t="s">
        <v>142</v>
      </c>
    </row>
    <row r="136" spans="2:65" s="11" customFormat="1" ht="22.5" customHeight="1">
      <c r="B136" s="152"/>
      <c r="C136" s="153"/>
      <c r="D136" s="153"/>
      <c r="E136" s="154" t="s">
        <v>3</v>
      </c>
      <c r="F136" s="413" t="s">
        <v>152</v>
      </c>
      <c r="G136" s="414"/>
      <c r="H136" s="414"/>
      <c r="I136" s="414"/>
      <c r="J136" s="153"/>
      <c r="K136" s="155">
        <v>3.6</v>
      </c>
      <c r="L136" s="153"/>
      <c r="M136" s="153"/>
      <c r="N136" s="153"/>
      <c r="O136" s="153"/>
      <c r="P136" s="153"/>
      <c r="Q136" s="153"/>
      <c r="R136" s="156"/>
      <c r="T136" s="157"/>
      <c r="U136" s="153"/>
      <c r="V136" s="153"/>
      <c r="W136" s="153"/>
      <c r="X136" s="153"/>
      <c r="Y136" s="153"/>
      <c r="Z136" s="153"/>
      <c r="AA136" s="153"/>
      <c r="AB136" s="153"/>
      <c r="AC136" s="153"/>
      <c r="AD136" s="158"/>
      <c r="AT136" s="159" t="s">
        <v>151</v>
      </c>
      <c r="AU136" s="159" t="s">
        <v>91</v>
      </c>
      <c r="AV136" s="11" t="s">
        <v>148</v>
      </c>
      <c r="AW136" s="11" t="s">
        <v>5</v>
      </c>
      <c r="AX136" s="11" t="s">
        <v>21</v>
      </c>
      <c r="AY136" s="159" t="s">
        <v>142</v>
      </c>
    </row>
    <row r="137" spans="2:65" s="1" customFormat="1" ht="22.5" customHeight="1">
      <c r="B137" s="133"/>
      <c r="C137" s="134" t="s">
        <v>157</v>
      </c>
      <c r="D137" s="134" t="s">
        <v>144</v>
      </c>
      <c r="E137" s="135" t="s">
        <v>158</v>
      </c>
      <c r="F137" s="406" t="s">
        <v>159</v>
      </c>
      <c r="G137" s="407"/>
      <c r="H137" s="407"/>
      <c r="I137" s="407"/>
      <c r="J137" s="136" t="s">
        <v>160</v>
      </c>
      <c r="K137" s="137">
        <v>12</v>
      </c>
      <c r="L137" s="138"/>
      <c r="M137" s="408"/>
      <c r="N137" s="407"/>
      <c r="O137" s="407"/>
      <c r="P137" s="408">
        <f>ROUND(V137*K137,2)</f>
        <v>0</v>
      </c>
      <c r="Q137" s="407"/>
      <c r="R137" s="139"/>
      <c r="T137" s="140" t="s">
        <v>3</v>
      </c>
      <c r="U137" s="39" t="s">
        <v>44</v>
      </c>
      <c r="V137" s="98">
        <f>L137+M137</f>
        <v>0</v>
      </c>
      <c r="W137" s="98">
        <f>ROUND(L137*K137,2)</f>
        <v>0</v>
      </c>
      <c r="X137" s="98">
        <f>ROUND(M137*K137,2)</f>
        <v>0</v>
      </c>
      <c r="Y137" s="141">
        <v>0.27200000000000002</v>
      </c>
      <c r="Z137" s="141">
        <f>Y137*K137</f>
        <v>3.2640000000000002</v>
      </c>
      <c r="AA137" s="141">
        <v>0</v>
      </c>
      <c r="AB137" s="141">
        <f>AA137*K137</f>
        <v>0</v>
      </c>
      <c r="AC137" s="141">
        <v>0.28999999999999998</v>
      </c>
      <c r="AD137" s="142">
        <f>AC137*K137</f>
        <v>3.4799999999999995</v>
      </c>
      <c r="AR137" s="16" t="s">
        <v>148</v>
      </c>
      <c r="AT137" s="16" t="s">
        <v>144</v>
      </c>
      <c r="AU137" s="16" t="s">
        <v>91</v>
      </c>
      <c r="AY137" s="16" t="s">
        <v>142</v>
      </c>
      <c r="BE137" s="143">
        <f>IF(U137="základní",P137,0)</f>
        <v>0</v>
      </c>
      <c r="BF137" s="143">
        <f>IF(U137="snížená",P137,0)</f>
        <v>0</v>
      </c>
      <c r="BG137" s="143">
        <f>IF(U137="zákl. přenesená",P137,0)</f>
        <v>0</v>
      </c>
      <c r="BH137" s="143">
        <f>IF(U137="sníž. přenesená",P137,0)</f>
        <v>0</v>
      </c>
      <c r="BI137" s="143">
        <f>IF(U137="nulová",P137,0)</f>
        <v>0</v>
      </c>
      <c r="BJ137" s="16" t="s">
        <v>21</v>
      </c>
      <c r="BK137" s="143">
        <f>ROUND(V137*K137,2)</f>
        <v>0</v>
      </c>
      <c r="BL137" s="16" t="s">
        <v>148</v>
      </c>
      <c r="BM137" s="16" t="s">
        <v>161</v>
      </c>
    </row>
    <row r="138" spans="2:65" s="10" customFormat="1" ht="22.5" customHeight="1">
      <c r="B138" s="144"/>
      <c r="C138" s="145"/>
      <c r="D138" s="145"/>
      <c r="E138" s="146" t="s">
        <v>3</v>
      </c>
      <c r="F138" s="418" t="s">
        <v>162</v>
      </c>
      <c r="G138" s="410"/>
      <c r="H138" s="410"/>
      <c r="I138" s="410"/>
      <c r="J138" s="145"/>
      <c r="K138" s="147">
        <v>12</v>
      </c>
      <c r="L138" s="145"/>
      <c r="M138" s="145"/>
      <c r="N138" s="145"/>
      <c r="O138" s="145"/>
      <c r="P138" s="145"/>
      <c r="Q138" s="145"/>
      <c r="R138" s="148"/>
      <c r="T138" s="149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50"/>
      <c r="AT138" s="151" t="s">
        <v>151</v>
      </c>
      <c r="AU138" s="151" t="s">
        <v>91</v>
      </c>
      <c r="AV138" s="10" t="s">
        <v>91</v>
      </c>
      <c r="AW138" s="10" t="s">
        <v>5</v>
      </c>
      <c r="AX138" s="10" t="s">
        <v>81</v>
      </c>
      <c r="AY138" s="151" t="s">
        <v>142</v>
      </c>
    </row>
    <row r="139" spans="2:65" s="11" customFormat="1" ht="22.5" customHeight="1">
      <c r="B139" s="152"/>
      <c r="C139" s="153"/>
      <c r="D139" s="153"/>
      <c r="E139" s="154" t="s">
        <v>3</v>
      </c>
      <c r="F139" s="413" t="s">
        <v>152</v>
      </c>
      <c r="G139" s="414"/>
      <c r="H139" s="414"/>
      <c r="I139" s="414"/>
      <c r="J139" s="153"/>
      <c r="K139" s="155">
        <v>12</v>
      </c>
      <c r="L139" s="153"/>
      <c r="M139" s="153"/>
      <c r="N139" s="153"/>
      <c r="O139" s="153"/>
      <c r="P139" s="153"/>
      <c r="Q139" s="153"/>
      <c r="R139" s="156"/>
      <c r="T139" s="157"/>
      <c r="U139" s="153"/>
      <c r="V139" s="153"/>
      <c r="W139" s="153"/>
      <c r="X139" s="153"/>
      <c r="Y139" s="153"/>
      <c r="Z139" s="153"/>
      <c r="AA139" s="153"/>
      <c r="AB139" s="153"/>
      <c r="AC139" s="153"/>
      <c r="AD139" s="158"/>
      <c r="AT139" s="159" t="s">
        <v>151</v>
      </c>
      <c r="AU139" s="159" t="s">
        <v>91</v>
      </c>
      <c r="AV139" s="11" t="s">
        <v>148</v>
      </c>
      <c r="AW139" s="11" t="s">
        <v>5</v>
      </c>
      <c r="AX139" s="11" t="s">
        <v>21</v>
      </c>
      <c r="AY139" s="159" t="s">
        <v>142</v>
      </c>
    </row>
    <row r="140" spans="2:65" s="1" customFormat="1" ht="22.5" customHeight="1">
      <c r="B140" s="133"/>
      <c r="C140" s="134" t="s">
        <v>148</v>
      </c>
      <c r="D140" s="134" t="s">
        <v>144</v>
      </c>
      <c r="E140" s="135" t="s">
        <v>163</v>
      </c>
      <c r="F140" s="406" t="s">
        <v>164</v>
      </c>
      <c r="G140" s="407"/>
      <c r="H140" s="407"/>
      <c r="I140" s="407"/>
      <c r="J140" s="136" t="s">
        <v>165</v>
      </c>
      <c r="K140" s="137">
        <v>10.9</v>
      </c>
      <c r="L140" s="138"/>
      <c r="M140" s="408"/>
      <c r="N140" s="407"/>
      <c r="O140" s="407"/>
      <c r="P140" s="408">
        <f>ROUND(V140*K140,2)</f>
        <v>0</v>
      </c>
      <c r="Q140" s="407"/>
      <c r="R140" s="139"/>
      <c r="T140" s="140" t="s">
        <v>3</v>
      </c>
      <c r="U140" s="39" t="s">
        <v>44</v>
      </c>
      <c r="V140" s="98">
        <f>L140+M140</f>
        <v>0</v>
      </c>
      <c r="W140" s="98">
        <f>ROUND(L140*K140,2)</f>
        <v>0</v>
      </c>
      <c r="X140" s="98">
        <f>ROUND(M140*K140,2)</f>
        <v>0</v>
      </c>
      <c r="Y140" s="141">
        <v>9.7000000000000003E-2</v>
      </c>
      <c r="Z140" s="141">
        <f>Y140*K140</f>
        <v>1.0573000000000001</v>
      </c>
      <c r="AA140" s="141">
        <v>0</v>
      </c>
      <c r="AB140" s="141">
        <f>AA140*K140</f>
        <v>0</v>
      </c>
      <c r="AC140" s="141">
        <v>0</v>
      </c>
      <c r="AD140" s="142">
        <f>AC140*K140</f>
        <v>0</v>
      </c>
      <c r="AR140" s="16" t="s">
        <v>148</v>
      </c>
      <c r="AT140" s="16" t="s">
        <v>144</v>
      </c>
      <c r="AU140" s="16" t="s">
        <v>91</v>
      </c>
      <c r="AY140" s="16" t="s">
        <v>142</v>
      </c>
      <c r="BE140" s="143">
        <f>IF(U140="základní",P140,0)</f>
        <v>0</v>
      </c>
      <c r="BF140" s="143">
        <f>IF(U140="snížená",P140,0)</f>
        <v>0</v>
      </c>
      <c r="BG140" s="143">
        <f>IF(U140="zákl. přenesená",P140,0)</f>
        <v>0</v>
      </c>
      <c r="BH140" s="143">
        <f>IF(U140="sníž. přenesená",P140,0)</f>
        <v>0</v>
      </c>
      <c r="BI140" s="143">
        <f>IF(U140="nulová",P140,0)</f>
        <v>0</v>
      </c>
      <c r="BJ140" s="16" t="s">
        <v>21</v>
      </c>
      <c r="BK140" s="143">
        <f>ROUND(V140*K140,2)</f>
        <v>0</v>
      </c>
      <c r="BL140" s="16" t="s">
        <v>148</v>
      </c>
      <c r="BM140" s="16" t="s">
        <v>166</v>
      </c>
    </row>
    <row r="141" spans="2:65" s="12" customFormat="1" ht="22.5" customHeight="1">
      <c r="B141" s="160"/>
      <c r="C141" s="161"/>
      <c r="D141" s="161"/>
      <c r="E141" s="162" t="s">
        <v>3</v>
      </c>
      <c r="F141" s="417" t="s">
        <v>167</v>
      </c>
      <c r="G141" s="412"/>
      <c r="H141" s="412"/>
      <c r="I141" s="412"/>
      <c r="J141" s="161"/>
      <c r="K141" s="163" t="s">
        <v>3</v>
      </c>
      <c r="L141" s="161"/>
      <c r="M141" s="161"/>
      <c r="N141" s="161"/>
      <c r="O141" s="161"/>
      <c r="P141" s="161"/>
      <c r="Q141" s="161"/>
      <c r="R141" s="164"/>
      <c r="T141" s="165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6"/>
      <c r="AT141" s="167" t="s">
        <v>151</v>
      </c>
      <c r="AU141" s="167" t="s">
        <v>91</v>
      </c>
      <c r="AV141" s="12" t="s">
        <v>21</v>
      </c>
      <c r="AW141" s="12" t="s">
        <v>5</v>
      </c>
      <c r="AX141" s="12" t="s">
        <v>81</v>
      </c>
      <c r="AY141" s="167" t="s">
        <v>142</v>
      </c>
    </row>
    <row r="142" spans="2:65" s="10" customFormat="1" ht="22.5" customHeight="1">
      <c r="B142" s="144"/>
      <c r="C142" s="145"/>
      <c r="D142" s="145"/>
      <c r="E142" s="146" t="s">
        <v>3</v>
      </c>
      <c r="F142" s="409" t="s">
        <v>168</v>
      </c>
      <c r="G142" s="410"/>
      <c r="H142" s="410"/>
      <c r="I142" s="410"/>
      <c r="J142" s="145"/>
      <c r="K142" s="147">
        <v>4</v>
      </c>
      <c r="L142" s="145"/>
      <c r="M142" s="145"/>
      <c r="N142" s="145"/>
      <c r="O142" s="145"/>
      <c r="P142" s="145"/>
      <c r="Q142" s="145"/>
      <c r="R142" s="148"/>
      <c r="T142" s="149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50"/>
      <c r="AT142" s="151" t="s">
        <v>151</v>
      </c>
      <c r="AU142" s="151" t="s">
        <v>91</v>
      </c>
      <c r="AV142" s="10" t="s">
        <v>91</v>
      </c>
      <c r="AW142" s="10" t="s">
        <v>5</v>
      </c>
      <c r="AX142" s="10" t="s">
        <v>81</v>
      </c>
      <c r="AY142" s="151" t="s">
        <v>142</v>
      </c>
    </row>
    <row r="143" spans="2:65" s="12" customFormat="1" ht="22.5" customHeight="1">
      <c r="B143" s="160"/>
      <c r="C143" s="161"/>
      <c r="D143" s="161"/>
      <c r="E143" s="162" t="s">
        <v>3</v>
      </c>
      <c r="F143" s="411" t="s">
        <v>169</v>
      </c>
      <c r="G143" s="412"/>
      <c r="H143" s="412"/>
      <c r="I143" s="412"/>
      <c r="J143" s="161"/>
      <c r="K143" s="163" t="s">
        <v>3</v>
      </c>
      <c r="L143" s="161"/>
      <c r="M143" s="161"/>
      <c r="N143" s="161"/>
      <c r="O143" s="161"/>
      <c r="P143" s="161"/>
      <c r="Q143" s="161"/>
      <c r="R143" s="164"/>
      <c r="T143" s="165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6"/>
      <c r="AT143" s="167" t="s">
        <v>151</v>
      </c>
      <c r="AU143" s="167" t="s">
        <v>91</v>
      </c>
      <c r="AV143" s="12" t="s">
        <v>21</v>
      </c>
      <c r="AW143" s="12" t="s">
        <v>5</v>
      </c>
      <c r="AX143" s="12" t="s">
        <v>81</v>
      </c>
      <c r="AY143" s="167" t="s">
        <v>142</v>
      </c>
    </row>
    <row r="144" spans="2:65" s="10" customFormat="1" ht="22.5" customHeight="1">
      <c r="B144" s="144"/>
      <c r="C144" s="145"/>
      <c r="D144" s="145"/>
      <c r="E144" s="146" t="s">
        <v>3</v>
      </c>
      <c r="F144" s="409" t="s">
        <v>170</v>
      </c>
      <c r="G144" s="410"/>
      <c r="H144" s="410"/>
      <c r="I144" s="410"/>
      <c r="J144" s="145"/>
      <c r="K144" s="147">
        <v>6.9</v>
      </c>
      <c r="L144" s="145"/>
      <c r="M144" s="145"/>
      <c r="N144" s="145"/>
      <c r="O144" s="145"/>
      <c r="P144" s="145"/>
      <c r="Q144" s="145"/>
      <c r="R144" s="148"/>
      <c r="T144" s="149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50"/>
      <c r="AT144" s="151" t="s">
        <v>151</v>
      </c>
      <c r="AU144" s="151" t="s">
        <v>91</v>
      </c>
      <c r="AV144" s="10" t="s">
        <v>91</v>
      </c>
      <c r="AW144" s="10" t="s">
        <v>5</v>
      </c>
      <c r="AX144" s="10" t="s">
        <v>81</v>
      </c>
      <c r="AY144" s="151" t="s">
        <v>142</v>
      </c>
    </row>
    <row r="145" spans="2:65" s="11" customFormat="1" ht="22.5" customHeight="1">
      <c r="B145" s="152"/>
      <c r="C145" s="153"/>
      <c r="D145" s="153"/>
      <c r="E145" s="154" t="s">
        <v>3</v>
      </c>
      <c r="F145" s="413" t="s">
        <v>152</v>
      </c>
      <c r="G145" s="414"/>
      <c r="H145" s="414"/>
      <c r="I145" s="414"/>
      <c r="J145" s="153"/>
      <c r="K145" s="155">
        <v>10.9</v>
      </c>
      <c r="L145" s="153"/>
      <c r="M145" s="153"/>
      <c r="N145" s="153"/>
      <c r="O145" s="153"/>
      <c r="P145" s="153"/>
      <c r="Q145" s="153"/>
      <c r="R145" s="156"/>
      <c r="T145" s="157"/>
      <c r="U145" s="153"/>
      <c r="V145" s="153"/>
      <c r="W145" s="153"/>
      <c r="X145" s="153"/>
      <c r="Y145" s="153"/>
      <c r="Z145" s="153"/>
      <c r="AA145" s="153"/>
      <c r="AB145" s="153"/>
      <c r="AC145" s="153"/>
      <c r="AD145" s="158"/>
      <c r="AT145" s="159" t="s">
        <v>151</v>
      </c>
      <c r="AU145" s="159" t="s">
        <v>91</v>
      </c>
      <c r="AV145" s="11" t="s">
        <v>148</v>
      </c>
      <c r="AW145" s="11" t="s">
        <v>5</v>
      </c>
      <c r="AX145" s="11" t="s">
        <v>21</v>
      </c>
      <c r="AY145" s="159" t="s">
        <v>142</v>
      </c>
    </row>
    <row r="146" spans="2:65" s="1" customFormat="1" ht="31.5" customHeight="1">
      <c r="B146" s="133"/>
      <c r="C146" s="134" t="s">
        <v>171</v>
      </c>
      <c r="D146" s="134" t="s">
        <v>144</v>
      </c>
      <c r="E146" s="135" t="s">
        <v>172</v>
      </c>
      <c r="F146" s="406" t="s">
        <v>173</v>
      </c>
      <c r="G146" s="407"/>
      <c r="H146" s="407"/>
      <c r="I146" s="407"/>
      <c r="J146" s="136" t="s">
        <v>165</v>
      </c>
      <c r="K146" s="137">
        <v>0.72</v>
      </c>
      <c r="L146" s="138"/>
      <c r="M146" s="408"/>
      <c r="N146" s="407"/>
      <c r="O146" s="407"/>
      <c r="P146" s="408">
        <f>ROUND(V146*K146,2)</f>
        <v>0</v>
      </c>
      <c r="Q146" s="407"/>
      <c r="R146" s="139"/>
      <c r="T146" s="140" t="s">
        <v>3</v>
      </c>
      <c r="U146" s="39" t="s">
        <v>44</v>
      </c>
      <c r="V146" s="98">
        <f>L146+M146</f>
        <v>0</v>
      </c>
      <c r="W146" s="98">
        <f>ROUND(L146*K146,2)</f>
        <v>0</v>
      </c>
      <c r="X146" s="98">
        <f>ROUND(M146*K146,2)</f>
        <v>0</v>
      </c>
      <c r="Y146" s="141">
        <v>3.14</v>
      </c>
      <c r="Z146" s="141">
        <f>Y146*K146</f>
        <v>2.2608000000000001</v>
      </c>
      <c r="AA146" s="141">
        <v>0</v>
      </c>
      <c r="AB146" s="141">
        <f>AA146*K146</f>
        <v>0</v>
      </c>
      <c r="AC146" s="141">
        <v>0</v>
      </c>
      <c r="AD146" s="142">
        <f>AC146*K146</f>
        <v>0</v>
      </c>
      <c r="AR146" s="16" t="s">
        <v>148</v>
      </c>
      <c r="AT146" s="16" t="s">
        <v>144</v>
      </c>
      <c r="AU146" s="16" t="s">
        <v>91</v>
      </c>
      <c r="AY146" s="16" t="s">
        <v>142</v>
      </c>
      <c r="BE146" s="143">
        <f>IF(U146="základní",P146,0)</f>
        <v>0</v>
      </c>
      <c r="BF146" s="143">
        <f>IF(U146="snížená",P146,0)</f>
        <v>0</v>
      </c>
      <c r="BG146" s="143">
        <f>IF(U146="zákl. přenesená",P146,0)</f>
        <v>0</v>
      </c>
      <c r="BH146" s="143">
        <f>IF(U146="sníž. přenesená",P146,0)</f>
        <v>0</v>
      </c>
      <c r="BI146" s="143">
        <f>IF(U146="nulová",P146,0)</f>
        <v>0</v>
      </c>
      <c r="BJ146" s="16" t="s">
        <v>21</v>
      </c>
      <c r="BK146" s="143">
        <f>ROUND(V146*K146,2)</f>
        <v>0</v>
      </c>
      <c r="BL146" s="16" t="s">
        <v>148</v>
      </c>
      <c r="BM146" s="16" t="s">
        <v>174</v>
      </c>
    </row>
    <row r="147" spans="2:65" s="12" customFormat="1" ht="22.5" customHeight="1">
      <c r="B147" s="160"/>
      <c r="C147" s="161"/>
      <c r="D147" s="161"/>
      <c r="E147" s="162" t="s">
        <v>3</v>
      </c>
      <c r="F147" s="417" t="s">
        <v>175</v>
      </c>
      <c r="G147" s="412"/>
      <c r="H147" s="412"/>
      <c r="I147" s="412"/>
      <c r="J147" s="161"/>
      <c r="K147" s="163" t="s">
        <v>3</v>
      </c>
      <c r="L147" s="161"/>
      <c r="M147" s="161"/>
      <c r="N147" s="161"/>
      <c r="O147" s="161"/>
      <c r="P147" s="161"/>
      <c r="Q147" s="161"/>
      <c r="R147" s="164"/>
      <c r="T147" s="165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6"/>
      <c r="AT147" s="167" t="s">
        <v>151</v>
      </c>
      <c r="AU147" s="167" t="s">
        <v>91</v>
      </c>
      <c r="AV147" s="12" t="s">
        <v>21</v>
      </c>
      <c r="AW147" s="12" t="s">
        <v>5</v>
      </c>
      <c r="AX147" s="12" t="s">
        <v>81</v>
      </c>
      <c r="AY147" s="167" t="s">
        <v>142</v>
      </c>
    </row>
    <row r="148" spans="2:65" s="10" customFormat="1" ht="22.5" customHeight="1">
      <c r="B148" s="144"/>
      <c r="C148" s="145"/>
      <c r="D148" s="145"/>
      <c r="E148" s="146" t="s">
        <v>3</v>
      </c>
      <c r="F148" s="409" t="s">
        <v>176</v>
      </c>
      <c r="G148" s="410"/>
      <c r="H148" s="410"/>
      <c r="I148" s="410"/>
      <c r="J148" s="145"/>
      <c r="K148" s="147">
        <v>0.72</v>
      </c>
      <c r="L148" s="145"/>
      <c r="M148" s="145"/>
      <c r="N148" s="145"/>
      <c r="O148" s="145"/>
      <c r="P148" s="145"/>
      <c r="Q148" s="145"/>
      <c r="R148" s="148"/>
      <c r="T148" s="149"/>
      <c r="U148" s="145"/>
      <c r="V148" s="145"/>
      <c r="W148" s="145"/>
      <c r="X148" s="145"/>
      <c r="Y148" s="145"/>
      <c r="Z148" s="145"/>
      <c r="AA148" s="145"/>
      <c r="AB148" s="145"/>
      <c r="AC148" s="145"/>
      <c r="AD148" s="150"/>
      <c r="AT148" s="151" t="s">
        <v>151</v>
      </c>
      <c r="AU148" s="151" t="s">
        <v>91</v>
      </c>
      <c r="AV148" s="10" t="s">
        <v>91</v>
      </c>
      <c r="AW148" s="10" t="s">
        <v>5</v>
      </c>
      <c r="AX148" s="10" t="s">
        <v>81</v>
      </c>
      <c r="AY148" s="151" t="s">
        <v>142</v>
      </c>
    </row>
    <row r="149" spans="2:65" s="11" customFormat="1" ht="22.5" customHeight="1">
      <c r="B149" s="152"/>
      <c r="C149" s="153"/>
      <c r="D149" s="153"/>
      <c r="E149" s="154" t="s">
        <v>3</v>
      </c>
      <c r="F149" s="413" t="s">
        <v>152</v>
      </c>
      <c r="G149" s="414"/>
      <c r="H149" s="414"/>
      <c r="I149" s="414"/>
      <c r="J149" s="153"/>
      <c r="K149" s="155">
        <v>0.72</v>
      </c>
      <c r="L149" s="153"/>
      <c r="M149" s="153"/>
      <c r="N149" s="153"/>
      <c r="O149" s="153"/>
      <c r="P149" s="153"/>
      <c r="Q149" s="153"/>
      <c r="R149" s="156"/>
      <c r="T149" s="157"/>
      <c r="U149" s="153"/>
      <c r="V149" s="153"/>
      <c r="W149" s="153"/>
      <c r="X149" s="153"/>
      <c r="Y149" s="153"/>
      <c r="Z149" s="153"/>
      <c r="AA149" s="153"/>
      <c r="AB149" s="153"/>
      <c r="AC149" s="153"/>
      <c r="AD149" s="158"/>
      <c r="AT149" s="159" t="s">
        <v>151</v>
      </c>
      <c r="AU149" s="159" t="s">
        <v>91</v>
      </c>
      <c r="AV149" s="11" t="s">
        <v>148</v>
      </c>
      <c r="AW149" s="11" t="s">
        <v>5</v>
      </c>
      <c r="AX149" s="11" t="s">
        <v>21</v>
      </c>
      <c r="AY149" s="159" t="s">
        <v>142</v>
      </c>
    </row>
    <row r="150" spans="2:65" s="1" customFormat="1" ht="31.5" customHeight="1">
      <c r="B150" s="133"/>
      <c r="C150" s="134" t="s">
        <v>177</v>
      </c>
      <c r="D150" s="134" t="s">
        <v>144</v>
      </c>
      <c r="E150" s="135" t="s">
        <v>178</v>
      </c>
      <c r="F150" s="406" t="s">
        <v>179</v>
      </c>
      <c r="G150" s="407"/>
      <c r="H150" s="407"/>
      <c r="I150" s="407"/>
      <c r="J150" s="136" t="s">
        <v>165</v>
      </c>
      <c r="K150" s="137">
        <v>11.62</v>
      </c>
      <c r="L150" s="138"/>
      <c r="M150" s="408"/>
      <c r="N150" s="407"/>
      <c r="O150" s="407"/>
      <c r="P150" s="408">
        <f>ROUND(V150*K150,2)</f>
        <v>0</v>
      </c>
      <c r="Q150" s="407"/>
      <c r="R150" s="139"/>
      <c r="T150" s="140" t="s">
        <v>3</v>
      </c>
      <c r="U150" s="39" t="s">
        <v>44</v>
      </c>
      <c r="V150" s="98">
        <f>L150+M150</f>
        <v>0</v>
      </c>
      <c r="W150" s="98">
        <f>ROUND(L150*K150,2)</f>
        <v>0</v>
      </c>
      <c r="X150" s="98">
        <f>ROUND(M150*K150,2)</f>
        <v>0</v>
      </c>
      <c r="Y150" s="141">
        <v>8.3000000000000004E-2</v>
      </c>
      <c r="Z150" s="141">
        <f>Y150*K150</f>
        <v>0.96445999999999998</v>
      </c>
      <c r="AA150" s="141">
        <v>0</v>
      </c>
      <c r="AB150" s="141">
        <f>AA150*K150</f>
        <v>0</v>
      </c>
      <c r="AC150" s="141">
        <v>0</v>
      </c>
      <c r="AD150" s="142">
        <f>AC150*K150</f>
        <v>0</v>
      </c>
      <c r="AR150" s="16" t="s">
        <v>148</v>
      </c>
      <c r="AT150" s="16" t="s">
        <v>144</v>
      </c>
      <c r="AU150" s="16" t="s">
        <v>91</v>
      </c>
      <c r="AY150" s="16" t="s">
        <v>142</v>
      </c>
      <c r="BE150" s="143">
        <f>IF(U150="základní",P150,0)</f>
        <v>0</v>
      </c>
      <c r="BF150" s="143">
        <f>IF(U150="snížená",P150,0)</f>
        <v>0</v>
      </c>
      <c r="BG150" s="143">
        <f>IF(U150="zákl. přenesená",P150,0)</f>
        <v>0</v>
      </c>
      <c r="BH150" s="143">
        <f>IF(U150="sníž. přenesená",P150,0)</f>
        <v>0</v>
      </c>
      <c r="BI150" s="143">
        <f>IF(U150="nulová",P150,0)</f>
        <v>0</v>
      </c>
      <c r="BJ150" s="16" t="s">
        <v>21</v>
      </c>
      <c r="BK150" s="143">
        <f>ROUND(V150*K150,2)</f>
        <v>0</v>
      </c>
      <c r="BL150" s="16" t="s">
        <v>148</v>
      </c>
      <c r="BM150" s="16" t="s">
        <v>180</v>
      </c>
    </row>
    <row r="151" spans="2:65" s="10" customFormat="1" ht="22.5" customHeight="1">
      <c r="B151" s="144"/>
      <c r="C151" s="145"/>
      <c r="D151" s="145"/>
      <c r="E151" s="146" t="s">
        <v>3</v>
      </c>
      <c r="F151" s="418" t="s">
        <v>181</v>
      </c>
      <c r="G151" s="410"/>
      <c r="H151" s="410"/>
      <c r="I151" s="410"/>
      <c r="J151" s="145"/>
      <c r="K151" s="147">
        <v>11.62</v>
      </c>
      <c r="L151" s="145"/>
      <c r="M151" s="145"/>
      <c r="N151" s="145"/>
      <c r="O151" s="145"/>
      <c r="P151" s="145"/>
      <c r="Q151" s="145"/>
      <c r="R151" s="148"/>
      <c r="T151" s="149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50"/>
      <c r="AT151" s="151" t="s">
        <v>151</v>
      </c>
      <c r="AU151" s="151" t="s">
        <v>91</v>
      </c>
      <c r="AV151" s="10" t="s">
        <v>91</v>
      </c>
      <c r="AW151" s="10" t="s">
        <v>5</v>
      </c>
      <c r="AX151" s="10" t="s">
        <v>81</v>
      </c>
      <c r="AY151" s="151" t="s">
        <v>142</v>
      </c>
    </row>
    <row r="152" spans="2:65" s="11" customFormat="1" ht="22.5" customHeight="1">
      <c r="B152" s="152"/>
      <c r="C152" s="153"/>
      <c r="D152" s="153"/>
      <c r="E152" s="154" t="s">
        <v>3</v>
      </c>
      <c r="F152" s="413" t="s">
        <v>152</v>
      </c>
      <c r="G152" s="414"/>
      <c r="H152" s="414"/>
      <c r="I152" s="414"/>
      <c r="J152" s="153"/>
      <c r="K152" s="155">
        <v>11.62</v>
      </c>
      <c r="L152" s="153"/>
      <c r="M152" s="153"/>
      <c r="N152" s="153"/>
      <c r="O152" s="153"/>
      <c r="P152" s="153"/>
      <c r="Q152" s="153"/>
      <c r="R152" s="156"/>
      <c r="T152" s="157"/>
      <c r="U152" s="153"/>
      <c r="V152" s="153"/>
      <c r="W152" s="153"/>
      <c r="X152" s="153"/>
      <c r="Y152" s="153"/>
      <c r="Z152" s="153"/>
      <c r="AA152" s="153"/>
      <c r="AB152" s="153"/>
      <c r="AC152" s="153"/>
      <c r="AD152" s="158"/>
      <c r="AT152" s="159" t="s">
        <v>151</v>
      </c>
      <c r="AU152" s="159" t="s">
        <v>91</v>
      </c>
      <c r="AV152" s="11" t="s">
        <v>148</v>
      </c>
      <c r="AW152" s="11" t="s">
        <v>5</v>
      </c>
      <c r="AX152" s="11" t="s">
        <v>21</v>
      </c>
      <c r="AY152" s="159" t="s">
        <v>142</v>
      </c>
    </row>
    <row r="153" spans="2:65" s="1" customFormat="1" ht="22.5" customHeight="1">
      <c r="B153" s="133"/>
      <c r="C153" s="134" t="s">
        <v>182</v>
      </c>
      <c r="D153" s="134" t="s">
        <v>144</v>
      </c>
      <c r="E153" s="135" t="s">
        <v>183</v>
      </c>
      <c r="F153" s="406" t="s">
        <v>184</v>
      </c>
      <c r="G153" s="407"/>
      <c r="H153" s="407"/>
      <c r="I153" s="407"/>
      <c r="J153" s="136" t="s">
        <v>165</v>
      </c>
      <c r="K153" s="137">
        <v>11.62</v>
      </c>
      <c r="L153" s="138"/>
      <c r="M153" s="408"/>
      <c r="N153" s="407"/>
      <c r="O153" s="407"/>
      <c r="P153" s="408">
        <f>ROUND(V153*K153,2)</f>
        <v>0</v>
      </c>
      <c r="Q153" s="407"/>
      <c r="R153" s="139"/>
      <c r="T153" s="140" t="s">
        <v>3</v>
      </c>
      <c r="U153" s="39" t="s">
        <v>44</v>
      </c>
      <c r="V153" s="98">
        <f>L153+M153</f>
        <v>0</v>
      </c>
      <c r="W153" s="98">
        <f>ROUND(L153*K153,2)</f>
        <v>0</v>
      </c>
      <c r="X153" s="98">
        <f>ROUND(M153*K153,2)</f>
        <v>0</v>
      </c>
      <c r="Y153" s="141">
        <v>8.9999999999999993E-3</v>
      </c>
      <c r="Z153" s="141">
        <f>Y153*K153</f>
        <v>0.10457999999999998</v>
      </c>
      <c r="AA153" s="141">
        <v>0</v>
      </c>
      <c r="AB153" s="141">
        <f>AA153*K153</f>
        <v>0</v>
      </c>
      <c r="AC153" s="141">
        <v>0</v>
      </c>
      <c r="AD153" s="142">
        <f>AC153*K153</f>
        <v>0</v>
      </c>
      <c r="AR153" s="16" t="s">
        <v>148</v>
      </c>
      <c r="AT153" s="16" t="s">
        <v>144</v>
      </c>
      <c r="AU153" s="16" t="s">
        <v>91</v>
      </c>
      <c r="AY153" s="16" t="s">
        <v>142</v>
      </c>
      <c r="BE153" s="143">
        <f>IF(U153="základní",P153,0)</f>
        <v>0</v>
      </c>
      <c r="BF153" s="143">
        <f>IF(U153="snížená",P153,0)</f>
        <v>0</v>
      </c>
      <c r="BG153" s="143">
        <f>IF(U153="zákl. přenesená",P153,0)</f>
        <v>0</v>
      </c>
      <c r="BH153" s="143">
        <f>IF(U153="sníž. přenesená",P153,0)</f>
        <v>0</v>
      </c>
      <c r="BI153" s="143">
        <f>IF(U153="nulová",P153,0)</f>
        <v>0</v>
      </c>
      <c r="BJ153" s="16" t="s">
        <v>21</v>
      </c>
      <c r="BK153" s="143">
        <f>ROUND(V153*K153,2)</f>
        <v>0</v>
      </c>
      <c r="BL153" s="16" t="s">
        <v>148</v>
      </c>
      <c r="BM153" s="16" t="s">
        <v>185</v>
      </c>
    </row>
    <row r="154" spans="2:65" s="10" customFormat="1" ht="22.5" customHeight="1">
      <c r="B154" s="144"/>
      <c r="C154" s="145"/>
      <c r="D154" s="145"/>
      <c r="E154" s="146" t="s">
        <v>3</v>
      </c>
      <c r="F154" s="418" t="s">
        <v>181</v>
      </c>
      <c r="G154" s="410"/>
      <c r="H154" s="410"/>
      <c r="I154" s="410"/>
      <c r="J154" s="145"/>
      <c r="K154" s="147">
        <v>11.62</v>
      </c>
      <c r="L154" s="145"/>
      <c r="M154" s="145"/>
      <c r="N154" s="145"/>
      <c r="O154" s="145"/>
      <c r="P154" s="145"/>
      <c r="Q154" s="145"/>
      <c r="R154" s="148"/>
      <c r="T154" s="149"/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50"/>
      <c r="AT154" s="151" t="s">
        <v>151</v>
      </c>
      <c r="AU154" s="151" t="s">
        <v>91</v>
      </c>
      <c r="AV154" s="10" t="s">
        <v>91</v>
      </c>
      <c r="AW154" s="10" t="s">
        <v>5</v>
      </c>
      <c r="AX154" s="10" t="s">
        <v>81</v>
      </c>
      <c r="AY154" s="151" t="s">
        <v>142</v>
      </c>
    </row>
    <row r="155" spans="2:65" s="11" customFormat="1" ht="22.5" customHeight="1">
      <c r="B155" s="152"/>
      <c r="C155" s="153"/>
      <c r="D155" s="153"/>
      <c r="E155" s="154" t="s">
        <v>3</v>
      </c>
      <c r="F155" s="413" t="s">
        <v>152</v>
      </c>
      <c r="G155" s="414"/>
      <c r="H155" s="414"/>
      <c r="I155" s="414"/>
      <c r="J155" s="153"/>
      <c r="K155" s="155">
        <v>11.62</v>
      </c>
      <c r="L155" s="153"/>
      <c r="M155" s="153"/>
      <c r="N155" s="153"/>
      <c r="O155" s="153"/>
      <c r="P155" s="153"/>
      <c r="Q155" s="153"/>
      <c r="R155" s="156"/>
      <c r="T155" s="157"/>
      <c r="U155" s="153"/>
      <c r="V155" s="153"/>
      <c r="W155" s="153"/>
      <c r="X155" s="153"/>
      <c r="Y155" s="153"/>
      <c r="Z155" s="153"/>
      <c r="AA155" s="153"/>
      <c r="AB155" s="153"/>
      <c r="AC155" s="153"/>
      <c r="AD155" s="158"/>
      <c r="AT155" s="159" t="s">
        <v>151</v>
      </c>
      <c r="AU155" s="159" t="s">
        <v>91</v>
      </c>
      <c r="AV155" s="11" t="s">
        <v>148</v>
      </c>
      <c r="AW155" s="11" t="s">
        <v>5</v>
      </c>
      <c r="AX155" s="11" t="s">
        <v>21</v>
      </c>
      <c r="AY155" s="159" t="s">
        <v>142</v>
      </c>
    </row>
    <row r="156" spans="2:65" s="1" customFormat="1" ht="31.5" customHeight="1">
      <c r="B156" s="133"/>
      <c r="C156" s="134" t="s">
        <v>186</v>
      </c>
      <c r="D156" s="134" t="s">
        <v>144</v>
      </c>
      <c r="E156" s="135" t="s">
        <v>187</v>
      </c>
      <c r="F156" s="406" t="s">
        <v>188</v>
      </c>
      <c r="G156" s="407"/>
      <c r="H156" s="407"/>
      <c r="I156" s="407"/>
      <c r="J156" s="136" t="s">
        <v>189</v>
      </c>
      <c r="K156" s="137">
        <v>23.24</v>
      </c>
      <c r="L156" s="138"/>
      <c r="M156" s="408"/>
      <c r="N156" s="407"/>
      <c r="O156" s="407"/>
      <c r="P156" s="408">
        <f>ROUND(V156*K156,2)</f>
        <v>0</v>
      </c>
      <c r="Q156" s="407"/>
      <c r="R156" s="139"/>
      <c r="T156" s="140" t="s">
        <v>3</v>
      </c>
      <c r="U156" s="39" t="s">
        <v>44</v>
      </c>
      <c r="V156" s="98">
        <f>L156+M156</f>
        <v>0</v>
      </c>
      <c r="W156" s="98">
        <f>ROUND(L156*K156,2)</f>
        <v>0</v>
      </c>
      <c r="X156" s="98">
        <f>ROUND(M156*K156,2)</f>
        <v>0</v>
      </c>
      <c r="Y156" s="141">
        <v>0</v>
      </c>
      <c r="Z156" s="141">
        <f>Y156*K156</f>
        <v>0</v>
      </c>
      <c r="AA156" s="141">
        <v>0</v>
      </c>
      <c r="AB156" s="141">
        <f>AA156*K156</f>
        <v>0</v>
      </c>
      <c r="AC156" s="141">
        <v>0</v>
      </c>
      <c r="AD156" s="142">
        <f>AC156*K156</f>
        <v>0</v>
      </c>
      <c r="AR156" s="16" t="s">
        <v>148</v>
      </c>
      <c r="AT156" s="16" t="s">
        <v>144</v>
      </c>
      <c r="AU156" s="16" t="s">
        <v>91</v>
      </c>
      <c r="AY156" s="16" t="s">
        <v>142</v>
      </c>
      <c r="BE156" s="143">
        <f>IF(U156="základní",P156,0)</f>
        <v>0</v>
      </c>
      <c r="BF156" s="143">
        <f>IF(U156="snížená",P156,0)</f>
        <v>0</v>
      </c>
      <c r="BG156" s="143">
        <f>IF(U156="zákl. přenesená",P156,0)</f>
        <v>0</v>
      </c>
      <c r="BH156" s="143">
        <f>IF(U156="sníž. přenesená",P156,0)</f>
        <v>0</v>
      </c>
      <c r="BI156" s="143">
        <f>IF(U156="nulová",P156,0)</f>
        <v>0</v>
      </c>
      <c r="BJ156" s="16" t="s">
        <v>21</v>
      </c>
      <c r="BK156" s="143">
        <f>ROUND(V156*K156,2)</f>
        <v>0</v>
      </c>
      <c r="BL156" s="16" t="s">
        <v>148</v>
      </c>
      <c r="BM156" s="16" t="s">
        <v>190</v>
      </c>
    </row>
    <row r="157" spans="2:65" s="10" customFormat="1" ht="22.5" customHeight="1">
      <c r="B157" s="144"/>
      <c r="C157" s="145"/>
      <c r="D157" s="145"/>
      <c r="E157" s="146" t="s">
        <v>3</v>
      </c>
      <c r="F157" s="418" t="s">
        <v>191</v>
      </c>
      <c r="G157" s="410"/>
      <c r="H157" s="410"/>
      <c r="I157" s="410"/>
      <c r="J157" s="145"/>
      <c r="K157" s="147">
        <v>23.24</v>
      </c>
      <c r="L157" s="145"/>
      <c r="M157" s="145"/>
      <c r="N157" s="145"/>
      <c r="O157" s="145"/>
      <c r="P157" s="145"/>
      <c r="Q157" s="145"/>
      <c r="R157" s="148"/>
      <c r="T157" s="149"/>
      <c r="U157" s="145"/>
      <c r="V157" s="145"/>
      <c r="W157" s="145"/>
      <c r="X157" s="145"/>
      <c r="Y157" s="145"/>
      <c r="Z157" s="145"/>
      <c r="AA157" s="145"/>
      <c r="AB157" s="145"/>
      <c r="AC157" s="145"/>
      <c r="AD157" s="150"/>
      <c r="AT157" s="151" t="s">
        <v>151</v>
      </c>
      <c r="AU157" s="151" t="s">
        <v>91</v>
      </c>
      <c r="AV157" s="10" t="s">
        <v>91</v>
      </c>
      <c r="AW157" s="10" t="s">
        <v>5</v>
      </c>
      <c r="AX157" s="10" t="s">
        <v>81</v>
      </c>
      <c r="AY157" s="151" t="s">
        <v>142</v>
      </c>
    </row>
    <row r="158" spans="2:65" s="11" customFormat="1" ht="22.5" customHeight="1">
      <c r="B158" s="152"/>
      <c r="C158" s="153"/>
      <c r="D158" s="153"/>
      <c r="E158" s="154" t="s">
        <v>3</v>
      </c>
      <c r="F158" s="413" t="s">
        <v>152</v>
      </c>
      <c r="G158" s="414"/>
      <c r="H158" s="414"/>
      <c r="I158" s="414"/>
      <c r="J158" s="153"/>
      <c r="K158" s="155">
        <v>23.24</v>
      </c>
      <c r="L158" s="153"/>
      <c r="M158" s="153"/>
      <c r="N158" s="153"/>
      <c r="O158" s="153"/>
      <c r="P158" s="153"/>
      <c r="Q158" s="153"/>
      <c r="R158" s="156"/>
      <c r="T158" s="157"/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8"/>
      <c r="AT158" s="159" t="s">
        <v>151</v>
      </c>
      <c r="AU158" s="159" t="s">
        <v>91</v>
      </c>
      <c r="AV158" s="11" t="s">
        <v>148</v>
      </c>
      <c r="AW158" s="11" t="s">
        <v>5</v>
      </c>
      <c r="AX158" s="11" t="s">
        <v>21</v>
      </c>
      <c r="AY158" s="159" t="s">
        <v>142</v>
      </c>
    </row>
    <row r="159" spans="2:65" s="1" customFormat="1" ht="22.5" customHeight="1">
      <c r="B159" s="133"/>
      <c r="C159" s="134" t="s">
        <v>192</v>
      </c>
      <c r="D159" s="134" t="s">
        <v>144</v>
      </c>
      <c r="E159" s="135" t="s">
        <v>193</v>
      </c>
      <c r="F159" s="406" t="s">
        <v>194</v>
      </c>
      <c r="G159" s="407"/>
      <c r="H159" s="407"/>
      <c r="I159" s="407"/>
      <c r="J159" s="136" t="s">
        <v>147</v>
      </c>
      <c r="K159" s="137">
        <v>16</v>
      </c>
      <c r="L159" s="138"/>
      <c r="M159" s="408"/>
      <c r="N159" s="407"/>
      <c r="O159" s="407"/>
      <c r="P159" s="408">
        <f>ROUND(V159*K159,2)</f>
        <v>0</v>
      </c>
      <c r="Q159" s="407"/>
      <c r="R159" s="139"/>
      <c r="T159" s="140" t="s">
        <v>3</v>
      </c>
      <c r="U159" s="39" t="s">
        <v>44</v>
      </c>
      <c r="V159" s="98">
        <f>L159+M159</f>
        <v>0</v>
      </c>
      <c r="W159" s="98">
        <f>ROUND(L159*K159,2)</f>
        <v>0</v>
      </c>
      <c r="X159" s="98">
        <f>ROUND(M159*K159,2)</f>
        <v>0</v>
      </c>
      <c r="Y159" s="141">
        <v>0</v>
      </c>
      <c r="Z159" s="141">
        <f>Y159*K159</f>
        <v>0</v>
      </c>
      <c r="AA159" s="141">
        <v>0</v>
      </c>
      <c r="AB159" s="141">
        <f>AA159*K159</f>
        <v>0</v>
      </c>
      <c r="AC159" s="141">
        <v>0</v>
      </c>
      <c r="AD159" s="142">
        <f>AC159*K159</f>
        <v>0</v>
      </c>
      <c r="AR159" s="16" t="s">
        <v>148</v>
      </c>
      <c r="AT159" s="16" t="s">
        <v>144</v>
      </c>
      <c r="AU159" s="16" t="s">
        <v>91</v>
      </c>
      <c r="AY159" s="16" t="s">
        <v>142</v>
      </c>
      <c r="BE159" s="143">
        <f>IF(U159="základní",P159,0)</f>
        <v>0</v>
      </c>
      <c r="BF159" s="143">
        <f>IF(U159="snížená",P159,0)</f>
        <v>0</v>
      </c>
      <c r="BG159" s="143">
        <f>IF(U159="zákl. přenesená",P159,0)</f>
        <v>0</v>
      </c>
      <c r="BH159" s="143">
        <f>IF(U159="sníž. přenesená",P159,0)</f>
        <v>0</v>
      </c>
      <c r="BI159" s="143">
        <f>IF(U159="nulová",P159,0)</f>
        <v>0</v>
      </c>
      <c r="BJ159" s="16" t="s">
        <v>21</v>
      </c>
      <c r="BK159" s="143">
        <f>ROUND(V159*K159,2)</f>
        <v>0</v>
      </c>
      <c r="BL159" s="16" t="s">
        <v>148</v>
      </c>
      <c r="BM159" s="16" t="s">
        <v>195</v>
      </c>
    </row>
    <row r="160" spans="2:65" s="12" customFormat="1" ht="22.5" customHeight="1">
      <c r="B160" s="160"/>
      <c r="C160" s="161"/>
      <c r="D160" s="161"/>
      <c r="E160" s="162" t="s">
        <v>3</v>
      </c>
      <c r="F160" s="417" t="s">
        <v>167</v>
      </c>
      <c r="G160" s="412"/>
      <c r="H160" s="412"/>
      <c r="I160" s="412"/>
      <c r="J160" s="161"/>
      <c r="K160" s="163" t="s">
        <v>3</v>
      </c>
      <c r="L160" s="161"/>
      <c r="M160" s="161"/>
      <c r="N160" s="161"/>
      <c r="O160" s="161"/>
      <c r="P160" s="161"/>
      <c r="Q160" s="161"/>
      <c r="R160" s="164"/>
      <c r="T160" s="165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6"/>
      <c r="AT160" s="167" t="s">
        <v>151</v>
      </c>
      <c r="AU160" s="167" t="s">
        <v>91</v>
      </c>
      <c r="AV160" s="12" t="s">
        <v>21</v>
      </c>
      <c r="AW160" s="12" t="s">
        <v>5</v>
      </c>
      <c r="AX160" s="12" t="s">
        <v>81</v>
      </c>
      <c r="AY160" s="167" t="s">
        <v>142</v>
      </c>
    </row>
    <row r="161" spans="2:65" s="10" customFormat="1" ht="22.5" customHeight="1">
      <c r="B161" s="144"/>
      <c r="C161" s="145"/>
      <c r="D161" s="145"/>
      <c r="E161" s="146" t="s">
        <v>3</v>
      </c>
      <c r="F161" s="409" t="s">
        <v>196</v>
      </c>
      <c r="G161" s="410"/>
      <c r="H161" s="410"/>
      <c r="I161" s="410"/>
      <c r="J161" s="145"/>
      <c r="K161" s="147">
        <v>16</v>
      </c>
      <c r="L161" s="145"/>
      <c r="M161" s="145"/>
      <c r="N161" s="145"/>
      <c r="O161" s="145"/>
      <c r="P161" s="145"/>
      <c r="Q161" s="145"/>
      <c r="R161" s="148"/>
      <c r="T161" s="149"/>
      <c r="U161" s="145"/>
      <c r="V161" s="145"/>
      <c r="W161" s="145"/>
      <c r="X161" s="145"/>
      <c r="Y161" s="145"/>
      <c r="Z161" s="145"/>
      <c r="AA161" s="145"/>
      <c r="AB161" s="145"/>
      <c r="AC161" s="145"/>
      <c r="AD161" s="150"/>
      <c r="AT161" s="151" t="s">
        <v>151</v>
      </c>
      <c r="AU161" s="151" t="s">
        <v>91</v>
      </c>
      <c r="AV161" s="10" t="s">
        <v>91</v>
      </c>
      <c r="AW161" s="10" t="s">
        <v>5</v>
      </c>
      <c r="AX161" s="10" t="s">
        <v>81</v>
      </c>
      <c r="AY161" s="151" t="s">
        <v>142</v>
      </c>
    </row>
    <row r="162" spans="2:65" s="12" customFormat="1" ht="22.5" customHeight="1">
      <c r="B162" s="160"/>
      <c r="C162" s="161"/>
      <c r="D162" s="161"/>
      <c r="E162" s="162" t="s">
        <v>3</v>
      </c>
      <c r="F162" s="411" t="s">
        <v>169</v>
      </c>
      <c r="G162" s="412"/>
      <c r="H162" s="412"/>
      <c r="I162" s="412"/>
      <c r="J162" s="161"/>
      <c r="K162" s="163" t="s">
        <v>3</v>
      </c>
      <c r="L162" s="161"/>
      <c r="M162" s="161"/>
      <c r="N162" s="161"/>
      <c r="O162" s="161"/>
      <c r="P162" s="161"/>
      <c r="Q162" s="161"/>
      <c r="R162" s="164"/>
      <c r="T162" s="165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6"/>
      <c r="AT162" s="167" t="s">
        <v>151</v>
      </c>
      <c r="AU162" s="167" t="s">
        <v>91</v>
      </c>
      <c r="AV162" s="12" t="s">
        <v>21</v>
      </c>
      <c r="AW162" s="12" t="s">
        <v>5</v>
      </c>
      <c r="AX162" s="12" t="s">
        <v>81</v>
      </c>
      <c r="AY162" s="167" t="s">
        <v>142</v>
      </c>
    </row>
    <row r="163" spans="2:65" s="12" customFormat="1" ht="22.5" customHeight="1">
      <c r="B163" s="160"/>
      <c r="C163" s="161"/>
      <c r="D163" s="161"/>
      <c r="E163" s="162" t="s">
        <v>3</v>
      </c>
      <c r="F163" s="411" t="s">
        <v>197</v>
      </c>
      <c r="G163" s="412"/>
      <c r="H163" s="412"/>
      <c r="I163" s="412"/>
      <c r="J163" s="161"/>
      <c r="K163" s="163" t="s">
        <v>3</v>
      </c>
      <c r="L163" s="161"/>
      <c r="M163" s="161"/>
      <c r="N163" s="161"/>
      <c r="O163" s="161"/>
      <c r="P163" s="161"/>
      <c r="Q163" s="161"/>
      <c r="R163" s="164"/>
      <c r="T163" s="165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6"/>
      <c r="AT163" s="167" t="s">
        <v>151</v>
      </c>
      <c r="AU163" s="167" t="s">
        <v>91</v>
      </c>
      <c r="AV163" s="12" t="s">
        <v>21</v>
      </c>
      <c r="AW163" s="12" t="s">
        <v>5</v>
      </c>
      <c r="AX163" s="12" t="s">
        <v>81</v>
      </c>
      <c r="AY163" s="167" t="s">
        <v>142</v>
      </c>
    </row>
    <row r="164" spans="2:65" s="11" customFormat="1" ht="22.5" customHeight="1">
      <c r="B164" s="152"/>
      <c r="C164" s="153"/>
      <c r="D164" s="153"/>
      <c r="E164" s="154" t="s">
        <v>3</v>
      </c>
      <c r="F164" s="413" t="s">
        <v>152</v>
      </c>
      <c r="G164" s="414"/>
      <c r="H164" s="414"/>
      <c r="I164" s="414"/>
      <c r="J164" s="153"/>
      <c r="K164" s="155">
        <v>16</v>
      </c>
      <c r="L164" s="153"/>
      <c r="M164" s="153"/>
      <c r="N164" s="153"/>
      <c r="O164" s="153"/>
      <c r="P164" s="153"/>
      <c r="Q164" s="153"/>
      <c r="R164" s="156"/>
      <c r="T164" s="157"/>
      <c r="U164" s="153"/>
      <c r="V164" s="153"/>
      <c r="W164" s="153"/>
      <c r="X164" s="153"/>
      <c r="Y164" s="153"/>
      <c r="Z164" s="153"/>
      <c r="AA164" s="153"/>
      <c r="AB164" s="153"/>
      <c r="AC164" s="153"/>
      <c r="AD164" s="158"/>
      <c r="AT164" s="159" t="s">
        <v>151</v>
      </c>
      <c r="AU164" s="159" t="s">
        <v>91</v>
      </c>
      <c r="AV164" s="11" t="s">
        <v>148</v>
      </c>
      <c r="AW164" s="11" t="s">
        <v>5</v>
      </c>
      <c r="AX164" s="11" t="s">
        <v>21</v>
      </c>
      <c r="AY164" s="159" t="s">
        <v>142</v>
      </c>
    </row>
    <row r="165" spans="2:65" s="9" customFormat="1" ht="29.85" customHeight="1">
      <c r="B165" s="121"/>
      <c r="C165" s="122"/>
      <c r="D165" s="132" t="s">
        <v>104</v>
      </c>
      <c r="E165" s="132"/>
      <c r="F165" s="132"/>
      <c r="G165" s="132"/>
      <c r="H165" s="132"/>
      <c r="I165" s="132"/>
      <c r="J165" s="132"/>
      <c r="K165" s="132"/>
      <c r="L165" s="132"/>
      <c r="M165" s="404">
        <f>BK165</f>
        <v>0</v>
      </c>
      <c r="N165" s="405"/>
      <c r="O165" s="405"/>
      <c r="P165" s="405"/>
      <c r="Q165" s="405"/>
      <c r="R165" s="124"/>
      <c r="T165" s="125"/>
      <c r="U165" s="122"/>
      <c r="V165" s="122"/>
      <c r="W165" s="126">
        <f>SUM(W166:W171)</f>
        <v>0</v>
      </c>
      <c r="X165" s="126">
        <f>SUM(X166:X171)</f>
        <v>0</v>
      </c>
      <c r="Y165" s="122"/>
      <c r="Z165" s="127">
        <f>SUM(Z166:Z171)</f>
        <v>0.42047999999999996</v>
      </c>
      <c r="AA165" s="122"/>
      <c r="AB165" s="127">
        <f>SUM(AB166:AB171)</f>
        <v>1.7663688</v>
      </c>
      <c r="AC165" s="122"/>
      <c r="AD165" s="128">
        <f>SUM(AD166:AD171)</f>
        <v>0</v>
      </c>
      <c r="AR165" s="129" t="s">
        <v>21</v>
      </c>
      <c r="AT165" s="130" t="s">
        <v>80</v>
      </c>
      <c r="AU165" s="130" t="s">
        <v>21</v>
      </c>
      <c r="AY165" s="129" t="s">
        <v>142</v>
      </c>
      <c r="BK165" s="131">
        <f>SUM(BK166:BK171)</f>
        <v>0</v>
      </c>
    </row>
    <row r="166" spans="2:65" s="1" customFormat="1" ht="22.5" customHeight="1">
      <c r="B166" s="133"/>
      <c r="C166" s="134" t="s">
        <v>198</v>
      </c>
      <c r="D166" s="134" t="s">
        <v>144</v>
      </c>
      <c r="E166" s="135" t="s">
        <v>199</v>
      </c>
      <c r="F166" s="406" t="s">
        <v>200</v>
      </c>
      <c r="G166" s="407"/>
      <c r="H166" s="407"/>
      <c r="I166" s="407"/>
      <c r="J166" s="136" t="s">
        <v>165</v>
      </c>
      <c r="K166" s="137">
        <v>0.72</v>
      </c>
      <c r="L166" s="138"/>
      <c r="M166" s="408"/>
      <c r="N166" s="407"/>
      <c r="O166" s="407"/>
      <c r="P166" s="408">
        <f>ROUND(V166*K166,2)</f>
        <v>0</v>
      </c>
      <c r="Q166" s="407"/>
      <c r="R166" s="139"/>
      <c r="T166" s="140" t="s">
        <v>3</v>
      </c>
      <c r="U166" s="39" t="s">
        <v>44</v>
      </c>
      <c r="V166" s="98">
        <f>L166+M166</f>
        <v>0</v>
      </c>
      <c r="W166" s="98">
        <f>ROUND(L166*K166,2)</f>
        <v>0</v>
      </c>
      <c r="X166" s="98">
        <f>ROUND(M166*K166,2)</f>
        <v>0</v>
      </c>
      <c r="Y166" s="141">
        <v>0.58399999999999996</v>
      </c>
      <c r="Z166" s="141">
        <f>Y166*K166</f>
        <v>0.42047999999999996</v>
      </c>
      <c r="AA166" s="141">
        <v>2.45329</v>
      </c>
      <c r="AB166" s="141">
        <f>AA166*K166</f>
        <v>1.7663688</v>
      </c>
      <c r="AC166" s="141">
        <v>0</v>
      </c>
      <c r="AD166" s="142">
        <f>AC166*K166</f>
        <v>0</v>
      </c>
      <c r="AR166" s="16" t="s">
        <v>148</v>
      </c>
      <c r="AT166" s="16" t="s">
        <v>144</v>
      </c>
      <c r="AU166" s="16" t="s">
        <v>91</v>
      </c>
      <c r="AY166" s="16" t="s">
        <v>142</v>
      </c>
      <c r="BE166" s="143">
        <f>IF(U166="základní",P166,0)</f>
        <v>0</v>
      </c>
      <c r="BF166" s="143">
        <f>IF(U166="snížená",P166,0)</f>
        <v>0</v>
      </c>
      <c r="BG166" s="143">
        <f>IF(U166="zákl. přenesená",P166,0)</f>
        <v>0</v>
      </c>
      <c r="BH166" s="143">
        <f>IF(U166="sníž. přenesená",P166,0)</f>
        <v>0</v>
      </c>
      <c r="BI166" s="143">
        <f>IF(U166="nulová",P166,0)</f>
        <v>0</v>
      </c>
      <c r="BJ166" s="16" t="s">
        <v>21</v>
      </c>
      <c r="BK166" s="143">
        <f>ROUND(V166*K166,2)</f>
        <v>0</v>
      </c>
      <c r="BL166" s="16" t="s">
        <v>148</v>
      </c>
      <c r="BM166" s="16" t="s">
        <v>201</v>
      </c>
    </row>
    <row r="167" spans="2:65" s="10" customFormat="1" ht="22.5" customHeight="1">
      <c r="B167" s="144"/>
      <c r="C167" s="145"/>
      <c r="D167" s="145"/>
      <c r="E167" s="146" t="s">
        <v>3</v>
      </c>
      <c r="F167" s="418" t="s">
        <v>176</v>
      </c>
      <c r="G167" s="410"/>
      <c r="H167" s="410"/>
      <c r="I167" s="410"/>
      <c r="J167" s="145"/>
      <c r="K167" s="147">
        <v>0.72</v>
      </c>
      <c r="L167" s="145"/>
      <c r="M167" s="145"/>
      <c r="N167" s="145"/>
      <c r="O167" s="145"/>
      <c r="P167" s="145"/>
      <c r="Q167" s="145"/>
      <c r="R167" s="148"/>
      <c r="T167" s="149"/>
      <c r="U167" s="145"/>
      <c r="V167" s="145"/>
      <c r="W167" s="145"/>
      <c r="X167" s="145"/>
      <c r="Y167" s="145"/>
      <c r="Z167" s="145"/>
      <c r="AA167" s="145"/>
      <c r="AB167" s="145"/>
      <c r="AC167" s="145"/>
      <c r="AD167" s="150"/>
      <c r="AT167" s="151" t="s">
        <v>151</v>
      </c>
      <c r="AU167" s="151" t="s">
        <v>91</v>
      </c>
      <c r="AV167" s="10" t="s">
        <v>91</v>
      </c>
      <c r="AW167" s="10" t="s">
        <v>5</v>
      </c>
      <c r="AX167" s="10" t="s">
        <v>81</v>
      </c>
      <c r="AY167" s="151" t="s">
        <v>142</v>
      </c>
    </row>
    <row r="168" spans="2:65" s="11" customFormat="1" ht="22.5" customHeight="1">
      <c r="B168" s="152"/>
      <c r="C168" s="153"/>
      <c r="D168" s="153"/>
      <c r="E168" s="154" t="s">
        <v>3</v>
      </c>
      <c r="F168" s="413" t="s">
        <v>152</v>
      </c>
      <c r="G168" s="414"/>
      <c r="H168" s="414"/>
      <c r="I168" s="414"/>
      <c r="J168" s="153"/>
      <c r="K168" s="155">
        <v>0.72</v>
      </c>
      <c r="L168" s="153"/>
      <c r="M168" s="153"/>
      <c r="N168" s="153"/>
      <c r="O168" s="153"/>
      <c r="P168" s="153"/>
      <c r="Q168" s="153"/>
      <c r="R168" s="156"/>
      <c r="T168" s="157"/>
      <c r="U168" s="153"/>
      <c r="V168" s="153"/>
      <c r="W168" s="153"/>
      <c r="X168" s="153"/>
      <c r="Y168" s="153"/>
      <c r="Z168" s="153"/>
      <c r="AA168" s="153"/>
      <c r="AB168" s="153"/>
      <c r="AC168" s="153"/>
      <c r="AD168" s="158"/>
      <c r="AT168" s="159" t="s">
        <v>151</v>
      </c>
      <c r="AU168" s="159" t="s">
        <v>91</v>
      </c>
      <c r="AV168" s="11" t="s">
        <v>148</v>
      </c>
      <c r="AW168" s="11" t="s">
        <v>5</v>
      </c>
      <c r="AX168" s="11" t="s">
        <v>21</v>
      </c>
      <c r="AY168" s="159" t="s">
        <v>142</v>
      </c>
    </row>
    <row r="169" spans="2:65" s="1" customFormat="1" ht="31.5" customHeight="1">
      <c r="B169" s="133"/>
      <c r="C169" s="134" t="s">
        <v>202</v>
      </c>
      <c r="D169" s="134" t="s">
        <v>144</v>
      </c>
      <c r="E169" s="135" t="s">
        <v>203</v>
      </c>
      <c r="F169" s="406" t="s">
        <v>204</v>
      </c>
      <c r="G169" s="407"/>
      <c r="H169" s="407"/>
      <c r="I169" s="407"/>
      <c r="J169" s="136" t="s">
        <v>205</v>
      </c>
      <c r="K169" s="137">
        <v>2</v>
      </c>
      <c r="L169" s="138"/>
      <c r="M169" s="408"/>
      <c r="N169" s="407"/>
      <c r="O169" s="407"/>
      <c r="P169" s="408">
        <f>ROUND(V169*K169,2)</f>
        <v>0</v>
      </c>
      <c r="Q169" s="407"/>
      <c r="R169" s="139"/>
      <c r="T169" s="140" t="s">
        <v>3</v>
      </c>
      <c r="U169" s="39" t="s">
        <v>44</v>
      </c>
      <c r="V169" s="98">
        <f>L169+M169</f>
        <v>0</v>
      </c>
      <c r="W169" s="98">
        <f>ROUND(L169*K169,2)</f>
        <v>0</v>
      </c>
      <c r="X169" s="98">
        <f>ROUND(M169*K169,2)</f>
        <v>0</v>
      </c>
      <c r="Y169" s="141">
        <v>0</v>
      </c>
      <c r="Z169" s="141">
        <f>Y169*K169</f>
        <v>0</v>
      </c>
      <c r="AA169" s="141">
        <v>0</v>
      </c>
      <c r="AB169" s="141">
        <f>AA169*K169</f>
        <v>0</v>
      </c>
      <c r="AC169" s="141">
        <v>0</v>
      </c>
      <c r="AD169" s="142">
        <f>AC169*K169</f>
        <v>0</v>
      </c>
      <c r="AR169" s="16" t="s">
        <v>148</v>
      </c>
      <c r="AT169" s="16" t="s">
        <v>144</v>
      </c>
      <c r="AU169" s="16" t="s">
        <v>91</v>
      </c>
      <c r="AY169" s="16" t="s">
        <v>142</v>
      </c>
      <c r="BE169" s="143">
        <f>IF(U169="základní",P169,0)</f>
        <v>0</v>
      </c>
      <c r="BF169" s="143">
        <f>IF(U169="snížená",P169,0)</f>
        <v>0</v>
      </c>
      <c r="BG169" s="143">
        <f>IF(U169="zákl. přenesená",P169,0)</f>
        <v>0</v>
      </c>
      <c r="BH169" s="143">
        <f>IF(U169="sníž. přenesená",P169,0)</f>
        <v>0</v>
      </c>
      <c r="BI169" s="143">
        <f>IF(U169="nulová",P169,0)</f>
        <v>0</v>
      </c>
      <c r="BJ169" s="16" t="s">
        <v>21</v>
      </c>
      <c r="BK169" s="143">
        <f>ROUND(V169*K169,2)</f>
        <v>0</v>
      </c>
      <c r="BL169" s="16" t="s">
        <v>148</v>
      </c>
      <c r="BM169" s="16" t="s">
        <v>206</v>
      </c>
    </row>
    <row r="170" spans="2:65" s="10" customFormat="1" ht="22.5" customHeight="1">
      <c r="B170" s="144"/>
      <c r="C170" s="145"/>
      <c r="D170" s="145"/>
      <c r="E170" s="146" t="s">
        <v>3</v>
      </c>
      <c r="F170" s="418" t="s">
        <v>91</v>
      </c>
      <c r="G170" s="410"/>
      <c r="H170" s="410"/>
      <c r="I170" s="410"/>
      <c r="J170" s="145"/>
      <c r="K170" s="147">
        <v>2</v>
      </c>
      <c r="L170" s="145"/>
      <c r="M170" s="145"/>
      <c r="N170" s="145"/>
      <c r="O170" s="145"/>
      <c r="P170" s="145"/>
      <c r="Q170" s="145"/>
      <c r="R170" s="148"/>
      <c r="T170" s="149"/>
      <c r="U170" s="145"/>
      <c r="V170" s="145"/>
      <c r="W170" s="145"/>
      <c r="X170" s="145"/>
      <c r="Y170" s="145"/>
      <c r="Z170" s="145"/>
      <c r="AA170" s="145"/>
      <c r="AB170" s="145"/>
      <c r="AC170" s="145"/>
      <c r="AD170" s="150"/>
      <c r="AT170" s="151" t="s">
        <v>151</v>
      </c>
      <c r="AU170" s="151" t="s">
        <v>91</v>
      </c>
      <c r="AV170" s="10" t="s">
        <v>91</v>
      </c>
      <c r="AW170" s="10" t="s">
        <v>5</v>
      </c>
      <c r="AX170" s="10" t="s">
        <v>81</v>
      </c>
      <c r="AY170" s="151" t="s">
        <v>142</v>
      </c>
    </row>
    <row r="171" spans="2:65" s="11" customFormat="1" ht="22.5" customHeight="1">
      <c r="B171" s="152"/>
      <c r="C171" s="153"/>
      <c r="D171" s="153"/>
      <c r="E171" s="154" t="s">
        <v>3</v>
      </c>
      <c r="F171" s="413" t="s">
        <v>152</v>
      </c>
      <c r="G171" s="414"/>
      <c r="H171" s="414"/>
      <c r="I171" s="414"/>
      <c r="J171" s="153"/>
      <c r="K171" s="155">
        <v>2</v>
      </c>
      <c r="L171" s="153"/>
      <c r="M171" s="153"/>
      <c r="N171" s="153"/>
      <c r="O171" s="153"/>
      <c r="P171" s="153"/>
      <c r="Q171" s="153"/>
      <c r="R171" s="156"/>
      <c r="T171" s="157"/>
      <c r="U171" s="153"/>
      <c r="V171" s="153"/>
      <c r="W171" s="153"/>
      <c r="X171" s="153"/>
      <c r="Y171" s="153"/>
      <c r="Z171" s="153"/>
      <c r="AA171" s="153"/>
      <c r="AB171" s="153"/>
      <c r="AC171" s="153"/>
      <c r="AD171" s="158"/>
      <c r="AT171" s="159" t="s">
        <v>151</v>
      </c>
      <c r="AU171" s="159" t="s">
        <v>91</v>
      </c>
      <c r="AV171" s="11" t="s">
        <v>148</v>
      </c>
      <c r="AW171" s="11" t="s">
        <v>5</v>
      </c>
      <c r="AX171" s="11" t="s">
        <v>21</v>
      </c>
      <c r="AY171" s="159" t="s">
        <v>142</v>
      </c>
    </row>
    <row r="172" spans="2:65" s="9" customFormat="1" ht="29.85" customHeight="1">
      <c r="B172" s="121"/>
      <c r="C172" s="122"/>
      <c r="D172" s="132" t="s">
        <v>105</v>
      </c>
      <c r="E172" s="132"/>
      <c r="F172" s="132"/>
      <c r="G172" s="132"/>
      <c r="H172" s="132"/>
      <c r="I172" s="132"/>
      <c r="J172" s="132"/>
      <c r="K172" s="132"/>
      <c r="L172" s="132"/>
      <c r="M172" s="404">
        <f>BK172</f>
        <v>0</v>
      </c>
      <c r="N172" s="405"/>
      <c r="O172" s="405"/>
      <c r="P172" s="405"/>
      <c r="Q172" s="405"/>
      <c r="R172" s="124"/>
      <c r="T172" s="125"/>
      <c r="U172" s="122"/>
      <c r="V172" s="122"/>
      <c r="W172" s="126">
        <f>SUM(W173:W182)</f>
        <v>0</v>
      </c>
      <c r="X172" s="126">
        <f>SUM(X173:X182)</f>
        <v>0</v>
      </c>
      <c r="Y172" s="122"/>
      <c r="Z172" s="127">
        <f>SUM(Z173:Z182)</f>
        <v>4.8252900000000007</v>
      </c>
      <c r="AA172" s="122"/>
      <c r="AB172" s="127">
        <f>SUM(AB173:AB182)</f>
        <v>8.6220000000000005E-2</v>
      </c>
      <c r="AC172" s="122"/>
      <c r="AD172" s="128">
        <f>SUM(AD173:AD182)</f>
        <v>0</v>
      </c>
      <c r="AR172" s="129" t="s">
        <v>21</v>
      </c>
      <c r="AT172" s="130" t="s">
        <v>80</v>
      </c>
      <c r="AU172" s="130" t="s">
        <v>21</v>
      </c>
      <c r="AY172" s="129" t="s">
        <v>142</v>
      </c>
      <c r="BK172" s="131">
        <f>SUM(BK173:BK182)</f>
        <v>0</v>
      </c>
    </row>
    <row r="173" spans="2:65" s="1" customFormat="1" ht="31.5" customHeight="1">
      <c r="B173" s="133"/>
      <c r="C173" s="134" t="s">
        <v>207</v>
      </c>
      <c r="D173" s="134" t="s">
        <v>144</v>
      </c>
      <c r="E173" s="135" t="s">
        <v>208</v>
      </c>
      <c r="F173" s="406" t="s">
        <v>209</v>
      </c>
      <c r="G173" s="407"/>
      <c r="H173" s="407"/>
      <c r="I173" s="407"/>
      <c r="J173" s="136" t="s">
        <v>189</v>
      </c>
      <c r="K173" s="137">
        <v>0.13100000000000001</v>
      </c>
      <c r="L173" s="138"/>
      <c r="M173" s="408"/>
      <c r="N173" s="407"/>
      <c r="O173" s="407"/>
      <c r="P173" s="408">
        <f>ROUND(V173*K173,2)</f>
        <v>0</v>
      </c>
      <c r="Q173" s="407"/>
      <c r="R173" s="139"/>
      <c r="T173" s="140" t="s">
        <v>3</v>
      </c>
      <c r="U173" s="39" t="s">
        <v>44</v>
      </c>
      <c r="V173" s="98">
        <f>L173+M173</f>
        <v>0</v>
      </c>
      <c r="W173" s="98">
        <f>ROUND(L173*K173,2)</f>
        <v>0</v>
      </c>
      <c r="X173" s="98">
        <f>ROUND(M173*K173,2)</f>
        <v>0</v>
      </c>
      <c r="Y173" s="141">
        <v>28.59</v>
      </c>
      <c r="Z173" s="141">
        <f>Y173*K173</f>
        <v>3.7452900000000002</v>
      </c>
      <c r="AA173" s="141">
        <v>0</v>
      </c>
      <c r="AB173" s="141">
        <f>AA173*K173</f>
        <v>0</v>
      </c>
      <c r="AC173" s="141">
        <v>0</v>
      </c>
      <c r="AD173" s="142">
        <f>AC173*K173</f>
        <v>0</v>
      </c>
      <c r="AR173" s="16" t="s">
        <v>148</v>
      </c>
      <c r="AT173" s="16" t="s">
        <v>144</v>
      </c>
      <c r="AU173" s="16" t="s">
        <v>91</v>
      </c>
      <c r="AY173" s="16" t="s">
        <v>142</v>
      </c>
      <c r="BE173" s="143">
        <f>IF(U173="základní",P173,0)</f>
        <v>0</v>
      </c>
      <c r="BF173" s="143">
        <f>IF(U173="snížená",P173,0)</f>
        <v>0</v>
      </c>
      <c r="BG173" s="143">
        <f>IF(U173="zákl. přenesená",P173,0)</f>
        <v>0</v>
      </c>
      <c r="BH173" s="143">
        <f>IF(U173="sníž. přenesená",P173,0)</f>
        <v>0</v>
      </c>
      <c r="BI173" s="143">
        <f>IF(U173="nulová",P173,0)</f>
        <v>0</v>
      </c>
      <c r="BJ173" s="16" t="s">
        <v>21</v>
      </c>
      <c r="BK173" s="143">
        <f>ROUND(V173*K173,2)</f>
        <v>0</v>
      </c>
      <c r="BL173" s="16" t="s">
        <v>148</v>
      </c>
      <c r="BM173" s="16" t="s">
        <v>210</v>
      </c>
    </row>
    <row r="174" spans="2:65" s="12" customFormat="1" ht="22.5" customHeight="1">
      <c r="B174" s="160"/>
      <c r="C174" s="161"/>
      <c r="D174" s="161"/>
      <c r="E174" s="162" t="s">
        <v>3</v>
      </c>
      <c r="F174" s="417" t="s">
        <v>211</v>
      </c>
      <c r="G174" s="412"/>
      <c r="H174" s="412"/>
      <c r="I174" s="412"/>
      <c r="J174" s="161"/>
      <c r="K174" s="163" t="s">
        <v>3</v>
      </c>
      <c r="L174" s="161"/>
      <c r="M174" s="161"/>
      <c r="N174" s="161"/>
      <c r="O174" s="161"/>
      <c r="P174" s="161"/>
      <c r="Q174" s="161"/>
      <c r="R174" s="164"/>
      <c r="T174" s="165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6"/>
      <c r="AT174" s="167" t="s">
        <v>151</v>
      </c>
      <c r="AU174" s="167" t="s">
        <v>91</v>
      </c>
      <c r="AV174" s="12" t="s">
        <v>21</v>
      </c>
      <c r="AW174" s="12" t="s">
        <v>5</v>
      </c>
      <c r="AX174" s="12" t="s">
        <v>81</v>
      </c>
      <c r="AY174" s="167" t="s">
        <v>142</v>
      </c>
    </row>
    <row r="175" spans="2:65" s="10" customFormat="1" ht="22.5" customHeight="1">
      <c r="B175" s="144"/>
      <c r="C175" s="145"/>
      <c r="D175" s="145"/>
      <c r="E175" s="146" t="s">
        <v>3</v>
      </c>
      <c r="F175" s="409" t="s">
        <v>212</v>
      </c>
      <c r="G175" s="410"/>
      <c r="H175" s="410"/>
      <c r="I175" s="410"/>
      <c r="J175" s="145"/>
      <c r="K175" s="147">
        <v>0.13100000000000001</v>
      </c>
      <c r="L175" s="145"/>
      <c r="M175" s="145"/>
      <c r="N175" s="145"/>
      <c r="O175" s="145"/>
      <c r="P175" s="145"/>
      <c r="Q175" s="145"/>
      <c r="R175" s="148"/>
      <c r="T175" s="149"/>
      <c r="U175" s="145"/>
      <c r="V175" s="145"/>
      <c r="W175" s="145"/>
      <c r="X175" s="145"/>
      <c r="Y175" s="145"/>
      <c r="Z175" s="145"/>
      <c r="AA175" s="145"/>
      <c r="AB175" s="145"/>
      <c r="AC175" s="145"/>
      <c r="AD175" s="150"/>
      <c r="AT175" s="151" t="s">
        <v>151</v>
      </c>
      <c r="AU175" s="151" t="s">
        <v>91</v>
      </c>
      <c r="AV175" s="10" t="s">
        <v>91</v>
      </c>
      <c r="AW175" s="10" t="s">
        <v>5</v>
      </c>
      <c r="AX175" s="10" t="s">
        <v>81</v>
      </c>
      <c r="AY175" s="151" t="s">
        <v>142</v>
      </c>
    </row>
    <row r="176" spans="2:65" s="11" customFormat="1" ht="22.5" customHeight="1">
      <c r="B176" s="152"/>
      <c r="C176" s="153"/>
      <c r="D176" s="153"/>
      <c r="E176" s="154" t="s">
        <v>3</v>
      </c>
      <c r="F176" s="413" t="s">
        <v>152</v>
      </c>
      <c r="G176" s="414"/>
      <c r="H176" s="414"/>
      <c r="I176" s="414"/>
      <c r="J176" s="153"/>
      <c r="K176" s="155">
        <v>0.13100000000000001</v>
      </c>
      <c r="L176" s="153"/>
      <c r="M176" s="153"/>
      <c r="N176" s="153"/>
      <c r="O176" s="153"/>
      <c r="P176" s="153"/>
      <c r="Q176" s="153"/>
      <c r="R176" s="156"/>
      <c r="T176" s="157"/>
      <c r="U176" s="153"/>
      <c r="V176" s="153"/>
      <c r="W176" s="153"/>
      <c r="X176" s="153"/>
      <c r="Y176" s="153"/>
      <c r="Z176" s="153"/>
      <c r="AA176" s="153"/>
      <c r="AB176" s="153"/>
      <c r="AC176" s="153"/>
      <c r="AD176" s="158"/>
      <c r="AT176" s="159" t="s">
        <v>151</v>
      </c>
      <c r="AU176" s="159" t="s">
        <v>91</v>
      </c>
      <c r="AV176" s="11" t="s">
        <v>148</v>
      </c>
      <c r="AW176" s="11" t="s">
        <v>5</v>
      </c>
      <c r="AX176" s="11" t="s">
        <v>21</v>
      </c>
      <c r="AY176" s="159" t="s">
        <v>142</v>
      </c>
    </row>
    <row r="177" spans="2:65" s="1" customFormat="1" ht="22.5" customHeight="1">
      <c r="B177" s="133"/>
      <c r="C177" s="168" t="s">
        <v>213</v>
      </c>
      <c r="D177" s="168" t="s">
        <v>214</v>
      </c>
      <c r="E177" s="169" t="s">
        <v>215</v>
      </c>
      <c r="F177" s="419" t="s">
        <v>216</v>
      </c>
      <c r="G177" s="420"/>
      <c r="H177" s="420"/>
      <c r="I177" s="420"/>
      <c r="J177" s="170" t="s">
        <v>147</v>
      </c>
      <c r="K177" s="171">
        <v>9.9</v>
      </c>
      <c r="L177" s="172"/>
      <c r="M177" s="420"/>
      <c r="N177" s="420"/>
      <c r="O177" s="407"/>
      <c r="P177" s="408">
        <f>ROUND(V177*K177,2)</f>
        <v>0</v>
      </c>
      <c r="Q177" s="407"/>
      <c r="R177" s="139"/>
      <c r="T177" s="140" t="s">
        <v>3</v>
      </c>
      <c r="U177" s="39" t="s">
        <v>44</v>
      </c>
      <c r="V177" s="98">
        <f>L177+M177</f>
        <v>0</v>
      </c>
      <c r="W177" s="98">
        <f>ROUND(L177*K177,2)</f>
        <v>0</v>
      </c>
      <c r="X177" s="98">
        <f>ROUND(M177*K177,2)</f>
        <v>0</v>
      </c>
      <c r="Y177" s="141">
        <v>0</v>
      </c>
      <c r="Z177" s="141">
        <f>Y177*K177</f>
        <v>0</v>
      </c>
      <c r="AA177" s="141">
        <v>0</v>
      </c>
      <c r="AB177" s="141">
        <f>AA177*K177</f>
        <v>0</v>
      </c>
      <c r="AC177" s="141">
        <v>0</v>
      </c>
      <c r="AD177" s="142">
        <f>AC177*K177</f>
        <v>0</v>
      </c>
      <c r="AR177" s="16" t="s">
        <v>217</v>
      </c>
      <c r="AT177" s="16" t="s">
        <v>214</v>
      </c>
      <c r="AU177" s="16" t="s">
        <v>91</v>
      </c>
      <c r="AY177" s="16" t="s">
        <v>142</v>
      </c>
      <c r="BE177" s="143">
        <f>IF(U177="základní",P177,0)</f>
        <v>0</v>
      </c>
      <c r="BF177" s="143">
        <f>IF(U177="snížená",P177,0)</f>
        <v>0</v>
      </c>
      <c r="BG177" s="143">
        <f>IF(U177="zákl. přenesená",P177,0)</f>
        <v>0</v>
      </c>
      <c r="BH177" s="143">
        <f>IF(U177="sníž. přenesená",P177,0)</f>
        <v>0</v>
      </c>
      <c r="BI177" s="143">
        <f>IF(U177="nulová",P177,0)</f>
        <v>0</v>
      </c>
      <c r="BJ177" s="16" t="s">
        <v>21</v>
      </c>
      <c r="BK177" s="143">
        <f>ROUND(V177*K177,2)</f>
        <v>0</v>
      </c>
      <c r="BL177" s="16" t="s">
        <v>148</v>
      </c>
      <c r="BM177" s="16" t="s">
        <v>218</v>
      </c>
    </row>
    <row r="178" spans="2:65" s="10" customFormat="1" ht="22.5" customHeight="1">
      <c r="B178" s="144"/>
      <c r="C178" s="145"/>
      <c r="D178" s="145"/>
      <c r="E178" s="146" t="s">
        <v>3</v>
      </c>
      <c r="F178" s="418" t="s">
        <v>219</v>
      </c>
      <c r="G178" s="410"/>
      <c r="H178" s="410"/>
      <c r="I178" s="410"/>
      <c r="J178" s="145"/>
      <c r="K178" s="147">
        <v>9.9</v>
      </c>
      <c r="L178" s="145"/>
      <c r="M178" s="145"/>
      <c r="N178" s="145"/>
      <c r="O178" s="145"/>
      <c r="P178" s="145"/>
      <c r="Q178" s="145"/>
      <c r="R178" s="148"/>
      <c r="T178" s="149"/>
      <c r="U178" s="145"/>
      <c r="V178" s="145"/>
      <c r="W178" s="145"/>
      <c r="X178" s="145"/>
      <c r="Y178" s="145"/>
      <c r="Z178" s="145"/>
      <c r="AA178" s="145"/>
      <c r="AB178" s="145"/>
      <c r="AC178" s="145"/>
      <c r="AD178" s="150"/>
      <c r="AT178" s="151" t="s">
        <v>151</v>
      </c>
      <c r="AU178" s="151" t="s">
        <v>91</v>
      </c>
      <c r="AV178" s="10" t="s">
        <v>91</v>
      </c>
      <c r="AW178" s="10" t="s">
        <v>5</v>
      </c>
      <c r="AX178" s="10" t="s">
        <v>81</v>
      </c>
      <c r="AY178" s="151" t="s">
        <v>142</v>
      </c>
    </row>
    <row r="179" spans="2:65" s="11" customFormat="1" ht="22.5" customHeight="1">
      <c r="B179" s="152"/>
      <c r="C179" s="153"/>
      <c r="D179" s="153"/>
      <c r="E179" s="154" t="s">
        <v>3</v>
      </c>
      <c r="F179" s="413" t="s">
        <v>152</v>
      </c>
      <c r="G179" s="414"/>
      <c r="H179" s="414"/>
      <c r="I179" s="414"/>
      <c r="J179" s="153"/>
      <c r="K179" s="155">
        <v>9.9</v>
      </c>
      <c r="L179" s="153"/>
      <c r="M179" s="153"/>
      <c r="N179" s="153"/>
      <c r="O179" s="153"/>
      <c r="P179" s="153"/>
      <c r="Q179" s="153"/>
      <c r="R179" s="156"/>
      <c r="T179" s="157"/>
      <c r="U179" s="153"/>
      <c r="V179" s="153"/>
      <c r="W179" s="153"/>
      <c r="X179" s="153"/>
      <c r="Y179" s="153"/>
      <c r="Z179" s="153"/>
      <c r="AA179" s="153"/>
      <c r="AB179" s="153"/>
      <c r="AC179" s="153"/>
      <c r="AD179" s="158"/>
      <c r="AT179" s="159" t="s">
        <v>151</v>
      </c>
      <c r="AU179" s="159" t="s">
        <v>91</v>
      </c>
      <c r="AV179" s="11" t="s">
        <v>148</v>
      </c>
      <c r="AW179" s="11" t="s">
        <v>5</v>
      </c>
      <c r="AX179" s="11" t="s">
        <v>21</v>
      </c>
      <c r="AY179" s="159" t="s">
        <v>142</v>
      </c>
    </row>
    <row r="180" spans="2:65" s="1" customFormat="1" ht="22.5" customHeight="1">
      <c r="B180" s="133"/>
      <c r="C180" s="134" t="s">
        <v>220</v>
      </c>
      <c r="D180" s="134" t="s">
        <v>144</v>
      </c>
      <c r="E180" s="135" t="s">
        <v>221</v>
      </c>
      <c r="F180" s="406" t="s">
        <v>222</v>
      </c>
      <c r="G180" s="407"/>
      <c r="H180" s="407"/>
      <c r="I180" s="407"/>
      <c r="J180" s="136" t="s">
        <v>147</v>
      </c>
      <c r="K180" s="137">
        <v>9</v>
      </c>
      <c r="L180" s="138"/>
      <c r="M180" s="408"/>
      <c r="N180" s="407"/>
      <c r="O180" s="407"/>
      <c r="P180" s="408">
        <f>ROUND(V180*K180,2)</f>
        <v>0</v>
      </c>
      <c r="Q180" s="407"/>
      <c r="R180" s="139"/>
      <c r="T180" s="140" t="s">
        <v>3</v>
      </c>
      <c r="U180" s="39" t="s">
        <v>44</v>
      </c>
      <c r="V180" s="98">
        <f>L180+M180</f>
        <v>0</v>
      </c>
      <c r="W180" s="98">
        <f>ROUND(L180*K180,2)</f>
        <v>0</v>
      </c>
      <c r="X180" s="98">
        <f>ROUND(M180*K180,2)</f>
        <v>0</v>
      </c>
      <c r="Y180" s="141">
        <v>0.12</v>
      </c>
      <c r="Z180" s="141">
        <f>Y180*K180</f>
        <v>1.08</v>
      </c>
      <c r="AA180" s="141">
        <v>9.58E-3</v>
      </c>
      <c r="AB180" s="141">
        <f>AA180*K180</f>
        <v>8.6220000000000005E-2</v>
      </c>
      <c r="AC180" s="141">
        <v>0</v>
      </c>
      <c r="AD180" s="142">
        <f>AC180*K180</f>
        <v>0</v>
      </c>
      <c r="AR180" s="16" t="s">
        <v>148</v>
      </c>
      <c r="AT180" s="16" t="s">
        <v>144</v>
      </c>
      <c r="AU180" s="16" t="s">
        <v>91</v>
      </c>
      <c r="AY180" s="16" t="s">
        <v>142</v>
      </c>
      <c r="BE180" s="143">
        <f>IF(U180="základní",P180,0)</f>
        <v>0</v>
      </c>
      <c r="BF180" s="143">
        <f>IF(U180="snížená",P180,0)</f>
        <v>0</v>
      </c>
      <c r="BG180" s="143">
        <f>IF(U180="zákl. přenesená",P180,0)</f>
        <v>0</v>
      </c>
      <c r="BH180" s="143">
        <f>IF(U180="sníž. přenesená",P180,0)</f>
        <v>0</v>
      </c>
      <c r="BI180" s="143">
        <f>IF(U180="nulová",P180,0)</f>
        <v>0</v>
      </c>
      <c r="BJ180" s="16" t="s">
        <v>21</v>
      </c>
      <c r="BK180" s="143">
        <f>ROUND(V180*K180,2)</f>
        <v>0</v>
      </c>
      <c r="BL180" s="16" t="s">
        <v>148</v>
      </c>
      <c r="BM180" s="16" t="s">
        <v>223</v>
      </c>
    </row>
    <row r="181" spans="2:65" s="10" customFormat="1" ht="22.5" customHeight="1">
      <c r="B181" s="144"/>
      <c r="C181" s="145"/>
      <c r="D181" s="145"/>
      <c r="E181" s="146" t="s">
        <v>3</v>
      </c>
      <c r="F181" s="418" t="s">
        <v>224</v>
      </c>
      <c r="G181" s="410"/>
      <c r="H181" s="410"/>
      <c r="I181" s="410"/>
      <c r="J181" s="145"/>
      <c r="K181" s="147">
        <v>9</v>
      </c>
      <c r="L181" s="145"/>
      <c r="M181" s="145"/>
      <c r="N181" s="145"/>
      <c r="O181" s="145"/>
      <c r="P181" s="145"/>
      <c r="Q181" s="145"/>
      <c r="R181" s="148"/>
      <c r="T181" s="149"/>
      <c r="U181" s="145"/>
      <c r="V181" s="145"/>
      <c r="W181" s="145"/>
      <c r="X181" s="145"/>
      <c r="Y181" s="145"/>
      <c r="Z181" s="145"/>
      <c r="AA181" s="145"/>
      <c r="AB181" s="145"/>
      <c r="AC181" s="145"/>
      <c r="AD181" s="150"/>
      <c r="AT181" s="151" t="s">
        <v>151</v>
      </c>
      <c r="AU181" s="151" t="s">
        <v>91</v>
      </c>
      <c r="AV181" s="10" t="s">
        <v>91</v>
      </c>
      <c r="AW181" s="10" t="s">
        <v>5</v>
      </c>
      <c r="AX181" s="10" t="s">
        <v>81</v>
      </c>
      <c r="AY181" s="151" t="s">
        <v>142</v>
      </c>
    </row>
    <row r="182" spans="2:65" s="11" customFormat="1" ht="22.5" customHeight="1">
      <c r="B182" s="152"/>
      <c r="C182" s="153"/>
      <c r="D182" s="153"/>
      <c r="E182" s="154" t="s">
        <v>3</v>
      </c>
      <c r="F182" s="413" t="s">
        <v>152</v>
      </c>
      <c r="G182" s="414"/>
      <c r="H182" s="414"/>
      <c r="I182" s="414"/>
      <c r="J182" s="153"/>
      <c r="K182" s="155">
        <v>9</v>
      </c>
      <c r="L182" s="153"/>
      <c r="M182" s="153"/>
      <c r="N182" s="153"/>
      <c r="O182" s="153"/>
      <c r="P182" s="153"/>
      <c r="Q182" s="153"/>
      <c r="R182" s="156"/>
      <c r="T182" s="157"/>
      <c r="U182" s="153"/>
      <c r="V182" s="153"/>
      <c r="W182" s="153"/>
      <c r="X182" s="153"/>
      <c r="Y182" s="153"/>
      <c r="Z182" s="153"/>
      <c r="AA182" s="153"/>
      <c r="AB182" s="153"/>
      <c r="AC182" s="153"/>
      <c r="AD182" s="158"/>
      <c r="AT182" s="159" t="s">
        <v>151</v>
      </c>
      <c r="AU182" s="159" t="s">
        <v>91</v>
      </c>
      <c r="AV182" s="11" t="s">
        <v>148</v>
      </c>
      <c r="AW182" s="11" t="s">
        <v>5</v>
      </c>
      <c r="AX182" s="11" t="s">
        <v>21</v>
      </c>
      <c r="AY182" s="159" t="s">
        <v>142</v>
      </c>
    </row>
    <row r="183" spans="2:65" s="9" customFormat="1" ht="29.85" customHeight="1">
      <c r="B183" s="121"/>
      <c r="C183" s="122"/>
      <c r="D183" s="132" t="s">
        <v>106</v>
      </c>
      <c r="E183" s="132"/>
      <c r="F183" s="132"/>
      <c r="G183" s="132"/>
      <c r="H183" s="132"/>
      <c r="I183" s="132"/>
      <c r="J183" s="132"/>
      <c r="K183" s="132"/>
      <c r="L183" s="132"/>
      <c r="M183" s="404">
        <f>BK183</f>
        <v>0</v>
      </c>
      <c r="N183" s="405"/>
      <c r="O183" s="405"/>
      <c r="P183" s="405"/>
      <c r="Q183" s="405"/>
      <c r="R183" s="124"/>
      <c r="T183" s="125"/>
      <c r="U183" s="122"/>
      <c r="V183" s="122"/>
      <c r="W183" s="126">
        <f>SUM(W184:W192)</f>
        <v>0</v>
      </c>
      <c r="X183" s="126">
        <f>SUM(X184:X192)</f>
        <v>0</v>
      </c>
      <c r="Y183" s="122"/>
      <c r="Z183" s="127">
        <f>SUM(Z184:Z192)</f>
        <v>0.87656000000000001</v>
      </c>
      <c r="AA183" s="122"/>
      <c r="AB183" s="127">
        <f>SUM(AB184:AB192)</f>
        <v>3.91608</v>
      </c>
      <c r="AC183" s="122"/>
      <c r="AD183" s="128">
        <f>SUM(AD184:AD192)</f>
        <v>0</v>
      </c>
      <c r="AR183" s="129" t="s">
        <v>21</v>
      </c>
      <c r="AT183" s="130" t="s">
        <v>80</v>
      </c>
      <c r="AU183" s="130" t="s">
        <v>21</v>
      </c>
      <c r="AY183" s="129" t="s">
        <v>142</v>
      </c>
      <c r="BK183" s="131">
        <f>SUM(BK184:BK192)</f>
        <v>0</v>
      </c>
    </row>
    <row r="184" spans="2:65" s="1" customFormat="1" ht="22.5" customHeight="1">
      <c r="B184" s="133"/>
      <c r="C184" s="134" t="s">
        <v>225</v>
      </c>
      <c r="D184" s="134" t="s">
        <v>144</v>
      </c>
      <c r="E184" s="135" t="s">
        <v>226</v>
      </c>
      <c r="F184" s="406" t="s">
        <v>227</v>
      </c>
      <c r="G184" s="407"/>
      <c r="H184" s="407"/>
      <c r="I184" s="407"/>
      <c r="J184" s="136" t="s">
        <v>147</v>
      </c>
      <c r="K184" s="137">
        <v>10.24</v>
      </c>
      <c r="L184" s="138"/>
      <c r="M184" s="408"/>
      <c r="N184" s="407"/>
      <c r="O184" s="407"/>
      <c r="P184" s="408">
        <f>ROUND(V184*K184,2)</f>
        <v>0</v>
      </c>
      <c r="Q184" s="407"/>
      <c r="R184" s="139"/>
      <c r="T184" s="140" t="s">
        <v>3</v>
      </c>
      <c r="U184" s="39" t="s">
        <v>44</v>
      </c>
      <c r="V184" s="98">
        <f>L184+M184</f>
        <v>0</v>
      </c>
      <c r="W184" s="98">
        <f>ROUND(L184*K184,2)</f>
        <v>0</v>
      </c>
      <c r="X184" s="98">
        <f>ROUND(M184*K184,2)</f>
        <v>0</v>
      </c>
      <c r="Y184" s="141">
        <v>2.9000000000000001E-2</v>
      </c>
      <c r="Z184" s="141">
        <f>Y184*K184</f>
        <v>0.29696</v>
      </c>
      <c r="AA184" s="141">
        <v>0.378</v>
      </c>
      <c r="AB184" s="141">
        <f>AA184*K184</f>
        <v>3.8707199999999999</v>
      </c>
      <c r="AC184" s="141">
        <v>0</v>
      </c>
      <c r="AD184" s="142">
        <f>AC184*K184</f>
        <v>0</v>
      </c>
      <c r="AR184" s="16" t="s">
        <v>148</v>
      </c>
      <c r="AT184" s="16" t="s">
        <v>144</v>
      </c>
      <c r="AU184" s="16" t="s">
        <v>91</v>
      </c>
      <c r="AY184" s="16" t="s">
        <v>142</v>
      </c>
      <c r="BE184" s="143">
        <f>IF(U184="základní",P184,0)</f>
        <v>0</v>
      </c>
      <c r="BF184" s="143">
        <f>IF(U184="snížená",P184,0)</f>
        <v>0</v>
      </c>
      <c r="BG184" s="143">
        <f>IF(U184="zákl. přenesená",P184,0)</f>
        <v>0</v>
      </c>
      <c r="BH184" s="143">
        <f>IF(U184="sníž. přenesená",P184,0)</f>
        <v>0</v>
      </c>
      <c r="BI184" s="143">
        <f>IF(U184="nulová",P184,0)</f>
        <v>0</v>
      </c>
      <c r="BJ184" s="16" t="s">
        <v>21</v>
      </c>
      <c r="BK184" s="143">
        <f>ROUND(V184*K184,2)</f>
        <v>0</v>
      </c>
      <c r="BL184" s="16" t="s">
        <v>148</v>
      </c>
      <c r="BM184" s="16" t="s">
        <v>228</v>
      </c>
    </row>
    <row r="185" spans="2:65" s="10" customFormat="1" ht="22.5" customHeight="1">
      <c r="B185" s="144"/>
      <c r="C185" s="145"/>
      <c r="D185" s="145"/>
      <c r="E185" s="146" t="s">
        <v>3</v>
      </c>
      <c r="F185" s="418" t="s">
        <v>229</v>
      </c>
      <c r="G185" s="410"/>
      <c r="H185" s="410"/>
      <c r="I185" s="410"/>
      <c r="J185" s="145"/>
      <c r="K185" s="147">
        <v>10.24</v>
      </c>
      <c r="L185" s="145"/>
      <c r="M185" s="145"/>
      <c r="N185" s="145"/>
      <c r="O185" s="145"/>
      <c r="P185" s="145"/>
      <c r="Q185" s="145"/>
      <c r="R185" s="148"/>
      <c r="T185" s="149"/>
      <c r="U185" s="145"/>
      <c r="V185" s="145"/>
      <c r="W185" s="145"/>
      <c r="X185" s="145"/>
      <c r="Y185" s="145"/>
      <c r="Z185" s="145"/>
      <c r="AA185" s="145"/>
      <c r="AB185" s="145"/>
      <c r="AC185" s="145"/>
      <c r="AD185" s="150"/>
      <c r="AT185" s="151" t="s">
        <v>151</v>
      </c>
      <c r="AU185" s="151" t="s">
        <v>91</v>
      </c>
      <c r="AV185" s="10" t="s">
        <v>91</v>
      </c>
      <c r="AW185" s="10" t="s">
        <v>5</v>
      </c>
      <c r="AX185" s="10" t="s">
        <v>81</v>
      </c>
      <c r="AY185" s="151" t="s">
        <v>142</v>
      </c>
    </row>
    <row r="186" spans="2:65" s="11" customFormat="1" ht="22.5" customHeight="1">
      <c r="B186" s="152"/>
      <c r="C186" s="153"/>
      <c r="D186" s="153"/>
      <c r="E186" s="154" t="s">
        <v>3</v>
      </c>
      <c r="F186" s="413" t="s">
        <v>152</v>
      </c>
      <c r="G186" s="414"/>
      <c r="H186" s="414"/>
      <c r="I186" s="414"/>
      <c r="J186" s="153"/>
      <c r="K186" s="155">
        <v>10.24</v>
      </c>
      <c r="L186" s="153"/>
      <c r="M186" s="153"/>
      <c r="N186" s="153"/>
      <c r="O186" s="153"/>
      <c r="P186" s="153"/>
      <c r="Q186" s="153"/>
      <c r="R186" s="156"/>
      <c r="T186" s="157"/>
      <c r="U186" s="153"/>
      <c r="V186" s="153"/>
      <c r="W186" s="153"/>
      <c r="X186" s="153"/>
      <c r="Y186" s="153"/>
      <c r="Z186" s="153"/>
      <c r="AA186" s="153"/>
      <c r="AB186" s="153"/>
      <c r="AC186" s="153"/>
      <c r="AD186" s="158"/>
      <c r="AT186" s="159" t="s">
        <v>151</v>
      </c>
      <c r="AU186" s="159" t="s">
        <v>91</v>
      </c>
      <c r="AV186" s="11" t="s">
        <v>148</v>
      </c>
      <c r="AW186" s="11" t="s">
        <v>5</v>
      </c>
      <c r="AX186" s="11" t="s">
        <v>21</v>
      </c>
      <c r="AY186" s="159" t="s">
        <v>142</v>
      </c>
    </row>
    <row r="187" spans="2:65" s="1" customFormat="1" ht="22.5" customHeight="1">
      <c r="B187" s="133"/>
      <c r="C187" s="134" t="s">
        <v>230</v>
      </c>
      <c r="D187" s="134" t="s">
        <v>144</v>
      </c>
      <c r="E187" s="135" t="s">
        <v>231</v>
      </c>
      <c r="F187" s="406" t="s">
        <v>232</v>
      </c>
      <c r="G187" s="407"/>
      <c r="H187" s="407"/>
      <c r="I187" s="407"/>
      <c r="J187" s="136" t="s">
        <v>160</v>
      </c>
      <c r="K187" s="137">
        <v>12.6</v>
      </c>
      <c r="L187" s="138"/>
      <c r="M187" s="408"/>
      <c r="N187" s="407"/>
      <c r="O187" s="407"/>
      <c r="P187" s="408">
        <f>ROUND(V187*K187,2)</f>
        <v>0</v>
      </c>
      <c r="Q187" s="407"/>
      <c r="R187" s="139"/>
      <c r="T187" s="140" t="s">
        <v>3</v>
      </c>
      <c r="U187" s="39" t="s">
        <v>44</v>
      </c>
      <c r="V187" s="98">
        <f>L187+M187</f>
        <v>0</v>
      </c>
      <c r="W187" s="98">
        <f>ROUND(L187*K187,2)</f>
        <v>0</v>
      </c>
      <c r="X187" s="98">
        <f>ROUND(M187*K187,2)</f>
        <v>0</v>
      </c>
      <c r="Y187" s="141">
        <v>4.5999999999999999E-2</v>
      </c>
      <c r="Z187" s="141">
        <f>Y187*K187</f>
        <v>0.5796</v>
      </c>
      <c r="AA187" s="141">
        <v>3.5999999999999999E-3</v>
      </c>
      <c r="AB187" s="141">
        <f>AA187*K187</f>
        <v>4.5359999999999998E-2</v>
      </c>
      <c r="AC187" s="141">
        <v>0</v>
      </c>
      <c r="AD187" s="142">
        <f>AC187*K187</f>
        <v>0</v>
      </c>
      <c r="AR187" s="16" t="s">
        <v>148</v>
      </c>
      <c r="AT187" s="16" t="s">
        <v>144</v>
      </c>
      <c r="AU187" s="16" t="s">
        <v>91</v>
      </c>
      <c r="AY187" s="16" t="s">
        <v>142</v>
      </c>
      <c r="BE187" s="143">
        <f>IF(U187="základní",P187,0)</f>
        <v>0</v>
      </c>
      <c r="BF187" s="143">
        <f>IF(U187="snížená",P187,0)</f>
        <v>0</v>
      </c>
      <c r="BG187" s="143">
        <f>IF(U187="zákl. přenesená",P187,0)</f>
        <v>0</v>
      </c>
      <c r="BH187" s="143">
        <f>IF(U187="sníž. přenesená",P187,0)</f>
        <v>0</v>
      </c>
      <c r="BI187" s="143">
        <f>IF(U187="nulová",P187,0)</f>
        <v>0</v>
      </c>
      <c r="BJ187" s="16" t="s">
        <v>21</v>
      </c>
      <c r="BK187" s="143">
        <f>ROUND(V187*K187,2)</f>
        <v>0</v>
      </c>
      <c r="BL187" s="16" t="s">
        <v>148</v>
      </c>
      <c r="BM187" s="16" t="s">
        <v>233</v>
      </c>
    </row>
    <row r="188" spans="2:65" s="10" customFormat="1" ht="22.5" customHeight="1">
      <c r="B188" s="144"/>
      <c r="C188" s="145"/>
      <c r="D188" s="145"/>
      <c r="E188" s="146" t="s">
        <v>3</v>
      </c>
      <c r="F188" s="418" t="s">
        <v>234</v>
      </c>
      <c r="G188" s="410"/>
      <c r="H188" s="410"/>
      <c r="I188" s="410"/>
      <c r="J188" s="145"/>
      <c r="K188" s="147">
        <v>12.6</v>
      </c>
      <c r="L188" s="145"/>
      <c r="M188" s="145"/>
      <c r="N188" s="145"/>
      <c r="O188" s="145"/>
      <c r="P188" s="145"/>
      <c r="Q188" s="145"/>
      <c r="R188" s="148"/>
      <c r="T188" s="149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50"/>
      <c r="AT188" s="151" t="s">
        <v>151</v>
      </c>
      <c r="AU188" s="151" t="s">
        <v>91</v>
      </c>
      <c r="AV188" s="10" t="s">
        <v>91</v>
      </c>
      <c r="AW188" s="10" t="s">
        <v>5</v>
      </c>
      <c r="AX188" s="10" t="s">
        <v>81</v>
      </c>
      <c r="AY188" s="151" t="s">
        <v>142</v>
      </c>
    </row>
    <row r="189" spans="2:65" s="11" customFormat="1" ht="22.5" customHeight="1">
      <c r="B189" s="152"/>
      <c r="C189" s="153"/>
      <c r="D189" s="153"/>
      <c r="E189" s="154" t="s">
        <v>3</v>
      </c>
      <c r="F189" s="413" t="s">
        <v>152</v>
      </c>
      <c r="G189" s="414"/>
      <c r="H189" s="414"/>
      <c r="I189" s="414"/>
      <c r="J189" s="153"/>
      <c r="K189" s="155">
        <v>12.6</v>
      </c>
      <c r="L189" s="153"/>
      <c r="M189" s="153"/>
      <c r="N189" s="153"/>
      <c r="O189" s="153"/>
      <c r="P189" s="153"/>
      <c r="Q189" s="153"/>
      <c r="R189" s="156"/>
      <c r="T189" s="157"/>
      <c r="U189" s="153"/>
      <c r="V189" s="153"/>
      <c r="W189" s="153"/>
      <c r="X189" s="153"/>
      <c r="Y189" s="153"/>
      <c r="Z189" s="153"/>
      <c r="AA189" s="153"/>
      <c r="AB189" s="153"/>
      <c r="AC189" s="153"/>
      <c r="AD189" s="158"/>
      <c r="AT189" s="159" t="s">
        <v>151</v>
      </c>
      <c r="AU189" s="159" t="s">
        <v>91</v>
      </c>
      <c r="AV189" s="11" t="s">
        <v>148</v>
      </c>
      <c r="AW189" s="11" t="s">
        <v>5</v>
      </c>
      <c r="AX189" s="11" t="s">
        <v>21</v>
      </c>
      <c r="AY189" s="159" t="s">
        <v>142</v>
      </c>
    </row>
    <row r="190" spans="2:65" s="1" customFormat="1" ht="57" customHeight="1">
      <c r="B190" s="133"/>
      <c r="C190" s="134" t="s">
        <v>235</v>
      </c>
      <c r="D190" s="134" t="s">
        <v>144</v>
      </c>
      <c r="E190" s="135" t="s">
        <v>236</v>
      </c>
      <c r="F190" s="406" t="s">
        <v>237</v>
      </c>
      <c r="G190" s="407"/>
      <c r="H190" s="407"/>
      <c r="I190" s="407"/>
      <c r="J190" s="136" t="s">
        <v>147</v>
      </c>
      <c r="K190" s="137">
        <v>26.6</v>
      </c>
      <c r="L190" s="138"/>
      <c r="M190" s="408"/>
      <c r="N190" s="407"/>
      <c r="O190" s="407"/>
      <c r="P190" s="408">
        <f>ROUND(V190*K190,2)</f>
        <v>0</v>
      </c>
      <c r="Q190" s="407"/>
      <c r="R190" s="139"/>
      <c r="T190" s="140" t="s">
        <v>3</v>
      </c>
      <c r="U190" s="39" t="s">
        <v>44</v>
      </c>
      <c r="V190" s="98">
        <f>L190+M190</f>
        <v>0</v>
      </c>
      <c r="W190" s="98">
        <f>ROUND(L190*K190,2)</f>
        <v>0</v>
      </c>
      <c r="X190" s="98">
        <f>ROUND(M190*K190,2)</f>
        <v>0</v>
      </c>
      <c r="Y190" s="141">
        <v>0</v>
      </c>
      <c r="Z190" s="141">
        <f>Y190*K190</f>
        <v>0</v>
      </c>
      <c r="AA190" s="141">
        <v>0</v>
      </c>
      <c r="AB190" s="141">
        <f>AA190*K190</f>
        <v>0</v>
      </c>
      <c r="AC190" s="141">
        <v>0</v>
      </c>
      <c r="AD190" s="142">
        <f>AC190*K190</f>
        <v>0</v>
      </c>
      <c r="AR190" s="16" t="s">
        <v>148</v>
      </c>
      <c r="AT190" s="16" t="s">
        <v>144</v>
      </c>
      <c r="AU190" s="16" t="s">
        <v>91</v>
      </c>
      <c r="AY190" s="16" t="s">
        <v>142</v>
      </c>
      <c r="BE190" s="143">
        <f>IF(U190="základní",P190,0)</f>
        <v>0</v>
      </c>
      <c r="BF190" s="143">
        <f>IF(U190="snížená",P190,0)</f>
        <v>0</v>
      </c>
      <c r="BG190" s="143">
        <f>IF(U190="zákl. přenesená",P190,0)</f>
        <v>0</v>
      </c>
      <c r="BH190" s="143">
        <f>IF(U190="sníž. přenesená",P190,0)</f>
        <v>0</v>
      </c>
      <c r="BI190" s="143">
        <f>IF(U190="nulová",P190,0)</f>
        <v>0</v>
      </c>
      <c r="BJ190" s="16" t="s">
        <v>21</v>
      </c>
      <c r="BK190" s="143">
        <f>ROUND(V190*K190,2)</f>
        <v>0</v>
      </c>
      <c r="BL190" s="16" t="s">
        <v>148</v>
      </c>
      <c r="BM190" s="16" t="s">
        <v>238</v>
      </c>
    </row>
    <row r="191" spans="2:65" s="10" customFormat="1" ht="22.5" customHeight="1">
      <c r="B191" s="144"/>
      <c r="C191" s="145"/>
      <c r="D191" s="145"/>
      <c r="E191" s="146" t="s">
        <v>3</v>
      </c>
      <c r="F191" s="418" t="s">
        <v>239</v>
      </c>
      <c r="G191" s="410"/>
      <c r="H191" s="410"/>
      <c r="I191" s="410"/>
      <c r="J191" s="145"/>
      <c r="K191" s="147">
        <v>26.6</v>
      </c>
      <c r="L191" s="145"/>
      <c r="M191" s="145"/>
      <c r="N191" s="145"/>
      <c r="O191" s="145"/>
      <c r="P191" s="145"/>
      <c r="Q191" s="145"/>
      <c r="R191" s="148"/>
      <c r="T191" s="149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50"/>
      <c r="AT191" s="151" t="s">
        <v>151</v>
      </c>
      <c r="AU191" s="151" t="s">
        <v>91</v>
      </c>
      <c r="AV191" s="10" t="s">
        <v>91</v>
      </c>
      <c r="AW191" s="10" t="s">
        <v>5</v>
      </c>
      <c r="AX191" s="10" t="s">
        <v>81</v>
      </c>
      <c r="AY191" s="151" t="s">
        <v>142</v>
      </c>
    </row>
    <row r="192" spans="2:65" s="11" customFormat="1" ht="22.5" customHeight="1">
      <c r="B192" s="152"/>
      <c r="C192" s="153"/>
      <c r="D192" s="153"/>
      <c r="E192" s="154" t="s">
        <v>3</v>
      </c>
      <c r="F192" s="413" t="s">
        <v>152</v>
      </c>
      <c r="G192" s="414"/>
      <c r="H192" s="414"/>
      <c r="I192" s="414"/>
      <c r="J192" s="153"/>
      <c r="K192" s="155">
        <v>26.6</v>
      </c>
      <c r="L192" s="153"/>
      <c r="M192" s="153"/>
      <c r="N192" s="153"/>
      <c r="O192" s="153"/>
      <c r="P192" s="153"/>
      <c r="Q192" s="153"/>
      <c r="R192" s="156"/>
      <c r="T192" s="157"/>
      <c r="U192" s="153"/>
      <c r="V192" s="153"/>
      <c r="W192" s="153"/>
      <c r="X192" s="153"/>
      <c r="Y192" s="153"/>
      <c r="Z192" s="153"/>
      <c r="AA192" s="153"/>
      <c r="AB192" s="153"/>
      <c r="AC192" s="153"/>
      <c r="AD192" s="158"/>
      <c r="AT192" s="159" t="s">
        <v>151</v>
      </c>
      <c r="AU192" s="159" t="s">
        <v>91</v>
      </c>
      <c r="AV192" s="11" t="s">
        <v>148</v>
      </c>
      <c r="AW192" s="11" t="s">
        <v>5</v>
      </c>
      <c r="AX192" s="11" t="s">
        <v>21</v>
      </c>
      <c r="AY192" s="159" t="s">
        <v>142</v>
      </c>
    </row>
    <row r="193" spans="2:65" s="9" customFormat="1" ht="29.85" customHeight="1">
      <c r="B193" s="121"/>
      <c r="C193" s="122"/>
      <c r="D193" s="132" t="s">
        <v>107</v>
      </c>
      <c r="E193" s="132"/>
      <c r="F193" s="132"/>
      <c r="G193" s="132"/>
      <c r="H193" s="132"/>
      <c r="I193" s="132"/>
      <c r="J193" s="132"/>
      <c r="K193" s="132"/>
      <c r="L193" s="132"/>
      <c r="M193" s="404">
        <f>BK193</f>
        <v>0</v>
      </c>
      <c r="N193" s="405"/>
      <c r="O193" s="405"/>
      <c r="P193" s="405"/>
      <c r="Q193" s="405"/>
      <c r="R193" s="124"/>
      <c r="T193" s="125"/>
      <c r="U193" s="122"/>
      <c r="V193" s="122"/>
      <c r="W193" s="126">
        <f>SUM(W194:W214)</f>
        <v>0</v>
      </c>
      <c r="X193" s="126">
        <f>SUM(X194:X214)</f>
        <v>0</v>
      </c>
      <c r="Y193" s="122"/>
      <c r="Z193" s="127">
        <f>SUM(Z194:Z214)</f>
        <v>8.1318750000000009</v>
      </c>
      <c r="AA193" s="122"/>
      <c r="AB193" s="127">
        <f>SUM(AB194:AB214)</f>
        <v>1.1035629199999999</v>
      </c>
      <c r="AC193" s="122"/>
      <c r="AD193" s="128">
        <f>SUM(AD194:AD214)</f>
        <v>0</v>
      </c>
      <c r="AR193" s="129" t="s">
        <v>21</v>
      </c>
      <c r="AT193" s="130" t="s">
        <v>80</v>
      </c>
      <c r="AU193" s="130" t="s">
        <v>21</v>
      </c>
      <c r="AY193" s="129" t="s">
        <v>142</v>
      </c>
      <c r="BK193" s="131">
        <f>SUM(BK194:BK214)</f>
        <v>0</v>
      </c>
    </row>
    <row r="194" spans="2:65" s="1" customFormat="1" ht="22.5" customHeight="1">
      <c r="B194" s="133"/>
      <c r="C194" s="134" t="s">
        <v>240</v>
      </c>
      <c r="D194" s="134" t="s">
        <v>144</v>
      </c>
      <c r="E194" s="135" t="s">
        <v>241</v>
      </c>
      <c r="F194" s="406" t="s">
        <v>242</v>
      </c>
      <c r="G194" s="407"/>
      <c r="H194" s="407"/>
      <c r="I194" s="407"/>
      <c r="J194" s="136" t="s">
        <v>147</v>
      </c>
      <c r="K194" s="137">
        <v>52.890999999999998</v>
      </c>
      <c r="L194" s="138"/>
      <c r="M194" s="408"/>
      <c r="N194" s="407"/>
      <c r="O194" s="407"/>
      <c r="P194" s="408">
        <f>ROUND(V194*K194,2)</f>
        <v>0</v>
      </c>
      <c r="Q194" s="407"/>
      <c r="R194" s="139"/>
      <c r="T194" s="140" t="s">
        <v>3</v>
      </c>
      <c r="U194" s="39" t="s">
        <v>44</v>
      </c>
      <c r="V194" s="98">
        <f>L194+M194</f>
        <v>0</v>
      </c>
      <c r="W194" s="98">
        <f>ROUND(L194*K194,2)</f>
        <v>0</v>
      </c>
      <c r="X194" s="98">
        <f>ROUND(M194*K194,2)</f>
        <v>0</v>
      </c>
      <c r="Y194" s="141">
        <v>2.5000000000000001E-2</v>
      </c>
      <c r="Z194" s="141">
        <f>Y194*K194</f>
        <v>1.3222750000000001</v>
      </c>
      <c r="AA194" s="141">
        <v>1.2E-4</v>
      </c>
      <c r="AB194" s="141">
        <f>AA194*K194</f>
        <v>6.3469199999999998E-3</v>
      </c>
      <c r="AC194" s="141">
        <v>0</v>
      </c>
      <c r="AD194" s="142">
        <f>AC194*K194</f>
        <v>0</v>
      </c>
      <c r="AR194" s="16" t="s">
        <v>148</v>
      </c>
      <c r="AT194" s="16" t="s">
        <v>144</v>
      </c>
      <c r="AU194" s="16" t="s">
        <v>91</v>
      </c>
      <c r="AY194" s="16" t="s">
        <v>142</v>
      </c>
      <c r="BE194" s="143">
        <f>IF(U194="základní",P194,0)</f>
        <v>0</v>
      </c>
      <c r="BF194" s="143">
        <f>IF(U194="snížená",P194,0)</f>
        <v>0</v>
      </c>
      <c r="BG194" s="143">
        <f>IF(U194="zákl. přenesená",P194,0)</f>
        <v>0</v>
      </c>
      <c r="BH194" s="143">
        <f>IF(U194="sníž. přenesená",P194,0)</f>
        <v>0</v>
      </c>
      <c r="BI194" s="143">
        <f>IF(U194="nulová",P194,0)</f>
        <v>0</v>
      </c>
      <c r="BJ194" s="16" t="s">
        <v>21</v>
      </c>
      <c r="BK194" s="143">
        <f>ROUND(V194*K194,2)</f>
        <v>0</v>
      </c>
      <c r="BL194" s="16" t="s">
        <v>148</v>
      </c>
      <c r="BM194" s="16" t="s">
        <v>243</v>
      </c>
    </row>
    <row r="195" spans="2:65" s="12" customFormat="1" ht="22.5" customHeight="1">
      <c r="B195" s="160"/>
      <c r="C195" s="161"/>
      <c r="D195" s="161"/>
      <c r="E195" s="162" t="s">
        <v>3</v>
      </c>
      <c r="F195" s="417" t="s">
        <v>244</v>
      </c>
      <c r="G195" s="412"/>
      <c r="H195" s="412"/>
      <c r="I195" s="412"/>
      <c r="J195" s="161"/>
      <c r="K195" s="163" t="s">
        <v>3</v>
      </c>
      <c r="L195" s="161"/>
      <c r="M195" s="161"/>
      <c r="N195" s="161"/>
      <c r="O195" s="161"/>
      <c r="P195" s="161"/>
      <c r="Q195" s="161"/>
      <c r="R195" s="164"/>
      <c r="T195" s="165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6"/>
      <c r="AT195" s="167" t="s">
        <v>151</v>
      </c>
      <c r="AU195" s="167" t="s">
        <v>91</v>
      </c>
      <c r="AV195" s="12" t="s">
        <v>21</v>
      </c>
      <c r="AW195" s="12" t="s">
        <v>5</v>
      </c>
      <c r="AX195" s="12" t="s">
        <v>81</v>
      </c>
      <c r="AY195" s="167" t="s">
        <v>142</v>
      </c>
    </row>
    <row r="196" spans="2:65" s="10" customFormat="1" ht="22.5" customHeight="1">
      <c r="B196" s="144"/>
      <c r="C196" s="145"/>
      <c r="D196" s="145"/>
      <c r="E196" s="146" t="s">
        <v>3</v>
      </c>
      <c r="F196" s="409" t="s">
        <v>245</v>
      </c>
      <c r="G196" s="410"/>
      <c r="H196" s="410"/>
      <c r="I196" s="410"/>
      <c r="J196" s="145"/>
      <c r="K196" s="147">
        <v>17.181000000000001</v>
      </c>
      <c r="L196" s="145"/>
      <c r="M196" s="145"/>
      <c r="N196" s="145"/>
      <c r="O196" s="145"/>
      <c r="P196" s="145"/>
      <c r="Q196" s="145"/>
      <c r="R196" s="148"/>
      <c r="T196" s="149"/>
      <c r="U196" s="145"/>
      <c r="V196" s="145"/>
      <c r="W196" s="145"/>
      <c r="X196" s="145"/>
      <c r="Y196" s="145"/>
      <c r="Z196" s="145"/>
      <c r="AA196" s="145"/>
      <c r="AB196" s="145"/>
      <c r="AC196" s="145"/>
      <c r="AD196" s="150"/>
      <c r="AT196" s="151" t="s">
        <v>151</v>
      </c>
      <c r="AU196" s="151" t="s">
        <v>91</v>
      </c>
      <c r="AV196" s="10" t="s">
        <v>91</v>
      </c>
      <c r="AW196" s="10" t="s">
        <v>5</v>
      </c>
      <c r="AX196" s="10" t="s">
        <v>81</v>
      </c>
      <c r="AY196" s="151" t="s">
        <v>142</v>
      </c>
    </row>
    <row r="197" spans="2:65" s="12" customFormat="1" ht="22.5" customHeight="1">
      <c r="B197" s="160"/>
      <c r="C197" s="161"/>
      <c r="D197" s="161"/>
      <c r="E197" s="162" t="s">
        <v>3</v>
      </c>
      <c r="F197" s="411" t="s">
        <v>246</v>
      </c>
      <c r="G197" s="412"/>
      <c r="H197" s="412"/>
      <c r="I197" s="412"/>
      <c r="J197" s="161"/>
      <c r="K197" s="163" t="s">
        <v>3</v>
      </c>
      <c r="L197" s="161"/>
      <c r="M197" s="161"/>
      <c r="N197" s="161"/>
      <c r="O197" s="161"/>
      <c r="P197" s="161"/>
      <c r="Q197" s="161"/>
      <c r="R197" s="164"/>
      <c r="T197" s="165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6"/>
      <c r="AT197" s="167" t="s">
        <v>151</v>
      </c>
      <c r="AU197" s="167" t="s">
        <v>91</v>
      </c>
      <c r="AV197" s="12" t="s">
        <v>21</v>
      </c>
      <c r="AW197" s="12" t="s">
        <v>5</v>
      </c>
      <c r="AX197" s="12" t="s">
        <v>81</v>
      </c>
      <c r="AY197" s="167" t="s">
        <v>142</v>
      </c>
    </row>
    <row r="198" spans="2:65" s="10" customFormat="1" ht="22.5" customHeight="1">
      <c r="B198" s="144"/>
      <c r="C198" s="145"/>
      <c r="D198" s="145"/>
      <c r="E198" s="146" t="s">
        <v>3</v>
      </c>
      <c r="F198" s="409" t="s">
        <v>247</v>
      </c>
      <c r="G198" s="410"/>
      <c r="H198" s="410"/>
      <c r="I198" s="410"/>
      <c r="J198" s="145"/>
      <c r="K198" s="147">
        <v>12.56</v>
      </c>
      <c r="L198" s="145"/>
      <c r="M198" s="145"/>
      <c r="N198" s="145"/>
      <c r="O198" s="145"/>
      <c r="P198" s="145"/>
      <c r="Q198" s="145"/>
      <c r="R198" s="148"/>
      <c r="T198" s="149"/>
      <c r="U198" s="145"/>
      <c r="V198" s="145"/>
      <c r="W198" s="145"/>
      <c r="X198" s="145"/>
      <c r="Y198" s="145"/>
      <c r="Z198" s="145"/>
      <c r="AA198" s="145"/>
      <c r="AB198" s="145"/>
      <c r="AC198" s="145"/>
      <c r="AD198" s="150"/>
      <c r="AT198" s="151" t="s">
        <v>151</v>
      </c>
      <c r="AU198" s="151" t="s">
        <v>91</v>
      </c>
      <c r="AV198" s="10" t="s">
        <v>91</v>
      </c>
      <c r="AW198" s="10" t="s">
        <v>5</v>
      </c>
      <c r="AX198" s="10" t="s">
        <v>81</v>
      </c>
      <c r="AY198" s="151" t="s">
        <v>142</v>
      </c>
    </row>
    <row r="199" spans="2:65" s="10" customFormat="1" ht="22.5" customHeight="1">
      <c r="B199" s="144"/>
      <c r="C199" s="145"/>
      <c r="D199" s="145"/>
      <c r="E199" s="146" t="s">
        <v>3</v>
      </c>
      <c r="F199" s="409" t="s">
        <v>248</v>
      </c>
      <c r="G199" s="410"/>
      <c r="H199" s="410"/>
      <c r="I199" s="410"/>
      <c r="J199" s="145"/>
      <c r="K199" s="147">
        <v>8.32</v>
      </c>
      <c r="L199" s="145"/>
      <c r="M199" s="145"/>
      <c r="N199" s="145"/>
      <c r="O199" s="145"/>
      <c r="P199" s="145"/>
      <c r="Q199" s="145"/>
      <c r="R199" s="148"/>
      <c r="T199" s="149"/>
      <c r="U199" s="145"/>
      <c r="V199" s="145"/>
      <c r="W199" s="145"/>
      <c r="X199" s="145"/>
      <c r="Y199" s="145"/>
      <c r="Z199" s="145"/>
      <c r="AA199" s="145"/>
      <c r="AB199" s="145"/>
      <c r="AC199" s="145"/>
      <c r="AD199" s="150"/>
      <c r="AT199" s="151" t="s">
        <v>151</v>
      </c>
      <c r="AU199" s="151" t="s">
        <v>91</v>
      </c>
      <c r="AV199" s="10" t="s">
        <v>91</v>
      </c>
      <c r="AW199" s="10" t="s">
        <v>5</v>
      </c>
      <c r="AX199" s="10" t="s">
        <v>81</v>
      </c>
      <c r="AY199" s="151" t="s">
        <v>142</v>
      </c>
    </row>
    <row r="200" spans="2:65" s="10" customFormat="1" ht="22.5" customHeight="1">
      <c r="B200" s="144"/>
      <c r="C200" s="145"/>
      <c r="D200" s="145"/>
      <c r="E200" s="146" t="s">
        <v>3</v>
      </c>
      <c r="F200" s="409" t="s">
        <v>249</v>
      </c>
      <c r="G200" s="410"/>
      <c r="H200" s="410"/>
      <c r="I200" s="410"/>
      <c r="J200" s="145"/>
      <c r="K200" s="147">
        <v>20.88</v>
      </c>
      <c r="L200" s="145"/>
      <c r="M200" s="145"/>
      <c r="N200" s="145"/>
      <c r="O200" s="145"/>
      <c r="P200" s="145"/>
      <c r="Q200" s="145"/>
      <c r="R200" s="148"/>
      <c r="T200" s="149"/>
      <c r="U200" s="145"/>
      <c r="V200" s="145"/>
      <c r="W200" s="145"/>
      <c r="X200" s="145"/>
      <c r="Y200" s="145"/>
      <c r="Z200" s="145"/>
      <c r="AA200" s="145"/>
      <c r="AB200" s="145"/>
      <c r="AC200" s="145"/>
      <c r="AD200" s="150"/>
      <c r="AT200" s="151" t="s">
        <v>151</v>
      </c>
      <c r="AU200" s="151" t="s">
        <v>91</v>
      </c>
      <c r="AV200" s="10" t="s">
        <v>91</v>
      </c>
      <c r="AW200" s="10" t="s">
        <v>5</v>
      </c>
      <c r="AX200" s="10" t="s">
        <v>81</v>
      </c>
      <c r="AY200" s="151" t="s">
        <v>142</v>
      </c>
    </row>
    <row r="201" spans="2:65" s="10" customFormat="1" ht="22.5" customHeight="1">
      <c r="B201" s="144"/>
      <c r="C201" s="145"/>
      <c r="D201" s="145"/>
      <c r="E201" s="146" t="s">
        <v>3</v>
      </c>
      <c r="F201" s="409" t="s">
        <v>250</v>
      </c>
      <c r="G201" s="410"/>
      <c r="H201" s="410"/>
      <c r="I201" s="410"/>
      <c r="J201" s="145"/>
      <c r="K201" s="147">
        <v>-6.05</v>
      </c>
      <c r="L201" s="145"/>
      <c r="M201" s="145"/>
      <c r="N201" s="145"/>
      <c r="O201" s="145"/>
      <c r="P201" s="145"/>
      <c r="Q201" s="145"/>
      <c r="R201" s="148"/>
      <c r="T201" s="149"/>
      <c r="U201" s="145"/>
      <c r="V201" s="145"/>
      <c r="W201" s="145"/>
      <c r="X201" s="145"/>
      <c r="Y201" s="145"/>
      <c r="Z201" s="145"/>
      <c r="AA201" s="145"/>
      <c r="AB201" s="145"/>
      <c r="AC201" s="145"/>
      <c r="AD201" s="150"/>
      <c r="AT201" s="151" t="s">
        <v>151</v>
      </c>
      <c r="AU201" s="151" t="s">
        <v>91</v>
      </c>
      <c r="AV201" s="10" t="s">
        <v>91</v>
      </c>
      <c r="AW201" s="10" t="s">
        <v>5</v>
      </c>
      <c r="AX201" s="10" t="s">
        <v>81</v>
      </c>
      <c r="AY201" s="151" t="s">
        <v>142</v>
      </c>
    </row>
    <row r="202" spans="2:65" s="11" customFormat="1" ht="22.5" customHeight="1">
      <c r="B202" s="152"/>
      <c r="C202" s="153"/>
      <c r="D202" s="153"/>
      <c r="E202" s="154" t="s">
        <v>3</v>
      </c>
      <c r="F202" s="413" t="s">
        <v>152</v>
      </c>
      <c r="G202" s="414"/>
      <c r="H202" s="414"/>
      <c r="I202" s="414"/>
      <c r="J202" s="153"/>
      <c r="K202" s="155">
        <v>52.890999999999998</v>
      </c>
      <c r="L202" s="153"/>
      <c r="M202" s="153"/>
      <c r="N202" s="153"/>
      <c r="O202" s="153"/>
      <c r="P202" s="153"/>
      <c r="Q202" s="153"/>
      <c r="R202" s="156"/>
      <c r="T202" s="157"/>
      <c r="U202" s="153"/>
      <c r="V202" s="153"/>
      <c r="W202" s="153"/>
      <c r="X202" s="153"/>
      <c r="Y202" s="153"/>
      <c r="Z202" s="153"/>
      <c r="AA202" s="153"/>
      <c r="AB202" s="153"/>
      <c r="AC202" s="153"/>
      <c r="AD202" s="158"/>
      <c r="AT202" s="159" t="s">
        <v>151</v>
      </c>
      <c r="AU202" s="159" t="s">
        <v>91</v>
      </c>
      <c r="AV202" s="11" t="s">
        <v>148</v>
      </c>
      <c r="AW202" s="11" t="s">
        <v>5</v>
      </c>
      <c r="AX202" s="11" t="s">
        <v>21</v>
      </c>
      <c r="AY202" s="159" t="s">
        <v>142</v>
      </c>
    </row>
    <row r="203" spans="2:65" s="1" customFormat="1" ht="31.5" customHeight="1">
      <c r="B203" s="133"/>
      <c r="C203" s="134" t="s">
        <v>251</v>
      </c>
      <c r="D203" s="134" t="s">
        <v>144</v>
      </c>
      <c r="E203" s="135" t="s">
        <v>252</v>
      </c>
      <c r="F203" s="406" t="s">
        <v>253</v>
      </c>
      <c r="G203" s="407"/>
      <c r="H203" s="407"/>
      <c r="I203" s="407"/>
      <c r="J203" s="136" t="s">
        <v>147</v>
      </c>
      <c r="K203" s="137">
        <v>10.24</v>
      </c>
      <c r="L203" s="138"/>
      <c r="M203" s="408"/>
      <c r="N203" s="407"/>
      <c r="O203" s="407"/>
      <c r="P203" s="408">
        <f>ROUND(V203*K203,2)</f>
        <v>0</v>
      </c>
      <c r="Q203" s="407"/>
      <c r="R203" s="139"/>
      <c r="T203" s="140" t="s">
        <v>3</v>
      </c>
      <c r="U203" s="39" t="s">
        <v>44</v>
      </c>
      <c r="V203" s="98">
        <f>L203+M203</f>
        <v>0</v>
      </c>
      <c r="W203" s="98">
        <f>ROUND(L203*K203,2)</f>
        <v>0</v>
      </c>
      <c r="X203" s="98">
        <f>ROUND(M203*K203,2)</f>
        <v>0</v>
      </c>
      <c r="Y203" s="141">
        <v>0.66500000000000004</v>
      </c>
      <c r="Z203" s="141">
        <f>Y203*K203</f>
        <v>6.8096000000000005</v>
      </c>
      <c r="AA203" s="141">
        <v>2.5000000000000001E-3</v>
      </c>
      <c r="AB203" s="141">
        <f>AA203*K203</f>
        <v>2.5600000000000001E-2</v>
      </c>
      <c r="AC203" s="141">
        <v>0</v>
      </c>
      <c r="AD203" s="142">
        <f>AC203*K203</f>
        <v>0</v>
      </c>
      <c r="AR203" s="16" t="s">
        <v>148</v>
      </c>
      <c r="AT203" s="16" t="s">
        <v>144</v>
      </c>
      <c r="AU203" s="16" t="s">
        <v>91</v>
      </c>
      <c r="AY203" s="16" t="s">
        <v>142</v>
      </c>
      <c r="BE203" s="143">
        <f>IF(U203="základní",P203,0)</f>
        <v>0</v>
      </c>
      <c r="BF203" s="143">
        <f>IF(U203="snížená",P203,0)</f>
        <v>0</v>
      </c>
      <c r="BG203" s="143">
        <f>IF(U203="zákl. přenesená",P203,0)</f>
        <v>0</v>
      </c>
      <c r="BH203" s="143">
        <f>IF(U203="sníž. přenesená",P203,0)</f>
        <v>0</v>
      </c>
      <c r="BI203" s="143">
        <f>IF(U203="nulová",P203,0)</f>
        <v>0</v>
      </c>
      <c r="BJ203" s="16" t="s">
        <v>21</v>
      </c>
      <c r="BK203" s="143">
        <f>ROUND(V203*K203,2)</f>
        <v>0</v>
      </c>
      <c r="BL203" s="16" t="s">
        <v>148</v>
      </c>
      <c r="BM203" s="16" t="s">
        <v>254</v>
      </c>
    </row>
    <row r="204" spans="2:65" s="10" customFormat="1" ht="22.5" customHeight="1">
      <c r="B204" s="144"/>
      <c r="C204" s="145"/>
      <c r="D204" s="145"/>
      <c r="E204" s="146" t="s">
        <v>3</v>
      </c>
      <c r="F204" s="418" t="s">
        <v>229</v>
      </c>
      <c r="G204" s="410"/>
      <c r="H204" s="410"/>
      <c r="I204" s="410"/>
      <c r="J204" s="145"/>
      <c r="K204" s="147">
        <v>10.24</v>
      </c>
      <c r="L204" s="145"/>
      <c r="M204" s="145"/>
      <c r="N204" s="145"/>
      <c r="O204" s="145"/>
      <c r="P204" s="145"/>
      <c r="Q204" s="145"/>
      <c r="R204" s="148"/>
      <c r="T204" s="149"/>
      <c r="U204" s="145"/>
      <c r="V204" s="145"/>
      <c r="W204" s="145"/>
      <c r="X204" s="145"/>
      <c r="Y204" s="145"/>
      <c r="Z204" s="145"/>
      <c r="AA204" s="145"/>
      <c r="AB204" s="145"/>
      <c r="AC204" s="145"/>
      <c r="AD204" s="150"/>
      <c r="AT204" s="151" t="s">
        <v>151</v>
      </c>
      <c r="AU204" s="151" t="s">
        <v>91</v>
      </c>
      <c r="AV204" s="10" t="s">
        <v>91</v>
      </c>
      <c r="AW204" s="10" t="s">
        <v>5</v>
      </c>
      <c r="AX204" s="10" t="s">
        <v>81</v>
      </c>
      <c r="AY204" s="151" t="s">
        <v>142</v>
      </c>
    </row>
    <row r="205" spans="2:65" s="11" customFormat="1" ht="22.5" customHeight="1">
      <c r="B205" s="152"/>
      <c r="C205" s="153"/>
      <c r="D205" s="153"/>
      <c r="E205" s="154" t="s">
        <v>3</v>
      </c>
      <c r="F205" s="413" t="s">
        <v>152</v>
      </c>
      <c r="G205" s="414"/>
      <c r="H205" s="414"/>
      <c r="I205" s="414"/>
      <c r="J205" s="153"/>
      <c r="K205" s="155">
        <v>10.24</v>
      </c>
      <c r="L205" s="153"/>
      <c r="M205" s="153"/>
      <c r="N205" s="153"/>
      <c r="O205" s="153"/>
      <c r="P205" s="153"/>
      <c r="Q205" s="153"/>
      <c r="R205" s="156"/>
      <c r="T205" s="157"/>
      <c r="U205" s="153"/>
      <c r="V205" s="153"/>
      <c r="W205" s="153"/>
      <c r="X205" s="153"/>
      <c r="Y205" s="153"/>
      <c r="Z205" s="153"/>
      <c r="AA205" s="153"/>
      <c r="AB205" s="153"/>
      <c r="AC205" s="153"/>
      <c r="AD205" s="158"/>
      <c r="AT205" s="159" t="s">
        <v>151</v>
      </c>
      <c r="AU205" s="159" t="s">
        <v>91</v>
      </c>
      <c r="AV205" s="11" t="s">
        <v>148</v>
      </c>
      <c r="AW205" s="11" t="s">
        <v>5</v>
      </c>
      <c r="AX205" s="11" t="s">
        <v>21</v>
      </c>
      <c r="AY205" s="159" t="s">
        <v>142</v>
      </c>
    </row>
    <row r="206" spans="2:65" s="1" customFormat="1" ht="22.5" customHeight="1">
      <c r="B206" s="133"/>
      <c r="C206" s="168" t="s">
        <v>217</v>
      </c>
      <c r="D206" s="168" t="s">
        <v>214</v>
      </c>
      <c r="E206" s="169" t="s">
        <v>255</v>
      </c>
      <c r="F206" s="419" t="s">
        <v>256</v>
      </c>
      <c r="G206" s="420"/>
      <c r="H206" s="420"/>
      <c r="I206" s="420"/>
      <c r="J206" s="170" t="s">
        <v>147</v>
      </c>
      <c r="K206" s="171">
        <v>11.776</v>
      </c>
      <c r="L206" s="172"/>
      <c r="M206" s="420"/>
      <c r="N206" s="420"/>
      <c r="O206" s="407"/>
      <c r="P206" s="408">
        <f>ROUND(V206*K206,2)</f>
        <v>0</v>
      </c>
      <c r="Q206" s="407"/>
      <c r="R206" s="139"/>
      <c r="T206" s="140" t="s">
        <v>3</v>
      </c>
      <c r="U206" s="39" t="s">
        <v>44</v>
      </c>
      <c r="V206" s="98">
        <f>L206+M206</f>
        <v>0</v>
      </c>
      <c r="W206" s="98">
        <f>ROUND(L206*K206,2)</f>
        <v>0</v>
      </c>
      <c r="X206" s="98">
        <f>ROUND(M206*K206,2)</f>
        <v>0</v>
      </c>
      <c r="Y206" s="141">
        <v>0</v>
      </c>
      <c r="Z206" s="141">
        <f>Y206*K206</f>
        <v>0</v>
      </c>
      <c r="AA206" s="141">
        <v>9.0999999999999998E-2</v>
      </c>
      <c r="AB206" s="141">
        <f>AA206*K206</f>
        <v>1.0716159999999999</v>
      </c>
      <c r="AC206" s="141">
        <v>0</v>
      </c>
      <c r="AD206" s="142">
        <f>AC206*K206</f>
        <v>0</v>
      </c>
      <c r="AR206" s="16" t="s">
        <v>217</v>
      </c>
      <c r="AT206" s="16" t="s">
        <v>214</v>
      </c>
      <c r="AU206" s="16" t="s">
        <v>91</v>
      </c>
      <c r="AY206" s="16" t="s">
        <v>142</v>
      </c>
      <c r="BE206" s="143">
        <f>IF(U206="základní",P206,0)</f>
        <v>0</v>
      </c>
      <c r="BF206" s="143">
        <f>IF(U206="snížená",P206,0)</f>
        <v>0</v>
      </c>
      <c r="BG206" s="143">
        <f>IF(U206="zákl. přenesená",P206,0)</f>
        <v>0</v>
      </c>
      <c r="BH206" s="143">
        <f>IF(U206="sníž. přenesená",P206,0)</f>
        <v>0</v>
      </c>
      <c r="BI206" s="143">
        <f>IF(U206="nulová",P206,0)</f>
        <v>0</v>
      </c>
      <c r="BJ206" s="16" t="s">
        <v>21</v>
      </c>
      <c r="BK206" s="143">
        <f>ROUND(V206*K206,2)</f>
        <v>0</v>
      </c>
      <c r="BL206" s="16" t="s">
        <v>148</v>
      </c>
      <c r="BM206" s="16" t="s">
        <v>257</v>
      </c>
    </row>
    <row r="207" spans="2:65" s="10" customFormat="1" ht="22.5" customHeight="1">
      <c r="B207" s="144"/>
      <c r="C207" s="145"/>
      <c r="D207" s="145"/>
      <c r="E207" s="146" t="s">
        <v>3</v>
      </c>
      <c r="F207" s="418" t="s">
        <v>258</v>
      </c>
      <c r="G207" s="410"/>
      <c r="H207" s="410"/>
      <c r="I207" s="410"/>
      <c r="J207" s="145"/>
      <c r="K207" s="147">
        <v>11.776</v>
      </c>
      <c r="L207" s="145"/>
      <c r="M207" s="145"/>
      <c r="N207" s="145"/>
      <c r="O207" s="145"/>
      <c r="P207" s="145"/>
      <c r="Q207" s="145"/>
      <c r="R207" s="148"/>
      <c r="T207" s="149"/>
      <c r="U207" s="145"/>
      <c r="V207" s="145"/>
      <c r="W207" s="145"/>
      <c r="X207" s="145"/>
      <c r="Y207" s="145"/>
      <c r="Z207" s="145"/>
      <c r="AA207" s="145"/>
      <c r="AB207" s="145"/>
      <c r="AC207" s="145"/>
      <c r="AD207" s="150"/>
      <c r="AT207" s="151" t="s">
        <v>151</v>
      </c>
      <c r="AU207" s="151" t="s">
        <v>91</v>
      </c>
      <c r="AV207" s="10" t="s">
        <v>91</v>
      </c>
      <c r="AW207" s="10" t="s">
        <v>5</v>
      </c>
      <c r="AX207" s="10" t="s">
        <v>81</v>
      </c>
      <c r="AY207" s="151" t="s">
        <v>142</v>
      </c>
    </row>
    <row r="208" spans="2:65" s="11" customFormat="1" ht="22.5" customHeight="1">
      <c r="B208" s="152"/>
      <c r="C208" s="153"/>
      <c r="D208" s="153"/>
      <c r="E208" s="154" t="s">
        <v>3</v>
      </c>
      <c r="F208" s="413" t="s">
        <v>152</v>
      </c>
      <c r="G208" s="414"/>
      <c r="H208" s="414"/>
      <c r="I208" s="414"/>
      <c r="J208" s="153"/>
      <c r="K208" s="155">
        <v>11.776</v>
      </c>
      <c r="L208" s="153"/>
      <c r="M208" s="153"/>
      <c r="N208" s="153"/>
      <c r="O208" s="153"/>
      <c r="P208" s="153"/>
      <c r="Q208" s="153"/>
      <c r="R208" s="156"/>
      <c r="T208" s="157"/>
      <c r="U208" s="153"/>
      <c r="V208" s="153"/>
      <c r="W208" s="153"/>
      <c r="X208" s="153"/>
      <c r="Y208" s="153"/>
      <c r="Z208" s="153"/>
      <c r="AA208" s="153"/>
      <c r="AB208" s="153"/>
      <c r="AC208" s="153"/>
      <c r="AD208" s="158"/>
      <c r="AT208" s="159" t="s">
        <v>151</v>
      </c>
      <c r="AU208" s="159" t="s">
        <v>91</v>
      </c>
      <c r="AV208" s="11" t="s">
        <v>148</v>
      </c>
      <c r="AW208" s="11" t="s">
        <v>5</v>
      </c>
      <c r="AX208" s="11" t="s">
        <v>21</v>
      </c>
      <c r="AY208" s="159" t="s">
        <v>142</v>
      </c>
    </row>
    <row r="209" spans="2:65" s="1" customFormat="1" ht="31.5" customHeight="1">
      <c r="B209" s="133"/>
      <c r="C209" s="134" t="s">
        <v>259</v>
      </c>
      <c r="D209" s="134" t="s">
        <v>144</v>
      </c>
      <c r="E209" s="135" t="s">
        <v>260</v>
      </c>
      <c r="F209" s="406" t="s">
        <v>261</v>
      </c>
      <c r="G209" s="407"/>
      <c r="H209" s="407"/>
      <c r="I209" s="407"/>
      <c r="J209" s="136" t="s">
        <v>147</v>
      </c>
      <c r="K209" s="137">
        <v>35.71</v>
      </c>
      <c r="L209" s="138"/>
      <c r="M209" s="408"/>
      <c r="N209" s="407"/>
      <c r="O209" s="407"/>
      <c r="P209" s="408">
        <f>ROUND(V209*K209,2)</f>
        <v>0</v>
      </c>
      <c r="Q209" s="407"/>
      <c r="R209" s="139"/>
      <c r="T209" s="140" t="s">
        <v>3</v>
      </c>
      <c r="U209" s="39" t="s">
        <v>44</v>
      </c>
      <c r="V209" s="98">
        <f>L209+M209</f>
        <v>0</v>
      </c>
      <c r="W209" s="98">
        <f>ROUND(L209*K209,2)</f>
        <v>0</v>
      </c>
      <c r="X209" s="98">
        <f>ROUND(M209*K209,2)</f>
        <v>0</v>
      </c>
      <c r="Y209" s="141">
        <v>0</v>
      </c>
      <c r="Z209" s="141">
        <f>Y209*K209</f>
        <v>0</v>
      </c>
      <c r="AA209" s="141">
        <v>0</v>
      </c>
      <c r="AB209" s="141">
        <f>AA209*K209</f>
        <v>0</v>
      </c>
      <c r="AC209" s="141">
        <v>0</v>
      </c>
      <c r="AD209" s="142">
        <f>AC209*K209</f>
        <v>0</v>
      </c>
      <c r="AR209" s="16" t="s">
        <v>148</v>
      </c>
      <c r="AT209" s="16" t="s">
        <v>144</v>
      </c>
      <c r="AU209" s="16" t="s">
        <v>91</v>
      </c>
      <c r="AY209" s="16" t="s">
        <v>142</v>
      </c>
      <c r="BE209" s="143">
        <f>IF(U209="základní",P209,0)</f>
        <v>0</v>
      </c>
      <c r="BF209" s="143">
        <f>IF(U209="snížená",P209,0)</f>
        <v>0</v>
      </c>
      <c r="BG209" s="143">
        <f>IF(U209="zákl. přenesená",P209,0)</f>
        <v>0</v>
      </c>
      <c r="BH209" s="143">
        <f>IF(U209="sníž. přenesená",P209,0)</f>
        <v>0</v>
      </c>
      <c r="BI209" s="143">
        <f>IF(U209="nulová",P209,0)</f>
        <v>0</v>
      </c>
      <c r="BJ209" s="16" t="s">
        <v>21</v>
      </c>
      <c r="BK209" s="143">
        <f>ROUND(V209*K209,2)</f>
        <v>0</v>
      </c>
      <c r="BL209" s="16" t="s">
        <v>148</v>
      </c>
      <c r="BM209" s="16" t="s">
        <v>262</v>
      </c>
    </row>
    <row r="210" spans="2:65" s="10" customFormat="1" ht="22.5" customHeight="1">
      <c r="B210" s="144"/>
      <c r="C210" s="145"/>
      <c r="D210" s="145"/>
      <c r="E210" s="146" t="s">
        <v>3</v>
      </c>
      <c r="F210" s="418" t="s">
        <v>247</v>
      </c>
      <c r="G210" s="410"/>
      <c r="H210" s="410"/>
      <c r="I210" s="410"/>
      <c r="J210" s="145"/>
      <c r="K210" s="147">
        <v>12.56</v>
      </c>
      <c r="L210" s="145"/>
      <c r="M210" s="145"/>
      <c r="N210" s="145"/>
      <c r="O210" s="145"/>
      <c r="P210" s="145"/>
      <c r="Q210" s="145"/>
      <c r="R210" s="148"/>
      <c r="T210" s="149"/>
      <c r="U210" s="145"/>
      <c r="V210" s="145"/>
      <c r="W210" s="145"/>
      <c r="X210" s="145"/>
      <c r="Y210" s="145"/>
      <c r="Z210" s="145"/>
      <c r="AA210" s="145"/>
      <c r="AB210" s="145"/>
      <c r="AC210" s="145"/>
      <c r="AD210" s="150"/>
      <c r="AT210" s="151" t="s">
        <v>151</v>
      </c>
      <c r="AU210" s="151" t="s">
        <v>91</v>
      </c>
      <c r="AV210" s="10" t="s">
        <v>91</v>
      </c>
      <c r="AW210" s="10" t="s">
        <v>5</v>
      </c>
      <c r="AX210" s="10" t="s">
        <v>81</v>
      </c>
      <c r="AY210" s="151" t="s">
        <v>142</v>
      </c>
    </row>
    <row r="211" spans="2:65" s="10" customFormat="1" ht="22.5" customHeight="1">
      <c r="B211" s="144"/>
      <c r="C211" s="145"/>
      <c r="D211" s="145"/>
      <c r="E211" s="146" t="s">
        <v>3</v>
      </c>
      <c r="F211" s="409" t="s">
        <v>248</v>
      </c>
      <c r="G211" s="410"/>
      <c r="H211" s="410"/>
      <c r="I211" s="410"/>
      <c r="J211" s="145"/>
      <c r="K211" s="147">
        <v>8.32</v>
      </c>
      <c r="L211" s="145"/>
      <c r="M211" s="145"/>
      <c r="N211" s="145"/>
      <c r="O211" s="145"/>
      <c r="P211" s="145"/>
      <c r="Q211" s="145"/>
      <c r="R211" s="148"/>
      <c r="T211" s="149"/>
      <c r="U211" s="145"/>
      <c r="V211" s="145"/>
      <c r="W211" s="145"/>
      <c r="X211" s="145"/>
      <c r="Y211" s="145"/>
      <c r="Z211" s="145"/>
      <c r="AA211" s="145"/>
      <c r="AB211" s="145"/>
      <c r="AC211" s="145"/>
      <c r="AD211" s="150"/>
      <c r="AT211" s="151" t="s">
        <v>151</v>
      </c>
      <c r="AU211" s="151" t="s">
        <v>91</v>
      </c>
      <c r="AV211" s="10" t="s">
        <v>91</v>
      </c>
      <c r="AW211" s="10" t="s">
        <v>5</v>
      </c>
      <c r="AX211" s="10" t="s">
        <v>81</v>
      </c>
      <c r="AY211" s="151" t="s">
        <v>142</v>
      </c>
    </row>
    <row r="212" spans="2:65" s="10" customFormat="1" ht="22.5" customHeight="1">
      <c r="B212" s="144"/>
      <c r="C212" s="145"/>
      <c r="D212" s="145"/>
      <c r="E212" s="146" t="s">
        <v>3</v>
      </c>
      <c r="F212" s="409" t="s">
        <v>249</v>
      </c>
      <c r="G212" s="410"/>
      <c r="H212" s="410"/>
      <c r="I212" s="410"/>
      <c r="J212" s="145"/>
      <c r="K212" s="147">
        <v>20.88</v>
      </c>
      <c r="L212" s="145"/>
      <c r="M212" s="145"/>
      <c r="N212" s="145"/>
      <c r="O212" s="145"/>
      <c r="P212" s="145"/>
      <c r="Q212" s="145"/>
      <c r="R212" s="148"/>
      <c r="T212" s="149"/>
      <c r="U212" s="145"/>
      <c r="V212" s="145"/>
      <c r="W212" s="145"/>
      <c r="X212" s="145"/>
      <c r="Y212" s="145"/>
      <c r="Z212" s="145"/>
      <c r="AA212" s="145"/>
      <c r="AB212" s="145"/>
      <c r="AC212" s="145"/>
      <c r="AD212" s="150"/>
      <c r="AT212" s="151" t="s">
        <v>151</v>
      </c>
      <c r="AU212" s="151" t="s">
        <v>91</v>
      </c>
      <c r="AV212" s="10" t="s">
        <v>91</v>
      </c>
      <c r="AW212" s="10" t="s">
        <v>5</v>
      </c>
      <c r="AX212" s="10" t="s">
        <v>81</v>
      </c>
      <c r="AY212" s="151" t="s">
        <v>142</v>
      </c>
    </row>
    <row r="213" spans="2:65" s="10" customFormat="1" ht="22.5" customHeight="1">
      <c r="B213" s="144"/>
      <c r="C213" s="145"/>
      <c r="D213" s="145"/>
      <c r="E213" s="146" t="s">
        <v>3</v>
      </c>
      <c r="F213" s="409" t="s">
        <v>250</v>
      </c>
      <c r="G213" s="410"/>
      <c r="H213" s="410"/>
      <c r="I213" s="410"/>
      <c r="J213" s="145"/>
      <c r="K213" s="147">
        <v>-6.05</v>
      </c>
      <c r="L213" s="145"/>
      <c r="M213" s="145"/>
      <c r="N213" s="145"/>
      <c r="O213" s="145"/>
      <c r="P213" s="145"/>
      <c r="Q213" s="145"/>
      <c r="R213" s="148"/>
      <c r="T213" s="149"/>
      <c r="U213" s="145"/>
      <c r="V213" s="145"/>
      <c r="W213" s="145"/>
      <c r="X213" s="145"/>
      <c r="Y213" s="145"/>
      <c r="Z213" s="145"/>
      <c r="AA213" s="145"/>
      <c r="AB213" s="145"/>
      <c r="AC213" s="145"/>
      <c r="AD213" s="150"/>
      <c r="AT213" s="151" t="s">
        <v>151</v>
      </c>
      <c r="AU213" s="151" t="s">
        <v>91</v>
      </c>
      <c r="AV213" s="10" t="s">
        <v>91</v>
      </c>
      <c r="AW213" s="10" t="s">
        <v>5</v>
      </c>
      <c r="AX213" s="10" t="s">
        <v>81</v>
      </c>
      <c r="AY213" s="151" t="s">
        <v>142</v>
      </c>
    </row>
    <row r="214" spans="2:65" s="11" customFormat="1" ht="22.5" customHeight="1">
      <c r="B214" s="152"/>
      <c r="C214" s="153"/>
      <c r="D214" s="153"/>
      <c r="E214" s="154" t="s">
        <v>3</v>
      </c>
      <c r="F214" s="413" t="s">
        <v>152</v>
      </c>
      <c r="G214" s="414"/>
      <c r="H214" s="414"/>
      <c r="I214" s="414"/>
      <c r="J214" s="153"/>
      <c r="K214" s="155">
        <v>35.71</v>
      </c>
      <c r="L214" s="153"/>
      <c r="M214" s="153"/>
      <c r="N214" s="153"/>
      <c r="O214" s="153"/>
      <c r="P214" s="153"/>
      <c r="Q214" s="153"/>
      <c r="R214" s="156"/>
      <c r="T214" s="157"/>
      <c r="U214" s="153"/>
      <c r="V214" s="153"/>
      <c r="W214" s="153"/>
      <c r="X214" s="153"/>
      <c r="Y214" s="153"/>
      <c r="Z214" s="153"/>
      <c r="AA214" s="153"/>
      <c r="AB214" s="153"/>
      <c r="AC214" s="153"/>
      <c r="AD214" s="158"/>
      <c r="AT214" s="159" t="s">
        <v>151</v>
      </c>
      <c r="AU214" s="159" t="s">
        <v>91</v>
      </c>
      <c r="AV214" s="11" t="s">
        <v>148</v>
      </c>
      <c r="AW214" s="11" t="s">
        <v>5</v>
      </c>
      <c r="AX214" s="11" t="s">
        <v>21</v>
      </c>
      <c r="AY214" s="159" t="s">
        <v>142</v>
      </c>
    </row>
    <row r="215" spans="2:65" s="9" customFormat="1" ht="29.85" customHeight="1">
      <c r="B215" s="121"/>
      <c r="C215" s="122"/>
      <c r="D215" s="132" t="s">
        <v>108</v>
      </c>
      <c r="E215" s="132"/>
      <c r="F215" s="132"/>
      <c r="G215" s="132"/>
      <c r="H215" s="132"/>
      <c r="I215" s="132"/>
      <c r="J215" s="132"/>
      <c r="K215" s="132"/>
      <c r="L215" s="132"/>
      <c r="M215" s="404">
        <f>BK215</f>
        <v>0</v>
      </c>
      <c r="N215" s="405"/>
      <c r="O215" s="405"/>
      <c r="P215" s="405"/>
      <c r="Q215" s="405"/>
      <c r="R215" s="124"/>
      <c r="T215" s="125"/>
      <c r="U215" s="122"/>
      <c r="V215" s="122"/>
      <c r="W215" s="126">
        <f>SUM(W216:W233)</f>
        <v>0</v>
      </c>
      <c r="X215" s="126">
        <f>SUM(X216:X233)</f>
        <v>0</v>
      </c>
      <c r="Y215" s="122"/>
      <c r="Z215" s="127">
        <f>SUM(Z216:Z233)</f>
        <v>14.329800000000002</v>
      </c>
      <c r="AA215" s="122"/>
      <c r="AB215" s="127">
        <f>SUM(AB216:AB233)</f>
        <v>1.58839</v>
      </c>
      <c r="AC215" s="122"/>
      <c r="AD215" s="128">
        <f>SUM(AD216:AD233)</f>
        <v>6.1919999999999993</v>
      </c>
      <c r="AR215" s="129" t="s">
        <v>21</v>
      </c>
      <c r="AT215" s="130" t="s">
        <v>80</v>
      </c>
      <c r="AU215" s="130" t="s">
        <v>21</v>
      </c>
      <c r="AY215" s="129" t="s">
        <v>142</v>
      </c>
      <c r="BK215" s="131">
        <f>SUM(BK216:BK233)</f>
        <v>0</v>
      </c>
    </row>
    <row r="216" spans="2:65" s="1" customFormat="1" ht="31.5" customHeight="1">
      <c r="B216" s="133"/>
      <c r="C216" s="134" t="s">
        <v>263</v>
      </c>
      <c r="D216" s="134" t="s">
        <v>144</v>
      </c>
      <c r="E216" s="135" t="s">
        <v>264</v>
      </c>
      <c r="F216" s="406" t="s">
        <v>265</v>
      </c>
      <c r="G216" s="407"/>
      <c r="H216" s="407"/>
      <c r="I216" s="407"/>
      <c r="J216" s="136" t="s">
        <v>160</v>
      </c>
      <c r="K216" s="137">
        <v>11</v>
      </c>
      <c r="L216" s="138"/>
      <c r="M216" s="408"/>
      <c r="N216" s="407"/>
      <c r="O216" s="407"/>
      <c r="P216" s="408">
        <f>ROUND(V216*K216,2)</f>
        <v>0</v>
      </c>
      <c r="Q216" s="407"/>
      <c r="R216" s="139"/>
      <c r="T216" s="140" t="s">
        <v>3</v>
      </c>
      <c r="U216" s="39" t="s">
        <v>44</v>
      </c>
      <c r="V216" s="98">
        <f>L216+M216</f>
        <v>0</v>
      </c>
      <c r="W216" s="98">
        <f>ROUND(L216*K216,2)</f>
        <v>0</v>
      </c>
      <c r="X216" s="98">
        <f>ROUND(M216*K216,2)</f>
        <v>0</v>
      </c>
      <c r="Y216" s="141">
        <v>0.18</v>
      </c>
      <c r="Z216" s="141">
        <f>Y216*K216</f>
        <v>1.98</v>
      </c>
      <c r="AA216" s="141">
        <v>9.5990000000000006E-2</v>
      </c>
      <c r="AB216" s="141">
        <f>AA216*K216</f>
        <v>1.05589</v>
      </c>
      <c r="AC216" s="141">
        <v>0</v>
      </c>
      <c r="AD216" s="142">
        <f>AC216*K216</f>
        <v>0</v>
      </c>
      <c r="AR216" s="16" t="s">
        <v>148</v>
      </c>
      <c r="AT216" s="16" t="s">
        <v>144</v>
      </c>
      <c r="AU216" s="16" t="s">
        <v>91</v>
      </c>
      <c r="AY216" s="16" t="s">
        <v>142</v>
      </c>
      <c r="BE216" s="143">
        <f>IF(U216="základní",P216,0)</f>
        <v>0</v>
      </c>
      <c r="BF216" s="143">
        <f>IF(U216="snížená",P216,0)</f>
        <v>0</v>
      </c>
      <c r="BG216" s="143">
        <f>IF(U216="zákl. přenesená",P216,0)</f>
        <v>0</v>
      </c>
      <c r="BH216" s="143">
        <f>IF(U216="sníž. přenesená",P216,0)</f>
        <v>0</v>
      </c>
      <c r="BI216" s="143">
        <f>IF(U216="nulová",P216,0)</f>
        <v>0</v>
      </c>
      <c r="BJ216" s="16" t="s">
        <v>21</v>
      </c>
      <c r="BK216" s="143">
        <f>ROUND(V216*K216,2)</f>
        <v>0</v>
      </c>
      <c r="BL216" s="16" t="s">
        <v>148</v>
      </c>
      <c r="BM216" s="16" t="s">
        <v>266</v>
      </c>
    </row>
    <row r="217" spans="2:65" s="10" customFormat="1" ht="22.5" customHeight="1">
      <c r="B217" s="144"/>
      <c r="C217" s="145"/>
      <c r="D217" s="145"/>
      <c r="E217" s="146" t="s">
        <v>3</v>
      </c>
      <c r="F217" s="418" t="s">
        <v>267</v>
      </c>
      <c r="G217" s="410"/>
      <c r="H217" s="410"/>
      <c r="I217" s="410"/>
      <c r="J217" s="145"/>
      <c r="K217" s="147">
        <v>11</v>
      </c>
      <c r="L217" s="145"/>
      <c r="M217" s="145"/>
      <c r="N217" s="145"/>
      <c r="O217" s="145"/>
      <c r="P217" s="145"/>
      <c r="Q217" s="145"/>
      <c r="R217" s="148"/>
      <c r="T217" s="149"/>
      <c r="U217" s="145"/>
      <c r="V217" s="145"/>
      <c r="W217" s="145"/>
      <c r="X217" s="145"/>
      <c r="Y217" s="145"/>
      <c r="Z217" s="145"/>
      <c r="AA217" s="145"/>
      <c r="AB217" s="145"/>
      <c r="AC217" s="145"/>
      <c r="AD217" s="150"/>
      <c r="AT217" s="151" t="s">
        <v>151</v>
      </c>
      <c r="AU217" s="151" t="s">
        <v>91</v>
      </c>
      <c r="AV217" s="10" t="s">
        <v>91</v>
      </c>
      <c r="AW217" s="10" t="s">
        <v>5</v>
      </c>
      <c r="AX217" s="10" t="s">
        <v>81</v>
      </c>
      <c r="AY217" s="151" t="s">
        <v>142</v>
      </c>
    </row>
    <row r="218" spans="2:65" s="11" customFormat="1" ht="22.5" customHeight="1">
      <c r="B218" s="152"/>
      <c r="C218" s="153"/>
      <c r="D218" s="153"/>
      <c r="E218" s="154" t="s">
        <v>3</v>
      </c>
      <c r="F218" s="413" t="s">
        <v>152</v>
      </c>
      <c r="G218" s="414"/>
      <c r="H218" s="414"/>
      <c r="I218" s="414"/>
      <c r="J218" s="153"/>
      <c r="K218" s="155">
        <v>11</v>
      </c>
      <c r="L218" s="153"/>
      <c r="M218" s="153"/>
      <c r="N218" s="153"/>
      <c r="O218" s="153"/>
      <c r="P218" s="153"/>
      <c r="Q218" s="153"/>
      <c r="R218" s="156"/>
      <c r="T218" s="157"/>
      <c r="U218" s="153"/>
      <c r="V218" s="153"/>
      <c r="W218" s="153"/>
      <c r="X218" s="153"/>
      <c r="Y218" s="153"/>
      <c r="Z218" s="153"/>
      <c r="AA218" s="153"/>
      <c r="AB218" s="153"/>
      <c r="AC218" s="153"/>
      <c r="AD218" s="158"/>
      <c r="AT218" s="159" t="s">
        <v>151</v>
      </c>
      <c r="AU218" s="159" t="s">
        <v>91</v>
      </c>
      <c r="AV218" s="11" t="s">
        <v>148</v>
      </c>
      <c r="AW218" s="11" t="s">
        <v>5</v>
      </c>
      <c r="AX218" s="11" t="s">
        <v>21</v>
      </c>
      <c r="AY218" s="159" t="s">
        <v>142</v>
      </c>
    </row>
    <row r="219" spans="2:65" s="1" customFormat="1" ht="22.5" customHeight="1">
      <c r="B219" s="133"/>
      <c r="C219" s="168" t="s">
        <v>268</v>
      </c>
      <c r="D219" s="168" t="s">
        <v>214</v>
      </c>
      <c r="E219" s="169" t="s">
        <v>269</v>
      </c>
      <c r="F219" s="419" t="s">
        <v>270</v>
      </c>
      <c r="G219" s="420"/>
      <c r="H219" s="420"/>
      <c r="I219" s="420"/>
      <c r="J219" s="170" t="s">
        <v>271</v>
      </c>
      <c r="K219" s="171">
        <v>25</v>
      </c>
      <c r="L219" s="172"/>
      <c r="M219" s="420"/>
      <c r="N219" s="420"/>
      <c r="O219" s="407"/>
      <c r="P219" s="408">
        <f>ROUND(V219*K219,2)</f>
        <v>0</v>
      </c>
      <c r="Q219" s="407"/>
      <c r="R219" s="139"/>
      <c r="T219" s="140" t="s">
        <v>3</v>
      </c>
      <c r="U219" s="39" t="s">
        <v>44</v>
      </c>
      <c r="V219" s="98">
        <f>L219+M219</f>
        <v>0</v>
      </c>
      <c r="W219" s="98">
        <f>ROUND(L219*K219,2)</f>
        <v>0</v>
      </c>
      <c r="X219" s="98">
        <f>ROUND(M219*K219,2)</f>
        <v>0</v>
      </c>
      <c r="Y219" s="141">
        <v>0</v>
      </c>
      <c r="Z219" s="141">
        <f>Y219*K219</f>
        <v>0</v>
      </c>
      <c r="AA219" s="141">
        <v>2.1299999999999999E-2</v>
      </c>
      <c r="AB219" s="141">
        <f>AA219*K219</f>
        <v>0.53249999999999997</v>
      </c>
      <c r="AC219" s="141">
        <v>0</v>
      </c>
      <c r="AD219" s="142">
        <f>AC219*K219</f>
        <v>0</v>
      </c>
      <c r="AR219" s="16" t="s">
        <v>217</v>
      </c>
      <c r="AT219" s="16" t="s">
        <v>214</v>
      </c>
      <c r="AU219" s="16" t="s">
        <v>91</v>
      </c>
      <c r="AY219" s="16" t="s">
        <v>142</v>
      </c>
      <c r="BE219" s="143">
        <f>IF(U219="základní",P219,0)</f>
        <v>0</v>
      </c>
      <c r="BF219" s="143">
        <f>IF(U219="snížená",P219,0)</f>
        <v>0</v>
      </c>
      <c r="BG219" s="143">
        <f>IF(U219="zákl. přenesená",P219,0)</f>
        <v>0</v>
      </c>
      <c r="BH219" s="143">
        <f>IF(U219="sníž. přenesená",P219,0)</f>
        <v>0</v>
      </c>
      <c r="BI219" s="143">
        <f>IF(U219="nulová",P219,0)</f>
        <v>0</v>
      </c>
      <c r="BJ219" s="16" t="s">
        <v>21</v>
      </c>
      <c r="BK219" s="143">
        <f>ROUND(V219*K219,2)</f>
        <v>0</v>
      </c>
      <c r="BL219" s="16" t="s">
        <v>148</v>
      </c>
      <c r="BM219" s="16" t="s">
        <v>272</v>
      </c>
    </row>
    <row r="220" spans="2:65" s="10" customFormat="1" ht="22.5" customHeight="1">
      <c r="B220" s="144"/>
      <c r="C220" s="145"/>
      <c r="D220" s="145"/>
      <c r="E220" s="146" t="s">
        <v>3</v>
      </c>
      <c r="F220" s="418" t="s">
        <v>273</v>
      </c>
      <c r="G220" s="410"/>
      <c r="H220" s="410"/>
      <c r="I220" s="410"/>
      <c r="J220" s="145"/>
      <c r="K220" s="147">
        <v>25</v>
      </c>
      <c r="L220" s="145"/>
      <c r="M220" s="145"/>
      <c r="N220" s="145"/>
      <c r="O220" s="145"/>
      <c r="P220" s="145"/>
      <c r="Q220" s="145"/>
      <c r="R220" s="148"/>
      <c r="T220" s="149"/>
      <c r="U220" s="145"/>
      <c r="V220" s="145"/>
      <c r="W220" s="145"/>
      <c r="X220" s="145"/>
      <c r="Y220" s="145"/>
      <c r="Z220" s="145"/>
      <c r="AA220" s="145"/>
      <c r="AB220" s="145"/>
      <c r="AC220" s="145"/>
      <c r="AD220" s="150"/>
      <c r="AT220" s="151" t="s">
        <v>151</v>
      </c>
      <c r="AU220" s="151" t="s">
        <v>91</v>
      </c>
      <c r="AV220" s="10" t="s">
        <v>91</v>
      </c>
      <c r="AW220" s="10" t="s">
        <v>5</v>
      </c>
      <c r="AX220" s="10" t="s">
        <v>81</v>
      </c>
      <c r="AY220" s="151" t="s">
        <v>142</v>
      </c>
    </row>
    <row r="221" spans="2:65" s="11" customFormat="1" ht="22.5" customHeight="1">
      <c r="B221" s="152"/>
      <c r="C221" s="153"/>
      <c r="D221" s="153"/>
      <c r="E221" s="154" t="s">
        <v>3</v>
      </c>
      <c r="F221" s="413" t="s">
        <v>152</v>
      </c>
      <c r="G221" s="414"/>
      <c r="H221" s="414"/>
      <c r="I221" s="414"/>
      <c r="J221" s="153"/>
      <c r="K221" s="155">
        <v>25</v>
      </c>
      <c r="L221" s="153"/>
      <c r="M221" s="153"/>
      <c r="N221" s="153"/>
      <c r="O221" s="153"/>
      <c r="P221" s="153"/>
      <c r="Q221" s="153"/>
      <c r="R221" s="156"/>
      <c r="T221" s="157"/>
      <c r="U221" s="153"/>
      <c r="V221" s="153"/>
      <c r="W221" s="153"/>
      <c r="X221" s="153"/>
      <c r="Y221" s="153"/>
      <c r="Z221" s="153"/>
      <c r="AA221" s="153"/>
      <c r="AB221" s="153"/>
      <c r="AC221" s="153"/>
      <c r="AD221" s="158"/>
      <c r="AT221" s="159" t="s">
        <v>151</v>
      </c>
      <c r="AU221" s="159" t="s">
        <v>91</v>
      </c>
      <c r="AV221" s="11" t="s">
        <v>148</v>
      </c>
      <c r="AW221" s="11" t="s">
        <v>5</v>
      </c>
      <c r="AX221" s="11" t="s">
        <v>21</v>
      </c>
      <c r="AY221" s="159" t="s">
        <v>142</v>
      </c>
    </row>
    <row r="222" spans="2:65" s="1" customFormat="1" ht="22.5" customHeight="1">
      <c r="B222" s="133"/>
      <c r="C222" s="134" t="s">
        <v>274</v>
      </c>
      <c r="D222" s="134" t="s">
        <v>144</v>
      </c>
      <c r="E222" s="135" t="s">
        <v>275</v>
      </c>
      <c r="F222" s="406" t="s">
        <v>276</v>
      </c>
      <c r="G222" s="407"/>
      <c r="H222" s="407"/>
      <c r="I222" s="407"/>
      <c r="J222" s="136" t="s">
        <v>160</v>
      </c>
      <c r="K222" s="137">
        <v>12.6</v>
      </c>
      <c r="L222" s="138"/>
      <c r="M222" s="408"/>
      <c r="N222" s="407"/>
      <c r="O222" s="407"/>
      <c r="P222" s="408">
        <f>ROUND(V222*K222,2)</f>
        <v>0</v>
      </c>
      <c r="Q222" s="407"/>
      <c r="R222" s="139"/>
      <c r="T222" s="140" t="s">
        <v>3</v>
      </c>
      <c r="U222" s="39" t="s">
        <v>44</v>
      </c>
      <c r="V222" s="98">
        <f>L222+M222</f>
        <v>0</v>
      </c>
      <c r="W222" s="98">
        <f>ROUND(L222*K222,2)</f>
        <v>0</v>
      </c>
      <c r="X222" s="98">
        <f>ROUND(M222*K222,2)</f>
        <v>0</v>
      </c>
      <c r="Y222" s="141">
        <v>0.307</v>
      </c>
      <c r="Z222" s="141">
        <f>Y222*K222</f>
        <v>3.8681999999999999</v>
      </c>
      <c r="AA222" s="141">
        <v>0</v>
      </c>
      <c r="AB222" s="141">
        <f>AA222*K222</f>
        <v>0</v>
      </c>
      <c r="AC222" s="141">
        <v>0</v>
      </c>
      <c r="AD222" s="142">
        <f>AC222*K222</f>
        <v>0</v>
      </c>
      <c r="AR222" s="16" t="s">
        <v>148</v>
      </c>
      <c r="AT222" s="16" t="s">
        <v>144</v>
      </c>
      <c r="AU222" s="16" t="s">
        <v>91</v>
      </c>
      <c r="AY222" s="16" t="s">
        <v>142</v>
      </c>
      <c r="BE222" s="143">
        <f>IF(U222="základní",P222,0)</f>
        <v>0</v>
      </c>
      <c r="BF222" s="143">
        <f>IF(U222="snížená",P222,0)</f>
        <v>0</v>
      </c>
      <c r="BG222" s="143">
        <f>IF(U222="zákl. přenesená",P222,0)</f>
        <v>0</v>
      </c>
      <c r="BH222" s="143">
        <f>IF(U222="sníž. přenesená",P222,0)</f>
        <v>0</v>
      </c>
      <c r="BI222" s="143">
        <f>IF(U222="nulová",P222,0)</f>
        <v>0</v>
      </c>
      <c r="BJ222" s="16" t="s">
        <v>21</v>
      </c>
      <c r="BK222" s="143">
        <f>ROUND(V222*K222,2)</f>
        <v>0</v>
      </c>
      <c r="BL222" s="16" t="s">
        <v>148</v>
      </c>
      <c r="BM222" s="16" t="s">
        <v>277</v>
      </c>
    </row>
    <row r="223" spans="2:65" s="10" customFormat="1" ht="22.5" customHeight="1">
      <c r="B223" s="144"/>
      <c r="C223" s="145"/>
      <c r="D223" s="145"/>
      <c r="E223" s="146" t="s">
        <v>3</v>
      </c>
      <c r="F223" s="418" t="s">
        <v>234</v>
      </c>
      <c r="G223" s="410"/>
      <c r="H223" s="410"/>
      <c r="I223" s="410"/>
      <c r="J223" s="145"/>
      <c r="K223" s="147">
        <v>12.6</v>
      </c>
      <c r="L223" s="145"/>
      <c r="M223" s="145"/>
      <c r="N223" s="145"/>
      <c r="O223" s="145"/>
      <c r="P223" s="145"/>
      <c r="Q223" s="145"/>
      <c r="R223" s="148"/>
      <c r="T223" s="149"/>
      <c r="U223" s="145"/>
      <c r="V223" s="145"/>
      <c r="W223" s="145"/>
      <c r="X223" s="145"/>
      <c r="Y223" s="145"/>
      <c r="Z223" s="145"/>
      <c r="AA223" s="145"/>
      <c r="AB223" s="145"/>
      <c r="AC223" s="145"/>
      <c r="AD223" s="150"/>
      <c r="AT223" s="151" t="s">
        <v>151</v>
      </c>
      <c r="AU223" s="151" t="s">
        <v>91</v>
      </c>
      <c r="AV223" s="10" t="s">
        <v>91</v>
      </c>
      <c r="AW223" s="10" t="s">
        <v>5</v>
      </c>
      <c r="AX223" s="10" t="s">
        <v>81</v>
      </c>
      <c r="AY223" s="151" t="s">
        <v>142</v>
      </c>
    </row>
    <row r="224" spans="2:65" s="11" customFormat="1" ht="22.5" customHeight="1">
      <c r="B224" s="152"/>
      <c r="C224" s="153"/>
      <c r="D224" s="153"/>
      <c r="E224" s="154" t="s">
        <v>3</v>
      </c>
      <c r="F224" s="413" t="s">
        <v>152</v>
      </c>
      <c r="G224" s="414"/>
      <c r="H224" s="414"/>
      <c r="I224" s="414"/>
      <c r="J224" s="153"/>
      <c r="K224" s="155">
        <v>12.6</v>
      </c>
      <c r="L224" s="153"/>
      <c r="M224" s="153"/>
      <c r="N224" s="153"/>
      <c r="O224" s="153"/>
      <c r="P224" s="153"/>
      <c r="Q224" s="153"/>
      <c r="R224" s="156"/>
      <c r="T224" s="157"/>
      <c r="U224" s="153"/>
      <c r="V224" s="153"/>
      <c r="W224" s="153"/>
      <c r="X224" s="153"/>
      <c r="Y224" s="153"/>
      <c r="Z224" s="153"/>
      <c r="AA224" s="153"/>
      <c r="AB224" s="153"/>
      <c r="AC224" s="153"/>
      <c r="AD224" s="158"/>
      <c r="AT224" s="159" t="s">
        <v>151</v>
      </c>
      <c r="AU224" s="159" t="s">
        <v>91</v>
      </c>
      <c r="AV224" s="11" t="s">
        <v>148</v>
      </c>
      <c r="AW224" s="11" t="s">
        <v>5</v>
      </c>
      <c r="AX224" s="11" t="s">
        <v>21</v>
      </c>
      <c r="AY224" s="159" t="s">
        <v>142</v>
      </c>
    </row>
    <row r="225" spans="2:65" s="1" customFormat="1" ht="22.5" customHeight="1">
      <c r="B225" s="133"/>
      <c r="C225" s="134" t="s">
        <v>278</v>
      </c>
      <c r="D225" s="134" t="s">
        <v>144</v>
      </c>
      <c r="E225" s="135" t="s">
        <v>279</v>
      </c>
      <c r="F225" s="406" t="s">
        <v>280</v>
      </c>
      <c r="G225" s="407"/>
      <c r="H225" s="407"/>
      <c r="I225" s="407"/>
      <c r="J225" s="136" t="s">
        <v>165</v>
      </c>
      <c r="K225" s="137">
        <v>0.36</v>
      </c>
      <c r="L225" s="138"/>
      <c r="M225" s="408"/>
      <c r="N225" s="407"/>
      <c r="O225" s="407"/>
      <c r="P225" s="408">
        <f>ROUND(V225*K225,2)</f>
        <v>0</v>
      </c>
      <c r="Q225" s="407"/>
      <c r="R225" s="139"/>
      <c r="T225" s="140" t="s">
        <v>3</v>
      </c>
      <c r="U225" s="39" t="s">
        <v>44</v>
      </c>
      <c r="V225" s="98">
        <f>L225+M225</f>
        <v>0</v>
      </c>
      <c r="W225" s="98">
        <f>ROUND(L225*K225,2)</f>
        <v>0</v>
      </c>
      <c r="X225" s="98">
        <f>ROUND(M225*K225,2)</f>
        <v>0</v>
      </c>
      <c r="Y225" s="141">
        <v>12.56</v>
      </c>
      <c r="Z225" s="141">
        <f>Y225*K225</f>
        <v>4.5216000000000003</v>
      </c>
      <c r="AA225" s="141">
        <v>0</v>
      </c>
      <c r="AB225" s="141">
        <f>AA225*K225</f>
        <v>0</v>
      </c>
      <c r="AC225" s="141">
        <v>2.2000000000000002</v>
      </c>
      <c r="AD225" s="142">
        <f>AC225*K225</f>
        <v>0.79200000000000004</v>
      </c>
      <c r="AR225" s="16" t="s">
        <v>148</v>
      </c>
      <c r="AT225" s="16" t="s">
        <v>144</v>
      </c>
      <c r="AU225" s="16" t="s">
        <v>91</v>
      </c>
      <c r="AY225" s="16" t="s">
        <v>142</v>
      </c>
      <c r="BE225" s="143">
        <f>IF(U225="základní",P225,0)</f>
        <v>0</v>
      </c>
      <c r="BF225" s="143">
        <f>IF(U225="snížená",P225,0)</f>
        <v>0</v>
      </c>
      <c r="BG225" s="143">
        <f>IF(U225="zákl. přenesená",P225,0)</f>
        <v>0</v>
      </c>
      <c r="BH225" s="143">
        <f>IF(U225="sníž. přenesená",P225,0)</f>
        <v>0</v>
      </c>
      <c r="BI225" s="143">
        <f>IF(U225="nulová",P225,0)</f>
        <v>0</v>
      </c>
      <c r="BJ225" s="16" t="s">
        <v>21</v>
      </c>
      <c r="BK225" s="143">
        <f>ROUND(V225*K225,2)</f>
        <v>0</v>
      </c>
      <c r="BL225" s="16" t="s">
        <v>148</v>
      </c>
      <c r="BM225" s="16" t="s">
        <v>281</v>
      </c>
    </row>
    <row r="226" spans="2:65" s="10" customFormat="1" ht="22.5" customHeight="1">
      <c r="B226" s="144"/>
      <c r="C226" s="145"/>
      <c r="D226" s="145"/>
      <c r="E226" s="146" t="s">
        <v>3</v>
      </c>
      <c r="F226" s="418" t="s">
        <v>282</v>
      </c>
      <c r="G226" s="410"/>
      <c r="H226" s="410"/>
      <c r="I226" s="410"/>
      <c r="J226" s="145"/>
      <c r="K226" s="147">
        <v>0.36</v>
      </c>
      <c r="L226" s="145"/>
      <c r="M226" s="145"/>
      <c r="N226" s="145"/>
      <c r="O226" s="145"/>
      <c r="P226" s="145"/>
      <c r="Q226" s="145"/>
      <c r="R226" s="148"/>
      <c r="T226" s="149"/>
      <c r="U226" s="145"/>
      <c r="V226" s="145"/>
      <c r="W226" s="145"/>
      <c r="X226" s="145"/>
      <c r="Y226" s="145"/>
      <c r="Z226" s="145"/>
      <c r="AA226" s="145"/>
      <c r="AB226" s="145"/>
      <c r="AC226" s="145"/>
      <c r="AD226" s="150"/>
      <c r="AT226" s="151" t="s">
        <v>151</v>
      </c>
      <c r="AU226" s="151" t="s">
        <v>91</v>
      </c>
      <c r="AV226" s="10" t="s">
        <v>91</v>
      </c>
      <c r="AW226" s="10" t="s">
        <v>5</v>
      </c>
      <c r="AX226" s="10" t="s">
        <v>81</v>
      </c>
      <c r="AY226" s="151" t="s">
        <v>142</v>
      </c>
    </row>
    <row r="227" spans="2:65" s="11" customFormat="1" ht="22.5" customHeight="1">
      <c r="B227" s="152"/>
      <c r="C227" s="153"/>
      <c r="D227" s="153"/>
      <c r="E227" s="154" t="s">
        <v>3</v>
      </c>
      <c r="F227" s="413" t="s">
        <v>152</v>
      </c>
      <c r="G227" s="414"/>
      <c r="H227" s="414"/>
      <c r="I227" s="414"/>
      <c r="J227" s="153"/>
      <c r="K227" s="155">
        <v>0.36</v>
      </c>
      <c r="L227" s="153"/>
      <c r="M227" s="153"/>
      <c r="N227" s="153"/>
      <c r="O227" s="153"/>
      <c r="P227" s="153"/>
      <c r="Q227" s="153"/>
      <c r="R227" s="156"/>
      <c r="T227" s="157"/>
      <c r="U227" s="153"/>
      <c r="V227" s="153"/>
      <c r="W227" s="153"/>
      <c r="X227" s="153"/>
      <c r="Y227" s="153"/>
      <c r="Z227" s="153"/>
      <c r="AA227" s="153"/>
      <c r="AB227" s="153"/>
      <c r="AC227" s="153"/>
      <c r="AD227" s="158"/>
      <c r="AT227" s="159" t="s">
        <v>151</v>
      </c>
      <c r="AU227" s="159" t="s">
        <v>91</v>
      </c>
      <c r="AV227" s="11" t="s">
        <v>148</v>
      </c>
      <c r="AW227" s="11" t="s">
        <v>5</v>
      </c>
      <c r="AX227" s="11" t="s">
        <v>21</v>
      </c>
      <c r="AY227" s="159" t="s">
        <v>142</v>
      </c>
    </row>
    <row r="228" spans="2:65" s="1" customFormat="1" ht="31.5" customHeight="1">
      <c r="B228" s="133"/>
      <c r="C228" s="134" t="s">
        <v>283</v>
      </c>
      <c r="D228" s="134" t="s">
        <v>144</v>
      </c>
      <c r="E228" s="135" t="s">
        <v>284</v>
      </c>
      <c r="F228" s="406" t="s">
        <v>285</v>
      </c>
      <c r="G228" s="407"/>
      <c r="H228" s="407"/>
      <c r="I228" s="407"/>
      <c r="J228" s="136" t="s">
        <v>147</v>
      </c>
      <c r="K228" s="137">
        <v>9</v>
      </c>
      <c r="L228" s="138"/>
      <c r="M228" s="408"/>
      <c r="N228" s="407"/>
      <c r="O228" s="407"/>
      <c r="P228" s="408">
        <f>ROUND(V228*K228,2)</f>
        <v>0</v>
      </c>
      <c r="Q228" s="407"/>
      <c r="R228" s="139"/>
      <c r="T228" s="140" t="s">
        <v>3</v>
      </c>
      <c r="U228" s="39" t="s">
        <v>44</v>
      </c>
      <c r="V228" s="98">
        <f>L228+M228</f>
        <v>0</v>
      </c>
      <c r="W228" s="98">
        <f>ROUND(L228*K228,2)</f>
        <v>0</v>
      </c>
      <c r="X228" s="98">
        <f>ROUND(M228*K228,2)</f>
        <v>0</v>
      </c>
      <c r="Y228" s="141">
        <v>0.44</v>
      </c>
      <c r="Z228" s="141">
        <f>Y228*K228</f>
        <v>3.96</v>
      </c>
      <c r="AA228" s="141">
        <v>0</v>
      </c>
      <c r="AB228" s="141">
        <f>AA228*K228</f>
        <v>0</v>
      </c>
      <c r="AC228" s="141">
        <v>0.6</v>
      </c>
      <c r="AD228" s="142">
        <f>AC228*K228</f>
        <v>5.3999999999999995</v>
      </c>
      <c r="AR228" s="16" t="s">
        <v>148</v>
      </c>
      <c r="AT228" s="16" t="s">
        <v>144</v>
      </c>
      <c r="AU228" s="16" t="s">
        <v>91</v>
      </c>
      <c r="AY228" s="16" t="s">
        <v>142</v>
      </c>
      <c r="BE228" s="143">
        <f>IF(U228="základní",P228,0)</f>
        <v>0</v>
      </c>
      <c r="BF228" s="143">
        <f>IF(U228="snížená",P228,0)</f>
        <v>0</v>
      </c>
      <c r="BG228" s="143">
        <f>IF(U228="zákl. přenesená",P228,0)</f>
        <v>0</v>
      </c>
      <c r="BH228" s="143">
        <f>IF(U228="sníž. přenesená",P228,0)</f>
        <v>0</v>
      </c>
      <c r="BI228" s="143">
        <f>IF(U228="nulová",P228,0)</f>
        <v>0</v>
      </c>
      <c r="BJ228" s="16" t="s">
        <v>21</v>
      </c>
      <c r="BK228" s="143">
        <f>ROUND(V228*K228,2)</f>
        <v>0</v>
      </c>
      <c r="BL228" s="16" t="s">
        <v>148</v>
      </c>
      <c r="BM228" s="16" t="s">
        <v>286</v>
      </c>
    </row>
    <row r="229" spans="2:65" s="12" customFormat="1" ht="31.5" customHeight="1">
      <c r="B229" s="160"/>
      <c r="C229" s="161"/>
      <c r="D229" s="161"/>
      <c r="E229" s="162" t="s">
        <v>3</v>
      </c>
      <c r="F229" s="417" t="s">
        <v>287</v>
      </c>
      <c r="G229" s="412"/>
      <c r="H229" s="412"/>
      <c r="I229" s="412"/>
      <c r="J229" s="161"/>
      <c r="K229" s="163" t="s">
        <v>3</v>
      </c>
      <c r="L229" s="161"/>
      <c r="M229" s="161"/>
      <c r="N229" s="161"/>
      <c r="O229" s="161"/>
      <c r="P229" s="161"/>
      <c r="Q229" s="161"/>
      <c r="R229" s="164"/>
      <c r="T229" s="165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6"/>
      <c r="AT229" s="167" t="s">
        <v>151</v>
      </c>
      <c r="AU229" s="167" t="s">
        <v>91</v>
      </c>
      <c r="AV229" s="12" t="s">
        <v>21</v>
      </c>
      <c r="AW229" s="12" t="s">
        <v>5</v>
      </c>
      <c r="AX229" s="12" t="s">
        <v>81</v>
      </c>
      <c r="AY229" s="167" t="s">
        <v>142</v>
      </c>
    </row>
    <row r="230" spans="2:65" s="10" customFormat="1" ht="22.5" customHeight="1">
      <c r="B230" s="144"/>
      <c r="C230" s="145"/>
      <c r="D230" s="145"/>
      <c r="E230" s="146" t="s">
        <v>3</v>
      </c>
      <c r="F230" s="409" t="s">
        <v>224</v>
      </c>
      <c r="G230" s="410"/>
      <c r="H230" s="410"/>
      <c r="I230" s="410"/>
      <c r="J230" s="145"/>
      <c r="K230" s="147">
        <v>9</v>
      </c>
      <c r="L230" s="145"/>
      <c r="M230" s="145"/>
      <c r="N230" s="145"/>
      <c r="O230" s="145"/>
      <c r="P230" s="145"/>
      <c r="Q230" s="145"/>
      <c r="R230" s="148"/>
      <c r="T230" s="149"/>
      <c r="U230" s="145"/>
      <c r="V230" s="145"/>
      <c r="W230" s="145"/>
      <c r="X230" s="145"/>
      <c r="Y230" s="145"/>
      <c r="Z230" s="145"/>
      <c r="AA230" s="145"/>
      <c r="AB230" s="145"/>
      <c r="AC230" s="145"/>
      <c r="AD230" s="150"/>
      <c r="AT230" s="151" t="s">
        <v>151</v>
      </c>
      <c r="AU230" s="151" t="s">
        <v>91</v>
      </c>
      <c r="AV230" s="10" t="s">
        <v>91</v>
      </c>
      <c r="AW230" s="10" t="s">
        <v>5</v>
      </c>
      <c r="AX230" s="10" t="s">
        <v>81</v>
      </c>
      <c r="AY230" s="151" t="s">
        <v>142</v>
      </c>
    </row>
    <row r="231" spans="2:65" s="11" customFormat="1" ht="22.5" customHeight="1">
      <c r="B231" s="152"/>
      <c r="C231" s="153"/>
      <c r="D231" s="153"/>
      <c r="E231" s="154" t="s">
        <v>3</v>
      </c>
      <c r="F231" s="413" t="s">
        <v>152</v>
      </c>
      <c r="G231" s="414"/>
      <c r="H231" s="414"/>
      <c r="I231" s="414"/>
      <c r="J231" s="153"/>
      <c r="K231" s="155">
        <v>9</v>
      </c>
      <c r="L231" s="153"/>
      <c r="M231" s="153"/>
      <c r="N231" s="153"/>
      <c r="O231" s="153"/>
      <c r="P231" s="153"/>
      <c r="Q231" s="153"/>
      <c r="R231" s="156"/>
      <c r="T231" s="157"/>
      <c r="U231" s="153"/>
      <c r="V231" s="153"/>
      <c r="W231" s="153"/>
      <c r="X231" s="153"/>
      <c r="Y231" s="153"/>
      <c r="Z231" s="153"/>
      <c r="AA231" s="153"/>
      <c r="AB231" s="153"/>
      <c r="AC231" s="153"/>
      <c r="AD231" s="158"/>
      <c r="AT231" s="159" t="s">
        <v>151</v>
      </c>
      <c r="AU231" s="159" t="s">
        <v>91</v>
      </c>
      <c r="AV231" s="11" t="s">
        <v>148</v>
      </c>
      <c r="AW231" s="11" t="s">
        <v>5</v>
      </c>
      <c r="AX231" s="11" t="s">
        <v>21</v>
      </c>
      <c r="AY231" s="159" t="s">
        <v>142</v>
      </c>
    </row>
    <row r="232" spans="2:65" s="1" customFormat="1" ht="44.25" customHeight="1">
      <c r="B232" s="133"/>
      <c r="C232" s="134" t="s">
        <v>288</v>
      </c>
      <c r="D232" s="134" t="s">
        <v>144</v>
      </c>
      <c r="E232" s="135" t="s">
        <v>289</v>
      </c>
      <c r="F232" s="406" t="s">
        <v>290</v>
      </c>
      <c r="G232" s="407"/>
      <c r="H232" s="407"/>
      <c r="I232" s="407"/>
      <c r="J232" s="136" t="s">
        <v>205</v>
      </c>
      <c r="K232" s="137">
        <v>1</v>
      </c>
      <c r="L232" s="138"/>
      <c r="M232" s="408"/>
      <c r="N232" s="407"/>
      <c r="O232" s="407"/>
      <c r="P232" s="408">
        <f>ROUND(V232*K232,2)</f>
        <v>0</v>
      </c>
      <c r="Q232" s="407"/>
      <c r="R232" s="139"/>
      <c r="T232" s="140" t="s">
        <v>3</v>
      </c>
      <c r="U232" s="39" t="s">
        <v>44</v>
      </c>
      <c r="V232" s="98">
        <f>L232+M232</f>
        <v>0</v>
      </c>
      <c r="W232" s="98">
        <f>ROUND(L232*K232,2)</f>
        <v>0</v>
      </c>
      <c r="X232" s="98">
        <f>ROUND(M232*K232,2)</f>
        <v>0</v>
      </c>
      <c r="Y232" s="141">
        <v>0</v>
      </c>
      <c r="Z232" s="141">
        <f>Y232*K232</f>
        <v>0</v>
      </c>
      <c r="AA232" s="141">
        <v>0</v>
      </c>
      <c r="AB232" s="141">
        <f>AA232*K232</f>
        <v>0</v>
      </c>
      <c r="AC232" s="141">
        <v>0</v>
      </c>
      <c r="AD232" s="142">
        <f>AC232*K232</f>
        <v>0</v>
      </c>
      <c r="AR232" s="16" t="s">
        <v>148</v>
      </c>
      <c r="AT232" s="16" t="s">
        <v>144</v>
      </c>
      <c r="AU232" s="16" t="s">
        <v>91</v>
      </c>
      <c r="AY232" s="16" t="s">
        <v>142</v>
      </c>
      <c r="BE232" s="143">
        <f>IF(U232="základní",P232,0)</f>
        <v>0</v>
      </c>
      <c r="BF232" s="143">
        <f>IF(U232="snížená",P232,0)</f>
        <v>0</v>
      </c>
      <c r="BG232" s="143">
        <f>IF(U232="zákl. přenesená",P232,0)</f>
        <v>0</v>
      </c>
      <c r="BH232" s="143">
        <f>IF(U232="sníž. přenesená",P232,0)</f>
        <v>0</v>
      </c>
      <c r="BI232" s="143">
        <f>IF(U232="nulová",P232,0)</f>
        <v>0</v>
      </c>
      <c r="BJ232" s="16" t="s">
        <v>21</v>
      </c>
      <c r="BK232" s="143">
        <f>ROUND(V232*K232,2)</f>
        <v>0</v>
      </c>
      <c r="BL232" s="16" t="s">
        <v>148</v>
      </c>
      <c r="BM232" s="16" t="s">
        <v>291</v>
      </c>
    </row>
    <row r="233" spans="2:65" s="1" customFormat="1" ht="44.25" customHeight="1">
      <c r="B233" s="133"/>
      <c r="C233" s="134" t="s">
        <v>292</v>
      </c>
      <c r="D233" s="134" t="s">
        <v>144</v>
      </c>
      <c r="E233" s="135" t="s">
        <v>293</v>
      </c>
      <c r="F233" s="406" t="s">
        <v>294</v>
      </c>
      <c r="G233" s="407"/>
      <c r="H233" s="407"/>
      <c r="I233" s="407"/>
      <c r="J233" s="136" t="s">
        <v>205</v>
      </c>
      <c r="K233" s="137">
        <v>2</v>
      </c>
      <c r="L233" s="138"/>
      <c r="M233" s="408"/>
      <c r="N233" s="407"/>
      <c r="O233" s="407"/>
      <c r="P233" s="408">
        <f>ROUND(V233*K233,2)</f>
        <v>0</v>
      </c>
      <c r="Q233" s="407"/>
      <c r="R233" s="139"/>
      <c r="T233" s="140" t="s">
        <v>3</v>
      </c>
      <c r="U233" s="39" t="s">
        <v>44</v>
      </c>
      <c r="V233" s="98">
        <f>L233+M233</f>
        <v>0</v>
      </c>
      <c r="W233" s="98">
        <f>ROUND(L233*K233,2)</f>
        <v>0</v>
      </c>
      <c r="X233" s="98">
        <f>ROUND(M233*K233,2)</f>
        <v>0</v>
      </c>
      <c r="Y233" s="141">
        <v>0</v>
      </c>
      <c r="Z233" s="141">
        <f>Y233*K233</f>
        <v>0</v>
      </c>
      <c r="AA233" s="141">
        <v>0</v>
      </c>
      <c r="AB233" s="141">
        <f>AA233*K233</f>
        <v>0</v>
      </c>
      <c r="AC233" s="141">
        <v>0</v>
      </c>
      <c r="AD233" s="142">
        <f>AC233*K233</f>
        <v>0</v>
      </c>
      <c r="AR233" s="16" t="s">
        <v>148</v>
      </c>
      <c r="AT233" s="16" t="s">
        <v>144</v>
      </c>
      <c r="AU233" s="16" t="s">
        <v>91</v>
      </c>
      <c r="AY233" s="16" t="s">
        <v>142</v>
      </c>
      <c r="BE233" s="143">
        <f>IF(U233="základní",P233,0)</f>
        <v>0</v>
      </c>
      <c r="BF233" s="143">
        <f>IF(U233="snížená",P233,0)</f>
        <v>0</v>
      </c>
      <c r="BG233" s="143">
        <f>IF(U233="zákl. přenesená",P233,0)</f>
        <v>0</v>
      </c>
      <c r="BH233" s="143">
        <f>IF(U233="sníž. přenesená",P233,0)</f>
        <v>0</v>
      </c>
      <c r="BI233" s="143">
        <f>IF(U233="nulová",P233,0)</f>
        <v>0</v>
      </c>
      <c r="BJ233" s="16" t="s">
        <v>21</v>
      </c>
      <c r="BK233" s="143">
        <f>ROUND(V233*K233,2)</f>
        <v>0</v>
      </c>
      <c r="BL233" s="16" t="s">
        <v>148</v>
      </c>
      <c r="BM233" s="16" t="s">
        <v>295</v>
      </c>
    </row>
    <row r="234" spans="2:65" s="9" customFormat="1" ht="29.85" customHeight="1">
      <c r="B234" s="121"/>
      <c r="C234" s="122"/>
      <c r="D234" s="132" t="s">
        <v>109</v>
      </c>
      <c r="E234" s="132"/>
      <c r="F234" s="132"/>
      <c r="G234" s="132"/>
      <c r="H234" s="132"/>
      <c r="I234" s="132"/>
      <c r="J234" s="132"/>
      <c r="K234" s="132"/>
      <c r="L234" s="132"/>
      <c r="M234" s="400">
        <f>BK234</f>
        <v>0</v>
      </c>
      <c r="N234" s="401"/>
      <c r="O234" s="401"/>
      <c r="P234" s="401"/>
      <c r="Q234" s="401"/>
      <c r="R234" s="124"/>
      <c r="T234" s="125"/>
      <c r="U234" s="122"/>
      <c r="V234" s="122"/>
      <c r="W234" s="126">
        <f>SUM(W235:W237)</f>
        <v>0</v>
      </c>
      <c r="X234" s="126">
        <f>SUM(X235:X237)</f>
        <v>0</v>
      </c>
      <c r="Y234" s="122"/>
      <c r="Z234" s="127">
        <f>SUM(Z235:Z237)</f>
        <v>1.0770519999999999</v>
      </c>
      <c r="AA234" s="122"/>
      <c r="AB234" s="127">
        <f>SUM(AB235:AB237)</f>
        <v>0</v>
      </c>
      <c r="AC234" s="122"/>
      <c r="AD234" s="128">
        <f>SUM(AD235:AD237)</f>
        <v>0</v>
      </c>
      <c r="AR234" s="129" t="s">
        <v>21</v>
      </c>
      <c r="AT234" s="130" t="s">
        <v>80</v>
      </c>
      <c r="AU234" s="130" t="s">
        <v>21</v>
      </c>
      <c r="AY234" s="129" t="s">
        <v>142</v>
      </c>
      <c r="BK234" s="131">
        <f>SUM(BK235:BK237)</f>
        <v>0</v>
      </c>
    </row>
    <row r="235" spans="2:65" s="1" customFormat="1" ht="31.5" customHeight="1">
      <c r="B235" s="133"/>
      <c r="C235" s="134" t="s">
        <v>296</v>
      </c>
      <c r="D235" s="134" t="s">
        <v>144</v>
      </c>
      <c r="E235" s="135" t="s">
        <v>297</v>
      </c>
      <c r="F235" s="406" t="s">
        <v>298</v>
      </c>
      <c r="G235" s="407"/>
      <c r="H235" s="407"/>
      <c r="I235" s="407"/>
      <c r="J235" s="136" t="s">
        <v>189</v>
      </c>
      <c r="K235" s="137">
        <v>11.458</v>
      </c>
      <c r="L235" s="138"/>
      <c r="M235" s="408"/>
      <c r="N235" s="407"/>
      <c r="O235" s="407"/>
      <c r="P235" s="408">
        <f>ROUND(V235*K235,2)</f>
        <v>0</v>
      </c>
      <c r="Q235" s="407"/>
      <c r="R235" s="139"/>
      <c r="T235" s="140" t="s">
        <v>3</v>
      </c>
      <c r="U235" s="39" t="s">
        <v>44</v>
      </c>
      <c r="V235" s="98">
        <f>L235+M235</f>
        <v>0</v>
      </c>
      <c r="W235" s="98">
        <f>ROUND(L235*K235,2)</f>
        <v>0</v>
      </c>
      <c r="X235" s="98">
        <f>ROUND(M235*K235,2)</f>
        <v>0</v>
      </c>
      <c r="Y235" s="141">
        <v>9.0999999999999998E-2</v>
      </c>
      <c r="Z235" s="141">
        <f>Y235*K235</f>
        <v>1.042678</v>
      </c>
      <c r="AA235" s="141">
        <v>0</v>
      </c>
      <c r="AB235" s="141">
        <f>AA235*K235</f>
        <v>0</v>
      </c>
      <c r="AC235" s="141">
        <v>0</v>
      </c>
      <c r="AD235" s="142">
        <f>AC235*K235</f>
        <v>0</v>
      </c>
      <c r="AR235" s="16" t="s">
        <v>148</v>
      </c>
      <c r="AT235" s="16" t="s">
        <v>144</v>
      </c>
      <c r="AU235" s="16" t="s">
        <v>91</v>
      </c>
      <c r="AY235" s="16" t="s">
        <v>142</v>
      </c>
      <c r="BE235" s="143">
        <f>IF(U235="základní",P235,0)</f>
        <v>0</v>
      </c>
      <c r="BF235" s="143">
        <f>IF(U235="snížená",P235,0)</f>
        <v>0</v>
      </c>
      <c r="BG235" s="143">
        <f>IF(U235="zákl. přenesená",P235,0)</f>
        <v>0</v>
      </c>
      <c r="BH235" s="143">
        <f>IF(U235="sníž. přenesená",P235,0)</f>
        <v>0</v>
      </c>
      <c r="BI235" s="143">
        <f>IF(U235="nulová",P235,0)</f>
        <v>0</v>
      </c>
      <c r="BJ235" s="16" t="s">
        <v>21</v>
      </c>
      <c r="BK235" s="143">
        <f>ROUND(V235*K235,2)</f>
        <v>0</v>
      </c>
      <c r="BL235" s="16" t="s">
        <v>148</v>
      </c>
      <c r="BM235" s="16" t="s">
        <v>299</v>
      </c>
    </row>
    <row r="236" spans="2:65" s="1" customFormat="1" ht="31.5" customHeight="1">
      <c r="B236" s="133"/>
      <c r="C236" s="134" t="s">
        <v>300</v>
      </c>
      <c r="D236" s="134" t="s">
        <v>144</v>
      </c>
      <c r="E236" s="135" t="s">
        <v>301</v>
      </c>
      <c r="F236" s="406" t="s">
        <v>302</v>
      </c>
      <c r="G236" s="407"/>
      <c r="H236" s="407"/>
      <c r="I236" s="407"/>
      <c r="J236" s="136" t="s">
        <v>189</v>
      </c>
      <c r="K236" s="137">
        <v>11.458</v>
      </c>
      <c r="L236" s="138"/>
      <c r="M236" s="408"/>
      <c r="N236" s="407"/>
      <c r="O236" s="407"/>
      <c r="P236" s="408">
        <f>ROUND(V236*K236,2)</f>
        <v>0</v>
      </c>
      <c r="Q236" s="407"/>
      <c r="R236" s="139"/>
      <c r="T236" s="140" t="s">
        <v>3</v>
      </c>
      <c r="U236" s="39" t="s">
        <v>44</v>
      </c>
      <c r="V236" s="98">
        <f>L236+M236</f>
        <v>0</v>
      </c>
      <c r="W236" s="98">
        <f>ROUND(L236*K236,2)</f>
        <v>0</v>
      </c>
      <c r="X236" s="98">
        <f>ROUND(M236*K236,2)</f>
        <v>0</v>
      </c>
      <c r="Y236" s="141">
        <v>3.0000000000000001E-3</v>
      </c>
      <c r="Z236" s="141">
        <f>Y236*K236</f>
        <v>3.4374000000000002E-2</v>
      </c>
      <c r="AA236" s="141">
        <v>0</v>
      </c>
      <c r="AB236" s="141">
        <f>AA236*K236</f>
        <v>0</v>
      </c>
      <c r="AC236" s="141">
        <v>0</v>
      </c>
      <c r="AD236" s="142">
        <f>AC236*K236</f>
        <v>0</v>
      </c>
      <c r="AR236" s="16" t="s">
        <v>148</v>
      </c>
      <c r="AT236" s="16" t="s">
        <v>144</v>
      </c>
      <c r="AU236" s="16" t="s">
        <v>91</v>
      </c>
      <c r="AY236" s="16" t="s">
        <v>142</v>
      </c>
      <c r="BE236" s="143">
        <f>IF(U236="základní",P236,0)</f>
        <v>0</v>
      </c>
      <c r="BF236" s="143">
        <f>IF(U236="snížená",P236,0)</f>
        <v>0</v>
      </c>
      <c r="BG236" s="143">
        <f>IF(U236="zákl. přenesená",P236,0)</f>
        <v>0</v>
      </c>
      <c r="BH236" s="143">
        <f>IF(U236="sníž. přenesená",P236,0)</f>
        <v>0</v>
      </c>
      <c r="BI236" s="143">
        <f>IF(U236="nulová",P236,0)</f>
        <v>0</v>
      </c>
      <c r="BJ236" s="16" t="s">
        <v>21</v>
      </c>
      <c r="BK236" s="143">
        <f>ROUND(V236*K236,2)</f>
        <v>0</v>
      </c>
      <c r="BL236" s="16" t="s">
        <v>148</v>
      </c>
      <c r="BM236" s="16" t="s">
        <v>303</v>
      </c>
    </row>
    <row r="237" spans="2:65" s="1" customFormat="1" ht="31.5" customHeight="1">
      <c r="B237" s="133"/>
      <c r="C237" s="134" t="s">
        <v>304</v>
      </c>
      <c r="D237" s="134" t="s">
        <v>144</v>
      </c>
      <c r="E237" s="135" t="s">
        <v>305</v>
      </c>
      <c r="F237" s="406" t="s">
        <v>306</v>
      </c>
      <c r="G237" s="407"/>
      <c r="H237" s="407"/>
      <c r="I237" s="407"/>
      <c r="J237" s="136" t="s">
        <v>189</v>
      </c>
      <c r="K237" s="137">
        <v>11.458</v>
      </c>
      <c r="L237" s="138"/>
      <c r="M237" s="408"/>
      <c r="N237" s="407"/>
      <c r="O237" s="407"/>
      <c r="P237" s="408">
        <f>ROUND(V237*K237,2)</f>
        <v>0</v>
      </c>
      <c r="Q237" s="407"/>
      <c r="R237" s="139"/>
      <c r="T237" s="140" t="s">
        <v>3</v>
      </c>
      <c r="U237" s="39" t="s">
        <v>44</v>
      </c>
      <c r="V237" s="98">
        <f>L237+M237</f>
        <v>0</v>
      </c>
      <c r="W237" s="98">
        <f>ROUND(L237*K237,2)</f>
        <v>0</v>
      </c>
      <c r="X237" s="98">
        <f>ROUND(M237*K237,2)</f>
        <v>0</v>
      </c>
      <c r="Y237" s="141">
        <v>0</v>
      </c>
      <c r="Z237" s="141">
        <f>Y237*K237</f>
        <v>0</v>
      </c>
      <c r="AA237" s="141">
        <v>0</v>
      </c>
      <c r="AB237" s="141">
        <f>AA237*K237</f>
        <v>0</v>
      </c>
      <c r="AC237" s="141">
        <v>0</v>
      </c>
      <c r="AD237" s="142">
        <f>AC237*K237</f>
        <v>0</v>
      </c>
      <c r="AR237" s="16" t="s">
        <v>148</v>
      </c>
      <c r="AT237" s="16" t="s">
        <v>144</v>
      </c>
      <c r="AU237" s="16" t="s">
        <v>91</v>
      </c>
      <c r="AY237" s="16" t="s">
        <v>142</v>
      </c>
      <c r="BE237" s="143">
        <f>IF(U237="základní",P237,0)</f>
        <v>0</v>
      </c>
      <c r="BF237" s="143">
        <f>IF(U237="snížená",P237,0)</f>
        <v>0</v>
      </c>
      <c r="BG237" s="143">
        <f>IF(U237="zákl. přenesená",P237,0)</f>
        <v>0</v>
      </c>
      <c r="BH237" s="143">
        <f>IF(U237="sníž. přenesená",P237,0)</f>
        <v>0</v>
      </c>
      <c r="BI237" s="143">
        <f>IF(U237="nulová",P237,0)</f>
        <v>0</v>
      </c>
      <c r="BJ237" s="16" t="s">
        <v>21</v>
      </c>
      <c r="BK237" s="143">
        <f>ROUND(V237*K237,2)</f>
        <v>0</v>
      </c>
      <c r="BL237" s="16" t="s">
        <v>148</v>
      </c>
      <c r="BM237" s="16" t="s">
        <v>307</v>
      </c>
    </row>
    <row r="238" spans="2:65" s="9" customFormat="1" ht="29.85" customHeight="1">
      <c r="B238" s="121"/>
      <c r="C238" s="122"/>
      <c r="D238" s="132" t="s">
        <v>110</v>
      </c>
      <c r="E238" s="132"/>
      <c r="F238" s="132"/>
      <c r="G238" s="132"/>
      <c r="H238" s="132"/>
      <c r="I238" s="132"/>
      <c r="J238" s="132"/>
      <c r="K238" s="132"/>
      <c r="L238" s="132"/>
      <c r="M238" s="400">
        <f>BK238</f>
        <v>0</v>
      </c>
      <c r="N238" s="401"/>
      <c r="O238" s="401"/>
      <c r="P238" s="401"/>
      <c r="Q238" s="401"/>
      <c r="R238" s="124"/>
      <c r="T238" s="125"/>
      <c r="U238" s="122"/>
      <c r="V238" s="122"/>
      <c r="W238" s="126">
        <f>W239</f>
        <v>0</v>
      </c>
      <c r="X238" s="126">
        <f>X239</f>
        <v>0</v>
      </c>
      <c r="Y238" s="122"/>
      <c r="Z238" s="127">
        <f>Z239</f>
        <v>7.031091</v>
      </c>
      <c r="AA238" s="122"/>
      <c r="AB238" s="127">
        <f>AB239</f>
        <v>0</v>
      </c>
      <c r="AC238" s="122"/>
      <c r="AD238" s="128">
        <f>AD239</f>
        <v>0</v>
      </c>
      <c r="AR238" s="129" t="s">
        <v>21</v>
      </c>
      <c r="AT238" s="130" t="s">
        <v>80</v>
      </c>
      <c r="AU238" s="130" t="s">
        <v>21</v>
      </c>
      <c r="AY238" s="129" t="s">
        <v>142</v>
      </c>
      <c r="BK238" s="131">
        <f>BK239</f>
        <v>0</v>
      </c>
    </row>
    <row r="239" spans="2:65" s="1" customFormat="1" ht="22.5" customHeight="1">
      <c r="B239" s="133"/>
      <c r="C239" s="134" t="s">
        <v>308</v>
      </c>
      <c r="D239" s="134" t="s">
        <v>144</v>
      </c>
      <c r="E239" s="135" t="s">
        <v>309</v>
      </c>
      <c r="F239" s="406" t="s">
        <v>310</v>
      </c>
      <c r="G239" s="407"/>
      <c r="H239" s="407"/>
      <c r="I239" s="407"/>
      <c r="J239" s="136" t="s">
        <v>189</v>
      </c>
      <c r="K239" s="137">
        <v>8.4610000000000003</v>
      </c>
      <c r="L239" s="138"/>
      <c r="M239" s="408"/>
      <c r="N239" s="407"/>
      <c r="O239" s="407"/>
      <c r="P239" s="408">
        <f>ROUND(V239*K239,2)</f>
        <v>0</v>
      </c>
      <c r="Q239" s="407"/>
      <c r="R239" s="139"/>
      <c r="T239" s="140" t="s">
        <v>3</v>
      </c>
      <c r="U239" s="39" t="s">
        <v>44</v>
      </c>
      <c r="V239" s="98">
        <f>L239+M239</f>
        <v>0</v>
      </c>
      <c r="W239" s="98">
        <f>ROUND(L239*K239,2)</f>
        <v>0</v>
      </c>
      <c r="X239" s="98">
        <f>ROUND(M239*K239,2)</f>
        <v>0</v>
      </c>
      <c r="Y239" s="141">
        <v>0.83099999999999996</v>
      </c>
      <c r="Z239" s="141">
        <f>Y239*K239</f>
        <v>7.031091</v>
      </c>
      <c r="AA239" s="141">
        <v>0</v>
      </c>
      <c r="AB239" s="141">
        <f>AA239*K239</f>
        <v>0</v>
      </c>
      <c r="AC239" s="141">
        <v>0</v>
      </c>
      <c r="AD239" s="142">
        <f>AC239*K239</f>
        <v>0</v>
      </c>
      <c r="AR239" s="16" t="s">
        <v>148</v>
      </c>
      <c r="AT239" s="16" t="s">
        <v>144</v>
      </c>
      <c r="AU239" s="16" t="s">
        <v>91</v>
      </c>
      <c r="AY239" s="16" t="s">
        <v>142</v>
      </c>
      <c r="BE239" s="143">
        <f>IF(U239="základní",P239,0)</f>
        <v>0</v>
      </c>
      <c r="BF239" s="143">
        <f>IF(U239="snížená",P239,0)</f>
        <v>0</v>
      </c>
      <c r="BG239" s="143">
        <f>IF(U239="zákl. přenesená",P239,0)</f>
        <v>0</v>
      </c>
      <c r="BH239" s="143">
        <f>IF(U239="sníž. přenesená",P239,0)</f>
        <v>0</v>
      </c>
      <c r="BI239" s="143">
        <f>IF(U239="nulová",P239,0)</f>
        <v>0</v>
      </c>
      <c r="BJ239" s="16" t="s">
        <v>21</v>
      </c>
      <c r="BK239" s="143">
        <f>ROUND(V239*K239,2)</f>
        <v>0</v>
      </c>
      <c r="BL239" s="16" t="s">
        <v>148</v>
      </c>
      <c r="BM239" s="16" t="s">
        <v>311</v>
      </c>
    </row>
    <row r="240" spans="2:65" s="9" customFormat="1" ht="37.35" customHeight="1">
      <c r="B240" s="121"/>
      <c r="C240" s="122"/>
      <c r="D240" s="123" t="s">
        <v>111</v>
      </c>
      <c r="E240" s="123"/>
      <c r="F240" s="123"/>
      <c r="G240" s="123"/>
      <c r="H240" s="123"/>
      <c r="I240" s="123"/>
      <c r="J240" s="123"/>
      <c r="K240" s="123"/>
      <c r="L240" s="123"/>
      <c r="M240" s="402">
        <f>BK240</f>
        <v>0</v>
      </c>
      <c r="N240" s="403"/>
      <c r="O240" s="403"/>
      <c r="P240" s="403"/>
      <c r="Q240" s="403"/>
      <c r="R240" s="124"/>
      <c r="T240" s="125"/>
      <c r="U240" s="122"/>
      <c r="V240" s="122"/>
      <c r="W240" s="126">
        <f>W241+W281+W284+W301+W309+W320+W358+W373</f>
        <v>0</v>
      </c>
      <c r="X240" s="126">
        <f>X241+X281+X284+X301+X309+X320+X358+X373</f>
        <v>0</v>
      </c>
      <c r="Y240" s="122"/>
      <c r="Z240" s="127">
        <f>Z241+Z281+Z284+Z301+Z309+Z320+Z358+Z373</f>
        <v>1622.931388</v>
      </c>
      <c r="AA240" s="122"/>
      <c r="AB240" s="127">
        <f>AB241+AB281+AB284+AB301+AB309+AB320+AB358+AB373</f>
        <v>3.0800636700000004</v>
      </c>
      <c r="AC240" s="122"/>
      <c r="AD240" s="128">
        <f>AD241+AD281+AD284+AD301+AD309+AD320+AD358+AD373</f>
        <v>0</v>
      </c>
      <c r="AR240" s="129" t="s">
        <v>91</v>
      </c>
      <c r="AT240" s="130" t="s">
        <v>80</v>
      </c>
      <c r="AU240" s="130" t="s">
        <v>81</v>
      </c>
      <c r="AY240" s="129" t="s">
        <v>142</v>
      </c>
      <c r="BK240" s="131">
        <f>BK241+BK281+BK284+BK301+BK309+BK320+BK358+BK373</f>
        <v>0</v>
      </c>
    </row>
    <row r="241" spans="2:65" s="9" customFormat="1" ht="19.899999999999999" customHeight="1">
      <c r="B241" s="121"/>
      <c r="C241" s="122"/>
      <c r="D241" s="132" t="s">
        <v>112</v>
      </c>
      <c r="E241" s="132"/>
      <c r="F241" s="132"/>
      <c r="G241" s="132"/>
      <c r="H241" s="132"/>
      <c r="I241" s="132"/>
      <c r="J241" s="132"/>
      <c r="K241" s="132"/>
      <c r="L241" s="132"/>
      <c r="M241" s="404">
        <f>BK241</f>
        <v>0</v>
      </c>
      <c r="N241" s="405"/>
      <c r="O241" s="405"/>
      <c r="P241" s="405"/>
      <c r="Q241" s="405"/>
      <c r="R241" s="124"/>
      <c r="T241" s="125"/>
      <c r="U241" s="122"/>
      <c r="V241" s="122"/>
      <c r="W241" s="126">
        <f>SUM(W242:W280)</f>
        <v>0</v>
      </c>
      <c r="X241" s="126">
        <f>SUM(X242:X280)</f>
        <v>0</v>
      </c>
      <c r="Y241" s="122"/>
      <c r="Z241" s="127">
        <f>SUM(Z242:Z280)</f>
        <v>8.6402280000000005</v>
      </c>
      <c r="AA241" s="122"/>
      <c r="AB241" s="127">
        <f>SUM(AB242:AB280)</f>
        <v>0.22487799999999999</v>
      </c>
      <c r="AC241" s="122"/>
      <c r="AD241" s="128">
        <f>SUM(AD242:AD280)</f>
        <v>0</v>
      </c>
      <c r="AR241" s="129" t="s">
        <v>91</v>
      </c>
      <c r="AT241" s="130" t="s">
        <v>80</v>
      </c>
      <c r="AU241" s="130" t="s">
        <v>21</v>
      </c>
      <c r="AY241" s="129" t="s">
        <v>142</v>
      </c>
      <c r="BK241" s="131">
        <f>SUM(BK242:BK280)</f>
        <v>0</v>
      </c>
    </row>
    <row r="242" spans="2:65" s="1" customFormat="1" ht="31.5" customHeight="1">
      <c r="B242" s="133"/>
      <c r="C242" s="134" t="s">
        <v>26</v>
      </c>
      <c r="D242" s="134" t="s">
        <v>144</v>
      </c>
      <c r="E242" s="135" t="s">
        <v>312</v>
      </c>
      <c r="F242" s="406" t="s">
        <v>313</v>
      </c>
      <c r="G242" s="407"/>
      <c r="H242" s="407"/>
      <c r="I242" s="407"/>
      <c r="J242" s="136" t="s">
        <v>147</v>
      </c>
      <c r="K242" s="137">
        <v>9</v>
      </c>
      <c r="L242" s="138"/>
      <c r="M242" s="408"/>
      <c r="N242" s="407"/>
      <c r="O242" s="407"/>
      <c r="P242" s="408">
        <f>ROUND(V242*K242,2)</f>
        <v>0</v>
      </c>
      <c r="Q242" s="407"/>
      <c r="R242" s="139"/>
      <c r="T242" s="140" t="s">
        <v>3</v>
      </c>
      <c r="U242" s="39" t="s">
        <v>44</v>
      </c>
      <c r="V242" s="98">
        <f>L242+M242</f>
        <v>0</v>
      </c>
      <c r="W242" s="98">
        <f>ROUND(L242*K242,2)</f>
        <v>0</v>
      </c>
      <c r="X242" s="98">
        <f>ROUND(M242*K242,2)</f>
        <v>0</v>
      </c>
      <c r="Y242" s="141">
        <v>0.06</v>
      </c>
      <c r="Z242" s="141">
        <f>Y242*K242</f>
        <v>0.54</v>
      </c>
      <c r="AA242" s="141">
        <v>0</v>
      </c>
      <c r="AB242" s="141">
        <f>AA242*K242</f>
        <v>0</v>
      </c>
      <c r="AC242" s="141">
        <v>0</v>
      </c>
      <c r="AD242" s="142">
        <f>AC242*K242</f>
        <v>0</v>
      </c>
      <c r="AR242" s="16" t="s">
        <v>207</v>
      </c>
      <c r="AT242" s="16" t="s">
        <v>144</v>
      </c>
      <c r="AU242" s="16" t="s">
        <v>91</v>
      </c>
      <c r="AY242" s="16" t="s">
        <v>142</v>
      </c>
      <c r="BE242" s="143">
        <f>IF(U242="základní",P242,0)</f>
        <v>0</v>
      </c>
      <c r="BF242" s="143">
        <f>IF(U242="snížená",P242,0)</f>
        <v>0</v>
      </c>
      <c r="BG242" s="143">
        <f>IF(U242="zákl. přenesená",P242,0)</f>
        <v>0</v>
      </c>
      <c r="BH242" s="143">
        <f>IF(U242="sníž. přenesená",P242,0)</f>
        <v>0</v>
      </c>
      <c r="BI242" s="143">
        <f>IF(U242="nulová",P242,0)</f>
        <v>0</v>
      </c>
      <c r="BJ242" s="16" t="s">
        <v>21</v>
      </c>
      <c r="BK242" s="143">
        <f>ROUND(V242*K242,2)</f>
        <v>0</v>
      </c>
      <c r="BL242" s="16" t="s">
        <v>207</v>
      </c>
      <c r="BM242" s="16" t="s">
        <v>314</v>
      </c>
    </row>
    <row r="243" spans="2:65" s="10" customFormat="1" ht="22.5" customHeight="1">
      <c r="B243" s="144"/>
      <c r="C243" s="145"/>
      <c r="D243" s="145"/>
      <c r="E243" s="146" t="s">
        <v>3</v>
      </c>
      <c r="F243" s="418" t="s">
        <v>224</v>
      </c>
      <c r="G243" s="410"/>
      <c r="H243" s="410"/>
      <c r="I243" s="410"/>
      <c r="J243" s="145"/>
      <c r="K243" s="147">
        <v>9</v>
      </c>
      <c r="L243" s="145"/>
      <c r="M243" s="145"/>
      <c r="N243" s="145"/>
      <c r="O243" s="145"/>
      <c r="P243" s="145"/>
      <c r="Q243" s="145"/>
      <c r="R243" s="148"/>
      <c r="T243" s="149"/>
      <c r="U243" s="145"/>
      <c r="V243" s="145"/>
      <c r="W243" s="145"/>
      <c r="X243" s="145"/>
      <c r="Y243" s="145"/>
      <c r="Z243" s="145"/>
      <c r="AA243" s="145"/>
      <c r="AB243" s="145"/>
      <c r="AC243" s="145"/>
      <c r="AD243" s="150"/>
      <c r="AT243" s="151" t="s">
        <v>151</v>
      </c>
      <c r="AU243" s="151" t="s">
        <v>91</v>
      </c>
      <c r="AV243" s="10" t="s">
        <v>91</v>
      </c>
      <c r="AW243" s="10" t="s">
        <v>5</v>
      </c>
      <c r="AX243" s="10" t="s">
        <v>81</v>
      </c>
      <c r="AY243" s="151" t="s">
        <v>142</v>
      </c>
    </row>
    <row r="244" spans="2:65" s="11" customFormat="1" ht="22.5" customHeight="1">
      <c r="B244" s="152"/>
      <c r="C244" s="153"/>
      <c r="D244" s="153"/>
      <c r="E244" s="154" t="s">
        <v>3</v>
      </c>
      <c r="F244" s="413" t="s">
        <v>152</v>
      </c>
      <c r="G244" s="414"/>
      <c r="H244" s="414"/>
      <c r="I244" s="414"/>
      <c r="J244" s="153"/>
      <c r="K244" s="155">
        <v>9</v>
      </c>
      <c r="L244" s="153"/>
      <c r="M244" s="153"/>
      <c r="N244" s="153"/>
      <c r="O244" s="153"/>
      <c r="P244" s="153"/>
      <c r="Q244" s="153"/>
      <c r="R244" s="156"/>
      <c r="T244" s="157"/>
      <c r="U244" s="153"/>
      <c r="V244" s="153"/>
      <c r="W244" s="153"/>
      <c r="X244" s="153"/>
      <c r="Y244" s="153"/>
      <c r="Z244" s="153"/>
      <c r="AA244" s="153"/>
      <c r="AB244" s="153"/>
      <c r="AC244" s="153"/>
      <c r="AD244" s="158"/>
      <c r="AT244" s="159" t="s">
        <v>151</v>
      </c>
      <c r="AU244" s="159" t="s">
        <v>91</v>
      </c>
      <c r="AV244" s="11" t="s">
        <v>148</v>
      </c>
      <c r="AW244" s="11" t="s">
        <v>5</v>
      </c>
      <c r="AX244" s="11" t="s">
        <v>21</v>
      </c>
      <c r="AY244" s="159" t="s">
        <v>142</v>
      </c>
    </row>
    <row r="245" spans="2:65" s="1" customFormat="1" ht="22.5" customHeight="1">
      <c r="B245" s="133"/>
      <c r="C245" s="168" t="s">
        <v>267</v>
      </c>
      <c r="D245" s="168" t="s">
        <v>214</v>
      </c>
      <c r="E245" s="169" t="s">
        <v>315</v>
      </c>
      <c r="F245" s="419" t="s">
        <v>316</v>
      </c>
      <c r="G245" s="420"/>
      <c r="H245" s="420"/>
      <c r="I245" s="420"/>
      <c r="J245" s="170" t="s">
        <v>147</v>
      </c>
      <c r="K245" s="171">
        <v>9.9</v>
      </c>
      <c r="L245" s="172"/>
      <c r="M245" s="420"/>
      <c r="N245" s="420"/>
      <c r="O245" s="407"/>
      <c r="P245" s="408">
        <f>ROUND(V245*K245,2)</f>
        <v>0</v>
      </c>
      <c r="Q245" s="407"/>
      <c r="R245" s="139"/>
      <c r="T245" s="140" t="s">
        <v>3</v>
      </c>
      <c r="U245" s="39" t="s">
        <v>44</v>
      </c>
      <c r="V245" s="98">
        <f>L245+M245</f>
        <v>0</v>
      </c>
      <c r="W245" s="98">
        <f>ROUND(L245*K245,2)</f>
        <v>0</v>
      </c>
      <c r="X245" s="98">
        <f>ROUND(M245*K245,2)</f>
        <v>0</v>
      </c>
      <c r="Y245" s="141">
        <v>0</v>
      </c>
      <c r="Z245" s="141">
        <f>Y245*K245</f>
        <v>0</v>
      </c>
      <c r="AA245" s="141">
        <v>3.2000000000000002E-3</v>
      </c>
      <c r="AB245" s="141">
        <f>AA245*K245</f>
        <v>3.168E-2</v>
      </c>
      <c r="AC245" s="141">
        <v>0</v>
      </c>
      <c r="AD245" s="142">
        <f>AC245*K245</f>
        <v>0</v>
      </c>
      <c r="AR245" s="16" t="s">
        <v>186</v>
      </c>
      <c r="AT245" s="16" t="s">
        <v>214</v>
      </c>
      <c r="AU245" s="16" t="s">
        <v>91</v>
      </c>
      <c r="AY245" s="16" t="s">
        <v>142</v>
      </c>
      <c r="BE245" s="143">
        <f>IF(U245="základní",P245,0)</f>
        <v>0</v>
      </c>
      <c r="BF245" s="143">
        <f>IF(U245="snížená",P245,0)</f>
        <v>0</v>
      </c>
      <c r="BG245" s="143">
        <f>IF(U245="zákl. přenesená",P245,0)</f>
        <v>0</v>
      </c>
      <c r="BH245" s="143">
        <f>IF(U245="sníž. přenesená",P245,0)</f>
        <v>0</v>
      </c>
      <c r="BI245" s="143">
        <f>IF(U245="nulová",P245,0)</f>
        <v>0</v>
      </c>
      <c r="BJ245" s="16" t="s">
        <v>21</v>
      </c>
      <c r="BK245" s="143">
        <f>ROUND(V245*K245,2)</f>
        <v>0</v>
      </c>
      <c r="BL245" s="16" t="s">
        <v>207</v>
      </c>
      <c r="BM245" s="16" t="s">
        <v>317</v>
      </c>
    </row>
    <row r="246" spans="2:65" s="10" customFormat="1" ht="22.5" customHeight="1">
      <c r="B246" s="144"/>
      <c r="C246" s="145"/>
      <c r="D246" s="145"/>
      <c r="E246" s="146" t="s">
        <v>3</v>
      </c>
      <c r="F246" s="418" t="s">
        <v>219</v>
      </c>
      <c r="G246" s="410"/>
      <c r="H246" s="410"/>
      <c r="I246" s="410"/>
      <c r="J246" s="145"/>
      <c r="K246" s="147">
        <v>9.9</v>
      </c>
      <c r="L246" s="145"/>
      <c r="M246" s="145"/>
      <c r="N246" s="145"/>
      <c r="O246" s="145"/>
      <c r="P246" s="145"/>
      <c r="Q246" s="145"/>
      <c r="R246" s="148"/>
      <c r="T246" s="149"/>
      <c r="U246" s="145"/>
      <c r="V246" s="145"/>
      <c r="W246" s="145"/>
      <c r="X246" s="145"/>
      <c r="Y246" s="145"/>
      <c r="Z246" s="145"/>
      <c r="AA246" s="145"/>
      <c r="AB246" s="145"/>
      <c r="AC246" s="145"/>
      <c r="AD246" s="150"/>
      <c r="AT246" s="151" t="s">
        <v>151</v>
      </c>
      <c r="AU246" s="151" t="s">
        <v>91</v>
      </c>
      <c r="AV246" s="10" t="s">
        <v>91</v>
      </c>
      <c r="AW246" s="10" t="s">
        <v>5</v>
      </c>
      <c r="AX246" s="10" t="s">
        <v>81</v>
      </c>
      <c r="AY246" s="151" t="s">
        <v>142</v>
      </c>
    </row>
    <row r="247" spans="2:65" s="11" customFormat="1" ht="22.5" customHeight="1">
      <c r="B247" s="152"/>
      <c r="C247" s="153"/>
      <c r="D247" s="153"/>
      <c r="E247" s="154" t="s">
        <v>3</v>
      </c>
      <c r="F247" s="413" t="s">
        <v>152</v>
      </c>
      <c r="G247" s="414"/>
      <c r="H247" s="414"/>
      <c r="I247" s="414"/>
      <c r="J247" s="153"/>
      <c r="K247" s="155">
        <v>9.9</v>
      </c>
      <c r="L247" s="153"/>
      <c r="M247" s="153"/>
      <c r="N247" s="153"/>
      <c r="O247" s="153"/>
      <c r="P247" s="153"/>
      <c r="Q247" s="153"/>
      <c r="R247" s="156"/>
      <c r="T247" s="157"/>
      <c r="U247" s="153"/>
      <c r="V247" s="153"/>
      <c r="W247" s="153"/>
      <c r="X247" s="153"/>
      <c r="Y247" s="153"/>
      <c r="Z247" s="153"/>
      <c r="AA247" s="153"/>
      <c r="AB247" s="153"/>
      <c r="AC247" s="153"/>
      <c r="AD247" s="158"/>
      <c r="AT247" s="159" t="s">
        <v>151</v>
      </c>
      <c r="AU247" s="159" t="s">
        <v>91</v>
      </c>
      <c r="AV247" s="11" t="s">
        <v>148</v>
      </c>
      <c r="AW247" s="11" t="s">
        <v>5</v>
      </c>
      <c r="AX247" s="11" t="s">
        <v>21</v>
      </c>
      <c r="AY247" s="159" t="s">
        <v>142</v>
      </c>
    </row>
    <row r="248" spans="2:65" s="1" customFormat="1" ht="31.5" customHeight="1">
      <c r="B248" s="133"/>
      <c r="C248" s="134" t="s">
        <v>318</v>
      </c>
      <c r="D248" s="134" t="s">
        <v>144</v>
      </c>
      <c r="E248" s="135" t="s">
        <v>319</v>
      </c>
      <c r="F248" s="406" t="s">
        <v>320</v>
      </c>
      <c r="G248" s="407"/>
      <c r="H248" s="407"/>
      <c r="I248" s="407"/>
      <c r="J248" s="136" t="s">
        <v>147</v>
      </c>
      <c r="K248" s="137">
        <v>35.71</v>
      </c>
      <c r="L248" s="138"/>
      <c r="M248" s="408"/>
      <c r="N248" s="407"/>
      <c r="O248" s="407"/>
      <c r="P248" s="408">
        <f>ROUND(V248*K248,2)</f>
        <v>0</v>
      </c>
      <c r="Q248" s="407"/>
      <c r="R248" s="139"/>
      <c r="T248" s="140" t="s">
        <v>3</v>
      </c>
      <c r="U248" s="39" t="s">
        <v>44</v>
      </c>
      <c r="V248" s="98">
        <f>L248+M248</f>
        <v>0</v>
      </c>
      <c r="W248" s="98">
        <f>ROUND(L248*K248,2)</f>
        <v>0</v>
      </c>
      <c r="X248" s="98">
        <f>ROUND(M248*K248,2)</f>
        <v>0</v>
      </c>
      <c r="Y248" s="141">
        <v>0.10199999999999999</v>
      </c>
      <c r="Z248" s="141">
        <f>Y248*K248</f>
        <v>3.64242</v>
      </c>
      <c r="AA248" s="141">
        <v>0</v>
      </c>
      <c r="AB248" s="141">
        <f>AA248*K248</f>
        <v>0</v>
      </c>
      <c r="AC248" s="141">
        <v>0</v>
      </c>
      <c r="AD248" s="142">
        <f>AC248*K248</f>
        <v>0</v>
      </c>
      <c r="AR248" s="16" t="s">
        <v>207</v>
      </c>
      <c r="AT248" s="16" t="s">
        <v>144</v>
      </c>
      <c r="AU248" s="16" t="s">
        <v>91</v>
      </c>
      <c r="AY248" s="16" t="s">
        <v>142</v>
      </c>
      <c r="BE248" s="143">
        <f>IF(U248="základní",P248,0)</f>
        <v>0</v>
      </c>
      <c r="BF248" s="143">
        <f>IF(U248="snížená",P248,0)</f>
        <v>0</v>
      </c>
      <c r="BG248" s="143">
        <f>IF(U248="zákl. přenesená",P248,0)</f>
        <v>0</v>
      </c>
      <c r="BH248" s="143">
        <f>IF(U248="sníž. přenesená",P248,0)</f>
        <v>0</v>
      </c>
      <c r="BI248" s="143">
        <f>IF(U248="nulová",P248,0)</f>
        <v>0</v>
      </c>
      <c r="BJ248" s="16" t="s">
        <v>21</v>
      </c>
      <c r="BK248" s="143">
        <f>ROUND(V248*K248,2)</f>
        <v>0</v>
      </c>
      <c r="BL248" s="16" t="s">
        <v>207</v>
      </c>
      <c r="BM248" s="16" t="s">
        <v>321</v>
      </c>
    </row>
    <row r="249" spans="2:65" s="10" customFormat="1" ht="22.5" customHeight="1">
      <c r="B249" s="144"/>
      <c r="C249" s="145"/>
      <c r="D249" s="145"/>
      <c r="E249" s="146" t="s">
        <v>3</v>
      </c>
      <c r="F249" s="418" t="s">
        <v>247</v>
      </c>
      <c r="G249" s="410"/>
      <c r="H249" s="410"/>
      <c r="I249" s="410"/>
      <c r="J249" s="145"/>
      <c r="K249" s="147">
        <v>12.56</v>
      </c>
      <c r="L249" s="145"/>
      <c r="M249" s="145"/>
      <c r="N249" s="145"/>
      <c r="O249" s="145"/>
      <c r="P249" s="145"/>
      <c r="Q249" s="145"/>
      <c r="R249" s="148"/>
      <c r="T249" s="149"/>
      <c r="U249" s="145"/>
      <c r="V249" s="145"/>
      <c r="W249" s="145"/>
      <c r="X249" s="145"/>
      <c r="Y249" s="145"/>
      <c r="Z249" s="145"/>
      <c r="AA249" s="145"/>
      <c r="AB249" s="145"/>
      <c r="AC249" s="145"/>
      <c r="AD249" s="150"/>
      <c r="AT249" s="151" t="s">
        <v>151</v>
      </c>
      <c r="AU249" s="151" t="s">
        <v>91</v>
      </c>
      <c r="AV249" s="10" t="s">
        <v>91</v>
      </c>
      <c r="AW249" s="10" t="s">
        <v>5</v>
      </c>
      <c r="AX249" s="10" t="s">
        <v>81</v>
      </c>
      <c r="AY249" s="151" t="s">
        <v>142</v>
      </c>
    </row>
    <row r="250" spans="2:65" s="10" customFormat="1" ht="22.5" customHeight="1">
      <c r="B250" s="144"/>
      <c r="C250" s="145"/>
      <c r="D250" s="145"/>
      <c r="E250" s="146" t="s">
        <v>3</v>
      </c>
      <c r="F250" s="409" t="s">
        <v>248</v>
      </c>
      <c r="G250" s="410"/>
      <c r="H250" s="410"/>
      <c r="I250" s="410"/>
      <c r="J250" s="145"/>
      <c r="K250" s="147">
        <v>8.32</v>
      </c>
      <c r="L250" s="145"/>
      <c r="M250" s="145"/>
      <c r="N250" s="145"/>
      <c r="O250" s="145"/>
      <c r="P250" s="145"/>
      <c r="Q250" s="145"/>
      <c r="R250" s="148"/>
      <c r="T250" s="149"/>
      <c r="U250" s="145"/>
      <c r="V250" s="145"/>
      <c r="W250" s="145"/>
      <c r="X250" s="145"/>
      <c r="Y250" s="145"/>
      <c r="Z250" s="145"/>
      <c r="AA250" s="145"/>
      <c r="AB250" s="145"/>
      <c r="AC250" s="145"/>
      <c r="AD250" s="150"/>
      <c r="AT250" s="151" t="s">
        <v>151</v>
      </c>
      <c r="AU250" s="151" t="s">
        <v>91</v>
      </c>
      <c r="AV250" s="10" t="s">
        <v>91</v>
      </c>
      <c r="AW250" s="10" t="s">
        <v>5</v>
      </c>
      <c r="AX250" s="10" t="s">
        <v>81</v>
      </c>
      <c r="AY250" s="151" t="s">
        <v>142</v>
      </c>
    </row>
    <row r="251" spans="2:65" s="10" customFormat="1" ht="22.5" customHeight="1">
      <c r="B251" s="144"/>
      <c r="C251" s="145"/>
      <c r="D251" s="145"/>
      <c r="E251" s="146" t="s">
        <v>3</v>
      </c>
      <c r="F251" s="409" t="s">
        <v>249</v>
      </c>
      <c r="G251" s="410"/>
      <c r="H251" s="410"/>
      <c r="I251" s="410"/>
      <c r="J251" s="145"/>
      <c r="K251" s="147">
        <v>20.88</v>
      </c>
      <c r="L251" s="145"/>
      <c r="M251" s="145"/>
      <c r="N251" s="145"/>
      <c r="O251" s="145"/>
      <c r="P251" s="145"/>
      <c r="Q251" s="145"/>
      <c r="R251" s="148"/>
      <c r="T251" s="149"/>
      <c r="U251" s="145"/>
      <c r="V251" s="145"/>
      <c r="W251" s="145"/>
      <c r="X251" s="145"/>
      <c r="Y251" s="145"/>
      <c r="Z251" s="145"/>
      <c r="AA251" s="145"/>
      <c r="AB251" s="145"/>
      <c r="AC251" s="145"/>
      <c r="AD251" s="150"/>
      <c r="AT251" s="151" t="s">
        <v>151</v>
      </c>
      <c r="AU251" s="151" t="s">
        <v>91</v>
      </c>
      <c r="AV251" s="10" t="s">
        <v>91</v>
      </c>
      <c r="AW251" s="10" t="s">
        <v>5</v>
      </c>
      <c r="AX251" s="10" t="s">
        <v>81</v>
      </c>
      <c r="AY251" s="151" t="s">
        <v>142</v>
      </c>
    </row>
    <row r="252" spans="2:65" s="10" customFormat="1" ht="22.5" customHeight="1">
      <c r="B252" s="144"/>
      <c r="C252" s="145"/>
      <c r="D252" s="145"/>
      <c r="E252" s="146" t="s">
        <v>3</v>
      </c>
      <c r="F252" s="409" t="s">
        <v>250</v>
      </c>
      <c r="G252" s="410"/>
      <c r="H252" s="410"/>
      <c r="I252" s="410"/>
      <c r="J252" s="145"/>
      <c r="K252" s="147">
        <v>-6.05</v>
      </c>
      <c r="L252" s="145"/>
      <c r="M252" s="145"/>
      <c r="N252" s="145"/>
      <c r="O252" s="145"/>
      <c r="P252" s="145"/>
      <c r="Q252" s="145"/>
      <c r="R252" s="148"/>
      <c r="T252" s="149"/>
      <c r="U252" s="145"/>
      <c r="V252" s="145"/>
      <c r="W252" s="145"/>
      <c r="X252" s="145"/>
      <c r="Y252" s="145"/>
      <c r="Z252" s="145"/>
      <c r="AA252" s="145"/>
      <c r="AB252" s="145"/>
      <c r="AC252" s="145"/>
      <c r="AD252" s="150"/>
      <c r="AT252" s="151" t="s">
        <v>151</v>
      </c>
      <c r="AU252" s="151" t="s">
        <v>91</v>
      </c>
      <c r="AV252" s="10" t="s">
        <v>91</v>
      </c>
      <c r="AW252" s="10" t="s">
        <v>5</v>
      </c>
      <c r="AX252" s="10" t="s">
        <v>81</v>
      </c>
      <c r="AY252" s="151" t="s">
        <v>142</v>
      </c>
    </row>
    <row r="253" spans="2:65" s="11" customFormat="1" ht="22.5" customHeight="1">
      <c r="B253" s="152"/>
      <c r="C253" s="153"/>
      <c r="D253" s="153"/>
      <c r="E253" s="154" t="s">
        <v>3</v>
      </c>
      <c r="F253" s="413" t="s">
        <v>152</v>
      </c>
      <c r="G253" s="414"/>
      <c r="H253" s="414"/>
      <c r="I253" s="414"/>
      <c r="J253" s="153"/>
      <c r="K253" s="155">
        <v>35.71</v>
      </c>
      <c r="L253" s="153"/>
      <c r="M253" s="153"/>
      <c r="N253" s="153"/>
      <c r="O253" s="153"/>
      <c r="P253" s="153"/>
      <c r="Q253" s="153"/>
      <c r="R253" s="156"/>
      <c r="T253" s="157"/>
      <c r="U253" s="153"/>
      <c r="V253" s="153"/>
      <c r="W253" s="153"/>
      <c r="X253" s="153"/>
      <c r="Y253" s="153"/>
      <c r="Z253" s="153"/>
      <c r="AA253" s="153"/>
      <c r="AB253" s="153"/>
      <c r="AC253" s="153"/>
      <c r="AD253" s="158"/>
      <c r="AT253" s="159" t="s">
        <v>151</v>
      </c>
      <c r="AU253" s="159" t="s">
        <v>91</v>
      </c>
      <c r="AV253" s="11" t="s">
        <v>148</v>
      </c>
      <c r="AW253" s="11" t="s">
        <v>5</v>
      </c>
      <c r="AX253" s="11" t="s">
        <v>21</v>
      </c>
      <c r="AY253" s="159" t="s">
        <v>142</v>
      </c>
    </row>
    <row r="254" spans="2:65" s="1" customFormat="1" ht="22.5" customHeight="1">
      <c r="B254" s="133"/>
      <c r="C254" s="168" t="s">
        <v>322</v>
      </c>
      <c r="D254" s="168" t="s">
        <v>214</v>
      </c>
      <c r="E254" s="169" t="s">
        <v>315</v>
      </c>
      <c r="F254" s="419" t="s">
        <v>316</v>
      </c>
      <c r="G254" s="420"/>
      <c r="H254" s="420"/>
      <c r="I254" s="420"/>
      <c r="J254" s="170" t="s">
        <v>147</v>
      </c>
      <c r="K254" s="171">
        <v>39.280999999999999</v>
      </c>
      <c r="L254" s="172"/>
      <c r="M254" s="420"/>
      <c r="N254" s="420"/>
      <c r="O254" s="407"/>
      <c r="P254" s="408">
        <f>ROUND(V254*K254,2)</f>
        <v>0</v>
      </c>
      <c r="Q254" s="407"/>
      <c r="R254" s="139"/>
      <c r="T254" s="140" t="s">
        <v>3</v>
      </c>
      <c r="U254" s="39" t="s">
        <v>44</v>
      </c>
      <c r="V254" s="98">
        <f>L254+M254</f>
        <v>0</v>
      </c>
      <c r="W254" s="98">
        <f>ROUND(L254*K254,2)</f>
        <v>0</v>
      </c>
      <c r="X254" s="98">
        <f>ROUND(M254*K254,2)</f>
        <v>0</v>
      </c>
      <c r="Y254" s="141">
        <v>0</v>
      </c>
      <c r="Z254" s="141">
        <f>Y254*K254</f>
        <v>0</v>
      </c>
      <c r="AA254" s="141">
        <v>3.2000000000000002E-3</v>
      </c>
      <c r="AB254" s="141">
        <f>AA254*K254</f>
        <v>0.12569920000000001</v>
      </c>
      <c r="AC254" s="141">
        <v>0</v>
      </c>
      <c r="AD254" s="142">
        <f>AC254*K254</f>
        <v>0</v>
      </c>
      <c r="AR254" s="16" t="s">
        <v>186</v>
      </c>
      <c r="AT254" s="16" t="s">
        <v>214</v>
      </c>
      <c r="AU254" s="16" t="s">
        <v>91</v>
      </c>
      <c r="AY254" s="16" t="s">
        <v>142</v>
      </c>
      <c r="BE254" s="143">
        <f>IF(U254="základní",P254,0)</f>
        <v>0</v>
      </c>
      <c r="BF254" s="143">
        <f>IF(U254="snížená",P254,0)</f>
        <v>0</v>
      </c>
      <c r="BG254" s="143">
        <f>IF(U254="zákl. přenesená",P254,0)</f>
        <v>0</v>
      </c>
      <c r="BH254" s="143">
        <f>IF(U254="sníž. přenesená",P254,0)</f>
        <v>0</v>
      </c>
      <c r="BI254" s="143">
        <f>IF(U254="nulová",P254,0)</f>
        <v>0</v>
      </c>
      <c r="BJ254" s="16" t="s">
        <v>21</v>
      </c>
      <c r="BK254" s="143">
        <f>ROUND(V254*K254,2)</f>
        <v>0</v>
      </c>
      <c r="BL254" s="16" t="s">
        <v>207</v>
      </c>
      <c r="BM254" s="16" t="s">
        <v>323</v>
      </c>
    </row>
    <row r="255" spans="2:65" s="10" customFormat="1" ht="22.5" customHeight="1">
      <c r="B255" s="144"/>
      <c r="C255" s="145"/>
      <c r="D255" s="145"/>
      <c r="E255" s="146" t="s">
        <v>3</v>
      </c>
      <c r="F255" s="418" t="s">
        <v>324</v>
      </c>
      <c r="G255" s="410"/>
      <c r="H255" s="410"/>
      <c r="I255" s="410"/>
      <c r="J255" s="145"/>
      <c r="K255" s="147">
        <v>13.816000000000001</v>
      </c>
      <c r="L255" s="145"/>
      <c r="M255" s="145"/>
      <c r="N255" s="145"/>
      <c r="O255" s="145"/>
      <c r="P255" s="145"/>
      <c r="Q255" s="145"/>
      <c r="R255" s="148"/>
      <c r="T255" s="149"/>
      <c r="U255" s="145"/>
      <c r="V255" s="145"/>
      <c r="W255" s="145"/>
      <c r="X255" s="145"/>
      <c r="Y255" s="145"/>
      <c r="Z255" s="145"/>
      <c r="AA255" s="145"/>
      <c r="AB255" s="145"/>
      <c r="AC255" s="145"/>
      <c r="AD255" s="150"/>
      <c r="AT255" s="151" t="s">
        <v>151</v>
      </c>
      <c r="AU255" s="151" t="s">
        <v>91</v>
      </c>
      <c r="AV255" s="10" t="s">
        <v>91</v>
      </c>
      <c r="AW255" s="10" t="s">
        <v>5</v>
      </c>
      <c r="AX255" s="10" t="s">
        <v>81</v>
      </c>
      <c r="AY255" s="151" t="s">
        <v>142</v>
      </c>
    </row>
    <row r="256" spans="2:65" s="10" customFormat="1" ht="22.5" customHeight="1">
      <c r="B256" s="144"/>
      <c r="C256" s="145"/>
      <c r="D256" s="145"/>
      <c r="E256" s="146" t="s">
        <v>3</v>
      </c>
      <c r="F256" s="409" t="s">
        <v>325</v>
      </c>
      <c r="G256" s="410"/>
      <c r="H256" s="410"/>
      <c r="I256" s="410"/>
      <c r="J256" s="145"/>
      <c r="K256" s="147">
        <v>9.1519999999999992</v>
      </c>
      <c r="L256" s="145"/>
      <c r="M256" s="145"/>
      <c r="N256" s="145"/>
      <c r="O256" s="145"/>
      <c r="P256" s="145"/>
      <c r="Q256" s="145"/>
      <c r="R256" s="148"/>
      <c r="T256" s="149"/>
      <c r="U256" s="145"/>
      <c r="V256" s="145"/>
      <c r="W256" s="145"/>
      <c r="X256" s="145"/>
      <c r="Y256" s="145"/>
      <c r="Z256" s="145"/>
      <c r="AA256" s="145"/>
      <c r="AB256" s="145"/>
      <c r="AC256" s="145"/>
      <c r="AD256" s="150"/>
      <c r="AT256" s="151" t="s">
        <v>151</v>
      </c>
      <c r="AU256" s="151" t="s">
        <v>91</v>
      </c>
      <c r="AV256" s="10" t="s">
        <v>91</v>
      </c>
      <c r="AW256" s="10" t="s">
        <v>5</v>
      </c>
      <c r="AX256" s="10" t="s">
        <v>81</v>
      </c>
      <c r="AY256" s="151" t="s">
        <v>142</v>
      </c>
    </row>
    <row r="257" spans="2:65" s="10" customFormat="1" ht="22.5" customHeight="1">
      <c r="B257" s="144"/>
      <c r="C257" s="145"/>
      <c r="D257" s="145"/>
      <c r="E257" s="146" t="s">
        <v>3</v>
      </c>
      <c r="F257" s="409" t="s">
        <v>326</v>
      </c>
      <c r="G257" s="410"/>
      <c r="H257" s="410"/>
      <c r="I257" s="410"/>
      <c r="J257" s="145"/>
      <c r="K257" s="147">
        <v>22.968</v>
      </c>
      <c r="L257" s="145"/>
      <c r="M257" s="145"/>
      <c r="N257" s="145"/>
      <c r="O257" s="145"/>
      <c r="P257" s="145"/>
      <c r="Q257" s="145"/>
      <c r="R257" s="148"/>
      <c r="T257" s="149"/>
      <c r="U257" s="145"/>
      <c r="V257" s="145"/>
      <c r="W257" s="145"/>
      <c r="X257" s="145"/>
      <c r="Y257" s="145"/>
      <c r="Z257" s="145"/>
      <c r="AA257" s="145"/>
      <c r="AB257" s="145"/>
      <c r="AC257" s="145"/>
      <c r="AD257" s="150"/>
      <c r="AT257" s="151" t="s">
        <v>151</v>
      </c>
      <c r="AU257" s="151" t="s">
        <v>91</v>
      </c>
      <c r="AV257" s="10" t="s">
        <v>91</v>
      </c>
      <c r="AW257" s="10" t="s">
        <v>5</v>
      </c>
      <c r="AX257" s="10" t="s">
        <v>81</v>
      </c>
      <c r="AY257" s="151" t="s">
        <v>142</v>
      </c>
    </row>
    <row r="258" spans="2:65" s="10" customFormat="1" ht="22.5" customHeight="1">
      <c r="B258" s="144"/>
      <c r="C258" s="145"/>
      <c r="D258" s="145"/>
      <c r="E258" s="146" t="s">
        <v>3</v>
      </c>
      <c r="F258" s="409" t="s">
        <v>327</v>
      </c>
      <c r="G258" s="410"/>
      <c r="H258" s="410"/>
      <c r="I258" s="410"/>
      <c r="J258" s="145"/>
      <c r="K258" s="147">
        <v>-6.6550000000000002</v>
      </c>
      <c r="L258" s="145"/>
      <c r="M258" s="145"/>
      <c r="N258" s="145"/>
      <c r="O258" s="145"/>
      <c r="P258" s="145"/>
      <c r="Q258" s="145"/>
      <c r="R258" s="148"/>
      <c r="T258" s="149"/>
      <c r="U258" s="145"/>
      <c r="V258" s="145"/>
      <c r="W258" s="145"/>
      <c r="X258" s="145"/>
      <c r="Y258" s="145"/>
      <c r="Z258" s="145"/>
      <c r="AA258" s="145"/>
      <c r="AB258" s="145"/>
      <c r="AC258" s="145"/>
      <c r="AD258" s="150"/>
      <c r="AT258" s="151" t="s">
        <v>151</v>
      </c>
      <c r="AU258" s="151" t="s">
        <v>91</v>
      </c>
      <c r="AV258" s="10" t="s">
        <v>91</v>
      </c>
      <c r="AW258" s="10" t="s">
        <v>5</v>
      </c>
      <c r="AX258" s="10" t="s">
        <v>81</v>
      </c>
      <c r="AY258" s="151" t="s">
        <v>142</v>
      </c>
    </row>
    <row r="259" spans="2:65" s="11" customFormat="1" ht="22.5" customHeight="1">
      <c r="B259" s="152"/>
      <c r="C259" s="153"/>
      <c r="D259" s="153"/>
      <c r="E259" s="154" t="s">
        <v>3</v>
      </c>
      <c r="F259" s="413" t="s">
        <v>152</v>
      </c>
      <c r="G259" s="414"/>
      <c r="H259" s="414"/>
      <c r="I259" s="414"/>
      <c r="J259" s="153"/>
      <c r="K259" s="155">
        <v>39.280999999999999</v>
      </c>
      <c r="L259" s="153"/>
      <c r="M259" s="153"/>
      <c r="N259" s="153"/>
      <c r="O259" s="153"/>
      <c r="P259" s="153"/>
      <c r="Q259" s="153"/>
      <c r="R259" s="156"/>
      <c r="T259" s="157"/>
      <c r="U259" s="153"/>
      <c r="V259" s="153"/>
      <c r="W259" s="153"/>
      <c r="X259" s="153"/>
      <c r="Y259" s="153"/>
      <c r="Z259" s="153"/>
      <c r="AA259" s="153"/>
      <c r="AB259" s="153"/>
      <c r="AC259" s="153"/>
      <c r="AD259" s="158"/>
      <c r="AT259" s="159" t="s">
        <v>151</v>
      </c>
      <c r="AU259" s="159" t="s">
        <v>91</v>
      </c>
      <c r="AV259" s="11" t="s">
        <v>148</v>
      </c>
      <c r="AW259" s="11" t="s">
        <v>5</v>
      </c>
      <c r="AX259" s="11" t="s">
        <v>21</v>
      </c>
      <c r="AY259" s="159" t="s">
        <v>142</v>
      </c>
    </row>
    <row r="260" spans="2:65" s="1" customFormat="1" ht="22.5" customHeight="1">
      <c r="B260" s="133"/>
      <c r="C260" s="134" t="s">
        <v>328</v>
      </c>
      <c r="D260" s="134" t="s">
        <v>144</v>
      </c>
      <c r="E260" s="135" t="s">
        <v>329</v>
      </c>
      <c r="F260" s="406" t="s">
        <v>330</v>
      </c>
      <c r="G260" s="407"/>
      <c r="H260" s="407"/>
      <c r="I260" s="407"/>
      <c r="J260" s="136" t="s">
        <v>147</v>
      </c>
      <c r="K260" s="137">
        <v>14.94</v>
      </c>
      <c r="L260" s="138"/>
      <c r="M260" s="408"/>
      <c r="N260" s="407"/>
      <c r="O260" s="407"/>
      <c r="P260" s="408">
        <f>ROUND(V260*K260,2)</f>
        <v>0</v>
      </c>
      <c r="Q260" s="407"/>
      <c r="R260" s="139"/>
      <c r="T260" s="140" t="s">
        <v>3</v>
      </c>
      <c r="U260" s="39" t="s">
        <v>44</v>
      </c>
      <c r="V260" s="98">
        <f>L260+M260</f>
        <v>0</v>
      </c>
      <c r="W260" s="98">
        <f>ROUND(L260*K260,2)</f>
        <v>0</v>
      </c>
      <c r="X260" s="98">
        <f>ROUND(M260*K260,2)</f>
        <v>0</v>
      </c>
      <c r="Y260" s="141">
        <v>0.09</v>
      </c>
      <c r="Z260" s="141">
        <f>Y260*K260</f>
        <v>1.3445999999999998</v>
      </c>
      <c r="AA260" s="141">
        <v>0</v>
      </c>
      <c r="AB260" s="141">
        <f>AA260*K260</f>
        <v>0</v>
      </c>
      <c r="AC260" s="141">
        <v>0</v>
      </c>
      <c r="AD260" s="142">
        <f>AC260*K260</f>
        <v>0</v>
      </c>
      <c r="AR260" s="16" t="s">
        <v>207</v>
      </c>
      <c r="AT260" s="16" t="s">
        <v>144</v>
      </c>
      <c r="AU260" s="16" t="s">
        <v>91</v>
      </c>
      <c r="AY260" s="16" t="s">
        <v>142</v>
      </c>
      <c r="BE260" s="143">
        <f>IF(U260="základní",P260,0)</f>
        <v>0</v>
      </c>
      <c r="BF260" s="143">
        <f>IF(U260="snížená",P260,0)</f>
        <v>0</v>
      </c>
      <c r="BG260" s="143">
        <f>IF(U260="zákl. přenesená",P260,0)</f>
        <v>0</v>
      </c>
      <c r="BH260" s="143">
        <f>IF(U260="sníž. přenesená",P260,0)</f>
        <v>0</v>
      </c>
      <c r="BI260" s="143">
        <f>IF(U260="nulová",P260,0)</f>
        <v>0</v>
      </c>
      <c r="BJ260" s="16" t="s">
        <v>21</v>
      </c>
      <c r="BK260" s="143">
        <f>ROUND(V260*K260,2)</f>
        <v>0</v>
      </c>
      <c r="BL260" s="16" t="s">
        <v>207</v>
      </c>
      <c r="BM260" s="16" t="s">
        <v>331</v>
      </c>
    </row>
    <row r="261" spans="2:65" s="10" customFormat="1" ht="22.5" customHeight="1">
      <c r="B261" s="144"/>
      <c r="C261" s="145"/>
      <c r="D261" s="145"/>
      <c r="E261" s="146" t="s">
        <v>3</v>
      </c>
      <c r="F261" s="418" t="s">
        <v>332</v>
      </c>
      <c r="G261" s="410"/>
      <c r="H261" s="410"/>
      <c r="I261" s="410"/>
      <c r="J261" s="145"/>
      <c r="K261" s="147">
        <v>14.94</v>
      </c>
      <c r="L261" s="145"/>
      <c r="M261" s="145"/>
      <c r="N261" s="145"/>
      <c r="O261" s="145"/>
      <c r="P261" s="145"/>
      <c r="Q261" s="145"/>
      <c r="R261" s="148"/>
      <c r="T261" s="149"/>
      <c r="U261" s="145"/>
      <c r="V261" s="145"/>
      <c r="W261" s="145"/>
      <c r="X261" s="145"/>
      <c r="Y261" s="145"/>
      <c r="Z261" s="145"/>
      <c r="AA261" s="145"/>
      <c r="AB261" s="145"/>
      <c r="AC261" s="145"/>
      <c r="AD261" s="150"/>
      <c r="AT261" s="151" t="s">
        <v>151</v>
      </c>
      <c r="AU261" s="151" t="s">
        <v>91</v>
      </c>
      <c r="AV261" s="10" t="s">
        <v>91</v>
      </c>
      <c r="AW261" s="10" t="s">
        <v>5</v>
      </c>
      <c r="AX261" s="10" t="s">
        <v>81</v>
      </c>
      <c r="AY261" s="151" t="s">
        <v>142</v>
      </c>
    </row>
    <row r="262" spans="2:65" s="11" customFormat="1" ht="22.5" customHeight="1">
      <c r="B262" s="152"/>
      <c r="C262" s="153"/>
      <c r="D262" s="153"/>
      <c r="E262" s="154" t="s">
        <v>3</v>
      </c>
      <c r="F262" s="413" t="s">
        <v>152</v>
      </c>
      <c r="G262" s="414"/>
      <c r="H262" s="414"/>
      <c r="I262" s="414"/>
      <c r="J262" s="153"/>
      <c r="K262" s="155">
        <v>14.94</v>
      </c>
      <c r="L262" s="153"/>
      <c r="M262" s="153"/>
      <c r="N262" s="153"/>
      <c r="O262" s="153"/>
      <c r="P262" s="153"/>
      <c r="Q262" s="153"/>
      <c r="R262" s="156"/>
      <c r="T262" s="157"/>
      <c r="U262" s="153"/>
      <c r="V262" s="153"/>
      <c r="W262" s="153"/>
      <c r="X262" s="153"/>
      <c r="Y262" s="153"/>
      <c r="Z262" s="153"/>
      <c r="AA262" s="153"/>
      <c r="AB262" s="153"/>
      <c r="AC262" s="153"/>
      <c r="AD262" s="158"/>
      <c r="AT262" s="159" t="s">
        <v>151</v>
      </c>
      <c r="AU262" s="159" t="s">
        <v>91</v>
      </c>
      <c r="AV262" s="11" t="s">
        <v>148</v>
      </c>
      <c r="AW262" s="11" t="s">
        <v>5</v>
      </c>
      <c r="AX262" s="11" t="s">
        <v>21</v>
      </c>
      <c r="AY262" s="159" t="s">
        <v>142</v>
      </c>
    </row>
    <row r="263" spans="2:65" s="1" customFormat="1" ht="22.5" customHeight="1">
      <c r="B263" s="133"/>
      <c r="C263" s="168" t="s">
        <v>333</v>
      </c>
      <c r="D263" s="168" t="s">
        <v>214</v>
      </c>
      <c r="E263" s="169" t="s">
        <v>315</v>
      </c>
      <c r="F263" s="419" t="s">
        <v>316</v>
      </c>
      <c r="G263" s="420"/>
      <c r="H263" s="420"/>
      <c r="I263" s="420"/>
      <c r="J263" s="170" t="s">
        <v>147</v>
      </c>
      <c r="K263" s="171">
        <v>16.434000000000001</v>
      </c>
      <c r="L263" s="172"/>
      <c r="M263" s="420"/>
      <c r="N263" s="420"/>
      <c r="O263" s="407"/>
      <c r="P263" s="408">
        <f>ROUND(V263*K263,2)</f>
        <v>0</v>
      </c>
      <c r="Q263" s="407"/>
      <c r="R263" s="139"/>
      <c r="T263" s="140" t="s">
        <v>3</v>
      </c>
      <c r="U263" s="39" t="s">
        <v>44</v>
      </c>
      <c r="V263" s="98">
        <f>L263+M263</f>
        <v>0</v>
      </c>
      <c r="W263" s="98">
        <f>ROUND(L263*K263,2)</f>
        <v>0</v>
      </c>
      <c r="X263" s="98">
        <f>ROUND(M263*K263,2)</f>
        <v>0</v>
      </c>
      <c r="Y263" s="141">
        <v>0</v>
      </c>
      <c r="Z263" s="141">
        <f>Y263*K263</f>
        <v>0</v>
      </c>
      <c r="AA263" s="141">
        <v>3.2000000000000002E-3</v>
      </c>
      <c r="AB263" s="141">
        <f>AA263*K263</f>
        <v>5.2588800000000005E-2</v>
      </c>
      <c r="AC263" s="141">
        <v>0</v>
      </c>
      <c r="AD263" s="142">
        <f>AC263*K263</f>
        <v>0</v>
      </c>
      <c r="AR263" s="16" t="s">
        <v>186</v>
      </c>
      <c r="AT263" s="16" t="s">
        <v>214</v>
      </c>
      <c r="AU263" s="16" t="s">
        <v>91</v>
      </c>
      <c r="AY263" s="16" t="s">
        <v>142</v>
      </c>
      <c r="BE263" s="143">
        <f>IF(U263="základní",P263,0)</f>
        <v>0</v>
      </c>
      <c r="BF263" s="143">
        <f>IF(U263="snížená",P263,0)</f>
        <v>0</v>
      </c>
      <c r="BG263" s="143">
        <f>IF(U263="zákl. přenesená",P263,0)</f>
        <v>0</v>
      </c>
      <c r="BH263" s="143">
        <f>IF(U263="sníž. přenesená",P263,0)</f>
        <v>0</v>
      </c>
      <c r="BI263" s="143">
        <f>IF(U263="nulová",P263,0)</f>
        <v>0</v>
      </c>
      <c r="BJ263" s="16" t="s">
        <v>21</v>
      </c>
      <c r="BK263" s="143">
        <f>ROUND(V263*K263,2)</f>
        <v>0</v>
      </c>
      <c r="BL263" s="16" t="s">
        <v>207</v>
      </c>
      <c r="BM263" s="16" t="s">
        <v>334</v>
      </c>
    </row>
    <row r="264" spans="2:65" s="10" customFormat="1" ht="22.5" customHeight="1">
      <c r="B264" s="144"/>
      <c r="C264" s="145"/>
      <c r="D264" s="145"/>
      <c r="E264" s="146" t="s">
        <v>3</v>
      </c>
      <c r="F264" s="418" t="s">
        <v>335</v>
      </c>
      <c r="G264" s="410"/>
      <c r="H264" s="410"/>
      <c r="I264" s="410"/>
      <c r="J264" s="145"/>
      <c r="K264" s="147">
        <v>16.434000000000001</v>
      </c>
      <c r="L264" s="145"/>
      <c r="M264" s="145"/>
      <c r="N264" s="145"/>
      <c r="O264" s="145"/>
      <c r="P264" s="145"/>
      <c r="Q264" s="145"/>
      <c r="R264" s="148"/>
      <c r="T264" s="149"/>
      <c r="U264" s="145"/>
      <c r="V264" s="145"/>
      <c r="W264" s="145"/>
      <c r="X264" s="145"/>
      <c r="Y264" s="145"/>
      <c r="Z264" s="145"/>
      <c r="AA264" s="145"/>
      <c r="AB264" s="145"/>
      <c r="AC264" s="145"/>
      <c r="AD264" s="150"/>
      <c r="AT264" s="151" t="s">
        <v>151</v>
      </c>
      <c r="AU264" s="151" t="s">
        <v>91</v>
      </c>
      <c r="AV264" s="10" t="s">
        <v>91</v>
      </c>
      <c r="AW264" s="10" t="s">
        <v>5</v>
      </c>
      <c r="AX264" s="10" t="s">
        <v>81</v>
      </c>
      <c r="AY264" s="151" t="s">
        <v>142</v>
      </c>
    </row>
    <row r="265" spans="2:65" s="11" customFormat="1" ht="22.5" customHeight="1">
      <c r="B265" s="152"/>
      <c r="C265" s="153"/>
      <c r="D265" s="153"/>
      <c r="E265" s="154" t="s">
        <v>3</v>
      </c>
      <c r="F265" s="413" t="s">
        <v>152</v>
      </c>
      <c r="G265" s="414"/>
      <c r="H265" s="414"/>
      <c r="I265" s="414"/>
      <c r="J265" s="153"/>
      <c r="K265" s="155">
        <v>16.434000000000001</v>
      </c>
      <c r="L265" s="153"/>
      <c r="M265" s="153"/>
      <c r="N265" s="153"/>
      <c r="O265" s="153"/>
      <c r="P265" s="153"/>
      <c r="Q265" s="153"/>
      <c r="R265" s="156"/>
      <c r="T265" s="157"/>
      <c r="U265" s="153"/>
      <c r="V265" s="153"/>
      <c r="W265" s="153"/>
      <c r="X265" s="153"/>
      <c r="Y265" s="153"/>
      <c r="Z265" s="153"/>
      <c r="AA265" s="153"/>
      <c r="AB265" s="153"/>
      <c r="AC265" s="153"/>
      <c r="AD265" s="158"/>
      <c r="AT265" s="159" t="s">
        <v>151</v>
      </c>
      <c r="AU265" s="159" t="s">
        <v>91</v>
      </c>
      <c r="AV265" s="11" t="s">
        <v>148</v>
      </c>
      <c r="AW265" s="11" t="s">
        <v>5</v>
      </c>
      <c r="AX265" s="11" t="s">
        <v>21</v>
      </c>
      <c r="AY265" s="159" t="s">
        <v>142</v>
      </c>
    </row>
    <row r="266" spans="2:65" s="1" customFormat="1" ht="22.5" customHeight="1">
      <c r="B266" s="133"/>
      <c r="C266" s="134" t="s">
        <v>162</v>
      </c>
      <c r="D266" s="134" t="s">
        <v>144</v>
      </c>
      <c r="E266" s="135" t="s">
        <v>336</v>
      </c>
      <c r="F266" s="406" t="s">
        <v>924</v>
      </c>
      <c r="G266" s="407"/>
      <c r="H266" s="407"/>
      <c r="I266" s="407"/>
      <c r="J266" s="136" t="s">
        <v>165</v>
      </c>
      <c r="K266" s="137">
        <v>1.4910000000000001</v>
      </c>
      <c r="L266" s="138"/>
      <c r="M266" s="408"/>
      <c r="N266" s="407"/>
      <c r="O266" s="407"/>
      <c r="P266" s="408">
        <f>ROUND(V266*K266,2)</f>
        <v>0</v>
      </c>
      <c r="Q266" s="407"/>
      <c r="R266" s="139"/>
      <c r="T266" s="140" t="s">
        <v>3</v>
      </c>
      <c r="U266" s="39" t="s">
        <v>44</v>
      </c>
      <c r="V266" s="98">
        <f>L266+M266</f>
        <v>0</v>
      </c>
      <c r="W266" s="98">
        <f>ROUND(L266*K266,2)</f>
        <v>0</v>
      </c>
      <c r="X266" s="98">
        <f>ROUND(M266*K266,2)</f>
        <v>0</v>
      </c>
      <c r="Y266" s="141">
        <v>2.0880000000000001</v>
      </c>
      <c r="Z266" s="141">
        <f>Y266*K266</f>
        <v>3.1132080000000002</v>
      </c>
      <c r="AA266" s="141">
        <v>0.01</v>
      </c>
      <c r="AB266" s="141">
        <f>AA266*K266</f>
        <v>1.4910000000000001E-2</v>
      </c>
      <c r="AC266" s="141">
        <v>0</v>
      </c>
      <c r="AD266" s="142">
        <f>AC266*K266</f>
        <v>0</v>
      </c>
      <c r="AR266" s="16" t="s">
        <v>207</v>
      </c>
      <c r="AT266" s="16" t="s">
        <v>144</v>
      </c>
      <c r="AU266" s="16" t="s">
        <v>91</v>
      </c>
      <c r="AY266" s="16" t="s">
        <v>142</v>
      </c>
      <c r="BE266" s="143">
        <f>IF(U266="základní",P266,0)</f>
        <v>0</v>
      </c>
      <c r="BF266" s="143">
        <f>IF(U266="snížená",P266,0)</f>
        <v>0</v>
      </c>
      <c r="BG266" s="143">
        <f>IF(U266="zákl. přenesená",P266,0)</f>
        <v>0</v>
      </c>
      <c r="BH266" s="143">
        <f>IF(U266="sníž. přenesená",P266,0)</f>
        <v>0</v>
      </c>
      <c r="BI266" s="143">
        <f>IF(U266="nulová",P266,0)</f>
        <v>0</v>
      </c>
      <c r="BJ266" s="16" t="s">
        <v>21</v>
      </c>
      <c r="BK266" s="143">
        <f>ROUND(V266*K266,2)</f>
        <v>0</v>
      </c>
      <c r="BL266" s="16" t="s">
        <v>207</v>
      </c>
      <c r="BM266" s="16" t="s">
        <v>337</v>
      </c>
    </row>
    <row r="267" spans="2:65" s="12" customFormat="1" ht="22.5" customHeight="1">
      <c r="B267" s="160"/>
      <c r="C267" s="161"/>
      <c r="D267" s="161"/>
      <c r="E267" s="162" t="s">
        <v>3</v>
      </c>
      <c r="F267" s="417" t="s">
        <v>338</v>
      </c>
      <c r="G267" s="412"/>
      <c r="H267" s="412"/>
      <c r="I267" s="412"/>
      <c r="J267" s="161"/>
      <c r="K267" s="163" t="s">
        <v>3</v>
      </c>
      <c r="L267" s="161"/>
      <c r="M267" s="161"/>
      <c r="N267" s="161"/>
      <c r="O267" s="161"/>
      <c r="P267" s="161"/>
      <c r="Q267" s="161"/>
      <c r="R267" s="164"/>
      <c r="T267" s="165"/>
      <c r="U267" s="161"/>
      <c r="V267" s="161"/>
      <c r="W267" s="161"/>
      <c r="X267" s="161"/>
      <c r="Y267" s="161"/>
      <c r="Z267" s="161"/>
      <c r="AA267" s="161"/>
      <c r="AB267" s="161"/>
      <c r="AC267" s="161"/>
      <c r="AD267" s="166"/>
      <c r="AT267" s="167" t="s">
        <v>151</v>
      </c>
      <c r="AU267" s="167" t="s">
        <v>91</v>
      </c>
      <c r="AV267" s="12" t="s">
        <v>21</v>
      </c>
      <c r="AW267" s="12" t="s">
        <v>5</v>
      </c>
      <c r="AX267" s="12" t="s">
        <v>81</v>
      </c>
      <c r="AY267" s="167" t="s">
        <v>142</v>
      </c>
    </row>
    <row r="268" spans="2:65" s="12" customFormat="1" ht="22.5" customHeight="1">
      <c r="B268" s="160"/>
      <c r="C268" s="161"/>
      <c r="D268" s="161"/>
      <c r="E268" s="162" t="s">
        <v>3</v>
      </c>
      <c r="F268" s="411" t="s">
        <v>339</v>
      </c>
      <c r="G268" s="412"/>
      <c r="H268" s="412"/>
      <c r="I268" s="412"/>
      <c r="J268" s="161"/>
      <c r="K268" s="163" t="s">
        <v>3</v>
      </c>
      <c r="L268" s="161"/>
      <c r="M268" s="161"/>
      <c r="N268" s="161"/>
      <c r="O268" s="161"/>
      <c r="P268" s="161"/>
      <c r="Q268" s="161"/>
      <c r="R268" s="164"/>
      <c r="T268" s="165"/>
      <c r="U268" s="161"/>
      <c r="V268" s="161"/>
      <c r="W268" s="161"/>
      <c r="X268" s="161"/>
      <c r="Y268" s="161"/>
      <c r="Z268" s="161"/>
      <c r="AA268" s="161"/>
      <c r="AB268" s="161"/>
      <c r="AC268" s="161"/>
      <c r="AD268" s="166"/>
      <c r="AT268" s="167" t="s">
        <v>151</v>
      </c>
      <c r="AU268" s="167" t="s">
        <v>91</v>
      </c>
      <c r="AV268" s="12" t="s">
        <v>21</v>
      </c>
      <c r="AW268" s="12" t="s">
        <v>5</v>
      </c>
      <c r="AX268" s="12" t="s">
        <v>81</v>
      </c>
      <c r="AY268" s="167" t="s">
        <v>142</v>
      </c>
    </row>
    <row r="269" spans="2:65" s="10" customFormat="1" ht="22.5" customHeight="1">
      <c r="B269" s="144"/>
      <c r="C269" s="145"/>
      <c r="D269" s="145"/>
      <c r="E269" s="146" t="s">
        <v>3</v>
      </c>
      <c r="F269" s="409" t="s">
        <v>340</v>
      </c>
      <c r="G269" s="410"/>
      <c r="H269" s="410"/>
      <c r="I269" s="410"/>
      <c r="J269" s="145"/>
      <c r="K269" s="147">
        <v>0.24</v>
      </c>
      <c r="L269" s="145"/>
      <c r="M269" s="145"/>
      <c r="N269" s="145"/>
      <c r="O269" s="145"/>
      <c r="P269" s="145"/>
      <c r="Q269" s="145"/>
      <c r="R269" s="148"/>
      <c r="T269" s="149"/>
      <c r="U269" s="145"/>
      <c r="V269" s="145"/>
      <c r="W269" s="145"/>
      <c r="X269" s="145"/>
      <c r="Y269" s="145"/>
      <c r="Z269" s="145"/>
      <c r="AA269" s="145"/>
      <c r="AB269" s="145"/>
      <c r="AC269" s="145"/>
      <c r="AD269" s="150"/>
      <c r="AT269" s="151" t="s">
        <v>151</v>
      </c>
      <c r="AU269" s="151" t="s">
        <v>91</v>
      </c>
      <c r="AV269" s="10" t="s">
        <v>91</v>
      </c>
      <c r="AW269" s="10" t="s">
        <v>5</v>
      </c>
      <c r="AX269" s="10" t="s">
        <v>81</v>
      </c>
      <c r="AY269" s="151" t="s">
        <v>142</v>
      </c>
    </row>
    <row r="270" spans="2:65" s="12" customFormat="1" ht="22.5" customHeight="1">
      <c r="B270" s="160"/>
      <c r="C270" s="161"/>
      <c r="D270" s="161"/>
      <c r="E270" s="162" t="s">
        <v>3</v>
      </c>
      <c r="F270" s="411" t="s">
        <v>341</v>
      </c>
      <c r="G270" s="412"/>
      <c r="H270" s="412"/>
      <c r="I270" s="412"/>
      <c r="J270" s="161"/>
      <c r="K270" s="163" t="s">
        <v>3</v>
      </c>
      <c r="L270" s="161"/>
      <c r="M270" s="161"/>
      <c r="N270" s="161"/>
      <c r="O270" s="161"/>
      <c r="P270" s="161"/>
      <c r="Q270" s="161"/>
      <c r="R270" s="164"/>
      <c r="T270" s="165"/>
      <c r="U270" s="161"/>
      <c r="V270" s="161"/>
      <c r="W270" s="161"/>
      <c r="X270" s="161"/>
      <c r="Y270" s="161"/>
      <c r="Z270" s="161"/>
      <c r="AA270" s="161"/>
      <c r="AB270" s="161"/>
      <c r="AC270" s="161"/>
      <c r="AD270" s="166"/>
      <c r="AT270" s="167" t="s">
        <v>151</v>
      </c>
      <c r="AU270" s="167" t="s">
        <v>91</v>
      </c>
      <c r="AV270" s="12" t="s">
        <v>21</v>
      </c>
      <c r="AW270" s="12" t="s">
        <v>5</v>
      </c>
      <c r="AX270" s="12" t="s">
        <v>81</v>
      </c>
      <c r="AY270" s="167" t="s">
        <v>142</v>
      </c>
    </row>
    <row r="271" spans="2:65" s="10" customFormat="1" ht="22.5" customHeight="1">
      <c r="B271" s="144"/>
      <c r="C271" s="145"/>
      <c r="D271" s="145"/>
      <c r="E271" s="146" t="s">
        <v>3</v>
      </c>
      <c r="F271" s="409" t="s">
        <v>342</v>
      </c>
      <c r="G271" s="410"/>
      <c r="H271" s="410"/>
      <c r="I271" s="410"/>
      <c r="J271" s="145"/>
      <c r="K271" s="147">
        <v>6.3E-2</v>
      </c>
      <c r="L271" s="145"/>
      <c r="M271" s="145"/>
      <c r="N271" s="145"/>
      <c r="O271" s="145"/>
      <c r="P271" s="145"/>
      <c r="Q271" s="145"/>
      <c r="R271" s="148"/>
      <c r="T271" s="149"/>
      <c r="U271" s="145"/>
      <c r="V271" s="145"/>
      <c r="W271" s="145"/>
      <c r="X271" s="145"/>
      <c r="Y271" s="145"/>
      <c r="Z271" s="145"/>
      <c r="AA271" s="145"/>
      <c r="AB271" s="145"/>
      <c r="AC271" s="145"/>
      <c r="AD271" s="150"/>
      <c r="AT271" s="151" t="s">
        <v>151</v>
      </c>
      <c r="AU271" s="151" t="s">
        <v>91</v>
      </c>
      <c r="AV271" s="10" t="s">
        <v>91</v>
      </c>
      <c r="AW271" s="10" t="s">
        <v>5</v>
      </c>
      <c r="AX271" s="10" t="s">
        <v>81</v>
      </c>
      <c r="AY271" s="151" t="s">
        <v>142</v>
      </c>
    </row>
    <row r="272" spans="2:65" s="12" customFormat="1" ht="22.5" customHeight="1">
      <c r="B272" s="160"/>
      <c r="C272" s="161"/>
      <c r="D272" s="161"/>
      <c r="E272" s="162" t="s">
        <v>3</v>
      </c>
      <c r="F272" s="411" t="s">
        <v>343</v>
      </c>
      <c r="G272" s="412"/>
      <c r="H272" s="412"/>
      <c r="I272" s="412"/>
      <c r="J272" s="161"/>
      <c r="K272" s="163" t="s">
        <v>3</v>
      </c>
      <c r="L272" s="161"/>
      <c r="M272" s="161"/>
      <c r="N272" s="161"/>
      <c r="O272" s="161"/>
      <c r="P272" s="161"/>
      <c r="Q272" s="161"/>
      <c r="R272" s="164"/>
      <c r="T272" s="165"/>
      <c r="U272" s="161"/>
      <c r="V272" s="161"/>
      <c r="W272" s="161"/>
      <c r="X272" s="161"/>
      <c r="Y272" s="161"/>
      <c r="Z272" s="161"/>
      <c r="AA272" s="161"/>
      <c r="AB272" s="161"/>
      <c r="AC272" s="161"/>
      <c r="AD272" s="166"/>
      <c r="AT272" s="167" t="s">
        <v>151</v>
      </c>
      <c r="AU272" s="167" t="s">
        <v>91</v>
      </c>
      <c r="AV272" s="12" t="s">
        <v>21</v>
      </c>
      <c r="AW272" s="12" t="s">
        <v>5</v>
      </c>
      <c r="AX272" s="12" t="s">
        <v>81</v>
      </c>
      <c r="AY272" s="167" t="s">
        <v>142</v>
      </c>
    </row>
    <row r="273" spans="2:65" s="10" customFormat="1" ht="22.5" customHeight="1">
      <c r="B273" s="144"/>
      <c r="C273" s="145"/>
      <c r="D273" s="145"/>
      <c r="E273" s="146" t="s">
        <v>3</v>
      </c>
      <c r="F273" s="409" t="s">
        <v>344</v>
      </c>
      <c r="G273" s="410"/>
      <c r="H273" s="410"/>
      <c r="I273" s="410"/>
      <c r="J273" s="145"/>
      <c r="K273" s="147">
        <v>0.39</v>
      </c>
      <c r="L273" s="145"/>
      <c r="M273" s="145"/>
      <c r="N273" s="145"/>
      <c r="O273" s="145"/>
      <c r="P273" s="145"/>
      <c r="Q273" s="145"/>
      <c r="R273" s="148"/>
      <c r="T273" s="149"/>
      <c r="U273" s="145"/>
      <c r="V273" s="145"/>
      <c r="W273" s="145"/>
      <c r="X273" s="145"/>
      <c r="Y273" s="145"/>
      <c r="Z273" s="145"/>
      <c r="AA273" s="145"/>
      <c r="AB273" s="145"/>
      <c r="AC273" s="145"/>
      <c r="AD273" s="150"/>
      <c r="AT273" s="151" t="s">
        <v>151</v>
      </c>
      <c r="AU273" s="151" t="s">
        <v>91</v>
      </c>
      <c r="AV273" s="10" t="s">
        <v>91</v>
      </c>
      <c r="AW273" s="10" t="s">
        <v>5</v>
      </c>
      <c r="AX273" s="10" t="s">
        <v>81</v>
      </c>
      <c r="AY273" s="151" t="s">
        <v>142</v>
      </c>
    </row>
    <row r="274" spans="2:65" s="10" customFormat="1" ht="22.5" customHeight="1">
      <c r="B274" s="144"/>
      <c r="C274" s="145"/>
      <c r="D274" s="145"/>
      <c r="E274" s="146" t="s">
        <v>3</v>
      </c>
      <c r="F274" s="409" t="s">
        <v>345</v>
      </c>
      <c r="G274" s="410"/>
      <c r="H274" s="410"/>
      <c r="I274" s="410"/>
      <c r="J274" s="145"/>
      <c r="K274" s="147">
        <v>0.27300000000000002</v>
      </c>
      <c r="L274" s="145"/>
      <c r="M274" s="145"/>
      <c r="N274" s="145"/>
      <c r="O274" s="145"/>
      <c r="P274" s="145"/>
      <c r="Q274" s="145"/>
      <c r="R274" s="148"/>
      <c r="T274" s="149"/>
      <c r="U274" s="145"/>
      <c r="V274" s="145"/>
      <c r="W274" s="145"/>
      <c r="X274" s="145"/>
      <c r="Y274" s="145"/>
      <c r="Z274" s="145"/>
      <c r="AA274" s="145"/>
      <c r="AB274" s="145"/>
      <c r="AC274" s="145"/>
      <c r="AD274" s="150"/>
      <c r="AT274" s="151" t="s">
        <v>151</v>
      </c>
      <c r="AU274" s="151" t="s">
        <v>91</v>
      </c>
      <c r="AV274" s="10" t="s">
        <v>91</v>
      </c>
      <c r="AW274" s="10" t="s">
        <v>5</v>
      </c>
      <c r="AX274" s="10" t="s">
        <v>81</v>
      </c>
      <c r="AY274" s="151" t="s">
        <v>142</v>
      </c>
    </row>
    <row r="275" spans="2:65" s="10" customFormat="1" ht="22.5" customHeight="1">
      <c r="B275" s="144"/>
      <c r="C275" s="145"/>
      <c r="D275" s="145"/>
      <c r="E275" s="146" t="s">
        <v>3</v>
      </c>
      <c r="F275" s="409" t="s">
        <v>346</v>
      </c>
      <c r="G275" s="410"/>
      <c r="H275" s="410"/>
      <c r="I275" s="410"/>
      <c r="J275" s="145"/>
      <c r="K275" s="147">
        <v>0.27</v>
      </c>
      <c r="L275" s="145"/>
      <c r="M275" s="145"/>
      <c r="N275" s="145"/>
      <c r="O275" s="145"/>
      <c r="P275" s="145"/>
      <c r="Q275" s="145"/>
      <c r="R275" s="148"/>
      <c r="T275" s="149"/>
      <c r="U275" s="145"/>
      <c r="V275" s="145"/>
      <c r="W275" s="145"/>
      <c r="X275" s="145"/>
      <c r="Y275" s="145"/>
      <c r="Z275" s="145"/>
      <c r="AA275" s="145"/>
      <c r="AB275" s="145"/>
      <c r="AC275" s="145"/>
      <c r="AD275" s="150"/>
      <c r="AT275" s="151" t="s">
        <v>151</v>
      </c>
      <c r="AU275" s="151" t="s">
        <v>91</v>
      </c>
      <c r="AV275" s="10" t="s">
        <v>91</v>
      </c>
      <c r="AW275" s="10" t="s">
        <v>5</v>
      </c>
      <c r="AX275" s="10" t="s">
        <v>81</v>
      </c>
      <c r="AY275" s="151" t="s">
        <v>142</v>
      </c>
    </row>
    <row r="276" spans="2:65" s="12" customFormat="1" ht="22.5" customHeight="1">
      <c r="B276" s="160"/>
      <c r="C276" s="161"/>
      <c r="D276" s="161"/>
      <c r="E276" s="162" t="s">
        <v>3</v>
      </c>
      <c r="F276" s="411" t="s">
        <v>244</v>
      </c>
      <c r="G276" s="412"/>
      <c r="H276" s="412"/>
      <c r="I276" s="412"/>
      <c r="J276" s="161"/>
      <c r="K276" s="163" t="s">
        <v>3</v>
      </c>
      <c r="L276" s="161"/>
      <c r="M276" s="161"/>
      <c r="N276" s="161"/>
      <c r="O276" s="161"/>
      <c r="P276" s="161"/>
      <c r="Q276" s="161"/>
      <c r="R276" s="164"/>
      <c r="T276" s="165"/>
      <c r="U276" s="161"/>
      <c r="V276" s="161"/>
      <c r="W276" s="161"/>
      <c r="X276" s="161"/>
      <c r="Y276" s="161"/>
      <c r="Z276" s="161"/>
      <c r="AA276" s="161"/>
      <c r="AB276" s="161"/>
      <c r="AC276" s="161"/>
      <c r="AD276" s="166"/>
      <c r="AT276" s="167" t="s">
        <v>151</v>
      </c>
      <c r="AU276" s="167" t="s">
        <v>91</v>
      </c>
      <c r="AV276" s="12" t="s">
        <v>21</v>
      </c>
      <c r="AW276" s="12" t="s">
        <v>5</v>
      </c>
      <c r="AX276" s="12" t="s">
        <v>81</v>
      </c>
      <c r="AY276" s="167" t="s">
        <v>142</v>
      </c>
    </row>
    <row r="277" spans="2:65" s="10" customFormat="1" ht="22.5" customHeight="1">
      <c r="B277" s="144"/>
      <c r="C277" s="145"/>
      <c r="D277" s="145"/>
      <c r="E277" s="146" t="s">
        <v>3</v>
      </c>
      <c r="F277" s="409" t="s">
        <v>347</v>
      </c>
      <c r="G277" s="410"/>
      <c r="H277" s="410"/>
      <c r="I277" s="410"/>
      <c r="J277" s="145"/>
      <c r="K277" s="147">
        <v>0.188</v>
      </c>
      <c r="L277" s="145"/>
      <c r="M277" s="145"/>
      <c r="N277" s="145"/>
      <c r="O277" s="145"/>
      <c r="P277" s="145"/>
      <c r="Q277" s="145"/>
      <c r="R277" s="148"/>
      <c r="T277" s="149"/>
      <c r="U277" s="145"/>
      <c r="V277" s="145"/>
      <c r="W277" s="145"/>
      <c r="X277" s="145"/>
      <c r="Y277" s="145"/>
      <c r="Z277" s="145"/>
      <c r="AA277" s="145"/>
      <c r="AB277" s="145"/>
      <c r="AC277" s="145"/>
      <c r="AD277" s="150"/>
      <c r="AT277" s="151" t="s">
        <v>151</v>
      </c>
      <c r="AU277" s="151" t="s">
        <v>91</v>
      </c>
      <c r="AV277" s="10" t="s">
        <v>91</v>
      </c>
      <c r="AW277" s="10" t="s">
        <v>5</v>
      </c>
      <c r="AX277" s="10" t="s">
        <v>81</v>
      </c>
      <c r="AY277" s="151" t="s">
        <v>142</v>
      </c>
    </row>
    <row r="278" spans="2:65" s="10" customFormat="1" ht="22.5" customHeight="1">
      <c r="B278" s="144"/>
      <c r="C278" s="145"/>
      <c r="D278" s="145"/>
      <c r="E278" s="146" t="s">
        <v>3</v>
      </c>
      <c r="F278" s="409" t="s">
        <v>348</v>
      </c>
      <c r="G278" s="410"/>
      <c r="H278" s="410"/>
      <c r="I278" s="410"/>
      <c r="J278" s="145"/>
      <c r="K278" s="147">
        <v>6.7000000000000004E-2</v>
      </c>
      <c r="L278" s="145"/>
      <c r="M278" s="145"/>
      <c r="N278" s="145"/>
      <c r="O278" s="145"/>
      <c r="P278" s="145"/>
      <c r="Q278" s="145"/>
      <c r="R278" s="148"/>
      <c r="T278" s="149"/>
      <c r="U278" s="145"/>
      <c r="V278" s="145"/>
      <c r="W278" s="145"/>
      <c r="X278" s="145"/>
      <c r="Y278" s="145"/>
      <c r="Z278" s="145"/>
      <c r="AA278" s="145"/>
      <c r="AB278" s="145"/>
      <c r="AC278" s="145"/>
      <c r="AD278" s="150"/>
      <c r="AT278" s="151" t="s">
        <v>151</v>
      </c>
      <c r="AU278" s="151" t="s">
        <v>91</v>
      </c>
      <c r="AV278" s="10" t="s">
        <v>91</v>
      </c>
      <c r="AW278" s="10" t="s">
        <v>5</v>
      </c>
      <c r="AX278" s="10" t="s">
        <v>81</v>
      </c>
      <c r="AY278" s="151" t="s">
        <v>142</v>
      </c>
    </row>
    <row r="279" spans="2:65" s="11" customFormat="1" ht="22.5" customHeight="1">
      <c r="B279" s="152"/>
      <c r="C279" s="153"/>
      <c r="D279" s="153"/>
      <c r="E279" s="154" t="s">
        <v>3</v>
      </c>
      <c r="F279" s="413" t="s">
        <v>152</v>
      </c>
      <c r="G279" s="414"/>
      <c r="H279" s="414"/>
      <c r="I279" s="414"/>
      <c r="J279" s="153"/>
      <c r="K279" s="155">
        <v>1.4910000000000001</v>
      </c>
      <c r="L279" s="153"/>
      <c r="M279" s="153"/>
      <c r="N279" s="153"/>
      <c r="O279" s="153"/>
      <c r="P279" s="153"/>
      <c r="Q279" s="153"/>
      <c r="R279" s="156"/>
      <c r="T279" s="157"/>
      <c r="U279" s="153"/>
      <c r="V279" s="153"/>
      <c r="W279" s="153"/>
      <c r="X279" s="153"/>
      <c r="Y279" s="153"/>
      <c r="Z279" s="153"/>
      <c r="AA279" s="153"/>
      <c r="AB279" s="153"/>
      <c r="AC279" s="153"/>
      <c r="AD279" s="158"/>
      <c r="AT279" s="159" t="s">
        <v>151</v>
      </c>
      <c r="AU279" s="159" t="s">
        <v>91</v>
      </c>
      <c r="AV279" s="11" t="s">
        <v>148</v>
      </c>
      <c r="AW279" s="11" t="s">
        <v>5</v>
      </c>
      <c r="AX279" s="11" t="s">
        <v>21</v>
      </c>
      <c r="AY279" s="159" t="s">
        <v>142</v>
      </c>
    </row>
    <row r="280" spans="2:65" s="1" customFormat="1" ht="31.5" customHeight="1">
      <c r="B280" s="133"/>
      <c r="C280" s="134" t="s">
        <v>349</v>
      </c>
      <c r="D280" s="134" t="s">
        <v>144</v>
      </c>
      <c r="E280" s="135" t="s">
        <v>350</v>
      </c>
      <c r="F280" s="406" t="s">
        <v>351</v>
      </c>
      <c r="G280" s="407"/>
      <c r="H280" s="407"/>
      <c r="I280" s="407"/>
      <c r="J280" s="136" t="s">
        <v>352</v>
      </c>
      <c r="K280" s="137">
        <v>474.113</v>
      </c>
      <c r="L280" s="138"/>
      <c r="M280" s="408"/>
      <c r="N280" s="407"/>
      <c r="O280" s="407"/>
      <c r="P280" s="408">
        <f>ROUND(V280*K280,2)</f>
        <v>0</v>
      </c>
      <c r="Q280" s="407"/>
      <c r="R280" s="139"/>
      <c r="T280" s="140" t="s">
        <v>3</v>
      </c>
      <c r="U280" s="39" t="s">
        <v>44</v>
      </c>
      <c r="V280" s="98">
        <f>L280+M280</f>
        <v>0</v>
      </c>
      <c r="W280" s="98">
        <f>ROUND(L280*K280,2)</f>
        <v>0</v>
      </c>
      <c r="X280" s="98">
        <f>ROUND(M280*K280,2)</f>
        <v>0</v>
      </c>
      <c r="Y280" s="141">
        <v>0</v>
      </c>
      <c r="Z280" s="141">
        <f>Y280*K280</f>
        <v>0</v>
      </c>
      <c r="AA280" s="141">
        <v>0</v>
      </c>
      <c r="AB280" s="141">
        <f>AA280*K280</f>
        <v>0</v>
      </c>
      <c r="AC280" s="141">
        <v>0</v>
      </c>
      <c r="AD280" s="142">
        <f>AC280*K280</f>
        <v>0</v>
      </c>
      <c r="AR280" s="16" t="s">
        <v>207</v>
      </c>
      <c r="AT280" s="16" t="s">
        <v>144</v>
      </c>
      <c r="AU280" s="16" t="s">
        <v>91</v>
      </c>
      <c r="AY280" s="16" t="s">
        <v>142</v>
      </c>
      <c r="BE280" s="143">
        <f>IF(U280="základní",P280,0)</f>
        <v>0</v>
      </c>
      <c r="BF280" s="143">
        <f>IF(U280="snížená",P280,0)</f>
        <v>0</v>
      </c>
      <c r="BG280" s="143">
        <f>IF(U280="zákl. přenesená",P280,0)</f>
        <v>0</v>
      </c>
      <c r="BH280" s="143">
        <f>IF(U280="sníž. přenesená",P280,0)</f>
        <v>0</v>
      </c>
      <c r="BI280" s="143">
        <f>IF(U280="nulová",P280,0)</f>
        <v>0</v>
      </c>
      <c r="BJ280" s="16" t="s">
        <v>21</v>
      </c>
      <c r="BK280" s="143">
        <f>ROUND(V280*K280,2)</f>
        <v>0</v>
      </c>
      <c r="BL280" s="16" t="s">
        <v>207</v>
      </c>
      <c r="BM280" s="16" t="s">
        <v>353</v>
      </c>
    </row>
    <row r="281" spans="2:65" s="9" customFormat="1" ht="29.85" customHeight="1">
      <c r="B281" s="121"/>
      <c r="C281" s="122"/>
      <c r="D281" s="132" t="s">
        <v>113</v>
      </c>
      <c r="E281" s="132"/>
      <c r="F281" s="132"/>
      <c r="G281" s="132"/>
      <c r="H281" s="132"/>
      <c r="I281" s="132"/>
      <c r="J281" s="132"/>
      <c r="K281" s="132"/>
      <c r="L281" s="132"/>
      <c r="M281" s="400">
        <f>BK281</f>
        <v>0</v>
      </c>
      <c r="N281" s="401"/>
      <c r="O281" s="401"/>
      <c r="P281" s="401"/>
      <c r="Q281" s="401"/>
      <c r="R281" s="124"/>
      <c r="T281" s="125"/>
      <c r="U281" s="122"/>
      <c r="V281" s="122"/>
      <c r="W281" s="126">
        <f>SUM(W282:W283)</f>
        <v>0</v>
      </c>
      <c r="X281" s="126">
        <f>SUM(X282:X283)</f>
        <v>0</v>
      </c>
      <c r="Y281" s="122"/>
      <c r="Z281" s="127">
        <f>SUM(Z282:Z283)</f>
        <v>1.714</v>
      </c>
      <c r="AA281" s="122"/>
      <c r="AB281" s="127">
        <f>SUM(AB282:AB283)</f>
        <v>0</v>
      </c>
      <c r="AC281" s="122"/>
      <c r="AD281" s="128">
        <f>SUM(AD282:AD283)</f>
        <v>0</v>
      </c>
      <c r="AR281" s="129" t="s">
        <v>91</v>
      </c>
      <c r="AT281" s="130" t="s">
        <v>80</v>
      </c>
      <c r="AU281" s="130" t="s">
        <v>21</v>
      </c>
      <c r="AY281" s="129" t="s">
        <v>142</v>
      </c>
      <c r="BK281" s="131">
        <f>SUM(BK282:BK283)</f>
        <v>0</v>
      </c>
    </row>
    <row r="282" spans="2:65" s="1" customFormat="1" ht="22.5" customHeight="1">
      <c r="B282" s="133"/>
      <c r="C282" s="134" t="s">
        <v>354</v>
      </c>
      <c r="D282" s="134" t="s">
        <v>144</v>
      </c>
      <c r="E282" s="135" t="s">
        <v>355</v>
      </c>
      <c r="F282" s="406" t="s">
        <v>356</v>
      </c>
      <c r="G282" s="407"/>
      <c r="H282" s="407"/>
      <c r="I282" s="407"/>
      <c r="J282" s="136" t="s">
        <v>205</v>
      </c>
      <c r="K282" s="137">
        <v>1</v>
      </c>
      <c r="L282" s="138"/>
      <c r="M282" s="408"/>
      <c r="N282" s="407"/>
      <c r="O282" s="407"/>
      <c r="P282" s="408">
        <f>ROUND(V282*K282,2)</f>
        <v>0</v>
      </c>
      <c r="Q282" s="407"/>
      <c r="R282" s="139"/>
      <c r="T282" s="140" t="s">
        <v>3</v>
      </c>
      <c r="U282" s="39" t="s">
        <v>44</v>
      </c>
      <c r="V282" s="98">
        <f>L282+M282</f>
        <v>0</v>
      </c>
      <c r="W282" s="98">
        <f>ROUND(L282*K282,2)</f>
        <v>0</v>
      </c>
      <c r="X282" s="98">
        <f>ROUND(M282*K282,2)</f>
        <v>0</v>
      </c>
      <c r="Y282" s="141">
        <v>1.714</v>
      </c>
      <c r="Z282" s="141">
        <f>Y282*K282</f>
        <v>1.714</v>
      </c>
      <c r="AA282" s="141">
        <v>0</v>
      </c>
      <c r="AB282" s="141">
        <f>AA282*K282</f>
        <v>0</v>
      </c>
      <c r="AC282" s="141">
        <v>0</v>
      </c>
      <c r="AD282" s="142">
        <f>AC282*K282</f>
        <v>0</v>
      </c>
      <c r="AR282" s="16" t="s">
        <v>207</v>
      </c>
      <c r="AT282" s="16" t="s">
        <v>144</v>
      </c>
      <c r="AU282" s="16" t="s">
        <v>91</v>
      </c>
      <c r="AY282" s="16" t="s">
        <v>142</v>
      </c>
      <c r="BE282" s="143">
        <f>IF(U282="základní",P282,0)</f>
        <v>0</v>
      </c>
      <c r="BF282" s="143">
        <f>IF(U282="snížená",P282,0)</f>
        <v>0</v>
      </c>
      <c r="BG282" s="143">
        <f>IF(U282="zákl. přenesená",P282,0)</f>
        <v>0</v>
      </c>
      <c r="BH282" s="143">
        <f>IF(U282="sníž. přenesená",P282,0)</f>
        <v>0</v>
      </c>
      <c r="BI282" s="143">
        <f>IF(U282="nulová",P282,0)</f>
        <v>0</v>
      </c>
      <c r="BJ282" s="16" t="s">
        <v>21</v>
      </c>
      <c r="BK282" s="143">
        <f>ROUND(V282*K282,2)</f>
        <v>0</v>
      </c>
      <c r="BL282" s="16" t="s">
        <v>207</v>
      </c>
      <c r="BM282" s="16" t="s">
        <v>357</v>
      </c>
    </row>
    <row r="283" spans="2:65" s="1" customFormat="1" ht="31.5" customHeight="1">
      <c r="B283" s="133"/>
      <c r="C283" s="134" t="s">
        <v>358</v>
      </c>
      <c r="D283" s="134" t="s">
        <v>144</v>
      </c>
      <c r="E283" s="135" t="s">
        <v>359</v>
      </c>
      <c r="F283" s="406" t="s">
        <v>360</v>
      </c>
      <c r="G283" s="407"/>
      <c r="H283" s="407"/>
      <c r="I283" s="407"/>
      <c r="J283" s="136" t="s">
        <v>352</v>
      </c>
      <c r="K283" s="137">
        <v>0</v>
      </c>
      <c r="L283" s="138"/>
      <c r="M283" s="408"/>
      <c r="N283" s="407"/>
      <c r="O283" s="407"/>
      <c r="P283" s="408">
        <f>ROUND(V283*K283,2)</f>
        <v>0</v>
      </c>
      <c r="Q283" s="407"/>
      <c r="R283" s="139"/>
      <c r="T283" s="140" t="s">
        <v>3</v>
      </c>
      <c r="U283" s="39" t="s">
        <v>44</v>
      </c>
      <c r="V283" s="98">
        <f>L283+M283</f>
        <v>0</v>
      </c>
      <c r="W283" s="98">
        <f>ROUND(L283*K283,2)</f>
        <v>0</v>
      </c>
      <c r="X283" s="98">
        <f>ROUND(M283*K283,2)</f>
        <v>0</v>
      </c>
      <c r="Y283" s="141">
        <v>0</v>
      </c>
      <c r="Z283" s="141">
        <f>Y283*K283</f>
        <v>0</v>
      </c>
      <c r="AA283" s="141">
        <v>0</v>
      </c>
      <c r="AB283" s="141">
        <f>AA283*K283</f>
        <v>0</v>
      </c>
      <c r="AC283" s="141">
        <v>0</v>
      </c>
      <c r="AD283" s="142">
        <f>AC283*K283</f>
        <v>0</v>
      </c>
      <c r="AR283" s="16" t="s">
        <v>207</v>
      </c>
      <c r="AT283" s="16" t="s">
        <v>144</v>
      </c>
      <c r="AU283" s="16" t="s">
        <v>91</v>
      </c>
      <c r="AY283" s="16" t="s">
        <v>142</v>
      </c>
      <c r="BE283" s="143">
        <f>IF(U283="základní",P283,0)</f>
        <v>0</v>
      </c>
      <c r="BF283" s="143">
        <f>IF(U283="snížená",P283,0)</f>
        <v>0</v>
      </c>
      <c r="BG283" s="143">
        <f>IF(U283="zákl. přenesená",P283,0)</f>
        <v>0</v>
      </c>
      <c r="BH283" s="143">
        <f>IF(U283="sníž. přenesená",P283,0)</f>
        <v>0</v>
      </c>
      <c r="BI283" s="143">
        <f>IF(U283="nulová",P283,0)</f>
        <v>0</v>
      </c>
      <c r="BJ283" s="16" t="s">
        <v>21</v>
      </c>
      <c r="BK283" s="143">
        <f>ROUND(V283*K283,2)</f>
        <v>0</v>
      </c>
      <c r="BL283" s="16" t="s">
        <v>207</v>
      </c>
      <c r="BM283" s="16" t="s">
        <v>361</v>
      </c>
    </row>
    <row r="284" spans="2:65" s="9" customFormat="1" ht="29.85" customHeight="1">
      <c r="B284" s="121"/>
      <c r="C284" s="122"/>
      <c r="D284" s="132" t="s">
        <v>114</v>
      </c>
      <c r="E284" s="132"/>
      <c r="F284" s="132"/>
      <c r="G284" s="132"/>
      <c r="H284" s="132"/>
      <c r="I284" s="132"/>
      <c r="J284" s="132"/>
      <c r="K284" s="132"/>
      <c r="L284" s="132"/>
      <c r="M284" s="400">
        <f>BK284</f>
        <v>0</v>
      </c>
      <c r="N284" s="401"/>
      <c r="O284" s="401"/>
      <c r="P284" s="401"/>
      <c r="Q284" s="401"/>
      <c r="R284" s="124"/>
      <c r="T284" s="125"/>
      <c r="U284" s="122"/>
      <c r="V284" s="122"/>
      <c r="W284" s="126">
        <f>SUM(W285:W300)</f>
        <v>0</v>
      </c>
      <c r="X284" s="126">
        <f>SUM(X285:X300)</f>
        <v>0</v>
      </c>
      <c r="Y284" s="122"/>
      <c r="Z284" s="127">
        <f>SUM(Z285:Z300)</f>
        <v>34.750059999999998</v>
      </c>
      <c r="AA284" s="122"/>
      <c r="AB284" s="127">
        <f>SUM(AB285:AB300)</f>
        <v>1.3284182000000002</v>
      </c>
      <c r="AC284" s="122"/>
      <c r="AD284" s="128">
        <f>SUM(AD285:AD300)</f>
        <v>0</v>
      </c>
      <c r="AR284" s="129" t="s">
        <v>91</v>
      </c>
      <c r="AT284" s="130" t="s">
        <v>80</v>
      </c>
      <c r="AU284" s="130" t="s">
        <v>21</v>
      </c>
      <c r="AY284" s="129" t="s">
        <v>142</v>
      </c>
      <c r="BK284" s="131">
        <f>SUM(BK285:BK300)</f>
        <v>0</v>
      </c>
    </row>
    <row r="285" spans="2:65" s="1" customFormat="1" ht="31.5" customHeight="1">
      <c r="B285" s="133"/>
      <c r="C285" s="134" t="s">
        <v>362</v>
      </c>
      <c r="D285" s="134" t="s">
        <v>144</v>
      </c>
      <c r="E285" s="135" t="s">
        <v>363</v>
      </c>
      <c r="F285" s="406" t="s">
        <v>364</v>
      </c>
      <c r="G285" s="407"/>
      <c r="H285" s="407"/>
      <c r="I285" s="407"/>
      <c r="J285" s="136" t="s">
        <v>147</v>
      </c>
      <c r="K285" s="137">
        <v>29.88</v>
      </c>
      <c r="L285" s="138"/>
      <c r="M285" s="408"/>
      <c r="N285" s="407"/>
      <c r="O285" s="407"/>
      <c r="P285" s="408">
        <f>ROUND(V285*K285,2)</f>
        <v>0</v>
      </c>
      <c r="Q285" s="407"/>
      <c r="R285" s="139"/>
      <c r="T285" s="140" t="s">
        <v>3</v>
      </c>
      <c r="U285" s="39" t="s">
        <v>44</v>
      </c>
      <c r="V285" s="98">
        <f>L285+M285</f>
        <v>0</v>
      </c>
      <c r="W285" s="98">
        <f>ROUND(L285*K285,2)</f>
        <v>0</v>
      </c>
      <c r="X285" s="98">
        <f>ROUND(M285*K285,2)</f>
        <v>0</v>
      </c>
      <c r="Y285" s="141">
        <v>0.3</v>
      </c>
      <c r="Z285" s="141">
        <f>Y285*K285</f>
        <v>8.9639999999999986</v>
      </c>
      <c r="AA285" s="141">
        <v>1.1520000000000001E-2</v>
      </c>
      <c r="AB285" s="141">
        <f>AA285*K285</f>
        <v>0.34421760000000001</v>
      </c>
      <c r="AC285" s="141">
        <v>0</v>
      </c>
      <c r="AD285" s="142">
        <f>AC285*K285</f>
        <v>0</v>
      </c>
      <c r="AR285" s="16" t="s">
        <v>207</v>
      </c>
      <c r="AT285" s="16" t="s">
        <v>144</v>
      </c>
      <c r="AU285" s="16" t="s">
        <v>91</v>
      </c>
      <c r="AY285" s="16" t="s">
        <v>142</v>
      </c>
      <c r="BE285" s="143">
        <f>IF(U285="základní",P285,0)</f>
        <v>0</v>
      </c>
      <c r="BF285" s="143">
        <f>IF(U285="snížená",P285,0)</f>
        <v>0</v>
      </c>
      <c r="BG285" s="143">
        <f>IF(U285="zákl. přenesená",P285,0)</f>
        <v>0</v>
      </c>
      <c r="BH285" s="143">
        <f>IF(U285="sníž. přenesená",P285,0)</f>
        <v>0</v>
      </c>
      <c r="BI285" s="143">
        <f>IF(U285="nulová",P285,0)</f>
        <v>0</v>
      </c>
      <c r="BJ285" s="16" t="s">
        <v>21</v>
      </c>
      <c r="BK285" s="143">
        <f>ROUND(V285*K285,2)</f>
        <v>0</v>
      </c>
      <c r="BL285" s="16" t="s">
        <v>207</v>
      </c>
      <c r="BM285" s="16" t="s">
        <v>365</v>
      </c>
    </row>
    <row r="286" spans="2:65" s="12" customFormat="1" ht="22.5" customHeight="1">
      <c r="B286" s="160"/>
      <c r="C286" s="161"/>
      <c r="D286" s="161"/>
      <c r="E286" s="162" t="s">
        <v>3</v>
      </c>
      <c r="F286" s="417" t="s">
        <v>366</v>
      </c>
      <c r="G286" s="412"/>
      <c r="H286" s="412"/>
      <c r="I286" s="412"/>
      <c r="J286" s="161"/>
      <c r="K286" s="163" t="s">
        <v>3</v>
      </c>
      <c r="L286" s="161"/>
      <c r="M286" s="161"/>
      <c r="N286" s="161"/>
      <c r="O286" s="161"/>
      <c r="P286" s="161"/>
      <c r="Q286" s="161"/>
      <c r="R286" s="164"/>
      <c r="T286" s="165"/>
      <c r="U286" s="161"/>
      <c r="V286" s="161"/>
      <c r="W286" s="161"/>
      <c r="X286" s="161"/>
      <c r="Y286" s="161"/>
      <c r="Z286" s="161"/>
      <c r="AA286" s="161"/>
      <c r="AB286" s="161"/>
      <c r="AC286" s="161"/>
      <c r="AD286" s="166"/>
      <c r="AT286" s="167" t="s">
        <v>151</v>
      </c>
      <c r="AU286" s="167" t="s">
        <v>91</v>
      </c>
      <c r="AV286" s="12" t="s">
        <v>21</v>
      </c>
      <c r="AW286" s="12" t="s">
        <v>5</v>
      </c>
      <c r="AX286" s="12" t="s">
        <v>81</v>
      </c>
      <c r="AY286" s="167" t="s">
        <v>142</v>
      </c>
    </row>
    <row r="287" spans="2:65" s="10" customFormat="1" ht="22.5" customHeight="1">
      <c r="B287" s="144"/>
      <c r="C287" s="145"/>
      <c r="D287" s="145"/>
      <c r="E287" s="146" t="s">
        <v>3</v>
      </c>
      <c r="F287" s="409" t="s">
        <v>367</v>
      </c>
      <c r="G287" s="410"/>
      <c r="H287" s="410"/>
      <c r="I287" s="410"/>
      <c r="J287" s="145"/>
      <c r="K287" s="147">
        <v>29.88</v>
      </c>
      <c r="L287" s="145"/>
      <c r="M287" s="145"/>
      <c r="N287" s="145"/>
      <c r="O287" s="145"/>
      <c r="P287" s="145"/>
      <c r="Q287" s="145"/>
      <c r="R287" s="148"/>
      <c r="T287" s="149"/>
      <c r="U287" s="145"/>
      <c r="V287" s="145"/>
      <c r="W287" s="145"/>
      <c r="X287" s="145"/>
      <c r="Y287" s="145"/>
      <c r="Z287" s="145"/>
      <c r="AA287" s="145"/>
      <c r="AB287" s="145"/>
      <c r="AC287" s="145"/>
      <c r="AD287" s="150"/>
      <c r="AT287" s="151" t="s">
        <v>151</v>
      </c>
      <c r="AU287" s="151" t="s">
        <v>91</v>
      </c>
      <c r="AV287" s="10" t="s">
        <v>91</v>
      </c>
      <c r="AW287" s="10" t="s">
        <v>5</v>
      </c>
      <c r="AX287" s="10" t="s">
        <v>81</v>
      </c>
      <c r="AY287" s="151" t="s">
        <v>142</v>
      </c>
    </row>
    <row r="288" spans="2:65" s="11" customFormat="1" ht="22.5" customHeight="1">
      <c r="B288" s="152"/>
      <c r="C288" s="153"/>
      <c r="D288" s="153"/>
      <c r="E288" s="154" t="s">
        <v>3</v>
      </c>
      <c r="F288" s="413" t="s">
        <v>152</v>
      </c>
      <c r="G288" s="414"/>
      <c r="H288" s="414"/>
      <c r="I288" s="414"/>
      <c r="J288" s="153"/>
      <c r="K288" s="155">
        <v>29.88</v>
      </c>
      <c r="L288" s="153"/>
      <c r="M288" s="153"/>
      <c r="N288" s="153"/>
      <c r="O288" s="153"/>
      <c r="P288" s="153"/>
      <c r="Q288" s="153"/>
      <c r="R288" s="156"/>
      <c r="T288" s="157"/>
      <c r="U288" s="153"/>
      <c r="V288" s="153"/>
      <c r="W288" s="153"/>
      <c r="X288" s="153"/>
      <c r="Y288" s="153"/>
      <c r="Z288" s="153"/>
      <c r="AA288" s="153"/>
      <c r="AB288" s="153"/>
      <c r="AC288" s="153"/>
      <c r="AD288" s="158"/>
      <c r="AT288" s="159" t="s">
        <v>151</v>
      </c>
      <c r="AU288" s="159" t="s">
        <v>91</v>
      </c>
      <c r="AV288" s="11" t="s">
        <v>148</v>
      </c>
      <c r="AW288" s="11" t="s">
        <v>5</v>
      </c>
      <c r="AX288" s="11" t="s">
        <v>21</v>
      </c>
      <c r="AY288" s="159" t="s">
        <v>142</v>
      </c>
    </row>
    <row r="289" spans="2:65" s="1" customFormat="1" ht="31.5" customHeight="1">
      <c r="B289" s="133"/>
      <c r="C289" s="134" t="s">
        <v>368</v>
      </c>
      <c r="D289" s="134" t="s">
        <v>144</v>
      </c>
      <c r="E289" s="135" t="s">
        <v>369</v>
      </c>
      <c r="F289" s="406" t="s">
        <v>370</v>
      </c>
      <c r="G289" s="407"/>
      <c r="H289" s="407"/>
      <c r="I289" s="407"/>
      <c r="J289" s="136" t="s">
        <v>147</v>
      </c>
      <c r="K289" s="137">
        <v>71.42</v>
      </c>
      <c r="L289" s="138"/>
      <c r="M289" s="408"/>
      <c r="N289" s="407"/>
      <c r="O289" s="407"/>
      <c r="P289" s="408">
        <f>ROUND(V289*K289,2)</f>
        <v>0</v>
      </c>
      <c r="Q289" s="407"/>
      <c r="R289" s="139"/>
      <c r="T289" s="140" t="s">
        <v>3</v>
      </c>
      <c r="U289" s="39" t="s">
        <v>44</v>
      </c>
      <c r="V289" s="98">
        <f>L289+M289</f>
        <v>0</v>
      </c>
      <c r="W289" s="98">
        <f>ROUND(L289*K289,2)</f>
        <v>0</v>
      </c>
      <c r="X289" s="98">
        <f>ROUND(M289*K289,2)</f>
        <v>0</v>
      </c>
      <c r="Y289" s="141">
        <v>0.29299999999999998</v>
      </c>
      <c r="Z289" s="141">
        <f>Y289*K289</f>
        <v>20.92606</v>
      </c>
      <c r="AA289" s="141">
        <v>1.093E-2</v>
      </c>
      <c r="AB289" s="141">
        <f>AA289*K289</f>
        <v>0.7806206</v>
      </c>
      <c r="AC289" s="141">
        <v>0</v>
      </c>
      <c r="AD289" s="142">
        <f>AC289*K289</f>
        <v>0</v>
      </c>
      <c r="AR289" s="16" t="s">
        <v>207</v>
      </c>
      <c r="AT289" s="16" t="s">
        <v>144</v>
      </c>
      <c r="AU289" s="16" t="s">
        <v>91</v>
      </c>
      <c r="AY289" s="16" t="s">
        <v>142</v>
      </c>
      <c r="BE289" s="143">
        <f>IF(U289="základní",P289,0)</f>
        <v>0</v>
      </c>
      <c r="BF289" s="143">
        <f>IF(U289="snížená",P289,0)</f>
        <v>0</v>
      </c>
      <c r="BG289" s="143">
        <f>IF(U289="zákl. přenesená",P289,0)</f>
        <v>0</v>
      </c>
      <c r="BH289" s="143">
        <f>IF(U289="sníž. přenesená",P289,0)</f>
        <v>0</v>
      </c>
      <c r="BI289" s="143">
        <f>IF(U289="nulová",P289,0)</f>
        <v>0</v>
      </c>
      <c r="BJ289" s="16" t="s">
        <v>21</v>
      </c>
      <c r="BK289" s="143">
        <f>ROUND(V289*K289,2)</f>
        <v>0</v>
      </c>
      <c r="BL289" s="16" t="s">
        <v>207</v>
      </c>
      <c r="BM289" s="16" t="s">
        <v>371</v>
      </c>
    </row>
    <row r="290" spans="2:65" s="12" customFormat="1" ht="22.5" customHeight="1">
      <c r="B290" s="160"/>
      <c r="C290" s="161"/>
      <c r="D290" s="161"/>
      <c r="E290" s="162" t="s">
        <v>3</v>
      </c>
      <c r="F290" s="417" t="s">
        <v>372</v>
      </c>
      <c r="G290" s="412"/>
      <c r="H290" s="412"/>
      <c r="I290" s="412"/>
      <c r="J290" s="161"/>
      <c r="K290" s="163" t="s">
        <v>3</v>
      </c>
      <c r="L290" s="161"/>
      <c r="M290" s="161"/>
      <c r="N290" s="161"/>
      <c r="O290" s="161"/>
      <c r="P290" s="161"/>
      <c r="Q290" s="161"/>
      <c r="R290" s="164"/>
      <c r="T290" s="165"/>
      <c r="U290" s="161"/>
      <c r="V290" s="161"/>
      <c r="W290" s="161"/>
      <c r="X290" s="161"/>
      <c r="Y290" s="161"/>
      <c r="Z290" s="161"/>
      <c r="AA290" s="161"/>
      <c r="AB290" s="161"/>
      <c r="AC290" s="161"/>
      <c r="AD290" s="166"/>
      <c r="AT290" s="167" t="s">
        <v>151</v>
      </c>
      <c r="AU290" s="167" t="s">
        <v>91</v>
      </c>
      <c r="AV290" s="12" t="s">
        <v>21</v>
      </c>
      <c r="AW290" s="12" t="s">
        <v>5</v>
      </c>
      <c r="AX290" s="12" t="s">
        <v>81</v>
      </c>
      <c r="AY290" s="167" t="s">
        <v>142</v>
      </c>
    </row>
    <row r="291" spans="2:65" s="10" customFormat="1" ht="22.5" customHeight="1">
      <c r="B291" s="144"/>
      <c r="C291" s="145"/>
      <c r="D291" s="145"/>
      <c r="E291" s="146" t="s">
        <v>3</v>
      </c>
      <c r="F291" s="409" t="s">
        <v>373</v>
      </c>
      <c r="G291" s="410"/>
      <c r="H291" s="410"/>
      <c r="I291" s="410"/>
      <c r="J291" s="145"/>
      <c r="K291" s="147">
        <v>25.12</v>
      </c>
      <c r="L291" s="145"/>
      <c r="M291" s="145"/>
      <c r="N291" s="145"/>
      <c r="O291" s="145"/>
      <c r="P291" s="145"/>
      <c r="Q291" s="145"/>
      <c r="R291" s="148"/>
      <c r="T291" s="149"/>
      <c r="U291" s="145"/>
      <c r="V291" s="145"/>
      <c r="W291" s="145"/>
      <c r="X291" s="145"/>
      <c r="Y291" s="145"/>
      <c r="Z291" s="145"/>
      <c r="AA291" s="145"/>
      <c r="AB291" s="145"/>
      <c r="AC291" s="145"/>
      <c r="AD291" s="150"/>
      <c r="AT291" s="151" t="s">
        <v>151</v>
      </c>
      <c r="AU291" s="151" t="s">
        <v>91</v>
      </c>
      <c r="AV291" s="10" t="s">
        <v>91</v>
      </c>
      <c r="AW291" s="10" t="s">
        <v>5</v>
      </c>
      <c r="AX291" s="10" t="s">
        <v>81</v>
      </c>
      <c r="AY291" s="151" t="s">
        <v>142</v>
      </c>
    </row>
    <row r="292" spans="2:65" s="10" customFormat="1" ht="22.5" customHeight="1">
      <c r="B292" s="144"/>
      <c r="C292" s="145"/>
      <c r="D292" s="145"/>
      <c r="E292" s="146" t="s">
        <v>3</v>
      </c>
      <c r="F292" s="409" t="s">
        <v>374</v>
      </c>
      <c r="G292" s="410"/>
      <c r="H292" s="410"/>
      <c r="I292" s="410"/>
      <c r="J292" s="145"/>
      <c r="K292" s="147">
        <v>16.64</v>
      </c>
      <c r="L292" s="145"/>
      <c r="M292" s="145"/>
      <c r="N292" s="145"/>
      <c r="O292" s="145"/>
      <c r="P292" s="145"/>
      <c r="Q292" s="145"/>
      <c r="R292" s="148"/>
      <c r="T292" s="149"/>
      <c r="U292" s="145"/>
      <c r="V292" s="145"/>
      <c r="W292" s="145"/>
      <c r="X292" s="145"/>
      <c r="Y292" s="145"/>
      <c r="Z292" s="145"/>
      <c r="AA292" s="145"/>
      <c r="AB292" s="145"/>
      <c r="AC292" s="145"/>
      <c r="AD292" s="150"/>
      <c r="AT292" s="151" t="s">
        <v>151</v>
      </c>
      <c r="AU292" s="151" t="s">
        <v>91</v>
      </c>
      <c r="AV292" s="10" t="s">
        <v>91</v>
      </c>
      <c r="AW292" s="10" t="s">
        <v>5</v>
      </c>
      <c r="AX292" s="10" t="s">
        <v>81</v>
      </c>
      <c r="AY292" s="151" t="s">
        <v>142</v>
      </c>
    </row>
    <row r="293" spans="2:65" s="10" customFormat="1" ht="22.5" customHeight="1">
      <c r="B293" s="144"/>
      <c r="C293" s="145"/>
      <c r="D293" s="145"/>
      <c r="E293" s="146" t="s">
        <v>3</v>
      </c>
      <c r="F293" s="409" t="s">
        <v>375</v>
      </c>
      <c r="G293" s="410"/>
      <c r="H293" s="410"/>
      <c r="I293" s="410"/>
      <c r="J293" s="145"/>
      <c r="K293" s="147">
        <v>41.76</v>
      </c>
      <c r="L293" s="145"/>
      <c r="M293" s="145"/>
      <c r="N293" s="145"/>
      <c r="O293" s="145"/>
      <c r="P293" s="145"/>
      <c r="Q293" s="145"/>
      <c r="R293" s="148"/>
      <c r="T293" s="149"/>
      <c r="U293" s="145"/>
      <c r="V293" s="145"/>
      <c r="W293" s="145"/>
      <c r="X293" s="145"/>
      <c r="Y293" s="145"/>
      <c r="Z293" s="145"/>
      <c r="AA293" s="145"/>
      <c r="AB293" s="145"/>
      <c r="AC293" s="145"/>
      <c r="AD293" s="150"/>
      <c r="AT293" s="151" t="s">
        <v>151</v>
      </c>
      <c r="AU293" s="151" t="s">
        <v>91</v>
      </c>
      <c r="AV293" s="10" t="s">
        <v>91</v>
      </c>
      <c r="AW293" s="10" t="s">
        <v>5</v>
      </c>
      <c r="AX293" s="10" t="s">
        <v>81</v>
      </c>
      <c r="AY293" s="151" t="s">
        <v>142</v>
      </c>
    </row>
    <row r="294" spans="2:65" s="10" customFormat="1" ht="22.5" customHeight="1">
      <c r="B294" s="144"/>
      <c r="C294" s="145"/>
      <c r="D294" s="145"/>
      <c r="E294" s="146" t="s">
        <v>3</v>
      </c>
      <c r="F294" s="409" t="s">
        <v>376</v>
      </c>
      <c r="G294" s="410"/>
      <c r="H294" s="410"/>
      <c r="I294" s="410"/>
      <c r="J294" s="145"/>
      <c r="K294" s="147">
        <v>-12.1</v>
      </c>
      <c r="L294" s="145"/>
      <c r="M294" s="145"/>
      <c r="N294" s="145"/>
      <c r="O294" s="145"/>
      <c r="P294" s="145"/>
      <c r="Q294" s="145"/>
      <c r="R294" s="148"/>
      <c r="T294" s="149"/>
      <c r="U294" s="145"/>
      <c r="V294" s="145"/>
      <c r="W294" s="145"/>
      <c r="X294" s="145"/>
      <c r="Y294" s="145"/>
      <c r="Z294" s="145"/>
      <c r="AA294" s="145"/>
      <c r="AB294" s="145"/>
      <c r="AC294" s="145"/>
      <c r="AD294" s="150"/>
      <c r="AT294" s="151" t="s">
        <v>151</v>
      </c>
      <c r="AU294" s="151" t="s">
        <v>91</v>
      </c>
      <c r="AV294" s="10" t="s">
        <v>91</v>
      </c>
      <c r="AW294" s="10" t="s">
        <v>5</v>
      </c>
      <c r="AX294" s="10" t="s">
        <v>81</v>
      </c>
      <c r="AY294" s="151" t="s">
        <v>142</v>
      </c>
    </row>
    <row r="295" spans="2:65" s="11" customFormat="1" ht="22.5" customHeight="1">
      <c r="B295" s="152"/>
      <c r="C295" s="153"/>
      <c r="D295" s="153"/>
      <c r="E295" s="154" t="s">
        <v>3</v>
      </c>
      <c r="F295" s="413" t="s">
        <v>152</v>
      </c>
      <c r="G295" s="414"/>
      <c r="H295" s="414"/>
      <c r="I295" s="414"/>
      <c r="J295" s="153"/>
      <c r="K295" s="155">
        <v>71.42</v>
      </c>
      <c r="L295" s="153"/>
      <c r="M295" s="153"/>
      <c r="N295" s="153"/>
      <c r="O295" s="153"/>
      <c r="P295" s="153"/>
      <c r="Q295" s="153"/>
      <c r="R295" s="156"/>
      <c r="T295" s="157"/>
      <c r="U295" s="153"/>
      <c r="V295" s="153"/>
      <c r="W295" s="153"/>
      <c r="X295" s="153"/>
      <c r="Y295" s="153"/>
      <c r="Z295" s="153"/>
      <c r="AA295" s="153"/>
      <c r="AB295" s="153"/>
      <c r="AC295" s="153"/>
      <c r="AD295" s="158"/>
      <c r="AT295" s="159" t="s">
        <v>151</v>
      </c>
      <c r="AU295" s="159" t="s">
        <v>91</v>
      </c>
      <c r="AV295" s="11" t="s">
        <v>148</v>
      </c>
      <c r="AW295" s="11" t="s">
        <v>5</v>
      </c>
      <c r="AX295" s="11" t="s">
        <v>21</v>
      </c>
      <c r="AY295" s="159" t="s">
        <v>142</v>
      </c>
    </row>
    <row r="296" spans="2:65" s="1" customFormat="1" ht="31.5" customHeight="1">
      <c r="B296" s="133"/>
      <c r="C296" s="134" t="s">
        <v>10</v>
      </c>
      <c r="D296" s="134" t="s">
        <v>144</v>
      </c>
      <c r="E296" s="135" t="s">
        <v>377</v>
      </c>
      <c r="F296" s="406" t="s">
        <v>378</v>
      </c>
      <c r="G296" s="407"/>
      <c r="H296" s="407"/>
      <c r="I296" s="407"/>
      <c r="J296" s="136" t="s">
        <v>147</v>
      </c>
      <c r="K296" s="137">
        <v>18</v>
      </c>
      <c r="L296" s="138"/>
      <c r="M296" s="408"/>
      <c r="N296" s="407"/>
      <c r="O296" s="407"/>
      <c r="P296" s="408">
        <f>ROUND(V296*K296,2)</f>
        <v>0</v>
      </c>
      <c r="Q296" s="407"/>
      <c r="R296" s="139"/>
      <c r="T296" s="140" t="s">
        <v>3</v>
      </c>
      <c r="U296" s="39" t="s">
        <v>44</v>
      </c>
      <c r="V296" s="98">
        <f>L296+M296</f>
        <v>0</v>
      </c>
      <c r="W296" s="98">
        <f>ROUND(L296*K296,2)</f>
        <v>0</v>
      </c>
      <c r="X296" s="98">
        <f>ROUND(M296*K296,2)</f>
        <v>0</v>
      </c>
      <c r="Y296" s="141">
        <v>0.27</v>
      </c>
      <c r="Z296" s="141">
        <f>Y296*K296</f>
        <v>4.8600000000000003</v>
      </c>
      <c r="AA296" s="141">
        <v>1.1310000000000001E-2</v>
      </c>
      <c r="AB296" s="141">
        <f>AA296*K296</f>
        <v>0.20358000000000001</v>
      </c>
      <c r="AC296" s="141">
        <v>0</v>
      </c>
      <c r="AD296" s="142">
        <f>AC296*K296</f>
        <v>0</v>
      </c>
      <c r="AR296" s="16" t="s">
        <v>207</v>
      </c>
      <c r="AT296" s="16" t="s">
        <v>144</v>
      </c>
      <c r="AU296" s="16" t="s">
        <v>91</v>
      </c>
      <c r="AY296" s="16" t="s">
        <v>142</v>
      </c>
      <c r="BE296" s="143">
        <f>IF(U296="základní",P296,0)</f>
        <v>0</v>
      </c>
      <c r="BF296" s="143">
        <f>IF(U296="snížená",P296,0)</f>
        <v>0</v>
      </c>
      <c r="BG296" s="143">
        <f>IF(U296="zákl. přenesená",P296,0)</f>
        <v>0</v>
      </c>
      <c r="BH296" s="143">
        <f>IF(U296="sníž. přenesená",P296,0)</f>
        <v>0</v>
      </c>
      <c r="BI296" s="143">
        <f>IF(U296="nulová",P296,0)</f>
        <v>0</v>
      </c>
      <c r="BJ296" s="16" t="s">
        <v>21</v>
      </c>
      <c r="BK296" s="143">
        <f>ROUND(V296*K296,2)</f>
        <v>0</v>
      </c>
      <c r="BL296" s="16" t="s">
        <v>207</v>
      </c>
      <c r="BM296" s="16" t="s">
        <v>379</v>
      </c>
    </row>
    <row r="297" spans="2:65" s="12" customFormat="1" ht="22.5" customHeight="1">
      <c r="B297" s="160"/>
      <c r="C297" s="161"/>
      <c r="D297" s="161"/>
      <c r="E297" s="162" t="s">
        <v>3</v>
      </c>
      <c r="F297" s="417" t="s">
        <v>366</v>
      </c>
      <c r="G297" s="412"/>
      <c r="H297" s="412"/>
      <c r="I297" s="412"/>
      <c r="J297" s="161"/>
      <c r="K297" s="163" t="s">
        <v>3</v>
      </c>
      <c r="L297" s="161"/>
      <c r="M297" s="161"/>
      <c r="N297" s="161"/>
      <c r="O297" s="161"/>
      <c r="P297" s="161"/>
      <c r="Q297" s="161"/>
      <c r="R297" s="164"/>
      <c r="T297" s="165"/>
      <c r="U297" s="161"/>
      <c r="V297" s="161"/>
      <c r="W297" s="161"/>
      <c r="X297" s="161"/>
      <c r="Y297" s="161"/>
      <c r="Z297" s="161"/>
      <c r="AA297" s="161"/>
      <c r="AB297" s="161"/>
      <c r="AC297" s="161"/>
      <c r="AD297" s="166"/>
      <c r="AT297" s="167" t="s">
        <v>151</v>
      </c>
      <c r="AU297" s="167" t="s">
        <v>91</v>
      </c>
      <c r="AV297" s="12" t="s">
        <v>21</v>
      </c>
      <c r="AW297" s="12" t="s">
        <v>5</v>
      </c>
      <c r="AX297" s="12" t="s">
        <v>81</v>
      </c>
      <c r="AY297" s="167" t="s">
        <v>142</v>
      </c>
    </row>
    <row r="298" spans="2:65" s="10" customFormat="1" ht="22.5" customHeight="1">
      <c r="B298" s="144"/>
      <c r="C298" s="145"/>
      <c r="D298" s="145"/>
      <c r="E298" s="146" t="s">
        <v>3</v>
      </c>
      <c r="F298" s="409" t="s">
        <v>380</v>
      </c>
      <c r="G298" s="410"/>
      <c r="H298" s="410"/>
      <c r="I298" s="410"/>
      <c r="J298" s="145"/>
      <c r="K298" s="147">
        <v>18</v>
      </c>
      <c r="L298" s="145"/>
      <c r="M298" s="145"/>
      <c r="N298" s="145"/>
      <c r="O298" s="145"/>
      <c r="P298" s="145"/>
      <c r="Q298" s="145"/>
      <c r="R298" s="148"/>
      <c r="T298" s="149"/>
      <c r="U298" s="145"/>
      <c r="V298" s="145"/>
      <c r="W298" s="145"/>
      <c r="X298" s="145"/>
      <c r="Y298" s="145"/>
      <c r="Z298" s="145"/>
      <c r="AA298" s="145"/>
      <c r="AB298" s="145"/>
      <c r="AC298" s="145"/>
      <c r="AD298" s="150"/>
      <c r="AT298" s="151" t="s">
        <v>151</v>
      </c>
      <c r="AU298" s="151" t="s">
        <v>91</v>
      </c>
      <c r="AV298" s="10" t="s">
        <v>91</v>
      </c>
      <c r="AW298" s="10" t="s">
        <v>5</v>
      </c>
      <c r="AX298" s="10" t="s">
        <v>81</v>
      </c>
      <c r="AY298" s="151" t="s">
        <v>142</v>
      </c>
    </row>
    <row r="299" spans="2:65" s="11" customFormat="1" ht="22.5" customHeight="1">
      <c r="B299" s="152"/>
      <c r="C299" s="153"/>
      <c r="D299" s="153"/>
      <c r="E299" s="154" t="s">
        <v>3</v>
      </c>
      <c r="F299" s="413" t="s">
        <v>152</v>
      </c>
      <c r="G299" s="414"/>
      <c r="H299" s="414"/>
      <c r="I299" s="414"/>
      <c r="J299" s="153"/>
      <c r="K299" s="155">
        <v>18</v>
      </c>
      <c r="L299" s="153"/>
      <c r="M299" s="153"/>
      <c r="N299" s="153"/>
      <c r="O299" s="153"/>
      <c r="P299" s="153"/>
      <c r="Q299" s="153"/>
      <c r="R299" s="156"/>
      <c r="T299" s="157"/>
      <c r="U299" s="153"/>
      <c r="V299" s="153"/>
      <c r="W299" s="153"/>
      <c r="X299" s="153"/>
      <c r="Y299" s="153"/>
      <c r="Z299" s="153"/>
      <c r="AA299" s="153"/>
      <c r="AB299" s="153"/>
      <c r="AC299" s="153"/>
      <c r="AD299" s="158"/>
      <c r="AT299" s="159" t="s">
        <v>151</v>
      </c>
      <c r="AU299" s="159" t="s">
        <v>91</v>
      </c>
      <c r="AV299" s="11" t="s">
        <v>148</v>
      </c>
      <c r="AW299" s="11" t="s">
        <v>5</v>
      </c>
      <c r="AX299" s="11" t="s">
        <v>21</v>
      </c>
      <c r="AY299" s="159" t="s">
        <v>142</v>
      </c>
    </row>
    <row r="300" spans="2:65" s="1" customFormat="1" ht="31.5" customHeight="1">
      <c r="B300" s="133"/>
      <c r="C300" s="134" t="s">
        <v>381</v>
      </c>
      <c r="D300" s="134" t="s">
        <v>144</v>
      </c>
      <c r="E300" s="135" t="s">
        <v>382</v>
      </c>
      <c r="F300" s="406" t="s">
        <v>383</v>
      </c>
      <c r="G300" s="407"/>
      <c r="H300" s="407"/>
      <c r="I300" s="407"/>
      <c r="J300" s="136" t="s">
        <v>352</v>
      </c>
      <c r="K300" s="137">
        <v>391.40499999999997</v>
      </c>
      <c r="L300" s="138"/>
      <c r="M300" s="408"/>
      <c r="N300" s="407"/>
      <c r="O300" s="407"/>
      <c r="P300" s="408">
        <f>ROUND(V300*K300,2)</f>
        <v>0</v>
      </c>
      <c r="Q300" s="407"/>
      <c r="R300" s="139"/>
      <c r="T300" s="140" t="s">
        <v>3</v>
      </c>
      <c r="U300" s="39" t="s">
        <v>44</v>
      </c>
      <c r="V300" s="98">
        <f>L300+M300</f>
        <v>0</v>
      </c>
      <c r="W300" s="98">
        <f>ROUND(L300*K300,2)</f>
        <v>0</v>
      </c>
      <c r="X300" s="98">
        <f>ROUND(M300*K300,2)</f>
        <v>0</v>
      </c>
      <c r="Y300" s="141">
        <v>0</v>
      </c>
      <c r="Z300" s="141">
        <f>Y300*K300</f>
        <v>0</v>
      </c>
      <c r="AA300" s="141">
        <v>0</v>
      </c>
      <c r="AB300" s="141">
        <f>AA300*K300</f>
        <v>0</v>
      </c>
      <c r="AC300" s="141">
        <v>0</v>
      </c>
      <c r="AD300" s="142">
        <f>AC300*K300</f>
        <v>0</v>
      </c>
      <c r="AR300" s="16" t="s">
        <v>207</v>
      </c>
      <c r="AT300" s="16" t="s">
        <v>144</v>
      </c>
      <c r="AU300" s="16" t="s">
        <v>91</v>
      </c>
      <c r="AY300" s="16" t="s">
        <v>142</v>
      </c>
      <c r="BE300" s="143">
        <f>IF(U300="základní",P300,0)</f>
        <v>0</v>
      </c>
      <c r="BF300" s="143">
        <f>IF(U300="snížená",P300,0)</f>
        <v>0</v>
      </c>
      <c r="BG300" s="143">
        <f>IF(U300="zákl. přenesená",P300,0)</f>
        <v>0</v>
      </c>
      <c r="BH300" s="143">
        <f>IF(U300="sníž. přenesená",P300,0)</f>
        <v>0</v>
      </c>
      <c r="BI300" s="143">
        <f>IF(U300="nulová",P300,0)</f>
        <v>0</v>
      </c>
      <c r="BJ300" s="16" t="s">
        <v>21</v>
      </c>
      <c r="BK300" s="143">
        <f>ROUND(V300*K300,2)</f>
        <v>0</v>
      </c>
      <c r="BL300" s="16" t="s">
        <v>207</v>
      </c>
      <c r="BM300" s="16" t="s">
        <v>384</v>
      </c>
    </row>
    <row r="301" spans="2:65" s="9" customFormat="1" ht="29.85" customHeight="1">
      <c r="B301" s="121"/>
      <c r="C301" s="122"/>
      <c r="D301" s="132" t="s">
        <v>115</v>
      </c>
      <c r="E301" s="132"/>
      <c r="F301" s="132"/>
      <c r="G301" s="132"/>
      <c r="H301" s="132"/>
      <c r="I301" s="132"/>
      <c r="J301" s="132"/>
      <c r="K301" s="132"/>
      <c r="L301" s="132"/>
      <c r="M301" s="400">
        <f>BK301</f>
        <v>0</v>
      </c>
      <c r="N301" s="401"/>
      <c r="O301" s="401"/>
      <c r="P301" s="401"/>
      <c r="Q301" s="401"/>
      <c r="R301" s="124"/>
      <c r="T301" s="125"/>
      <c r="U301" s="122"/>
      <c r="V301" s="122"/>
      <c r="W301" s="126">
        <f>SUM(W302:W308)</f>
        <v>0</v>
      </c>
      <c r="X301" s="126">
        <f>SUM(X302:X308)</f>
        <v>0</v>
      </c>
      <c r="Y301" s="122"/>
      <c r="Z301" s="127">
        <f>SUM(Z302:Z308)</f>
        <v>1.4923999999999999</v>
      </c>
      <c r="AA301" s="122"/>
      <c r="AB301" s="127">
        <f>SUM(AB302:AB308)</f>
        <v>0</v>
      </c>
      <c r="AC301" s="122"/>
      <c r="AD301" s="128">
        <f>SUM(AD302:AD308)</f>
        <v>0</v>
      </c>
      <c r="AR301" s="129" t="s">
        <v>91</v>
      </c>
      <c r="AT301" s="130" t="s">
        <v>80</v>
      </c>
      <c r="AU301" s="130" t="s">
        <v>21</v>
      </c>
      <c r="AY301" s="129" t="s">
        <v>142</v>
      </c>
      <c r="BK301" s="131">
        <f>SUM(BK302:BK308)</f>
        <v>0</v>
      </c>
    </row>
    <row r="302" spans="2:65" s="1" customFormat="1" ht="31.5" customHeight="1">
      <c r="B302" s="133"/>
      <c r="C302" s="134" t="s">
        <v>385</v>
      </c>
      <c r="D302" s="134" t="s">
        <v>144</v>
      </c>
      <c r="E302" s="135" t="s">
        <v>386</v>
      </c>
      <c r="F302" s="406" t="s">
        <v>387</v>
      </c>
      <c r="G302" s="407"/>
      <c r="H302" s="407"/>
      <c r="I302" s="407"/>
      <c r="J302" s="136" t="s">
        <v>160</v>
      </c>
      <c r="K302" s="137">
        <v>7.28</v>
      </c>
      <c r="L302" s="138"/>
      <c r="M302" s="408"/>
      <c r="N302" s="407"/>
      <c r="O302" s="407"/>
      <c r="P302" s="408">
        <f>ROUND(V302*K302,2)</f>
        <v>0</v>
      </c>
      <c r="Q302" s="407"/>
      <c r="R302" s="139"/>
      <c r="T302" s="140" t="s">
        <v>3</v>
      </c>
      <c r="U302" s="39" t="s">
        <v>44</v>
      </c>
      <c r="V302" s="98">
        <f>L302+M302</f>
        <v>0</v>
      </c>
      <c r="W302" s="98">
        <f>ROUND(L302*K302,2)</f>
        <v>0</v>
      </c>
      <c r="X302" s="98">
        <f>ROUND(M302*K302,2)</f>
        <v>0</v>
      </c>
      <c r="Y302" s="141">
        <v>0.20499999999999999</v>
      </c>
      <c r="Z302" s="141">
        <f>Y302*K302</f>
        <v>1.4923999999999999</v>
      </c>
      <c r="AA302" s="141">
        <v>0</v>
      </c>
      <c r="AB302" s="141">
        <f>AA302*K302</f>
        <v>0</v>
      </c>
      <c r="AC302" s="141">
        <v>0</v>
      </c>
      <c r="AD302" s="142">
        <f>AC302*K302</f>
        <v>0</v>
      </c>
      <c r="AR302" s="16" t="s">
        <v>207</v>
      </c>
      <c r="AT302" s="16" t="s">
        <v>144</v>
      </c>
      <c r="AU302" s="16" t="s">
        <v>91</v>
      </c>
      <c r="AY302" s="16" t="s">
        <v>142</v>
      </c>
      <c r="BE302" s="143">
        <f>IF(U302="základní",P302,0)</f>
        <v>0</v>
      </c>
      <c r="BF302" s="143">
        <f>IF(U302="snížená",P302,0)</f>
        <v>0</v>
      </c>
      <c r="BG302" s="143">
        <f>IF(U302="zákl. přenesená",P302,0)</f>
        <v>0</v>
      </c>
      <c r="BH302" s="143">
        <f>IF(U302="sníž. přenesená",P302,0)</f>
        <v>0</v>
      </c>
      <c r="BI302" s="143">
        <f>IF(U302="nulová",P302,0)</f>
        <v>0</v>
      </c>
      <c r="BJ302" s="16" t="s">
        <v>21</v>
      </c>
      <c r="BK302" s="143">
        <f>ROUND(V302*K302,2)</f>
        <v>0</v>
      </c>
      <c r="BL302" s="16" t="s">
        <v>207</v>
      </c>
      <c r="BM302" s="16" t="s">
        <v>388</v>
      </c>
    </row>
    <row r="303" spans="2:65" s="10" customFormat="1" ht="22.5" customHeight="1">
      <c r="B303" s="144"/>
      <c r="C303" s="145"/>
      <c r="D303" s="145"/>
      <c r="E303" s="146" t="s">
        <v>3</v>
      </c>
      <c r="F303" s="418" t="s">
        <v>389</v>
      </c>
      <c r="G303" s="410"/>
      <c r="H303" s="410"/>
      <c r="I303" s="410"/>
      <c r="J303" s="145"/>
      <c r="K303" s="147">
        <v>7.28</v>
      </c>
      <c r="L303" s="145"/>
      <c r="M303" s="145"/>
      <c r="N303" s="145"/>
      <c r="O303" s="145"/>
      <c r="P303" s="145"/>
      <c r="Q303" s="145"/>
      <c r="R303" s="148"/>
      <c r="T303" s="149"/>
      <c r="U303" s="145"/>
      <c r="V303" s="145"/>
      <c r="W303" s="145"/>
      <c r="X303" s="145"/>
      <c r="Y303" s="145"/>
      <c r="Z303" s="145"/>
      <c r="AA303" s="145"/>
      <c r="AB303" s="145"/>
      <c r="AC303" s="145"/>
      <c r="AD303" s="150"/>
      <c r="AT303" s="151" t="s">
        <v>151</v>
      </c>
      <c r="AU303" s="151" t="s">
        <v>91</v>
      </c>
      <c r="AV303" s="10" t="s">
        <v>91</v>
      </c>
      <c r="AW303" s="10" t="s">
        <v>5</v>
      </c>
      <c r="AX303" s="10" t="s">
        <v>81</v>
      </c>
      <c r="AY303" s="151" t="s">
        <v>142</v>
      </c>
    </row>
    <row r="304" spans="2:65" s="11" customFormat="1" ht="22.5" customHeight="1">
      <c r="B304" s="152"/>
      <c r="C304" s="153"/>
      <c r="D304" s="153"/>
      <c r="E304" s="154" t="s">
        <v>3</v>
      </c>
      <c r="F304" s="413" t="s">
        <v>152</v>
      </c>
      <c r="G304" s="414"/>
      <c r="H304" s="414"/>
      <c r="I304" s="414"/>
      <c r="J304" s="153"/>
      <c r="K304" s="155">
        <v>7.28</v>
      </c>
      <c r="L304" s="153"/>
      <c r="M304" s="153"/>
      <c r="N304" s="153"/>
      <c r="O304" s="153"/>
      <c r="P304" s="153"/>
      <c r="Q304" s="153"/>
      <c r="R304" s="156"/>
      <c r="T304" s="157"/>
      <c r="U304" s="153"/>
      <c r="V304" s="153"/>
      <c r="W304" s="153"/>
      <c r="X304" s="153"/>
      <c r="Y304" s="153"/>
      <c r="Z304" s="153"/>
      <c r="AA304" s="153"/>
      <c r="AB304" s="153"/>
      <c r="AC304" s="153"/>
      <c r="AD304" s="158"/>
      <c r="AT304" s="159" t="s">
        <v>151</v>
      </c>
      <c r="AU304" s="159" t="s">
        <v>91</v>
      </c>
      <c r="AV304" s="11" t="s">
        <v>148</v>
      </c>
      <c r="AW304" s="11" t="s">
        <v>5</v>
      </c>
      <c r="AX304" s="11" t="s">
        <v>21</v>
      </c>
      <c r="AY304" s="159" t="s">
        <v>142</v>
      </c>
    </row>
    <row r="305" spans="2:65" s="1" customFormat="1" ht="22.5" customHeight="1">
      <c r="B305" s="133"/>
      <c r="C305" s="168" t="s">
        <v>390</v>
      </c>
      <c r="D305" s="168" t="s">
        <v>214</v>
      </c>
      <c r="E305" s="169" t="s">
        <v>391</v>
      </c>
      <c r="F305" s="419" t="s">
        <v>926</v>
      </c>
      <c r="G305" s="420"/>
      <c r="H305" s="420"/>
      <c r="I305" s="420"/>
      <c r="J305" s="170" t="s">
        <v>165</v>
      </c>
      <c r="K305" s="171">
        <v>0.08</v>
      </c>
      <c r="L305" s="172"/>
      <c r="M305" s="420"/>
      <c r="N305" s="420"/>
      <c r="O305" s="407"/>
      <c r="P305" s="408">
        <f>ROUND(V305*K305,2)</f>
        <v>0</v>
      </c>
      <c r="Q305" s="407"/>
      <c r="R305" s="139"/>
      <c r="T305" s="140" t="s">
        <v>3</v>
      </c>
      <c r="U305" s="39" t="s">
        <v>44</v>
      </c>
      <c r="V305" s="98">
        <f>L305+M305</f>
        <v>0</v>
      </c>
      <c r="W305" s="98">
        <f>ROUND(L305*K305,2)</f>
        <v>0</v>
      </c>
      <c r="X305" s="98">
        <f>ROUND(M305*K305,2)</f>
        <v>0</v>
      </c>
      <c r="Y305" s="141">
        <v>0</v>
      </c>
      <c r="Z305" s="141">
        <f>Y305*K305</f>
        <v>0</v>
      </c>
      <c r="AA305" s="141">
        <v>0</v>
      </c>
      <c r="AB305" s="141">
        <f>AA305*K305</f>
        <v>0</v>
      </c>
      <c r="AC305" s="141">
        <v>0</v>
      </c>
      <c r="AD305" s="142">
        <f>AC305*K305</f>
        <v>0</v>
      </c>
      <c r="AR305" s="16" t="s">
        <v>186</v>
      </c>
      <c r="AT305" s="16" t="s">
        <v>214</v>
      </c>
      <c r="AU305" s="16" t="s">
        <v>91</v>
      </c>
      <c r="AY305" s="16" t="s">
        <v>142</v>
      </c>
      <c r="BE305" s="143">
        <f>IF(U305="základní",P305,0)</f>
        <v>0</v>
      </c>
      <c r="BF305" s="143">
        <f>IF(U305="snížená",P305,0)</f>
        <v>0</v>
      </c>
      <c r="BG305" s="143">
        <f>IF(U305="zákl. přenesená",P305,0)</f>
        <v>0</v>
      </c>
      <c r="BH305" s="143">
        <f>IF(U305="sníž. přenesená",P305,0)</f>
        <v>0</v>
      </c>
      <c r="BI305" s="143">
        <f>IF(U305="nulová",P305,0)</f>
        <v>0</v>
      </c>
      <c r="BJ305" s="16" t="s">
        <v>21</v>
      </c>
      <c r="BK305" s="143">
        <f>ROUND(V305*K305,2)</f>
        <v>0</v>
      </c>
      <c r="BL305" s="16" t="s">
        <v>207</v>
      </c>
      <c r="BM305" s="16" t="s">
        <v>393</v>
      </c>
    </row>
    <row r="306" spans="2:65" s="10" customFormat="1" ht="22.5" customHeight="1">
      <c r="B306" s="144"/>
      <c r="C306" s="145"/>
      <c r="D306" s="145"/>
      <c r="E306" s="146" t="s">
        <v>3</v>
      </c>
      <c r="F306" s="418" t="s">
        <v>925</v>
      </c>
      <c r="G306" s="410"/>
      <c r="H306" s="410"/>
      <c r="I306" s="410"/>
      <c r="J306" s="145"/>
      <c r="K306" s="147">
        <f>3.5*2*0.12*0.12*1.1</f>
        <v>0.11087999999999999</v>
      </c>
      <c r="L306" s="145"/>
      <c r="M306" s="145"/>
      <c r="N306" s="145"/>
      <c r="O306" s="145"/>
      <c r="P306" s="145"/>
      <c r="Q306" s="145"/>
      <c r="R306" s="148"/>
      <c r="T306" s="149"/>
      <c r="U306" s="145"/>
      <c r="V306" s="145"/>
      <c r="W306" s="145"/>
      <c r="X306" s="145"/>
      <c r="Y306" s="145"/>
      <c r="Z306" s="145"/>
      <c r="AA306" s="145"/>
      <c r="AB306" s="145"/>
      <c r="AC306" s="145"/>
      <c r="AD306" s="150"/>
      <c r="AT306" s="151" t="s">
        <v>151</v>
      </c>
      <c r="AU306" s="151" t="s">
        <v>91</v>
      </c>
      <c r="AV306" s="10" t="s">
        <v>91</v>
      </c>
      <c r="AW306" s="10" t="s">
        <v>5</v>
      </c>
      <c r="AX306" s="10" t="s">
        <v>81</v>
      </c>
      <c r="AY306" s="151" t="s">
        <v>142</v>
      </c>
    </row>
    <row r="307" spans="2:65" s="11" customFormat="1" ht="22.5" customHeight="1">
      <c r="B307" s="152"/>
      <c r="C307" s="153"/>
      <c r="D307" s="153"/>
      <c r="E307" s="154" t="s">
        <v>3</v>
      </c>
      <c r="F307" s="413" t="s">
        <v>152</v>
      </c>
      <c r="G307" s="414"/>
      <c r="H307" s="414"/>
      <c r="I307" s="414"/>
      <c r="J307" s="153"/>
      <c r="K307" s="155">
        <v>0.08</v>
      </c>
      <c r="L307" s="153"/>
      <c r="M307" s="153"/>
      <c r="N307" s="153"/>
      <c r="O307" s="153"/>
      <c r="P307" s="153"/>
      <c r="Q307" s="153"/>
      <c r="R307" s="156"/>
      <c r="T307" s="157"/>
      <c r="U307" s="153"/>
      <c r="V307" s="153"/>
      <c r="W307" s="153"/>
      <c r="X307" s="153"/>
      <c r="Y307" s="153"/>
      <c r="Z307" s="153"/>
      <c r="AA307" s="153"/>
      <c r="AB307" s="153"/>
      <c r="AC307" s="153"/>
      <c r="AD307" s="158"/>
      <c r="AT307" s="159" t="s">
        <v>151</v>
      </c>
      <c r="AU307" s="159" t="s">
        <v>91</v>
      </c>
      <c r="AV307" s="11" t="s">
        <v>148</v>
      </c>
      <c r="AW307" s="11" t="s">
        <v>5</v>
      </c>
      <c r="AX307" s="11" t="s">
        <v>21</v>
      </c>
      <c r="AY307" s="159" t="s">
        <v>142</v>
      </c>
    </row>
    <row r="308" spans="2:65" s="1" customFormat="1" ht="31.5" customHeight="1">
      <c r="B308" s="133"/>
      <c r="C308" s="134" t="s">
        <v>394</v>
      </c>
      <c r="D308" s="134" t="s">
        <v>144</v>
      </c>
      <c r="E308" s="135" t="s">
        <v>395</v>
      </c>
      <c r="F308" s="406" t="s">
        <v>396</v>
      </c>
      <c r="G308" s="407"/>
      <c r="H308" s="407"/>
      <c r="I308" s="407"/>
      <c r="J308" s="136" t="s">
        <v>352</v>
      </c>
      <c r="K308" s="137">
        <v>13.497999999999999</v>
      </c>
      <c r="L308" s="138"/>
      <c r="M308" s="408"/>
      <c r="N308" s="407"/>
      <c r="O308" s="407"/>
      <c r="P308" s="408">
        <f>ROUND(V308*K308,2)</f>
        <v>0</v>
      </c>
      <c r="Q308" s="407"/>
      <c r="R308" s="139"/>
      <c r="T308" s="140" t="s">
        <v>3</v>
      </c>
      <c r="U308" s="39" t="s">
        <v>44</v>
      </c>
      <c r="V308" s="98">
        <f>L308+M308</f>
        <v>0</v>
      </c>
      <c r="W308" s="98">
        <f>ROUND(L308*K308,2)</f>
        <v>0</v>
      </c>
      <c r="X308" s="98">
        <f>ROUND(M308*K308,2)</f>
        <v>0</v>
      </c>
      <c r="Y308" s="141">
        <v>0</v>
      </c>
      <c r="Z308" s="141">
        <f>Y308*K308</f>
        <v>0</v>
      </c>
      <c r="AA308" s="141">
        <v>0</v>
      </c>
      <c r="AB308" s="141">
        <f>AA308*K308</f>
        <v>0</v>
      </c>
      <c r="AC308" s="141">
        <v>0</v>
      </c>
      <c r="AD308" s="142">
        <f>AC308*K308</f>
        <v>0</v>
      </c>
      <c r="AR308" s="16" t="s">
        <v>207</v>
      </c>
      <c r="AT308" s="16" t="s">
        <v>144</v>
      </c>
      <c r="AU308" s="16" t="s">
        <v>91</v>
      </c>
      <c r="AY308" s="16" t="s">
        <v>142</v>
      </c>
      <c r="BE308" s="143">
        <f>IF(U308="základní",P308,0)</f>
        <v>0</v>
      </c>
      <c r="BF308" s="143">
        <f>IF(U308="snížená",P308,0)</f>
        <v>0</v>
      </c>
      <c r="BG308" s="143">
        <f>IF(U308="zákl. přenesená",P308,0)</f>
        <v>0</v>
      </c>
      <c r="BH308" s="143">
        <f>IF(U308="sníž. přenesená",P308,0)</f>
        <v>0</v>
      </c>
      <c r="BI308" s="143">
        <f>IF(U308="nulová",P308,0)</f>
        <v>0</v>
      </c>
      <c r="BJ308" s="16" t="s">
        <v>21</v>
      </c>
      <c r="BK308" s="143">
        <f>ROUND(V308*K308,2)</f>
        <v>0</v>
      </c>
      <c r="BL308" s="16" t="s">
        <v>207</v>
      </c>
      <c r="BM308" s="16" t="s">
        <v>397</v>
      </c>
    </row>
    <row r="309" spans="2:65" s="9" customFormat="1" ht="29.85" customHeight="1">
      <c r="B309" s="121"/>
      <c r="C309" s="122"/>
      <c r="D309" s="132" t="s">
        <v>116</v>
      </c>
      <c r="E309" s="132"/>
      <c r="F309" s="132"/>
      <c r="G309" s="132"/>
      <c r="H309" s="132"/>
      <c r="I309" s="132"/>
      <c r="J309" s="132"/>
      <c r="K309" s="132"/>
      <c r="L309" s="132"/>
      <c r="M309" s="400">
        <f>BK309</f>
        <v>0</v>
      </c>
      <c r="N309" s="401"/>
      <c r="O309" s="401"/>
      <c r="P309" s="401"/>
      <c r="Q309" s="401"/>
      <c r="R309" s="124"/>
      <c r="T309" s="125"/>
      <c r="U309" s="122"/>
      <c r="V309" s="122"/>
      <c r="W309" s="126">
        <f>SUM(W310:W319)</f>
        <v>0</v>
      </c>
      <c r="X309" s="126">
        <f>SUM(X310:X319)</f>
        <v>0</v>
      </c>
      <c r="Y309" s="122"/>
      <c r="Z309" s="127">
        <f>SUM(Z310:Z319)</f>
        <v>1.0159199999999999</v>
      </c>
      <c r="AA309" s="122"/>
      <c r="AB309" s="127">
        <f>SUM(AB310:AB319)</f>
        <v>1.8899100000000001E-3</v>
      </c>
      <c r="AC309" s="122"/>
      <c r="AD309" s="128">
        <f>SUM(AD310:AD319)</f>
        <v>0</v>
      </c>
      <c r="AR309" s="129" t="s">
        <v>91</v>
      </c>
      <c r="AT309" s="130" t="s">
        <v>80</v>
      </c>
      <c r="AU309" s="130" t="s">
        <v>21</v>
      </c>
      <c r="AY309" s="129" t="s">
        <v>142</v>
      </c>
      <c r="BK309" s="131">
        <f>SUM(BK310:BK319)</f>
        <v>0</v>
      </c>
    </row>
    <row r="310" spans="2:65" s="1" customFormat="1" ht="22.5" customHeight="1">
      <c r="B310" s="133"/>
      <c r="C310" s="134" t="s">
        <v>398</v>
      </c>
      <c r="D310" s="134" t="s">
        <v>144</v>
      </c>
      <c r="E310" s="135" t="s">
        <v>399</v>
      </c>
      <c r="F310" s="406" t="s">
        <v>400</v>
      </c>
      <c r="G310" s="407"/>
      <c r="H310" s="407"/>
      <c r="I310" s="407"/>
      <c r="J310" s="136" t="s">
        <v>147</v>
      </c>
      <c r="K310" s="137">
        <v>14.94</v>
      </c>
      <c r="L310" s="138"/>
      <c r="M310" s="408"/>
      <c r="N310" s="407"/>
      <c r="O310" s="407"/>
      <c r="P310" s="408">
        <f>ROUND(V310*K310,2)</f>
        <v>0</v>
      </c>
      <c r="Q310" s="407"/>
      <c r="R310" s="139"/>
      <c r="T310" s="140" t="s">
        <v>3</v>
      </c>
      <c r="U310" s="39" t="s">
        <v>44</v>
      </c>
      <c r="V310" s="98">
        <f>L310+M310</f>
        <v>0</v>
      </c>
      <c r="W310" s="98">
        <f>ROUND(L310*K310,2)</f>
        <v>0</v>
      </c>
      <c r="X310" s="98">
        <f>ROUND(M310*K310,2)</f>
        <v>0</v>
      </c>
      <c r="Y310" s="141">
        <v>6.8000000000000005E-2</v>
      </c>
      <c r="Z310" s="141">
        <f>Y310*K310</f>
        <v>1.0159199999999999</v>
      </c>
      <c r="AA310" s="141">
        <v>0</v>
      </c>
      <c r="AB310" s="141">
        <f>AA310*K310</f>
        <v>0</v>
      </c>
      <c r="AC310" s="141">
        <v>0</v>
      </c>
      <c r="AD310" s="142">
        <f>AC310*K310</f>
        <v>0</v>
      </c>
      <c r="AR310" s="16" t="s">
        <v>207</v>
      </c>
      <c r="AT310" s="16" t="s">
        <v>144</v>
      </c>
      <c r="AU310" s="16" t="s">
        <v>91</v>
      </c>
      <c r="AY310" s="16" t="s">
        <v>142</v>
      </c>
      <c r="BE310" s="143">
        <f>IF(U310="základní",P310,0)</f>
        <v>0</v>
      </c>
      <c r="BF310" s="143">
        <f>IF(U310="snížená",P310,0)</f>
        <v>0</v>
      </c>
      <c r="BG310" s="143">
        <f>IF(U310="zákl. přenesená",P310,0)</f>
        <v>0</v>
      </c>
      <c r="BH310" s="143">
        <f>IF(U310="sníž. přenesená",P310,0)</f>
        <v>0</v>
      </c>
      <c r="BI310" s="143">
        <f>IF(U310="nulová",P310,0)</f>
        <v>0</v>
      </c>
      <c r="BJ310" s="16" t="s">
        <v>21</v>
      </c>
      <c r="BK310" s="143">
        <f>ROUND(V310*K310,2)</f>
        <v>0</v>
      </c>
      <c r="BL310" s="16" t="s">
        <v>207</v>
      </c>
      <c r="BM310" s="16" t="s">
        <v>401</v>
      </c>
    </row>
    <row r="311" spans="2:65" s="10" customFormat="1" ht="22.5" customHeight="1">
      <c r="B311" s="144"/>
      <c r="C311" s="145"/>
      <c r="D311" s="145"/>
      <c r="E311" s="146" t="s">
        <v>3</v>
      </c>
      <c r="F311" s="418" t="s">
        <v>332</v>
      </c>
      <c r="G311" s="410"/>
      <c r="H311" s="410"/>
      <c r="I311" s="410"/>
      <c r="J311" s="145"/>
      <c r="K311" s="147">
        <v>14.94</v>
      </c>
      <c r="L311" s="145"/>
      <c r="M311" s="145"/>
      <c r="N311" s="145"/>
      <c r="O311" s="145"/>
      <c r="P311" s="145"/>
      <c r="Q311" s="145"/>
      <c r="R311" s="148"/>
      <c r="T311" s="149"/>
      <c r="U311" s="145"/>
      <c r="V311" s="145"/>
      <c r="W311" s="145"/>
      <c r="X311" s="145"/>
      <c r="Y311" s="145"/>
      <c r="Z311" s="145"/>
      <c r="AA311" s="145"/>
      <c r="AB311" s="145"/>
      <c r="AC311" s="145"/>
      <c r="AD311" s="150"/>
      <c r="AT311" s="151" t="s">
        <v>151</v>
      </c>
      <c r="AU311" s="151" t="s">
        <v>91</v>
      </c>
      <c r="AV311" s="10" t="s">
        <v>91</v>
      </c>
      <c r="AW311" s="10" t="s">
        <v>5</v>
      </c>
      <c r="AX311" s="10" t="s">
        <v>81</v>
      </c>
      <c r="AY311" s="151" t="s">
        <v>142</v>
      </c>
    </row>
    <row r="312" spans="2:65" s="11" customFormat="1" ht="22.5" customHeight="1">
      <c r="B312" s="152"/>
      <c r="C312" s="153"/>
      <c r="D312" s="153"/>
      <c r="E312" s="154" t="s">
        <v>3</v>
      </c>
      <c r="F312" s="413" t="s">
        <v>152</v>
      </c>
      <c r="G312" s="414"/>
      <c r="H312" s="414"/>
      <c r="I312" s="414"/>
      <c r="J312" s="153"/>
      <c r="K312" s="155">
        <v>14.94</v>
      </c>
      <c r="L312" s="153"/>
      <c r="M312" s="153"/>
      <c r="N312" s="153"/>
      <c r="O312" s="153"/>
      <c r="P312" s="153"/>
      <c r="Q312" s="153"/>
      <c r="R312" s="156"/>
      <c r="T312" s="157"/>
      <c r="U312" s="153"/>
      <c r="V312" s="153"/>
      <c r="W312" s="153"/>
      <c r="X312" s="153"/>
      <c r="Y312" s="153"/>
      <c r="Z312" s="153"/>
      <c r="AA312" s="153"/>
      <c r="AB312" s="153"/>
      <c r="AC312" s="153"/>
      <c r="AD312" s="158"/>
      <c r="AT312" s="159" t="s">
        <v>151</v>
      </c>
      <c r="AU312" s="159" t="s">
        <v>91</v>
      </c>
      <c r="AV312" s="11" t="s">
        <v>148</v>
      </c>
      <c r="AW312" s="11" t="s">
        <v>5</v>
      </c>
      <c r="AX312" s="11" t="s">
        <v>21</v>
      </c>
      <c r="AY312" s="159" t="s">
        <v>142</v>
      </c>
    </row>
    <row r="313" spans="2:65" s="1" customFormat="1" ht="22.5" customHeight="1">
      <c r="B313" s="133"/>
      <c r="C313" s="168" t="s">
        <v>402</v>
      </c>
      <c r="D313" s="168" t="s">
        <v>214</v>
      </c>
      <c r="E313" s="169" t="s">
        <v>403</v>
      </c>
      <c r="F313" s="419" t="s">
        <v>404</v>
      </c>
      <c r="G313" s="420"/>
      <c r="H313" s="420"/>
      <c r="I313" s="420"/>
      <c r="J313" s="170" t="s">
        <v>147</v>
      </c>
      <c r="K313" s="171">
        <v>16.434000000000001</v>
      </c>
      <c r="L313" s="172"/>
      <c r="M313" s="420"/>
      <c r="N313" s="420"/>
      <c r="O313" s="407"/>
      <c r="P313" s="408">
        <f>ROUND(V313*K313,2)</f>
        <v>0</v>
      </c>
      <c r="Q313" s="407"/>
      <c r="R313" s="139"/>
      <c r="T313" s="140" t="s">
        <v>3</v>
      </c>
      <c r="U313" s="39" t="s">
        <v>44</v>
      </c>
      <c r="V313" s="98">
        <f>L313+M313</f>
        <v>0</v>
      </c>
      <c r="W313" s="98">
        <f>ROUND(L313*K313,2)</f>
        <v>0</v>
      </c>
      <c r="X313" s="98">
        <f>ROUND(M313*K313,2)</f>
        <v>0</v>
      </c>
      <c r="Y313" s="141">
        <v>0</v>
      </c>
      <c r="Z313" s="141">
        <f>Y313*K313</f>
        <v>0</v>
      </c>
      <c r="AA313" s="141">
        <v>1.15E-4</v>
      </c>
      <c r="AB313" s="141">
        <f>AA313*K313</f>
        <v>1.8899100000000001E-3</v>
      </c>
      <c r="AC313" s="141">
        <v>0</v>
      </c>
      <c r="AD313" s="142">
        <f>AC313*K313</f>
        <v>0</v>
      </c>
      <c r="AR313" s="16" t="s">
        <v>186</v>
      </c>
      <c r="AT313" s="16" t="s">
        <v>214</v>
      </c>
      <c r="AU313" s="16" t="s">
        <v>91</v>
      </c>
      <c r="AY313" s="16" t="s">
        <v>142</v>
      </c>
      <c r="BE313" s="143">
        <f>IF(U313="základní",P313,0)</f>
        <v>0</v>
      </c>
      <c r="BF313" s="143">
        <f>IF(U313="snížená",P313,0)</f>
        <v>0</v>
      </c>
      <c r="BG313" s="143">
        <f>IF(U313="zákl. přenesená",P313,0)</f>
        <v>0</v>
      </c>
      <c r="BH313" s="143">
        <f>IF(U313="sníž. přenesená",P313,0)</f>
        <v>0</v>
      </c>
      <c r="BI313" s="143">
        <f>IF(U313="nulová",P313,0)</f>
        <v>0</v>
      </c>
      <c r="BJ313" s="16" t="s">
        <v>21</v>
      </c>
      <c r="BK313" s="143">
        <f>ROUND(V313*K313,2)</f>
        <v>0</v>
      </c>
      <c r="BL313" s="16" t="s">
        <v>207</v>
      </c>
      <c r="BM313" s="16" t="s">
        <v>405</v>
      </c>
    </row>
    <row r="314" spans="2:65" s="10" customFormat="1" ht="22.5" customHeight="1">
      <c r="B314" s="144"/>
      <c r="C314" s="145"/>
      <c r="D314" s="145"/>
      <c r="E314" s="146" t="s">
        <v>3</v>
      </c>
      <c r="F314" s="418" t="s">
        <v>335</v>
      </c>
      <c r="G314" s="410"/>
      <c r="H314" s="410"/>
      <c r="I314" s="410"/>
      <c r="J314" s="145"/>
      <c r="K314" s="147">
        <v>16.434000000000001</v>
      </c>
      <c r="L314" s="145"/>
      <c r="M314" s="145"/>
      <c r="N314" s="145"/>
      <c r="O314" s="145"/>
      <c r="P314" s="145"/>
      <c r="Q314" s="145"/>
      <c r="R314" s="148"/>
      <c r="T314" s="149"/>
      <c r="U314" s="145"/>
      <c r="V314" s="145"/>
      <c r="W314" s="145"/>
      <c r="X314" s="145"/>
      <c r="Y314" s="145"/>
      <c r="Z314" s="145"/>
      <c r="AA314" s="145"/>
      <c r="AB314" s="145"/>
      <c r="AC314" s="145"/>
      <c r="AD314" s="150"/>
      <c r="AT314" s="151" t="s">
        <v>151</v>
      </c>
      <c r="AU314" s="151" t="s">
        <v>91</v>
      </c>
      <c r="AV314" s="10" t="s">
        <v>91</v>
      </c>
      <c r="AW314" s="10" t="s">
        <v>5</v>
      </c>
      <c r="AX314" s="10" t="s">
        <v>81</v>
      </c>
      <c r="AY314" s="151" t="s">
        <v>142</v>
      </c>
    </row>
    <row r="315" spans="2:65" s="11" customFormat="1" ht="22.5" customHeight="1">
      <c r="B315" s="152"/>
      <c r="C315" s="153"/>
      <c r="D315" s="153"/>
      <c r="E315" s="154" t="s">
        <v>3</v>
      </c>
      <c r="F315" s="413" t="s">
        <v>152</v>
      </c>
      <c r="G315" s="414"/>
      <c r="H315" s="414"/>
      <c r="I315" s="414"/>
      <c r="J315" s="153"/>
      <c r="K315" s="155">
        <v>16.434000000000001</v>
      </c>
      <c r="L315" s="153"/>
      <c r="M315" s="153"/>
      <c r="N315" s="153"/>
      <c r="O315" s="153"/>
      <c r="P315" s="153"/>
      <c r="Q315" s="153"/>
      <c r="R315" s="156"/>
      <c r="T315" s="157"/>
      <c r="U315" s="153"/>
      <c r="V315" s="153"/>
      <c r="W315" s="153"/>
      <c r="X315" s="153"/>
      <c r="Y315" s="153"/>
      <c r="Z315" s="153"/>
      <c r="AA315" s="153"/>
      <c r="AB315" s="153"/>
      <c r="AC315" s="153"/>
      <c r="AD315" s="158"/>
      <c r="AT315" s="159" t="s">
        <v>151</v>
      </c>
      <c r="AU315" s="159" t="s">
        <v>91</v>
      </c>
      <c r="AV315" s="11" t="s">
        <v>148</v>
      </c>
      <c r="AW315" s="11" t="s">
        <v>5</v>
      </c>
      <c r="AX315" s="11" t="s">
        <v>21</v>
      </c>
      <c r="AY315" s="159" t="s">
        <v>142</v>
      </c>
    </row>
    <row r="316" spans="2:65" s="1" customFormat="1" ht="31.5" customHeight="1">
      <c r="B316" s="133"/>
      <c r="C316" s="134" t="s">
        <v>406</v>
      </c>
      <c r="D316" s="134" t="s">
        <v>144</v>
      </c>
      <c r="E316" s="135" t="s">
        <v>407</v>
      </c>
      <c r="F316" s="406" t="s">
        <v>408</v>
      </c>
      <c r="G316" s="407"/>
      <c r="H316" s="407"/>
      <c r="I316" s="407"/>
      <c r="J316" s="136" t="s">
        <v>147</v>
      </c>
      <c r="K316" s="137">
        <v>14.94</v>
      </c>
      <c r="L316" s="138"/>
      <c r="M316" s="408"/>
      <c r="N316" s="407"/>
      <c r="O316" s="407"/>
      <c r="P316" s="408">
        <f>ROUND(V316*K316,2)</f>
        <v>0</v>
      </c>
      <c r="Q316" s="407"/>
      <c r="R316" s="139"/>
      <c r="T316" s="140" t="s">
        <v>3</v>
      </c>
      <c r="U316" s="39" t="s">
        <v>44</v>
      </c>
      <c r="V316" s="98">
        <f>L316+M316</f>
        <v>0</v>
      </c>
      <c r="W316" s="98">
        <f>ROUND(L316*K316,2)</f>
        <v>0</v>
      </c>
      <c r="X316" s="98">
        <f>ROUND(M316*K316,2)</f>
        <v>0</v>
      </c>
      <c r="Y316" s="141">
        <v>0</v>
      </c>
      <c r="Z316" s="141">
        <f>Y316*K316</f>
        <v>0</v>
      </c>
      <c r="AA316" s="141">
        <v>0</v>
      </c>
      <c r="AB316" s="141">
        <f>AA316*K316</f>
        <v>0</v>
      </c>
      <c r="AC316" s="141">
        <v>0</v>
      </c>
      <c r="AD316" s="142">
        <f>AC316*K316</f>
        <v>0</v>
      </c>
      <c r="AR316" s="16" t="s">
        <v>207</v>
      </c>
      <c r="AT316" s="16" t="s">
        <v>144</v>
      </c>
      <c r="AU316" s="16" t="s">
        <v>91</v>
      </c>
      <c r="AY316" s="16" t="s">
        <v>142</v>
      </c>
      <c r="BE316" s="143">
        <f>IF(U316="základní",P316,0)</f>
        <v>0</v>
      </c>
      <c r="BF316" s="143">
        <f>IF(U316="snížená",P316,0)</f>
        <v>0</v>
      </c>
      <c r="BG316" s="143">
        <f>IF(U316="zákl. přenesená",P316,0)</f>
        <v>0</v>
      </c>
      <c r="BH316" s="143">
        <f>IF(U316="sníž. přenesená",P316,0)</f>
        <v>0</v>
      </c>
      <c r="BI316" s="143">
        <f>IF(U316="nulová",P316,0)</f>
        <v>0</v>
      </c>
      <c r="BJ316" s="16" t="s">
        <v>21</v>
      </c>
      <c r="BK316" s="143">
        <f>ROUND(V316*K316,2)</f>
        <v>0</v>
      </c>
      <c r="BL316" s="16" t="s">
        <v>207</v>
      </c>
      <c r="BM316" s="16" t="s">
        <v>409</v>
      </c>
    </row>
    <row r="317" spans="2:65" s="10" customFormat="1" ht="22.5" customHeight="1">
      <c r="B317" s="144"/>
      <c r="C317" s="145"/>
      <c r="D317" s="145"/>
      <c r="E317" s="146" t="s">
        <v>3</v>
      </c>
      <c r="F317" s="418" t="s">
        <v>332</v>
      </c>
      <c r="G317" s="410"/>
      <c r="H317" s="410"/>
      <c r="I317" s="410"/>
      <c r="J317" s="145"/>
      <c r="K317" s="147">
        <v>14.94</v>
      </c>
      <c r="L317" s="145"/>
      <c r="M317" s="145"/>
      <c r="N317" s="145"/>
      <c r="O317" s="145"/>
      <c r="P317" s="145"/>
      <c r="Q317" s="145"/>
      <c r="R317" s="148"/>
      <c r="T317" s="149"/>
      <c r="U317" s="145"/>
      <c r="V317" s="145"/>
      <c r="W317" s="145"/>
      <c r="X317" s="145"/>
      <c r="Y317" s="145"/>
      <c r="Z317" s="145"/>
      <c r="AA317" s="145"/>
      <c r="AB317" s="145"/>
      <c r="AC317" s="145"/>
      <c r="AD317" s="150"/>
      <c r="AT317" s="151" t="s">
        <v>151</v>
      </c>
      <c r="AU317" s="151" t="s">
        <v>91</v>
      </c>
      <c r="AV317" s="10" t="s">
        <v>91</v>
      </c>
      <c r="AW317" s="10" t="s">
        <v>5</v>
      </c>
      <c r="AX317" s="10" t="s">
        <v>81</v>
      </c>
      <c r="AY317" s="151" t="s">
        <v>142</v>
      </c>
    </row>
    <row r="318" spans="2:65" s="11" customFormat="1" ht="22.5" customHeight="1">
      <c r="B318" s="152"/>
      <c r="C318" s="153"/>
      <c r="D318" s="153"/>
      <c r="E318" s="154" t="s">
        <v>3</v>
      </c>
      <c r="F318" s="413" t="s">
        <v>152</v>
      </c>
      <c r="G318" s="414"/>
      <c r="H318" s="414"/>
      <c r="I318" s="414"/>
      <c r="J318" s="153"/>
      <c r="K318" s="155">
        <v>14.94</v>
      </c>
      <c r="L318" s="153"/>
      <c r="M318" s="153"/>
      <c r="N318" s="153"/>
      <c r="O318" s="153"/>
      <c r="P318" s="153"/>
      <c r="Q318" s="153"/>
      <c r="R318" s="156"/>
      <c r="T318" s="157"/>
      <c r="U318" s="153"/>
      <c r="V318" s="153"/>
      <c r="W318" s="153"/>
      <c r="X318" s="153"/>
      <c r="Y318" s="153"/>
      <c r="Z318" s="153"/>
      <c r="AA318" s="153"/>
      <c r="AB318" s="153"/>
      <c r="AC318" s="153"/>
      <c r="AD318" s="158"/>
      <c r="AT318" s="159" t="s">
        <v>151</v>
      </c>
      <c r="AU318" s="159" t="s">
        <v>91</v>
      </c>
      <c r="AV318" s="11" t="s">
        <v>148</v>
      </c>
      <c r="AW318" s="11" t="s">
        <v>5</v>
      </c>
      <c r="AX318" s="11" t="s">
        <v>21</v>
      </c>
      <c r="AY318" s="159" t="s">
        <v>142</v>
      </c>
    </row>
    <row r="319" spans="2:65" s="1" customFormat="1" ht="31.5" customHeight="1">
      <c r="B319" s="133"/>
      <c r="C319" s="134" t="s">
        <v>410</v>
      </c>
      <c r="D319" s="134" t="s">
        <v>144</v>
      </c>
      <c r="E319" s="135" t="s">
        <v>411</v>
      </c>
      <c r="F319" s="406" t="s">
        <v>412</v>
      </c>
      <c r="G319" s="407"/>
      <c r="H319" s="407"/>
      <c r="I319" s="407"/>
      <c r="J319" s="136" t="s">
        <v>352</v>
      </c>
      <c r="K319" s="137">
        <v>386.08699999999999</v>
      </c>
      <c r="L319" s="138"/>
      <c r="M319" s="408"/>
      <c r="N319" s="407"/>
      <c r="O319" s="407"/>
      <c r="P319" s="408">
        <f>ROUND(V319*K319,2)</f>
        <v>0</v>
      </c>
      <c r="Q319" s="407"/>
      <c r="R319" s="139"/>
      <c r="T319" s="140" t="s">
        <v>3</v>
      </c>
      <c r="U319" s="39" t="s">
        <v>44</v>
      </c>
      <c r="V319" s="98">
        <f>L319+M319</f>
        <v>0</v>
      </c>
      <c r="W319" s="98">
        <f>ROUND(L319*K319,2)</f>
        <v>0</v>
      </c>
      <c r="X319" s="98">
        <f>ROUND(M319*K319,2)</f>
        <v>0</v>
      </c>
      <c r="Y319" s="141">
        <v>0</v>
      </c>
      <c r="Z319" s="141">
        <f>Y319*K319</f>
        <v>0</v>
      </c>
      <c r="AA319" s="141">
        <v>0</v>
      </c>
      <c r="AB319" s="141">
        <f>AA319*K319</f>
        <v>0</v>
      </c>
      <c r="AC319" s="141">
        <v>0</v>
      </c>
      <c r="AD319" s="142">
        <f>AC319*K319</f>
        <v>0</v>
      </c>
      <c r="AR319" s="16" t="s">
        <v>207</v>
      </c>
      <c r="AT319" s="16" t="s">
        <v>144</v>
      </c>
      <c r="AU319" s="16" t="s">
        <v>91</v>
      </c>
      <c r="AY319" s="16" t="s">
        <v>142</v>
      </c>
      <c r="BE319" s="143">
        <f>IF(U319="základní",P319,0)</f>
        <v>0</v>
      </c>
      <c r="BF319" s="143">
        <f>IF(U319="snížená",P319,0)</f>
        <v>0</v>
      </c>
      <c r="BG319" s="143">
        <f>IF(U319="zákl. přenesená",P319,0)</f>
        <v>0</v>
      </c>
      <c r="BH319" s="143">
        <f>IF(U319="sníž. přenesená",P319,0)</f>
        <v>0</v>
      </c>
      <c r="BI319" s="143">
        <f>IF(U319="nulová",P319,0)</f>
        <v>0</v>
      </c>
      <c r="BJ319" s="16" t="s">
        <v>21</v>
      </c>
      <c r="BK319" s="143">
        <f>ROUND(V319*K319,2)</f>
        <v>0</v>
      </c>
      <c r="BL319" s="16" t="s">
        <v>207</v>
      </c>
      <c r="BM319" s="16" t="s">
        <v>413</v>
      </c>
    </row>
    <row r="320" spans="2:65" s="9" customFormat="1" ht="29.85" customHeight="1">
      <c r="B320" s="121"/>
      <c r="C320" s="122"/>
      <c r="D320" s="132" t="s">
        <v>117</v>
      </c>
      <c r="E320" s="132"/>
      <c r="F320" s="132"/>
      <c r="G320" s="132"/>
      <c r="H320" s="132"/>
      <c r="I320" s="132"/>
      <c r="J320" s="132"/>
      <c r="K320" s="132"/>
      <c r="L320" s="132"/>
      <c r="M320" s="400">
        <f>BK320</f>
        <v>0</v>
      </c>
      <c r="N320" s="401"/>
      <c r="O320" s="401"/>
      <c r="P320" s="401"/>
      <c r="Q320" s="401"/>
      <c r="R320" s="124"/>
      <c r="T320" s="125"/>
      <c r="U320" s="122"/>
      <c r="V320" s="122"/>
      <c r="W320" s="126">
        <f>SUM(W321:W357)</f>
        <v>0</v>
      </c>
      <c r="X320" s="126">
        <f>SUM(X321:X357)</f>
        <v>0</v>
      </c>
      <c r="Y320" s="122"/>
      <c r="Z320" s="127">
        <f>SUM(Z321:Z357)</f>
        <v>68.934749999999994</v>
      </c>
      <c r="AA320" s="122"/>
      <c r="AB320" s="127">
        <f>SUM(AB321:AB357)</f>
        <v>0</v>
      </c>
      <c r="AC320" s="122"/>
      <c r="AD320" s="128">
        <f>SUM(AD321:AD357)</f>
        <v>0</v>
      </c>
      <c r="AR320" s="129" t="s">
        <v>91</v>
      </c>
      <c r="AT320" s="130" t="s">
        <v>80</v>
      </c>
      <c r="AU320" s="130" t="s">
        <v>21</v>
      </c>
      <c r="AY320" s="129" t="s">
        <v>142</v>
      </c>
      <c r="BK320" s="131">
        <f>SUM(BK321:BK357)</f>
        <v>0</v>
      </c>
    </row>
    <row r="321" spans="2:65" s="1" customFormat="1" ht="31.5" customHeight="1">
      <c r="B321" s="133"/>
      <c r="C321" s="134" t="s">
        <v>414</v>
      </c>
      <c r="D321" s="134" t="s">
        <v>144</v>
      </c>
      <c r="E321" s="135" t="s">
        <v>415</v>
      </c>
      <c r="F321" s="406" t="s">
        <v>416</v>
      </c>
      <c r="G321" s="407"/>
      <c r="H321" s="407"/>
      <c r="I321" s="407"/>
      <c r="J321" s="136" t="s">
        <v>147</v>
      </c>
      <c r="K321" s="137">
        <v>44.66</v>
      </c>
      <c r="L321" s="138"/>
      <c r="M321" s="408"/>
      <c r="N321" s="407"/>
      <c r="O321" s="407"/>
      <c r="P321" s="408">
        <f>ROUND(V321*K321,2)</f>
        <v>0</v>
      </c>
      <c r="Q321" s="407"/>
      <c r="R321" s="139"/>
      <c r="T321" s="140" t="s">
        <v>3</v>
      </c>
      <c r="U321" s="39" t="s">
        <v>44</v>
      </c>
      <c r="V321" s="98">
        <f>L321+M321</f>
        <v>0</v>
      </c>
      <c r="W321" s="98">
        <f>ROUND(L321*K321,2)</f>
        <v>0</v>
      </c>
      <c r="X321" s="98">
        <f>ROUND(M321*K321,2)</f>
        <v>0</v>
      </c>
      <c r="Y321" s="141">
        <v>0.86799999999999999</v>
      </c>
      <c r="Z321" s="141">
        <f>Y321*K321</f>
        <v>38.764879999999998</v>
      </c>
      <c r="AA321" s="141">
        <v>0</v>
      </c>
      <c r="AB321" s="141">
        <f>AA321*K321</f>
        <v>0</v>
      </c>
      <c r="AC321" s="141">
        <v>0</v>
      </c>
      <c r="AD321" s="142">
        <f>AC321*K321</f>
        <v>0</v>
      </c>
      <c r="AR321" s="16" t="s">
        <v>207</v>
      </c>
      <c r="AT321" s="16" t="s">
        <v>144</v>
      </c>
      <c r="AU321" s="16" t="s">
        <v>91</v>
      </c>
      <c r="AY321" s="16" t="s">
        <v>142</v>
      </c>
      <c r="BE321" s="143">
        <f>IF(U321="základní",P321,0)</f>
        <v>0</v>
      </c>
      <c r="BF321" s="143">
        <f>IF(U321="snížená",P321,0)</f>
        <v>0</v>
      </c>
      <c r="BG321" s="143">
        <f>IF(U321="zákl. přenesená",P321,0)</f>
        <v>0</v>
      </c>
      <c r="BH321" s="143">
        <f>IF(U321="sníž. přenesená",P321,0)</f>
        <v>0</v>
      </c>
      <c r="BI321" s="143">
        <f>IF(U321="nulová",P321,0)</f>
        <v>0</v>
      </c>
      <c r="BJ321" s="16" t="s">
        <v>21</v>
      </c>
      <c r="BK321" s="143">
        <f>ROUND(V321*K321,2)</f>
        <v>0</v>
      </c>
      <c r="BL321" s="16" t="s">
        <v>207</v>
      </c>
      <c r="BM321" s="16" t="s">
        <v>417</v>
      </c>
    </row>
    <row r="322" spans="2:65" s="10" customFormat="1" ht="22.5" customHeight="1">
      <c r="B322" s="144"/>
      <c r="C322" s="145"/>
      <c r="D322" s="145"/>
      <c r="E322" s="146" t="s">
        <v>3</v>
      </c>
      <c r="F322" s="418" t="s">
        <v>247</v>
      </c>
      <c r="G322" s="410"/>
      <c r="H322" s="410"/>
      <c r="I322" s="410"/>
      <c r="J322" s="145"/>
      <c r="K322" s="147">
        <v>12.56</v>
      </c>
      <c r="L322" s="145"/>
      <c r="M322" s="145"/>
      <c r="N322" s="145"/>
      <c r="O322" s="145"/>
      <c r="P322" s="145"/>
      <c r="Q322" s="145"/>
      <c r="R322" s="148"/>
      <c r="T322" s="149"/>
      <c r="U322" s="145"/>
      <c r="V322" s="145"/>
      <c r="W322" s="145"/>
      <c r="X322" s="145"/>
      <c r="Y322" s="145"/>
      <c r="Z322" s="145"/>
      <c r="AA322" s="145"/>
      <c r="AB322" s="145"/>
      <c r="AC322" s="145"/>
      <c r="AD322" s="150"/>
      <c r="AT322" s="151" t="s">
        <v>151</v>
      </c>
      <c r="AU322" s="151" t="s">
        <v>91</v>
      </c>
      <c r="AV322" s="10" t="s">
        <v>91</v>
      </c>
      <c r="AW322" s="10" t="s">
        <v>5</v>
      </c>
      <c r="AX322" s="10" t="s">
        <v>81</v>
      </c>
      <c r="AY322" s="151" t="s">
        <v>142</v>
      </c>
    </row>
    <row r="323" spans="2:65" s="10" customFormat="1" ht="22.5" customHeight="1">
      <c r="B323" s="144"/>
      <c r="C323" s="145"/>
      <c r="D323" s="145"/>
      <c r="E323" s="146" t="s">
        <v>3</v>
      </c>
      <c r="F323" s="409" t="s">
        <v>248</v>
      </c>
      <c r="G323" s="410"/>
      <c r="H323" s="410"/>
      <c r="I323" s="410"/>
      <c r="J323" s="145"/>
      <c r="K323" s="147">
        <v>8.32</v>
      </c>
      <c r="L323" s="145"/>
      <c r="M323" s="145"/>
      <c r="N323" s="145"/>
      <c r="O323" s="145"/>
      <c r="P323" s="145"/>
      <c r="Q323" s="145"/>
      <c r="R323" s="148"/>
      <c r="T323" s="149"/>
      <c r="U323" s="145"/>
      <c r="V323" s="145"/>
      <c r="W323" s="145"/>
      <c r="X323" s="145"/>
      <c r="Y323" s="145"/>
      <c r="Z323" s="145"/>
      <c r="AA323" s="145"/>
      <c r="AB323" s="145"/>
      <c r="AC323" s="145"/>
      <c r="AD323" s="150"/>
      <c r="AT323" s="151" t="s">
        <v>151</v>
      </c>
      <c r="AU323" s="151" t="s">
        <v>91</v>
      </c>
      <c r="AV323" s="10" t="s">
        <v>91</v>
      </c>
      <c r="AW323" s="10" t="s">
        <v>5</v>
      </c>
      <c r="AX323" s="10" t="s">
        <v>81</v>
      </c>
      <c r="AY323" s="151" t="s">
        <v>142</v>
      </c>
    </row>
    <row r="324" spans="2:65" s="10" customFormat="1" ht="22.5" customHeight="1">
      <c r="B324" s="144"/>
      <c r="C324" s="145"/>
      <c r="D324" s="145"/>
      <c r="E324" s="146" t="s">
        <v>3</v>
      </c>
      <c r="F324" s="409" t="s">
        <v>249</v>
      </c>
      <c r="G324" s="410"/>
      <c r="H324" s="410"/>
      <c r="I324" s="410"/>
      <c r="J324" s="145"/>
      <c r="K324" s="147">
        <v>20.88</v>
      </c>
      <c r="L324" s="145"/>
      <c r="M324" s="145"/>
      <c r="N324" s="145"/>
      <c r="O324" s="145"/>
      <c r="P324" s="145"/>
      <c r="Q324" s="145"/>
      <c r="R324" s="148"/>
      <c r="T324" s="149"/>
      <c r="U324" s="145"/>
      <c r="V324" s="145"/>
      <c r="W324" s="145"/>
      <c r="X324" s="145"/>
      <c r="Y324" s="145"/>
      <c r="Z324" s="145"/>
      <c r="AA324" s="145"/>
      <c r="AB324" s="145"/>
      <c r="AC324" s="145"/>
      <c r="AD324" s="150"/>
      <c r="AT324" s="151" t="s">
        <v>151</v>
      </c>
      <c r="AU324" s="151" t="s">
        <v>91</v>
      </c>
      <c r="AV324" s="10" t="s">
        <v>91</v>
      </c>
      <c r="AW324" s="10" t="s">
        <v>5</v>
      </c>
      <c r="AX324" s="10" t="s">
        <v>81</v>
      </c>
      <c r="AY324" s="151" t="s">
        <v>142</v>
      </c>
    </row>
    <row r="325" spans="2:65" s="12" customFormat="1" ht="31.5" customHeight="1">
      <c r="B325" s="160"/>
      <c r="C325" s="161"/>
      <c r="D325" s="161"/>
      <c r="E325" s="162" t="s">
        <v>3</v>
      </c>
      <c r="F325" s="411" t="s">
        <v>418</v>
      </c>
      <c r="G325" s="412"/>
      <c r="H325" s="412"/>
      <c r="I325" s="412"/>
      <c r="J325" s="161"/>
      <c r="K325" s="163" t="s">
        <v>3</v>
      </c>
      <c r="L325" s="161"/>
      <c r="M325" s="161"/>
      <c r="N325" s="161"/>
      <c r="O325" s="161"/>
      <c r="P325" s="161"/>
      <c r="Q325" s="161"/>
      <c r="R325" s="164"/>
      <c r="T325" s="165"/>
      <c r="U325" s="161"/>
      <c r="V325" s="161"/>
      <c r="W325" s="161"/>
      <c r="X325" s="161"/>
      <c r="Y325" s="161"/>
      <c r="Z325" s="161"/>
      <c r="AA325" s="161"/>
      <c r="AB325" s="161"/>
      <c r="AC325" s="161"/>
      <c r="AD325" s="166"/>
      <c r="AT325" s="167" t="s">
        <v>151</v>
      </c>
      <c r="AU325" s="167" t="s">
        <v>91</v>
      </c>
      <c r="AV325" s="12" t="s">
        <v>21</v>
      </c>
      <c r="AW325" s="12" t="s">
        <v>5</v>
      </c>
      <c r="AX325" s="12" t="s">
        <v>81</v>
      </c>
      <c r="AY325" s="167" t="s">
        <v>142</v>
      </c>
    </row>
    <row r="326" spans="2:65" s="12" customFormat="1" ht="22.5" customHeight="1">
      <c r="B326" s="160"/>
      <c r="C326" s="161"/>
      <c r="D326" s="161"/>
      <c r="E326" s="162" t="s">
        <v>3</v>
      </c>
      <c r="F326" s="411" t="s">
        <v>419</v>
      </c>
      <c r="G326" s="412"/>
      <c r="H326" s="412"/>
      <c r="I326" s="412"/>
      <c r="J326" s="161"/>
      <c r="K326" s="163" t="s">
        <v>3</v>
      </c>
      <c r="L326" s="161"/>
      <c r="M326" s="161"/>
      <c r="N326" s="161"/>
      <c r="O326" s="161"/>
      <c r="P326" s="161"/>
      <c r="Q326" s="161"/>
      <c r="R326" s="164"/>
      <c r="T326" s="165"/>
      <c r="U326" s="161"/>
      <c r="V326" s="161"/>
      <c r="W326" s="161"/>
      <c r="X326" s="161"/>
      <c r="Y326" s="161"/>
      <c r="Z326" s="161"/>
      <c r="AA326" s="161"/>
      <c r="AB326" s="161"/>
      <c r="AC326" s="161"/>
      <c r="AD326" s="166"/>
      <c r="AT326" s="167" t="s">
        <v>151</v>
      </c>
      <c r="AU326" s="167" t="s">
        <v>91</v>
      </c>
      <c r="AV326" s="12" t="s">
        <v>21</v>
      </c>
      <c r="AW326" s="12" t="s">
        <v>5</v>
      </c>
      <c r="AX326" s="12" t="s">
        <v>81</v>
      </c>
      <c r="AY326" s="167" t="s">
        <v>142</v>
      </c>
    </row>
    <row r="327" spans="2:65" s="10" customFormat="1" ht="22.5" customHeight="1">
      <c r="B327" s="144"/>
      <c r="C327" s="145"/>
      <c r="D327" s="145"/>
      <c r="E327" s="146" t="s">
        <v>3</v>
      </c>
      <c r="F327" s="409" t="s">
        <v>420</v>
      </c>
      <c r="G327" s="410"/>
      <c r="H327" s="410"/>
      <c r="I327" s="410"/>
      <c r="J327" s="145"/>
      <c r="K327" s="147">
        <v>2.9</v>
      </c>
      <c r="L327" s="145"/>
      <c r="M327" s="145"/>
      <c r="N327" s="145"/>
      <c r="O327" s="145"/>
      <c r="P327" s="145"/>
      <c r="Q327" s="145"/>
      <c r="R327" s="148"/>
      <c r="T327" s="149"/>
      <c r="U327" s="145"/>
      <c r="V327" s="145"/>
      <c r="W327" s="145"/>
      <c r="X327" s="145"/>
      <c r="Y327" s="145"/>
      <c r="Z327" s="145"/>
      <c r="AA327" s="145"/>
      <c r="AB327" s="145"/>
      <c r="AC327" s="145"/>
      <c r="AD327" s="150"/>
      <c r="AT327" s="151" t="s">
        <v>151</v>
      </c>
      <c r="AU327" s="151" t="s">
        <v>91</v>
      </c>
      <c r="AV327" s="10" t="s">
        <v>91</v>
      </c>
      <c r="AW327" s="10" t="s">
        <v>5</v>
      </c>
      <c r="AX327" s="10" t="s">
        <v>81</v>
      </c>
      <c r="AY327" s="151" t="s">
        <v>142</v>
      </c>
    </row>
    <row r="328" spans="2:65" s="11" customFormat="1" ht="22.5" customHeight="1">
      <c r="B328" s="152"/>
      <c r="C328" s="153"/>
      <c r="D328" s="153"/>
      <c r="E328" s="154" t="s">
        <v>3</v>
      </c>
      <c r="F328" s="413" t="s">
        <v>152</v>
      </c>
      <c r="G328" s="414"/>
      <c r="H328" s="414"/>
      <c r="I328" s="414"/>
      <c r="J328" s="153"/>
      <c r="K328" s="155">
        <v>44.66</v>
      </c>
      <c r="L328" s="153"/>
      <c r="M328" s="153"/>
      <c r="N328" s="153"/>
      <c r="O328" s="153"/>
      <c r="P328" s="153"/>
      <c r="Q328" s="153"/>
      <c r="R328" s="156"/>
      <c r="T328" s="157"/>
      <c r="U328" s="153"/>
      <c r="V328" s="153"/>
      <c r="W328" s="153"/>
      <c r="X328" s="153"/>
      <c r="Y328" s="153"/>
      <c r="Z328" s="153"/>
      <c r="AA328" s="153"/>
      <c r="AB328" s="153"/>
      <c r="AC328" s="153"/>
      <c r="AD328" s="158"/>
      <c r="AT328" s="159" t="s">
        <v>151</v>
      </c>
      <c r="AU328" s="159" t="s">
        <v>91</v>
      </c>
      <c r="AV328" s="11" t="s">
        <v>148</v>
      </c>
      <c r="AW328" s="11" t="s">
        <v>5</v>
      </c>
      <c r="AX328" s="11" t="s">
        <v>21</v>
      </c>
      <c r="AY328" s="159" t="s">
        <v>142</v>
      </c>
    </row>
    <row r="329" spans="2:65" s="1" customFormat="1" ht="22.5" customHeight="1">
      <c r="B329" s="133"/>
      <c r="C329" s="134" t="s">
        <v>421</v>
      </c>
      <c r="D329" s="134" t="s">
        <v>144</v>
      </c>
      <c r="E329" s="135" t="s">
        <v>422</v>
      </c>
      <c r="F329" s="406" t="s">
        <v>423</v>
      </c>
      <c r="G329" s="407"/>
      <c r="H329" s="407"/>
      <c r="I329" s="407"/>
      <c r="J329" s="136" t="s">
        <v>160</v>
      </c>
      <c r="K329" s="137">
        <v>156.31</v>
      </c>
      <c r="L329" s="138"/>
      <c r="M329" s="408"/>
      <c r="N329" s="407"/>
      <c r="O329" s="407"/>
      <c r="P329" s="408">
        <f>ROUND(V329*K329,2)</f>
        <v>0</v>
      </c>
      <c r="Q329" s="407"/>
      <c r="R329" s="139"/>
      <c r="T329" s="140" t="s">
        <v>3</v>
      </c>
      <c r="U329" s="39" t="s">
        <v>44</v>
      </c>
      <c r="V329" s="98">
        <f>L329+M329</f>
        <v>0</v>
      </c>
      <c r="W329" s="98">
        <f>ROUND(L329*K329,2)</f>
        <v>0</v>
      </c>
      <c r="X329" s="98">
        <f>ROUND(M329*K329,2)</f>
        <v>0</v>
      </c>
      <c r="Y329" s="141">
        <v>0.11799999999999999</v>
      </c>
      <c r="Z329" s="141">
        <f>Y329*K329</f>
        <v>18.444579999999998</v>
      </c>
      <c r="AA329" s="141">
        <v>0</v>
      </c>
      <c r="AB329" s="141">
        <f>AA329*K329</f>
        <v>0</v>
      </c>
      <c r="AC329" s="141">
        <v>0</v>
      </c>
      <c r="AD329" s="142">
        <f>AC329*K329</f>
        <v>0</v>
      </c>
      <c r="AR329" s="16" t="s">
        <v>207</v>
      </c>
      <c r="AT329" s="16" t="s">
        <v>144</v>
      </c>
      <c r="AU329" s="16" t="s">
        <v>91</v>
      </c>
      <c r="AY329" s="16" t="s">
        <v>142</v>
      </c>
      <c r="BE329" s="143">
        <f>IF(U329="základní",P329,0)</f>
        <v>0</v>
      </c>
      <c r="BF329" s="143">
        <f>IF(U329="snížená",P329,0)</f>
        <v>0</v>
      </c>
      <c r="BG329" s="143">
        <f>IF(U329="zákl. přenesená",P329,0)</f>
        <v>0</v>
      </c>
      <c r="BH329" s="143">
        <f>IF(U329="sníž. přenesená",P329,0)</f>
        <v>0</v>
      </c>
      <c r="BI329" s="143">
        <f>IF(U329="nulová",P329,0)</f>
        <v>0</v>
      </c>
      <c r="BJ329" s="16" t="s">
        <v>21</v>
      </c>
      <c r="BK329" s="143">
        <f>ROUND(V329*K329,2)</f>
        <v>0</v>
      </c>
      <c r="BL329" s="16" t="s">
        <v>207</v>
      </c>
      <c r="BM329" s="16" t="s">
        <v>424</v>
      </c>
    </row>
    <row r="330" spans="2:65" s="12" customFormat="1" ht="22.5" customHeight="1">
      <c r="B330" s="160"/>
      <c r="C330" s="161"/>
      <c r="D330" s="161"/>
      <c r="E330" s="162" t="s">
        <v>3</v>
      </c>
      <c r="F330" s="417" t="s">
        <v>425</v>
      </c>
      <c r="G330" s="412"/>
      <c r="H330" s="412"/>
      <c r="I330" s="412"/>
      <c r="J330" s="161"/>
      <c r="K330" s="163" t="s">
        <v>3</v>
      </c>
      <c r="L330" s="161"/>
      <c r="M330" s="161"/>
      <c r="N330" s="161"/>
      <c r="O330" s="161"/>
      <c r="P330" s="161"/>
      <c r="Q330" s="161"/>
      <c r="R330" s="164"/>
      <c r="T330" s="165"/>
      <c r="U330" s="161"/>
      <c r="V330" s="161"/>
      <c r="W330" s="161"/>
      <c r="X330" s="161"/>
      <c r="Y330" s="161"/>
      <c r="Z330" s="161"/>
      <c r="AA330" s="161"/>
      <c r="AB330" s="161"/>
      <c r="AC330" s="161"/>
      <c r="AD330" s="166"/>
      <c r="AT330" s="167" t="s">
        <v>151</v>
      </c>
      <c r="AU330" s="167" t="s">
        <v>91</v>
      </c>
      <c r="AV330" s="12" t="s">
        <v>21</v>
      </c>
      <c r="AW330" s="12" t="s">
        <v>5</v>
      </c>
      <c r="AX330" s="12" t="s">
        <v>81</v>
      </c>
      <c r="AY330" s="167" t="s">
        <v>142</v>
      </c>
    </row>
    <row r="331" spans="2:65" s="10" customFormat="1" ht="22.5" customHeight="1">
      <c r="B331" s="144"/>
      <c r="C331" s="145"/>
      <c r="D331" s="145"/>
      <c r="E331" s="146" t="s">
        <v>3</v>
      </c>
      <c r="F331" s="409" t="s">
        <v>426</v>
      </c>
      <c r="G331" s="410"/>
      <c r="H331" s="410"/>
      <c r="I331" s="410"/>
      <c r="J331" s="145"/>
      <c r="K331" s="147">
        <v>43.96</v>
      </c>
      <c r="L331" s="145"/>
      <c r="M331" s="145"/>
      <c r="N331" s="145"/>
      <c r="O331" s="145"/>
      <c r="P331" s="145"/>
      <c r="Q331" s="145"/>
      <c r="R331" s="148"/>
      <c r="T331" s="149"/>
      <c r="U331" s="145"/>
      <c r="V331" s="145"/>
      <c r="W331" s="145"/>
      <c r="X331" s="145"/>
      <c r="Y331" s="145"/>
      <c r="Z331" s="145"/>
      <c r="AA331" s="145"/>
      <c r="AB331" s="145"/>
      <c r="AC331" s="145"/>
      <c r="AD331" s="150"/>
      <c r="AT331" s="151" t="s">
        <v>151</v>
      </c>
      <c r="AU331" s="151" t="s">
        <v>91</v>
      </c>
      <c r="AV331" s="10" t="s">
        <v>91</v>
      </c>
      <c r="AW331" s="10" t="s">
        <v>5</v>
      </c>
      <c r="AX331" s="10" t="s">
        <v>81</v>
      </c>
      <c r="AY331" s="151" t="s">
        <v>142</v>
      </c>
    </row>
    <row r="332" spans="2:65" s="10" customFormat="1" ht="22.5" customHeight="1">
      <c r="B332" s="144"/>
      <c r="C332" s="145"/>
      <c r="D332" s="145"/>
      <c r="E332" s="146" t="s">
        <v>3</v>
      </c>
      <c r="F332" s="409" t="s">
        <v>427</v>
      </c>
      <c r="G332" s="410"/>
      <c r="H332" s="410"/>
      <c r="I332" s="410"/>
      <c r="J332" s="145"/>
      <c r="K332" s="147">
        <v>29.12</v>
      </c>
      <c r="L332" s="145"/>
      <c r="M332" s="145"/>
      <c r="N332" s="145"/>
      <c r="O332" s="145"/>
      <c r="P332" s="145"/>
      <c r="Q332" s="145"/>
      <c r="R332" s="148"/>
      <c r="T332" s="149"/>
      <c r="U332" s="145"/>
      <c r="V332" s="145"/>
      <c r="W332" s="145"/>
      <c r="X332" s="145"/>
      <c r="Y332" s="145"/>
      <c r="Z332" s="145"/>
      <c r="AA332" s="145"/>
      <c r="AB332" s="145"/>
      <c r="AC332" s="145"/>
      <c r="AD332" s="150"/>
      <c r="AT332" s="151" t="s">
        <v>151</v>
      </c>
      <c r="AU332" s="151" t="s">
        <v>91</v>
      </c>
      <c r="AV332" s="10" t="s">
        <v>91</v>
      </c>
      <c r="AW332" s="10" t="s">
        <v>5</v>
      </c>
      <c r="AX332" s="10" t="s">
        <v>81</v>
      </c>
      <c r="AY332" s="151" t="s">
        <v>142</v>
      </c>
    </row>
    <row r="333" spans="2:65" s="10" customFormat="1" ht="22.5" customHeight="1">
      <c r="B333" s="144"/>
      <c r="C333" s="145"/>
      <c r="D333" s="145"/>
      <c r="E333" s="146" t="s">
        <v>3</v>
      </c>
      <c r="F333" s="409" t="s">
        <v>428</v>
      </c>
      <c r="G333" s="410"/>
      <c r="H333" s="410"/>
      <c r="I333" s="410"/>
      <c r="J333" s="145"/>
      <c r="K333" s="147">
        <v>73.08</v>
      </c>
      <c r="L333" s="145"/>
      <c r="M333" s="145"/>
      <c r="N333" s="145"/>
      <c r="O333" s="145"/>
      <c r="P333" s="145"/>
      <c r="Q333" s="145"/>
      <c r="R333" s="148"/>
      <c r="T333" s="149"/>
      <c r="U333" s="145"/>
      <c r="V333" s="145"/>
      <c r="W333" s="145"/>
      <c r="X333" s="145"/>
      <c r="Y333" s="145"/>
      <c r="Z333" s="145"/>
      <c r="AA333" s="145"/>
      <c r="AB333" s="145"/>
      <c r="AC333" s="145"/>
      <c r="AD333" s="150"/>
      <c r="AT333" s="151" t="s">
        <v>151</v>
      </c>
      <c r="AU333" s="151" t="s">
        <v>91</v>
      </c>
      <c r="AV333" s="10" t="s">
        <v>91</v>
      </c>
      <c r="AW333" s="10" t="s">
        <v>5</v>
      </c>
      <c r="AX333" s="10" t="s">
        <v>81</v>
      </c>
      <c r="AY333" s="151" t="s">
        <v>142</v>
      </c>
    </row>
    <row r="334" spans="2:65" s="12" customFormat="1" ht="31.5" customHeight="1">
      <c r="B334" s="160"/>
      <c r="C334" s="161"/>
      <c r="D334" s="161"/>
      <c r="E334" s="162" t="s">
        <v>3</v>
      </c>
      <c r="F334" s="411" t="s">
        <v>418</v>
      </c>
      <c r="G334" s="412"/>
      <c r="H334" s="412"/>
      <c r="I334" s="412"/>
      <c r="J334" s="161"/>
      <c r="K334" s="163" t="s">
        <v>3</v>
      </c>
      <c r="L334" s="161"/>
      <c r="M334" s="161"/>
      <c r="N334" s="161"/>
      <c r="O334" s="161"/>
      <c r="P334" s="161"/>
      <c r="Q334" s="161"/>
      <c r="R334" s="164"/>
      <c r="T334" s="165"/>
      <c r="U334" s="161"/>
      <c r="V334" s="161"/>
      <c r="W334" s="161"/>
      <c r="X334" s="161"/>
      <c r="Y334" s="161"/>
      <c r="Z334" s="161"/>
      <c r="AA334" s="161"/>
      <c r="AB334" s="161"/>
      <c r="AC334" s="161"/>
      <c r="AD334" s="166"/>
      <c r="AT334" s="167" t="s">
        <v>151</v>
      </c>
      <c r="AU334" s="167" t="s">
        <v>91</v>
      </c>
      <c r="AV334" s="12" t="s">
        <v>21</v>
      </c>
      <c r="AW334" s="12" t="s">
        <v>5</v>
      </c>
      <c r="AX334" s="12" t="s">
        <v>81</v>
      </c>
      <c r="AY334" s="167" t="s">
        <v>142</v>
      </c>
    </row>
    <row r="335" spans="2:65" s="12" customFormat="1" ht="22.5" customHeight="1">
      <c r="B335" s="160"/>
      <c r="C335" s="161"/>
      <c r="D335" s="161"/>
      <c r="E335" s="162" t="s">
        <v>3</v>
      </c>
      <c r="F335" s="411" t="s">
        <v>419</v>
      </c>
      <c r="G335" s="412"/>
      <c r="H335" s="412"/>
      <c r="I335" s="412"/>
      <c r="J335" s="161"/>
      <c r="K335" s="163" t="s">
        <v>3</v>
      </c>
      <c r="L335" s="161"/>
      <c r="M335" s="161"/>
      <c r="N335" s="161"/>
      <c r="O335" s="161"/>
      <c r="P335" s="161"/>
      <c r="Q335" s="161"/>
      <c r="R335" s="164"/>
      <c r="T335" s="165"/>
      <c r="U335" s="161"/>
      <c r="V335" s="161"/>
      <c r="W335" s="161"/>
      <c r="X335" s="161"/>
      <c r="Y335" s="161"/>
      <c r="Z335" s="161"/>
      <c r="AA335" s="161"/>
      <c r="AB335" s="161"/>
      <c r="AC335" s="161"/>
      <c r="AD335" s="166"/>
      <c r="AT335" s="167" t="s">
        <v>151</v>
      </c>
      <c r="AU335" s="167" t="s">
        <v>91</v>
      </c>
      <c r="AV335" s="12" t="s">
        <v>21</v>
      </c>
      <c r="AW335" s="12" t="s">
        <v>5</v>
      </c>
      <c r="AX335" s="12" t="s">
        <v>81</v>
      </c>
      <c r="AY335" s="167" t="s">
        <v>142</v>
      </c>
    </row>
    <row r="336" spans="2:65" s="10" customFormat="1" ht="22.5" customHeight="1">
      <c r="B336" s="144"/>
      <c r="C336" s="145"/>
      <c r="D336" s="145"/>
      <c r="E336" s="146" t="s">
        <v>3</v>
      </c>
      <c r="F336" s="409" t="s">
        <v>429</v>
      </c>
      <c r="G336" s="410"/>
      <c r="H336" s="410"/>
      <c r="I336" s="410"/>
      <c r="J336" s="145"/>
      <c r="K336" s="147">
        <v>10.15</v>
      </c>
      <c r="L336" s="145"/>
      <c r="M336" s="145"/>
      <c r="N336" s="145"/>
      <c r="O336" s="145"/>
      <c r="P336" s="145"/>
      <c r="Q336" s="145"/>
      <c r="R336" s="148"/>
      <c r="T336" s="149"/>
      <c r="U336" s="145"/>
      <c r="V336" s="145"/>
      <c r="W336" s="145"/>
      <c r="X336" s="145"/>
      <c r="Y336" s="145"/>
      <c r="Z336" s="145"/>
      <c r="AA336" s="145"/>
      <c r="AB336" s="145"/>
      <c r="AC336" s="145"/>
      <c r="AD336" s="150"/>
      <c r="AT336" s="151" t="s">
        <v>151</v>
      </c>
      <c r="AU336" s="151" t="s">
        <v>91</v>
      </c>
      <c r="AV336" s="10" t="s">
        <v>91</v>
      </c>
      <c r="AW336" s="10" t="s">
        <v>5</v>
      </c>
      <c r="AX336" s="10" t="s">
        <v>81</v>
      </c>
      <c r="AY336" s="151" t="s">
        <v>142</v>
      </c>
    </row>
    <row r="337" spans="2:65" s="11" customFormat="1" ht="22.5" customHeight="1">
      <c r="B337" s="152"/>
      <c r="C337" s="153"/>
      <c r="D337" s="153"/>
      <c r="E337" s="154" t="s">
        <v>3</v>
      </c>
      <c r="F337" s="413" t="s">
        <v>152</v>
      </c>
      <c r="G337" s="414"/>
      <c r="H337" s="414"/>
      <c r="I337" s="414"/>
      <c r="J337" s="153"/>
      <c r="K337" s="155">
        <v>156.31</v>
      </c>
      <c r="L337" s="153"/>
      <c r="M337" s="153"/>
      <c r="N337" s="153"/>
      <c r="O337" s="153"/>
      <c r="P337" s="153"/>
      <c r="Q337" s="153"/>
      <c r="R337" s="156"/>
      <c r="T337" s="157"/>
      <c r="U337" s="153"/>
      <c r="V337" s="153"/>
      <c r="W337" s="153"/>
      <c r="X337" s="153"/>
      <c r="Y337" s="153"/>
      <c r="Z337" s="153"/>
      <c r="AA337" s="153"/>
      <c r="AB337" s="153"/>
      <c r="AC337" s="153"/>
      <c r="AD337" s="158"/>
      <c r="AT337" s="159" t="s">
        <v>151</v>
      </c>
      <c r="AU337" s="159" t="s">
        <v>91</v>
      </c>
      <c r="AV337" s="11" t="s">
        <v>148</v>
      </c>
      <c r="AW337" s="11" t="s">
        <v>5</v>
      </c>
      <c r="AX337" s="11" t="s">
        <v>21</v>
      </c>
      <c r="AY337" s="159" t="s">
        <v>142</v>
      </c>
    </row>
    <row r="338" spans="2:65" s="1" customFormat="1" ht="22.5" customHeight="1">
      <c r="B338" s="133"/>
      <c r="C338" s="134" t="s">
        <v>430</v>
      </c>
      <c r="D338" s="134" t="s">
        <v>144</v>
      </c>
      <c r="E338" s="135" t="s">
        <v>431</v>
      </c>
      <c r="F338" s="406" t="s">
        <v>432</v>
      </c>
      <c r="G338" s="407"/>
      <c r="H338" s="407"/>
      <c r="I338" s="407"/>
      <c r="J338" s="136" t="s">
        <v>160</v>
      </c>
      <c r="K338" s="137">
        <v>52.29</v>
      </c>
      <c r="L338" s="138"/>
      <c r="M338" s="408"/>
      <c r="N338" s="407"/>
      <c r="O338" s="407"/>
      <c r="P338" s="408">
        <f>ROUND(V338*K338,2)</f>
        <v>0</v>
      </c>
      <c r="Q338" s="407"/>
      <c r="R338" s="139"/>
      <c r="T338" s="140" t="s">
        <v>3</v>
      </c>
      <c r="U338" s="39" t="s">
        <v>44</v>
      </c>
      <c r="V338" s="98">
        <f>L338+M338</f>
        <v>0</v>
      </c>
      <c r="W338" s="98">
        <f>ROUND(L338*K338,2)</f>
        <v>0</v>
      </c>
      <c r="X338" s="98">
        <f>ROUND(M338*K338,2)</f>
        <v>0</v>
      </c>
      <c r="Y338" s="141">
        <v>0.20100000000000001</v>
      </c>
      <c r="Z338" s="141">
        <f>Y338*K338</f>
        <v>10.510290000000001</v>
      </c>
      <c r="AA338" s="141">
        <v>0</v>
      </c>
      <c r="AB338" s="141">
        <f>AA338*K338</f>
        <v>0</v>
      </c>
      <c r="AC338" s="141">
        <v>0</v>
      </c>
      <c r="AD338" s="142">
        <f>AC338*K338</f>
        <v>0</v>
      </c>
      <c r="AR338" s="16" t="s">
        <v>207</v>
      </c>
      <c r="AT338" s="16" t="s">
        <v>144</v>
      </c>
      <c r="AU338" s="16" t="s">
        <v>91</v>
      </c>
      <c r="AY338" s="16" t="s">
        <v>142</v>
      </c>
      <c r="BE338" s="143">
        <f>IF(U338="základní",P338,0)</f>
        <v>0</v>
      </c>
      <c r="BF338" s="143">
        <f>IF(U338="snížená",P338,0)</f>
        <v>0</v>
      </c>
      <c r="BG338" s="143">
        <f>IF(U338="zákl. přenesená",P338,0)</f>
        <v>0</v>
      </c>
      <c r="BH338" s="143">
        <f>IF(U338="sníž. přenesená",P338,0)</f>
        <v>0</v>
      </c>
      <c r="BI338" s="143">
        <f>IF(U338="nulová",P338,0)</f>
        <v>0</v>
      </c>
      <c r="BJ338" s="16" t="s">
        <v>21</v>
      </c>
      <c r="BK338" s="143">
        <f>ROUND(V338*K338,2)</f>
        <v>0</v>
      </c>
      <c r="BL338" s="16" t="s">
        <v>207</v>
      </c>
      <c r="BM338" s="16" t="s">
        <v>433</v>
      </c>
    </row>
    <row r="339" spans="2:65" s="12" customFormat="1" ht="22.5" customHeight="1">
      <c r="B339" s="160"/>
      <c r="C339" s="161"/>
      <c r="D339" s="161"/>
      <c r="E339" s="162" t="s">
        <v>3</v>
      </c>
      <c r="F339" s="417" t="s">
        <v>434</v>
      </c>
      <c r="G339" s="412"/>
      <c r="H339" s="412"/>
      <c r="I339" s="412"/>
      <c r="J339" s="161"/>
      <c r="K339" s="163" t="s">
        <v>3</v>
      </c>
      <c r="L339" s="161"/>
      <c r="M339" s="161"/>
      <c r="N339" s="161"/>
      <c r="O339" s="161"/>
      <c r="P339" s="161"/>
      <c r="Q339" s="161"/>
      <c r="R339" s="164"/>
      <c r="T339" s="165"/>
      <c r="U339" s="161"/>
      <c r="V339" s="161"/>
      <c r="W339" s="161"/>
      <c r="X339" s="161"/>
      <c r="Y339" s="161"/>
      <c r="Z339" s="161"/>
      <c r="AA339" s="161"/>
      <c r="AB339" s="161"/>
      <c r="AC339" s="161"/>
      <c r="AD339" s="166"/>
      <c r="AT339" s="167" t="s">
        <v>151</v>
      </c>
      <c r="AU339" s="167" t="s">
        <v>91</v>
      </c>
      <c r="AV339" s="12" t="s">
        <v>21</v>
      </c>
      <c r="AW339" s="12" t="s">
        <v>5</v>
      </c>
      <c r="AX339" s="12" t="s">
        <v>81</v>
      </c>
      <c r="AY339" s="167" t="s">
        <v>142</v>
      </c>
    </row>
    <row r="340" spans="2:65" s="10" customFormat="1" ht="22.5" customHeight="1">
      <c r="B340" s="144"/>
      <c r="C340" s="145"/>
      <c r="D340" s="145"/>
      <c r="E340" s="146" t="s">
        <v>3</v>
      </c>
      <c r="F340" s="409" t="s">
        <v>435</v>
      </c>
      <c r="G340" s="410"/>
      <c r="H340" s="410"/>
      <c r="I340" s="410"/>
      <c r="J340" s="145"/>
      <c r="K340" s="147">
        <v>52.29</v>
      </c>
      <c r="L340" s="145"/>
      <c r="M340" s="145"/>
      <c r="N340" s="145"/>
      <c r="O340" s="145"/>
      <c r="P340" s="145"/>
      <c r="Q340" s="145"/>
      <c r="R340" s="148"/>
      <c r="T340" s="149"/>
      <c r="U340" s="145"/>
      <c r="V340" s="145"/>
      <c r="W340" s="145"/>
      <c r="X340" s="145"/>
      <c r="Y340" s="145"/>
      <c r="Z340" s="145"/>
      <c r="AA340" s="145"/>
      <c r="AB340" s="145"/>
      <c r="AC340" s="145"/>
      <c r="AD340" s="150"/>
      <c r="AT340" s="151" t="s">
        <v>151</v>
      </c>
      <c r="AU340" s="151" t="s">
        <v>91</v>
      </c>
      <c r="AV340" s="10" t="s">
        <v>91</v>
      </c>
      <c r="AW340" s="10" t="s">
        <v>5</v>
      </c>
      <c r="AX340" s="10" t="s">
        <v>81</v>
      </c>
      <c r="AY340" s="151" t="s">
        <v>142</v>
      </c>
    </row>
    <row r="341" spans="2:65" s="11" customFormat="1" ht="22.5" customHeight="1">
      <c r="B341" s="152"/>
      <c r="C341" s="153"/>
      <c r="D341" s="153"/>
      <c r="E341" s="154" t="s">
        <v>3</v>
      </c>
      <c r="F341" s="413" t="s">
        <v>152</v>
      </c>
      <c r="G341" s="414"/>
      <c r="H341" s="414"/>
      <c r="I341" s="414"/>
      <c r="J341" s="153"/>
      <c r="K341" s="155">
        <v>52.29</v>
      </c>
      <c r="L341" s="153"/>
      <c r="M341" s="153"/>
      <c r="N341" s="153"/>
      <c r="O341" s="153"/>
      <c r="P341" s="153"/>
      <c r="Q341" s="153"/>
      <c r="R341" s="156"/>
      <c r="T341" s="157"/>
      <c r="U341" s="153"/>
      <c r="V341" s="153"/>
      <c r="W341" s="153"/>
      <c r="X341" s="153"/>
      <c r="Y341" s="153"/>
      <c r="Z341" s="153"/>
      <c r="AA341" s="153"/>
      <c r="AB341" s="153"/>
      <c r="AC341" s="153"/>
      <c r="AD341" s="158"/>
      <c r="AT341" s="159" t="s">
        <v>151</v>
      </c>
      <c r="AU341" s="159" t="s">
        <v>91</v>
      </c>
      <c r="AV341" s="11" t="s">
        <v>148</v>
      </c>
      <c r="AW341" s="11" t="s">
        <v>5</v>
      </c>
      <c r="AX341" s="11" t="s">
        <v>21</v>
      </c>
      <c r="AY341" s="159" t="s">
        <v>142</v>
      </c>
    </row>
    <row r="342" spans="2:65" s="1" customFormat="1" ht="22.5" customHeight="1">
      <c r="B342" s="133"/>
      <c r="C342" s="168" t="s">
        <v>436</v>
      </c>
      <c r="D342" s="168" t="s">
        <v>214</v>
      </c>
      <c r="E342" s="169" t="s">
        <v>391</v>
      </c>
      <c r="F342" s="419" t="s">
        <v>392</v>
      </c>
      <c r="G342" s="420"/>
      <c r="H342" s="420"/>
      <c r="I342" s="420"/>
      <c r="J342" s="170" t="s">
        <v>165</v>
      </c>
      <c r="K342" s="171">
        <v>2.2290000000000001</v>
      </c>
      <c r="L342" s="172"/>
      <c r="M342" s="420"/>
      <c r="N342" s="420"/>
      <c r="O342" s="407"/>
      <c r="P342" s="408">
        <f>ROUND(V342*K342,2)</f>
        <v>0</v>
      </c>
      <c r="Q342" s="407"/>
      <c r="R342" s="139"/>
      <c r="T342" s="140" t="s">
        <v>3</v>
      </c>
      <c r="U342" s="39" t="s">
        <v>44</v>
      </c>
      <c r="V342" s="98">
        <f>L342+M342</f>
        <v>0</v>
      </c>
      <c r="W342" s="98">
        <f>ROUND(L342*K342,2)</f>
        <v>0</v>
      </c>
      <c r="X342" s="98">
        <f>ROUND(M342*K342,2)</f>
        <v>0</v>
      </c>
      <c r="Y342" s="141">
        <v>0</v>
      </c>
      <c r="Z342" s="141">
        <f>Y342*K342</f>
        <v>0</v>
      </c>
      <c r="AA342" s="141">
        <v>0</v>
      </c>
      <c r="AB342" s="141">
        <f>AA342*K342</f>
        <v>0</v>
      </c>
      <c r="AC342" s="141">
        <v>0</v>
      </c>
      <c r="AD342" s="142">
        <f>AC342*K342</f>
        <v>0</v>
      </c>
      <c r="AR342" s="16" t="s">
        <v>186</v>
      </c>
      <c r="AT342" s="16" t="s">
        <v>214</v>
      </c>
      <c r="AU342" s="16" t="s">
        <v>91</v>
      </c>
      <c r="AY342" s="16" t="s">
        <v>142</v>
      </c>
      <c r="BE342" s="143">
        <f>IF(U342="základní",P342,0)</f>
        <v>0</v>
      </c>
      <c r="BF342" s="143">
        <f>IF(U342="snížená",P342,0)</f>
        <v>0</v>
      </c>
      <c r="BG342" s="143">
        <f>IF(U342="zákl. přenesená",P342,0)</f>
        <v>0</v>
      </c>
      <c r="BH342" s="143">
        <f>IF(U342="sníž. přenesená",P342,0)</f>
        <v>0</v>
      </c>
      <c r="BI342" s="143">
        <f>IF(U342="nulová",P342,0)</f>
        <v>0</v>
      </c>
      <c r="BJ342" s="16" t="s">
        <v>21</v>
      </c>
      <c r="BK342" s="143">
        <f>ROUND(V342*K342,2)</f>
        <v>0</v>
      </c>
      <c r="BL342" s="16" t="s">
        <v>207</v>
      </c>
      <c r="BM342" s="16" t="s">
        <v>437</v>
      </c>
    </row>
    <row r="343" spans="2:65" s="10" customFormat="1" ht="22.5" customHeight="1">
      <c r="B343" s="144"/>
      <c r="C343" s="145"/>
      <c r="D343" s="145"/>
      <c r="E343" s="146" t="s">
        <v>3</v>
      </c>
      <c r="F343" s="418" t="s">
        <v>438</v>
      </c>
      <c r="G343" s="410"/>
      <c r="H343" s="410"/>
      <c r="I343" s="410"/>
      <c r="J343" s="145"/>
      <c r="K343" s="147">
        <v>7.2999999999999995E-2</v>
      </c>
      <c r="L343" s="145"/>
      <c r="M343" s="145"/>
      <c r="N343" s="145"/>
      <c r="O343" s="145"/>
      <c r="P343" s="145"/>
      <c r="Q343" s="145"/>
      <c r="R343" s="148"/>
      <c r="T343" s="149"/>
      <c r="U343" s="145"/>
      <c r="V343" s="145"/>
      <c r="W343" s="145"/>
      <c r="X343" s="145"/>
      <c r="Y343" s="145"/>
      <c r="Z343" s="145"/>
      <c r="AA343" s="145"/>
      <c r="AB343" s="145"/>
      <c r="AC343" s="145"/>
      <c r="AD343" s="150"/>
      <c r="AT343" s="151" t="s">
        <v>151</v>
      </c>
      <c r="AU343" s="151" t="s">
        <v>91</v>
      </c>
      <c r="AV343" s="10" t="s">
        <v>91</v>
      </c>
      <c r="AW343" s="10" t="s">
        <v>5</v>
      </c>
      <c r="AX343" s="10" t="s">
        <v>81</v>
      </c>
      <c r="AY343" s="151" t="s">
        <v>142</v>
      </c>
    </row>
    <row r="344" spans="2:65" s="10" customFormat="1" ht="22.5" customHeight="1">
      <c r="B344" s="144"/>
      <c r="C344" s="145"/>
      <c r="D344" s="145"/>
      <c r="E344" s="146" t="s">
        <v>3</v>
      </c>
      <c r="F344" s="409" t="s">
        <v>439</v>
      </c>
      <c r="G344" s="410"/>
      <c r="H344" s="410"/>
      <c r="I344" s="410"/>
      <c r="J344" s="145"/>
      <c r="K344" s="147">
        <v>4.8000000000000001E-2</v>
      </c>
      <c r="L344" s="145"/>
      <c r="M344" s="145"/>
      <c r="N344" s="145"/>
      <c r="O344" s="145"/>
      <c r="P344" s="145"/>
      <c r="Q344" s="145"/>
      <c r="R344" s="148"/>
      <c r="T344" s="149"/>
      <c r="U344" s="145"/>
      <c r="V344" s="145"/>
      <c r="W344" s="145"/>
      <c r="X344" s="145"/>
      <c r="Y344" s="145"/>
      <c r="Z344" s="145"/>
      <c r="AA344" s="145"/>
      <c r="AB344" s="145"/>
      <c r="AC344" s="145"/>
      <c r="AD344" s="150"/>
      <c r="AT344" s="151" t="s">
        <v>151</v>
      </c>
      <c r="AU344" s="151" t="s">
        <v>91</v>
      </c>
      <c r="AV344" s="10" t="s">
        <v>91</v>
      </c>
      <c r="AW344" s="10" t="s">
        <v>5</v>
      </c>
      <c r="AX344" s="10" t="s">
        <v>81</v>
      </c>
      <c r="AY344" s="151" t="s">
        <v>142</v>
      </c>
    </row>
    <row r="345" spans="2:65" s="10" customFormat="1" ht="22.5" customHeight="1">
      <c r="B345" s="144"/>
      <c r="C345" s="145"/>
      <c r="D345" s="145"/>
      <c r="E345" s="146" t="s">
        <v>3</v>
      </c>
      <c r="F345" s="409" t="s">
        <v>440</v>
      </c>
      <c r="G345" s="410"/>
      <c r="H345" s="410"/>
      <c r="I345" s="410"/>
      <c r="J345" s="145"/>
      <c r="K345" s="147">
        <v>0.121</v>
      </c>
      <c r="L345" s="145"/>
      <c r="M345" s="145"/>
      <c r="N345" s="145"/>
      <c r="O345" s="145"/>
      <c r="P345" s="145"/>
      <c r="Q345" s="145"/>
      <c r="R345" s="148"/>
      <c r="T345" s="149"/>
      <c r="U345" s="145"/>
      <c r="V345" s="145"/>
      <c r="W345" s="145"/>
      <c r="X345" s="145"/>
      <c r="Y345" s="145"/>
      <c r="Z345" s="145"/>
      <c r="AA345" s="145"/>
      <c r="AB345" s="145"/>
      <c r="AC345" s="145"/>
      <c r="AD345" s="150"/>
      <c r="AT345" s="151" t="s">
        <v>151</v>
      </c>
      <c r="AU345" s="151" t="s">
        <v>91</v>
      </c>
      <c r="AV345" s="10" t="s">
        <v>91</v>
      </c>
      <c r="AW345" s="10" t="s">
        <v>5</v>
      </c>
      <c r="AX345" s="10" t="s">
        <v>81</v>
      </c>
      <c r="AY345" s="151" t="s">
        <v>142</v>
      </c>
    </row>
    <row r="346" spans="2:65" s="10" customFormat="1" ht="22.5" customHeight="1">
      <c r="B346" s="144"/>
      <c r="C346" s="145"/>
      <c r="D346" s="145"/>
      <c r="E346" s="146" t="s">
        <v>3</v>
      </c>
      <c r="F346" s="409" t="s">
        <v>441</v>
      </c>
      <c r="G346" s="410"/>
      <c r="H346" s="410"/>
      <c r="I346" s="410"/>
      <c r="J346" s="145"/>
      <c r="K346" s="147">
        <v>0.53900000000000003</v>
      </c>
      <c r="L346" s="145"/>
      <c r="M346" s="145"/>
      <c r="N346" s="145"/>
      <c r="O346" s="145"/>
      <c r="P346" s="145"/>
      <c r="Q346" s="145"/>
      <c r="R346" s="148"/>
      <c r="T346" s="149"/>
      <c r="U346" s="145"/>
      <c r="V346" s="145"/>
      <c r="W346" s="145"/>
      <c r="X346" s="145"/>
      <c r="Y346" s="145"/>
      <c r="Z346" s="145"/>
      <c r="AA346" s="145"/>
      <c r="AB346" s="145"/>
      <c r="AC346" s="145"/>
      <c r="AD346" s="150"/>
      <c r="AT346" s="151" t="s">
        <v>151</v>
      </c>
      <c r="AU346" s="151" t="s">
        <v>91</v>
      </c>
      <c r="AV346" s="10" t="s">
        <v>91</v>
      </c>
      <c r="AW346" s="10" t="s">
        <v>5</v>
      </c>
      <c r="AX346" s="10" t="s">
        <v>81</v>
      </c>
      <c r="AY346" s="151" t="s">
        <v>142</v>
      </c>
    </row>
    <row r="347" spans="2:65" s="10" customFormat="1" ht="22.5" customHeight="1">
      <c r="B347" s="144"/>
      <c r="C347" s="145"/>
      <c r="D347" s="145"/>
      <c r="E347" s="146" t="s">
        <v>3</v>
      </c>
      <c r="F347" s="409" t="s">
        <v>442</v>
      </c>
      <c r="G347" s="410"/>
      <c r="H347" s="410"/>
      <c r="I347" s="410"/>
      <c r="J347" s="145"/>
      <c r="K347" s="147">
        <v>0.35699999999999998</v>
      </c>
      <c r="L347" s="145"/>
      <c r="M347" s="145"/>
      <c r="N347" s="145"/>
      <c r="O347" s="145"/>
      <c r="P347" s="145"/>
      <c r="Q347" s="145"/>
      <c r="R347" s="148"/>
      <c r="T347" s="149"/>
      <c r="U347" s="145"/>
      <c r="V347" s="145"/>
      <c r="W347" s="145"/>
      <c r="X347" s="145"/>
      <c r="Y347" s="145"/>
      <c r="Z347" s="145"/>
      <c r="AA347" s="145"/>
      <c r="AB347" s="145"/>
      <c r="AC347" s="145"/>
      <c r="AD347" s="150"/>
      <c r="AT347" s="151" t="s">
        <v>151</v>
      </c>
      <c r="AU347" s="151" t="s">
        <v>91</v>
      </c>
      <c r="AV347" s="10" t="s">
        <v>91</v>
      </c>
      <c r="AW347" s="10" t="s">
        <v>5</v>
      </c>
      <c r="AX347" s="10" t="s">
        <v>81</v>
      </c>
      <c r="AY347" s="151" t="s">
        <v>142</v>
      </c>
    </row>
    <row r="348" spans="2:65" s="10" customFormat="1" ht="22.5" customHeight="1">
      <c r="B348" s="144"/>
      <c r="C348" s="145"/>
      <c r="D348" s="145"/>
      <c r="E348" s="146" t="s">
        <v>3</v>
      </c>
      <c r="F348" s="409" t="s">
        <v>443</v>
      </c>
      <c r="G348" s="410"/>
      <c r="H348" s="410"/>
      <c r="I348" s="410"/>
      <c r="J348" s="145"/>
      <c r="K348" s="147">
        <v>0.89600000000000002</v>
      </c>
      <c r="L348" s="145"/>
      <c r="M348" s="145"/>
      <c r="N348" s="145"/>
      <c r="O348" s="145"/>
      <c r="P348" s="145"/>
      <c r="Q348" s="145"/>
      <c r="R348" s="148"/>
      <c r="T348" s="149"/>
      <c r="U348" s="145"/>
      <c r="V348" s="145"/>
      <c r="W348" s="145"/>
      <c r="X348" s="145"/>
      <c r="Y348" s="145"/>
      <c r="Z348" s="145"/>
      <c r="AA348" s="145"/>
      <c r="AB348" s="145"/>
      <c r="AC348" s="145"/>
      <c r="AD348" s="150"/>
      <c r="AT348" s="151" t="s">
        <v>151</v>
      </c>
      <c r="AU348" s="151" t="s">
        <v>91</v>
      </c>
      <c r="AV348" s="10" t="s">
        <v>91</v>
      </c>
      <c r="AW348" s="10" t="s">
        <v>5</v>
      </c>
      <c r="AX348" s="10" t="s">
        <v>81</v>
      </c>
      <c r="AY348" s="151" t="s">
        <v>142</v>
      </c>
    </row>
    <row r="349" spans="2:65" s="10" customFormat="1" ht="22.5" customHeight="1">
      <c r="B349" s="144"/>
      <c r="C349" s="145"/>
      <c r="D349" s="145"/>
      <c r="E349" s="146" t="s">
        <v>3</v>
      </c>
      <c r="F349" s="409" t="s">
        <v>444</v>
      </c>
      <c r="G349" s="410"/>
      <c r="H349" s="410"/>
      <c r="I349" s="410"/>
      <c r="J349" s="145"/>
      <c r="K349" s="147">
        <v>9.1999999999999998E-2</v>
      </c>
      <c r="L349" s="145"/>
      <c r="M349" s="145"/>
      <c r="N349" s="145"/>
      <c r="O349" s="145"/>
      <c r="P349" s="145"/>
      <c r="Q349" s="145"/>
      <c r="R349" s="148"/>
      <c r="T349" s="149"/>
      <c r="U349" s="145"/>
      <c r="V349" s="145"/>
      <c r="W349" s="145"/>
      <c r="X349" s="145"/>
      <c r="Y349" s="145"/>
      <c r="Z349" s="145"/>
      <c r="AA349" s="145"/>
      <c r="AB349" s="145"/>
      <c r="AC349" s="145"/>
      <c r="AD349" s="150"/>
      <c r="AT349" s="151" t="s">
        <v>151</v>
      </c>
      <c r="AU349" s="151" t="s">
        <v>91</v>
      </c>
      <c r="AV349" s="10" t="s">
        <v>91</v>
      </c>
      <c r="AW349" s="10" t="s">
        <v>5</v>
      </c>
      <c r="AX349" s="10" t="s">
        <v>81</v>
      </c>
      <c r="AY349" s="151" t="s">
        <v>142</v>
      </c>
    </row>
    <row r="350" spans="2:65" s="12" customFormat="1" ht="22.5" customHeight="1">
      <c r="B350" s="160"/>
      <c r="C350" s="161"/>
      <c r="D350" s="161"/>
      <c r="E350" s="162" t="s">
        <v>3</v>
      </c>
      <c r="F350" s="411" t="s">
        <v>419</v>
      </c>
      <c r="G350" s="412"/>
      <c r="H350" s="412"/>
      <c r="I350" s="412"/>
      <c r="J350" s="161"/>
      <c r="K350" s="163" t="s">
        <v>3</v>
      </c>
      <c r="L350" s="161"/>
      <c r="M350" s="161"/>
      <c r="N350" s="161"/>
      <c r="O350" s="161"/>
      <c r="P350" s="161"/>
      <c r="Q350" s="161"/>
      <c r="R350" s="164"/>
      <c r="T350" s="165"/>
      <c r="U350" s="161"/>
      <c r="V350" s="161"/>
      <c r="W350" s="161"/>
      <c r="X350" s="161"/>
      <c r="Y350" s="161"/>
      <c r="Z350" s="161"/>
      <c r="AA350" s="161"/>
      <c r="AB350" s="161"/>
      <c r="AC350" s="161"/>
      <c r="AD350" s="166"/>
      <c r="AT350" s="167" t="s">
        <v>151</v>
      </c>
      <c r="AU350" s="167" t="s">
        <v>91</v>
      </c>
      <c r="AV350" s="12" t="s">
        <v>21</v>
      </c>
      <c r="AW350" s="12" t="s">
        <v>5</v>
      </c>
      <c r="AX350" s="12" t="s">
        <v>81</v>
      </c>
      <c r="AY350" s="167" t="s">
        <v>142</v>
      </c>
    </row>
    <row r="351" spans="2:65" s="10" customFormat="1" ht="31.5" customHeight="1">
      <c r="B351" s="144"/>
      <c r="C351" s="145"/>
      <c r="D351" s="145"/>
      <c r="E351" s="146" t="s">
        <v>3</v>
      </c>
      <c r="F351" s="409" t="s">
        <v>445</v>
      </c>
      <c r="G351" s="410"/>
      <c r="H351" s="410"/>
      <c r="I351" s="410"/>
      <c r="J351" s="145"/>
      <c r="K351" s="147">
        <v>1.7000000000000001E-2</v>
      </c>
      <c r="L351" s="145"/>
      <c r="M351" s="145"/>
      <c r="N351" s="145"/>
      <c r="O351" s="145"/>
      <c r="P351" s="145"/>
      <c r="Q351" s="145"/>
      <c r="R351" s="148"/>
      <c r="T351" s="149"/>
      <c r="U351" s="145"/>
      <c r="V351" s="145"/>
      <c r="W351" s="145"/>
      <c r="X351" s="145"/>
      <c r="Y351" s="145"/>
      <c r="Z351" s="145"/>
      <c r="AA351" s="145"/>
      <c r="AB351" s="145"/>
      <c r="AC351" s="145"/>
      <c r="AD351" s="150"/>
      <c r="AT351" s="151" t="s">
        <v>151</v>
      </c>
      <c r="AU351" s="151" t="s">
        <v>91</v>
      </c>
      <c r="AV351" s="10" t="s">
        <v>91</v>
      </c>
      <c r="AW351" s="10" t="s">
        <v>5</v>
      </c>
      <c r="AX351" s="10" t="s">
        <v>81</v>
      </c>
      <c r="AY351" s="151" t="s">
        <v>142</v>
      </c>
    </row>
    <row r="352" spans="2:65" s="10" customFormat="1" ht="31.5" customHeight="1">
      <c r="B352" s="144"/>
      <c r="C352" s="145"/>
      <c r="D352" s="145"/>
      <c r="E352" s="146" t="s">
        <v>3</v>
      </c>
      <c r="F352" s="409" t="s">
        <v>446</v>
      </c>
      <c r="G352" s="410"/>
      <c r="H352" s="410"/>
      <c r="I352" s="410"/>
      <c r="J352" s="145"/>
      <c r="K352" s="147">
        <v>8.5999999999999993E-2</v>
      </c>
      <c r="L352" s="145"/>
      <c r="M352" s="145"/>
      <c r="N352" s="145"/>
      <c r="O352" s="145"/>
      <c r="P352" s="145"/>
      <c r="Q352" s="145"/>
      <c r="R352" s="148"/>
      <c r="T352" s="149"/>
      <c r="U352" s="145"/>
      <c r="V352" s="145"/>
      <c r="W352" s="145"/>
      <c r="X352" s="145"/>
      <c r="Y352" s="145"/>
      <c r="Z352" s="145"/>
      <c r="AA352" s="145"/>
      <c r="AB352" s="145"/>
      <c r="AC352" s="145"/>
      <c r="AD352" s="150"/>
      <c r="AT352" s="151" t="s">
        <v>151</v>
      </c>
      <c r="AU352" s="151" t="s">
        <v>91</v>
      </c>
      <c r="AV352" s="10" t="s">
        <v>91</v>
      </c>
      <c r="AW352" s="10" t="s">
        <v>5</v>
      </c>
      <c r="AX352" s="10" t="s">
        <v>81</v>
      </c>
      <c r="AY352" s="151" t="s">
        <v>142</v>
      </c>
    </row>
    <row r="353" spans="2:65" s="11" customFormat="1" ht="22.5" customHeight="1">
      <c r="B353" s="152"/>
      <c r="C353" s="153"/>
      <c r="D353" s="153"/>
      <c r="E353" s="154" t="s">
        <v>3</v>
      </c>
      <c r="F353" s="413" t="s">
        <v>152</v>
      </c>
      <c r="G353" s="414"/>
      <c r="H353" s="414"/>
      <c r="I353" s="414"/>
      <c r="J353" s="153"/>
      <c r="K353" s="155">
        <v>2.2290000000000001</v>
      </c>
      <c r="L353" s="153"/>
      <c r="M353" s="153"/>
      <c r="N353" s="153"/>
      <c r="O353" s="153"/>
      <c r="P353" s="153"/>
      <c r="Q353" s="153"/>
      <c r="R353" s="156"/>
      <c r="T353" s="157"/>
      <c r="U353" s="153"/>
      <c r="V353" s="153"/>
      <c r="W353" s="153"/>
      <c r="X353" s="153"/>
      <c r="Y353" s="153"/>
      <c r="Z353" s="153"/>
      <c r="AA353" s="153"/>
      <c r="AB353" s="153"/>
      <c r="AC353" s="153"/>
      <c r="AD353" s="158"/>
      <c r="AT353" s="159" t="s">
        <v>151</v>
      </c>
      <c r="AU353" s="159" t="s">
        <v>91</v>
      </c>
      <c r="AV353" s="11" t="s">
        <v>148</v>
      </c>
      <c r="AW353" s="11" t="s">
        <v>5</v>
      </c>
      <c r="AX353" s="11" t="s">
        <v>21</v>
      </c>
      <c r="AY353" s="159" t="s">
        <v>142</v>
      </c>
    </row>
    <row r="354" spans="2:65" s="1" customFormat="1" ht="69.75" customHeight="1">
      <c r="B354" s="133"/>
      <c r="C354" s="134" t="s">
        <v>9</v>
      </c>
      <c r="D354" s="134" t="s">
        <v>144</v>
      </c>
      <c r="E354" s="135" t="s">
        <v>447</v>
      </c>
      <c r="F354" s="406" t="s">
        <v>448</v>
      </c>
      <c r="G354" s="407"/>
      <c r="H354" s="407"/>
      <c r="I354" s="407"/>
      <c r="J354" s="136" t="s">
        <v>205</v>
      </c>
      <c r="K354" s="137">
        <v>1</v>
      </c>
      <c r="L354" s="138"/>
      <c r="M354" s="408"/>
      <c r="N354" s="407"/>
      <c r="O354" s="407"/>
      <c r="P354" s="408">
        <f>ROUND(V354*K354,2)</f>
        <v>0</v>
      </c>
      <c r="Q354" s="407"/>
      <c r="R354" s="139"/>
      <c r="T354" s="140" t="s">
        <v>3</v>
      </c>
      <c r="U354" s="39" t="s">
        <v>44</v>
      </c>
      <c r="V354" s="98">
        <f>L354+M354</f>
        <v>0</v>
      </c>
      <c r="W354" s="98">
        <f>ROUND(L354*K354,2)</f>
        <v>0</v>
      </c>
      <c r="X354" s="98">
        <f>ROUND(M354*K354,2)</f>
        <v>0</v>
      </c>
      <c r="Y354" s="141">
        <v>0.24299999999999999</v>
      </c>
      <c r="Z354" s="141">
        <f>Y354*K354</f>
        <v>0.24299999999999999</v>
      </c>
      <c r="AA354" s="141">
        <v>0</v>
      </c>
      <c r="AB354" s="141">
        <f>AA354*K354</f>
        <v>0</v>
      </c>
      <c r="AC354" s="141">
        <v>0</v>
      </c>
      <c r="AD354" s="142">
        <f>AC354*K354</f>
        <v>0</v>
      </c>
      <c r="AR354" s="16" t="s">
        <v>207</v>
      </c>
      <c r="AT354" s="16" t="s">
        <v>144</v>
      </c>
      <c r="AU354" s="16" t="s">
        <v>91</v>
      </c>
      <c r="AY354" s="16" t="s">
        <v>142</v>
      </c>
      <c r="BE354" s="143">
        <f>IF(U354="základní",P354,0)</f>
        <v>0</v>
      </c>
      <c r="BF354" s="143">
        <f>IF(U354="snížená",P354,0)</f>
        <v>0</v>
      </c>
      <c r="BG354" s="143">
        <f>IF(U354="zákl. přenesená",P354,0)</f>
        <v>0</v>
      </c>
      <c r="BH354" s="143">
        <f>IF(U354="sníž. přenesená",P354,0)</f>
        <v>0</v>
      </c>
      <c r="BI354" s="143">
        <f>IF(U354="nulová",P354,0)</f>
        <v>0</v>
      </c>
      <c r="BJ354" s="16" t="s">
        <v>21</v>
      </c>
      <c r="BK354" s="143">
        <f>ROUND(V354*K354,2)</f>
        <v>0</v>
      </c>
      <c r="BL354" s="16" t="s">
        <v>207</v>
      </c>
      <c r="BM354" s="16" t="s">
        <v>449</v>
      </c>
    </row>
    <row r="355" spans="2:65" s="1" customFormat="1" ht="69.75" customHeight="1">
      <c r="B355" s="133"/>
      <c r="C355" s="134" t="s">
        <v>450</v>
      </c>
      <c r="D355" s="134" t="s">
        <v>144</v>
      </c>
      <c r="E355" s="135" t="s">
        <v>451</v>
      </c>
      <c r="F355" s="406" t="s">
        <v>452</v>
      </c>
      <c r="G355" s="407"/>
      <c r="H355" s="407"/>
      <c r="I355" s="407"/>
      <c r="J355" s="136" t="s">
        <v>205</v>
      </c>
      <c r="K355" s="137">
        <v>2</v>
      </c>
      <c r="L355" s="138"/>
      <c r="M355" s="408"/>
      <c r="N355" s="407"/>
      <c r="O355" s="407"/>
      <c r="P355" s="408">
        <f>ROUND(V355*K355,2)</f>
        <v>0</v>
      </c>
      <c r="Q355" s="407"/>
      <c r="R355" s="139"/>
      <c r="T355" s="140" t="s">
        <v>3</v>
      </c>
      <c r="U355" s="39" t="s">
        <v>44</v>
      </c>
      <c r="V355" s="98">
        <f>L355+M355</f>
        <v>0</v>
      </c>
      <c r="W355" s="98">
        <f>ROUND(L355*K355,2)</f>
        <v>0</v>
      </c>
      <c r="X355" s="98">
        <f>ROUND(M355*K355,2)</f>
        <v>0</v>
      </c>
      <c r="Y355" s="141">
        <v>0.24299999999999999</v>
      </c>
      <c r="Z355" s="141">
        <f>Y355*K355</f>
        <v>0.48599999999999999</v>
      </c>
      <c r="AA355" s="141">
        <v>0</v>
      </c>
      <c r="AB355" s="141">
        <f>AA355*K355</f>
        <v>0</v>
      </c>
      <c r="AC355" s="141">
        <v>0</v>
      </c>
      <c r="AD355" s="142">
        <f>AC355*K355</f>
        <v>0</v>
      </c>
      <c r="AR355" s="16" t="s">
        <v>207</v>
      </c>
      <c r="AT355" s="16" t="s">
        <v>144</v>
      </c>
      <c r="AU355" s="16" t="s">
        <v>91</v>
      </c>
      <c r="AY355" s="16" t="s">
        <v>142</v>
      </c>
      <c r="BE355" s="143">
        <f>IF(U355="základní",P355,0)</f>
        <v>0</v>
      </c>
      <c r="BF355" s="143">
        <f>IF(U355="snížená",P355,0)</f>
        <v>0</v>
      </c>
      <c r="BG355" s="143">
        <f>IF(U355="zákl. přenesená",P355,0)</f>
        <v>0</v>
      </c>
      <c r="BH355" s="143">
        <f>IF(U355="sníž. přenesená",P355,0)</f>
        <v>0</v>
      </c>
      <c r="BI355" s="143">
        <f>IF(U355="nulová",P355,0)</f>
        <v>0</v>
      </c>
      <c r="BJ355" s="16" t="s">
        <v>21</v>
      </c>
      <c r="BK355" s="143">
        <f>ROUND(V355*K355,2)</f>
        <v>0</v>
      </c>
      <c r="BL355" s="16" t="s">
        <v>207</v>
      </c>
      <c r="BM355" s="16" t="s">
        <v>453</v>
      </c>
    </row>
    <row r="356" spans="2:65" s="1" customFormat="1" ht="82.5" customHeight="1">
      <c r="B356" s="133"/>
      <c r="C356" s="134" t="s">
        <v>454</v>
      </c>
      <c r="D356" s="134" t="s">
        <v>144</v>
      </c>
      <c r="E356" s="135" t="s">
        <v>455</v>
      </c>
      <c r="F356" s="406" t="s">
        <v>456</v>
      </c>
      <c r="G356" s="407"/>
      <c r="H356" s="407"/>
      <c r="I356" s="407"/>
      <c r="J356" s="136" t="s">
        <v>205</v>
      </c>
      <c r="K356" s="137">
        <v>2</v>
      </c>
      <c r="L356" s="138"/>
      <c r="M356" s="408"/>
      <c r="N356" s="407"/>
      <c r="O356" s="407"/>
      <c r="P356" s="408">
        <f>ROUND(V356*K356,2)</f>
        <v>0</v>
      </c>
      <c r="Q356" s="407"/>
      <c r="R356" s="139"/>
      <c r="T356" s="140" t="s">
        <v>3</v>
      </c>
      <c r="U356" s="39" t="s">
        <v>44</v>
      </c>
      <c r="V356" s="98">
        <f>L356+M356</f>
        <v>0</v>
      </c>
      <c r="W356" s="98">
        <f>ROUND(L356*K356,2)</f>
        <v>0</v>
      </c>
      <c r="X356" s="98">
        <f>ROUND(M356*K356,2)</f>
        <v>0</v>
      </c>
      <c r="Y356" s="141">
        <v>0.24299999999999999</v>
      </c>
      <c r="Z356" s="141">
        <f>Y356*K356</f>
        <v>0.48599999999999999</v>
      </c>
      <c r="AA356" s="141">
        <v>0</v>
      </c>
      <c r="AB356" s="141">
        <f>AA356*K356</f>
        <v>0</v>
      </c>
      <c r="AC356" s="141">
        <v>0</v>
      </c>
      <c r="AD356" s="142">
        <f>AC356*K356</f>
        <v>0</v>
      </c>
      <c r="AR356" s="16" t="s">
        <v>207</v>
      </c>
      <c r="AT356" s="16" t="s">
        <v>144</v>
      </c>
      <c r="AU356" s="16" t="s">
        <v>91</v>
      </c>
      <c r="AY356" s="16" t="s">
        <v>142</v>
      </c>
      <c r="BE356" s="143">
        <f>IF(U356="základní",P356,0)</f>
        <v>0</v>
      </c>
      <c r="BF356" s="143">
        <f>IF(U356="snížená",P356,0)</f>
        <v>0</v>
      </c>
      <c r="BG356" s="143">
        <f>IF(U356="zákl. přenesená",P356,0)</f>
        <v>0</v>
      </c>
      <c r="BH356" s="143">
        <f>IF(U356="sníž. přenesená",P356,0)</f>
        <v>0</v>
      </c>
      <c r="BI356" s="143">
        <f>IF(U356="nulová",P356,0)</f>
        <v>0</v>
      </c>
      <c r="BJ356" s="16" t="s">
        <v>21</v>
      </c>
      <c r="BK356" s="143">
        <f>ROUND(V356*K356,2)</f>
        <v>0</v>
      </c>
      <c r="BL356" s="16" t="s">
        <v>207</v>
      </c>
      <c r="BM356" s="16" t="s">
        <v>457</v>
      </c>
    </row>
    <row r="357" spans="2:65" s="1" customFormat="1" ht="31.5" customHeight="1">
      <c r="B357" s="133"/>
      <c r="C357" s="134" t="s">
        <v>458</v>
      </c>
      <c r="D357" s="134" t="s">
        <v>144</v>
      </c>
      <c r="E357" s="135" t="s">
        <v>459</v>
      </c>
      <c r="F357" s="406" t="s">
        <v>460</v>
      </c>
      <c r="G357" s="407"/>
      <c r="H357" s="407"/>
      <c r="I357" s="407"/>
      <c r="J357" s="136" t="s">
        <v>352</v>
      </c>
      <c r="K357" s="137">
        <v>1838.13</v>
      </c>
      <c r="L357" s="138"/>
      <c r="M357" s="408"/>
      <c r="N357" s="407"/>
      <c r="O357" s="407"/>
      <c r="P357" s="408">
        <f>ROUND(V357*K357,2)</f>
        <v>0</v>
      </c>
      <c r="Q357" s="407"/>
      <c r="R357" s="139"/>
      <c r="T357" s="140" t="s">
        <v>3</v>
      </c>
      <c r="U357" s="39" t="s">
        <v>44</v>
      </c>
      <c r="V357" s="98">
        <f>L357+M357</f>
        <v>0</v>
      </c>
      <c r="W357" s="98">
        <f>ROUND(L357*K357,2)</f>
        <v>0</v>
      </c>
      <c r="X357" s="98">
        <f>ROUND(M357*K357,2)</f>
        <v>0</v>
      </c>
      <c r="Y357" s="141">
        <v>0</v>
      </c>
      <c r="Z357" s="141">
        <f>Y357*K357</f>
        <v>0</v>
      </c>
      <c r="AA357" s="141">
        <v>0</v>
      </c>
      <c r="AB357" s="141">
        <f>AA357*K357</f>
        <v>0</v>
      </c>
      <c r="AC357" s="141">
        <v>0</v>
      </c>
      <c r="AD357" s="142">
        <f>AC357*K357</f>
        <v>0</v>
      </c>
      <c r="AR357" s="16" t="s">
        <v>207</v>
      </c>
      <c r="AT357" s="16" t="s">
        <v>144</v>
      </c>
      <c r="AU357" s="16" t="s">
        <v>91</v>
      </c>
      <c r="AY357" s="16" t="s">
        <v>142</v>
      </c>
      <c r="BE357" s="143">
        <f>IF(U357="základní",P357,0)</f>
        <v>0</v>
      </c>
      <c r="BF357" s="143">
        <f>IF(U357="snížená",P357,0)</f>
        <v>0</v>
      </c>
      <c r="BG357" s="143">
        <f>IF(U357="zákl. přenesená",P357,0)</f>
        <v>0</v>
      </c>
      <c r="BH357" s="143">
        <f>IF(U357="sníž. přenesená",P357,0)</f>
        <v>0</v>
      </c>
      <c r="BI357" s="143">
        <f>IF(U357="nulová",P357,0)</f>
        <v>0</v>
      </c>
      <c r="BJ357" s="16" t="s">
        <v>21</v>
      </c>
      <c r="BK357" s="143">
        <f>ROUND(V357*K357,2)</f>
        <v>0</v>
      </c>
      <c r="BL357" s="16" t="s">
        <v>207</v>
      </c>
      <c r="BM357" s="16" t="s">
        <v>461</v>
      </c>
    </row>
    <row r="358" spans="2:65" s="9" customFormat="1" ht="29.85" customHeight="1">
      <c r="B358" s="121"/>
      <c r="C358" s="122"/>
      <c r="D358" s="132" t="s">
        <v>118</v>
      </c>
      <c r="E358" s="132"/>
      <c r="F358" s="132"/>
      <c r="G358" s="132"/>
      <c r="H358" s="132"/>
      <c r="I358" s="132"/>
      <c r="J358" s="132"/>
      <c r="K358" s="132"/>
      <c r="L358" s="132"/>
      <c r="M358" s="400">
        <f>BK358</f>
        <v>0</v>
      </c>
      <c r="N358" s="401"/>
      <c r="O358" s="401"/>
      <c r="P358" s="401"/>
      <c r="Q358" s="401"/>
      <c r="R358" s="124"/>
      <c r="T358" s="125"/>
      <c r="U358" s="122"/>
      <c r="V358" s="122"/>
      <c r="W358" s="126">
        <f>SUM(W359:W372)</f>
        <v>0</v>
      </c>
      <c r="X358" s="126">
        <f>SUM(X359:X372)</f>
        <v>0</v>
      </c>
      <c r="Y358" s="122"/>
      <c r="Z358" s="127">
        <f>SUM(Z359:Z372)</f>
        <v>1473.813752</v>
      </c>
      <c r="AA358" s="122"/>
      <c r="AB358" s="127">
        <f>SUM(AB359:AB372)</f>
        <v>1.5184279999999999</v>
      </c>
      <c r="AC358" s="122"/>
      <c r="AD358" s="128">
        <f>SUM(AD359:AD372)</f>
        <v>0</v>
      </c>
      <c r="AR358" s="129" t="s">
        <v>91</v>
      </c>
      <c r="AT358" s="130" t="s">
        <v>80</v>
      </c>
      <c r="AU358" s="130" t="s">
        <v>21</v>
      </c>
      <c r="AY358" s="129" t="s">
        <v>142</v>
      </c>
      <c r="BK358" s="131">
        <f>SUM(BK359:BK372)</f>
        <v>0</v>
      </c>
    </row>
    <row r="359" spans="2:65" s="1" customFormat="1" ht="69.75" customHeight="1">
      <c r="B359" s="133"/>
      <c r="C359" s="134" t="s">
        <v>462</v>
      </c>
      <c r="D359" s="134" t="s">
        <v>144</v>
      </c>
      <c r="E359" s="135" t="s">
        <v>463</v>
      </c>
      <c r="F359" s="406" t="s">
        <v>464</v>
      </c>
      <c r="G359" s="407"/>
      <c r="H359" s="407"/>
      <c r="I359" s="407"/>
      <c r="J359" s="136" t="s">
        <v>465</v>
      </c>
      <c r="K359" s="137">
        <v>1452</v>
      </c>
      <c r="L359" s="138"/>
      <c r="M359" s="408"/>
      <c r="N359" s="407"/>
      <c r="O359" s="407"/>
      <c r="P359" s="408">
        <f>ROUND(V359*K359,2)</f>
        <v>0</v>
      </c>
      <c r="Q359" s="407"/>
      <c r="R359" s="139"/>
      <c r="T359" s="140" t="s">
        <v>3</v>
      </c>
      <c r="U359" s="39" t="s">
        <v>44</v>
      </c>
      <c r="V359" s="98">
        <f>L359+M359</f>
        <v>0</v>
      </c>
      <c r="W359" s="98">
        <f>ROUND(L359*K359,2)</f>
        <v>0</v>
      </c>
      <c r="X359" s="98">
        <f>ROUND(M359*K359,2)</f>
        <v>0</v>
      </c>
      <c r="Y359" s="141">
        <v>0.98399999999999999</v>
      </c>
      <c r="Z359" s="141">
        <f>Y359*K359</f>
        <v>1428.768</v>
      </c>
      <c r="AA359" s="141">
        <v>1E-3</v>
      </c>
      <c r="AB359" s="141">
        <f>AA359*K359</f>
        <v>1.452</v>
      </c>
      <c r="AC359" s="141">
        <v>0</v>
      </c>
      <c r="AD359" s="142">
        <f>AC359*K359</f>
        <v>0</v>
      </c>
      <c r="AR359" s="16" t="s">
        <v>207</v>
      </c>
      <c r="AT359" s="16" t="s">
        <v>144</v>
      </c>
      <c r="AU359" s="16" t="s">
        <v>91</v>
      </c>
      <c r="AY359" s="16" t="s">
        <v>142</v>
      </c>
      <c r="BE359" s="143">
        <f>IF(U359="základní",P359,0)</f>
        <v>0</v>
      </c>
      <c r="BF359" s="143">
        <f>IF(U359="snížená",P359,0)</f>
        <v>0</v>
      </c>
      <c r="BG359" s="143">
        <f>IF(U359="zákl. přenesená",P359,0)</f>
        <v>0</v>
      </c>
      <c r="BH359" s="143">
        <f>IF(U359="sníž. přenesená",P359,0)</f>
        <v>0</v>
      </c>
      <c r="BI359" s="143">
        <f>IF(U359="nulová",P359,0)</f>
        <v>0</v>
      </c>
      <c r="BJ359" s="16" t="s">
        <v>21</v>
      </c>
      <c r="BK359" s="143">
        <f>ROUND(V359*K359,2)</f>
        <v>0</v>
      </c>
      <c r="BL359" s="16" t="s">
        <v>207</v>
      </c>
      <c r="BM359" s="16" t="s">
        <v>466</v>
      </c>
    </row>
    <row r="360" spans="2:65" s="1" customFormat="1" ht="44.25" customHeight="1">
      <c r="B360" s="133"/>
      <c r="C360" s="134" t="s">
        <v>467</v>
      </c>
      <c r="D360" s="134" t="s">
        <v>144</v>
      </c>
      <c r="E360" s="135" t="s">
        <v>468</v>
      </c>
      <c r="F360" s="406" t="s">
        <v>469</v>
      </c>
      <c r="G360" s="407"/>
      <c r="H360" s="407"/>
      <c r="I360" s="407"/>
      <c r="J360" s="136" t="s">
        <v>465</v>
      </c>
      <c r="K360" s="137">
        <v>67.284000000000006</v>
      </c>
      <c r="L360" s="138"/>
      <c r="M360" s="408"/>
      <c r="N360" s="407"/>
      <c r="O360" s="407"/>
      <c r="P360" s="408">
        <f>ROUND(V360*K360,2)</f>
        <v>0</v>
      </c>
      <c r="Q360" s="407"/>
      <c r="R360" s="139"/>
      <c r="T360" s="140" t="s">
        <v>3</v>
      </c>
      <c r="U360" s="39" t="s">
        <v>44</v>
      </c>
      <c r="V360" s="98">
        <f>L360+M360</f>
        <v>0</v>
      </c>
      <c r="W360" s="98">
        <f>ROUND(L360*K360,2)</f>
        <v>0</v>
      </c>
      <c r="X360" s="98">
        <f>ROUND(M360*K360,2)</f>
        <v>0</v>
      </c>
      <c r="Y360" s="141">
        <v>0</v>
      </c>
      <c r="Z360" s="141">
        <f>Y360*K360</f>
        <v>0</v>
      </c>
      <c r="AA360" s="141">
        <v>0</v>
      </c>
      <c r="AB360" s="141">
        <f>AA360*K360</f>
        <v>0</v>
      </c>
      <c r="AC360" s="141">
        <v>0</v>
      </c>
      <c r="AD360" s="142">
        <f>AC360*K360</f>
        <v>0</v>
      </c>
      <c r="AR360" s="16" t="s">
        <v>207</v>
      </c>
      <c r="AT360" s="16" t="s">
        <v>144</v>
      </c>
      <c r="AU360" s="16" t="s">
        <v>91</v>
      </c>
      <c r="AY360" s="16" t="s">
        <v>142</v>
      </c>
      <c r="BE360" s="143">
        <f>IF(U360="základní",P360,0)</f>
        <v>0</v>
      </c>
      <c r="BF360" s="143">
        <f>IF(U360="snížená",P360,0)</f>
        <v>0</v>
      </c>
      <c r="BG360" s="143">
        <f>IF(U360="zákl. přenesená",P360,0)</f>
        <v>0</v>
      </c>
      <c r="BH360" s="143">
        <f>IF(U360="sníž. přenesená",P360,0)</f>
        <v>0</v>
      </c>
      <c r="BI360" s="143">
        <f>IF(U360="nulová",P360,0)</f>
        <v>0</v>
      </c>
      <c r="BJ360" s="16" t="s">
        <v>21</v>
      </c>
      <c r="BK360" s="143">
        <f>ROUND(V360*K360,2)</f>
        <v>0</v>
      </c>
      <c r="BL360" s="16" t="s">
        <v>207</v>
      </c>
      <c r="BM360" s="16" t="s">
        <v>470</v>
      </c>
    </row>
    <row r="361" spans="2:65" s="12" customFormat="1" ht="22.5" customHeight="1">
      <c r="B361" s="160"/>
      <c r="C361" s="161"/>
      <c r="D361" s="161"/>
      <c r="E361" s="162" t="s">
        <v>3</v>
      </c>
      <c r="F361" s="417" t="s">
        <v>471</v>
      </c>
      <c r="G361" s="412"/>
      <c r="H361" s="412"/>
      <c r="I361" s="412"/>
      <c r="J361" s="161"/>
      <c r="K361" s="163" t="s">
        <v>3</v>
      </c>
      <c r="L361" s="161"/>
      <c r="M361" s="161"/>
      <c r="N361" s="161"/>
      <c r="O361" s="161"/>
      <c r="P361" s="161"/>
      <c r="Q361" s="161"/>
      <c r="R361" s="164"/>
      <c r="T361" s="165"/>
      <c r="U361" s="161"/>
      <c r="V361" s="161"/>
      <c r="W361" s="161"/>
      <c r="X361" s="161"/>
      <c r="Y361" s="161"/>
      <c r="Z361" s="161"/>
      <c r="AA361" s="161"/>
      <c r="AB361" s="161"/>
      <c r="AC361" s="161"/>
      <c r="AD361" s="166"/>
      <c r="AT361" s="167" t="s">
        <v>151</v>
      </c>
      <c r="AU361" s="167" t="s">
        <v>91</v>
      </c>
      <c r="AV361" s="12" t="s">
        <v>21</v>
      </c>
      <c r="AW361" s="12" t="s">
        <v>5</v>
      </c>
      <c r="AX361" s="12" t="s">
        <v>81</v>
      </c>
      <c r="AY361" s="167" t="s">
        <v>142</v>
      </c>
    </row>
    <row r="362" spans="2:65" s="10" customFormat="1" ht="22.5" customHeight="1">
      <c r="B362" s="144"/>
      <c r="C362" s="145"/>
      <c r="D362" s="145"/>
      <c r="E362" s="146" t="s">
        <v>3</v>
      </c>
      <c r="F362" s="409" t="s">
        <v>472</v>
      </c>
      <c r="G362" s="410"/>
      <c r="H362" s="410"/>
      <c r="I362" s="410"/>
      <c r="J362" s="145"/>
      <c r="K362" s="147">
        <v>67.284000000000006</v>
      </c>
      <c r="L362" s="145"/>
      <c r="M362" s="145"/>
      <c r="N362" s="145"/>
      <c r="O362" s="145"/>
      <c r="P362" s="145"/>
      <c r="Q362" s="145"/>
      <c r="R362" s="148"/>
      <c r="T362" s="149"/>
      <c r="U362" s="145"/>
      <c r="V362" s="145"/>
      <c r="W362" s="145"/>
      <c r="X362" s="145"/>
      <c r="Y362" s="145"/>
      <c r="Z362" s="145"/>
      <c r="AA362" s="145"/>
      <c r="AB362" s="145"/>
      <c r="AC362" s="145"/>
      <c r="AD362" s="150"/>
      <c r="AT362" s="151" t="s">
        <v>151</v>
      </c>
      <c r="AU362" s="151" t="s">
        <v>91</v>
      </c>
      <c r="AV362" s="10" t="s">
        <v>91</v>
      </c>
      <c r="AW362" s="10" t="s">
        <v>5</v>
      </c>
      <c r="AX362" s="10" t="s">
        <v>81</v>
      </c>
      <c r="AY362" s="151" t="s">
        <v>142</v>
      </c>
    </row>
    <row r="363" spans="2:65" s="11" customFormat="1" ht="22.5" customHeight="1">
      <c r="B363" s="152"/>
      <c r="C363" s="153"/>
      <c r="D363" s="153"/>
      <c r="E363" s="154" t="s">
        <v>3</v>
      </c>
      <c r="F363" s="413" t="s">
        <v>152</v>
      </c>
      <c r="G363" s="414"/>
      <c r="H363" s="414"/>
      <c r="I363" s="414"/>
      <c r="J363" s="153"/>
      <c r="K363" s="155">
        <v>67.284000000000006</v>
      </c>
      <c r="L363" s="153"/>
      <c r="M363" s="153"/>
      <c r="N363" s="153"/>
      <c r="O363" s="153"/>
      <c r="P363" s="153"/>
      <c r="Q363" s="153"/>
      <c r="R363" s="156"/>
      <c r="T363" s="157"/>
      <c r="U363" s="153"/>
      <c r="V363" s="153"/>
      <c r="W363" s="153"/>
      <c r="X363" s="153"/>
      <c r="Y363" s="153"/>
      <c r="Z363" s="153"/>
      <c r="AA363" s="153"/>
      <c r="AB363" s="153"/>
      <c r="AC363" s="153"/>
      <c r="AD363" s="158"/>
      <c r="AT363" s="159" t="s">
        <v>151</v>
      </c>
      <c r="AU363" s="159" t="s">
        <v>91</v>
      </c>
      <c r="AV363" s="11" t="s">
        <v>148</v>
      </c>
      <c r="AW363" s="11" t="s">
        <v>5</v>
      </c>
      <c r="AX363" s="11" t="s">
        <v>21</v>
      </c>
      <c r="AY363" s="159" t="s">
        <v>142</v>
      </c>
    </row>
    <row r="364" spans="2:65" s="1" customFormat="1" ht="31.5" customHeight="1">
      <c r="B364" s="133"/>
      <c r="C364" s="134" t="s">
        <v>473</v>
      </c>
      <c r="D364" s="134" t="s">
        <v>144</v>
      </c>
      <c r="E364" s="135" t="s">
        <v>474</v>
      </c>
      <c r="F364" s="406" t="s">
        <v>475</v>
      </c>
      <c r="G364" s="407"/>
      <c r="H364" s="407"/>
      <c r="I364" s="407"/>
      <c r="J364" s="136" t="s">
        <v>160</v>
      </c>
      <c r="K364" s="137">
        <v>28.3</v>
      </c>
      <c r="L364" s="138"/>
      <c r="M364" s="408"/>
      <c r="N364" s="407"/>
      <c r="O364" s="407"/>
      <c r="P364" s="408">
        <f>ROUND(V364*K364,2)</f>
        <v>0</v>
      </c>
      <c r="Q364" s="407"/>
      <c r="R364" s="139"/>
      <c r="T364" s="140" t="s">
        <v>3</v>
      </c>
      <c r="U364" s="39" t="s">
        <v>44</v>
      </c>
      <c r="V364" s="98">
        <f>L364+M364</f>
        <v>0</v>
      </c>
      <c r="W364" s="98">
        <f>ROUND(L364*K364,2)</f>
        <v>0</v>
      </c>
      <c r="X364" s="98">
        <f>ROUND(M364*K364,2)</f>
        <v>0</v>
      </c>
      <c r="Y364" s="141">
        <v>0.26600000000000001</v>
      </c>
      <c r="Z364" s="141">
        <f>Y364*K364</f>
        <v>7.5278000000000009</v>
      </c>
      <c r="AA364" s="141">
        <v>1E-3</v>
      </c>
      <c r="AB364" s="141">
        <f>AA364*K364</f>
        <v>2.8300000000000002E-2</v>
      </c>
      <c r="AC364" s="141">
        <v>0</v>
      </c>
      <c r="AD364" s="142">
        <f>AC364*K364</f>
        <v>0</v>
      </c>
      <c r="AR364" s="16" t="s">
        <v>207</v>
      </c>
      <c r="AT364" s="16" t="s">
        <v>144</v>
      </c>
      <c r="AU364" s="16" t="s">
        <v>91</v>
      </c>
      <c r="AY364" s="16" t="s">
        <v>142</v>
      </c>
      <c r="BE364" s="143">
        <f>IF(U364="základní",P364,0)</f>
        <v>0</v>
      </c>
      <c r="BF364" s="143">
        <f>IF(U364="snížená",P364,0)</f>
        <v>0</v>
      </c>
      <c r="BG364" s="143">
        <f>IF(U364="zákl. přenesená",P364,0)</f>
        <v>0</v>
      </c>
      <c r="BH364" s="143">
        <f>IF(U364="sníž. přenesená",P364,0)</f>
        <v>0</v>
      </c>
      <c r="BI364" s="143">
        <f>IF(U364="nulová",P364,0)</f>
        <v>0</v>
      </c>
      <c r="BJ364" s="16" t="s">
        <v>21</v>
      </c>
      <c r="BK364" s="143">
        <f>ROUND(V364*K364,2)</f>
        <v>0</v>
      </c>
      <c r="BL364" s="16" t="s">
        <v>207</v>
      </c>
      <c r="BM364" s="16" t="s">
        <v>476</v>
      </c>
    </row>
    <row r="365" spans="2:65" s="10" customFormat="1" ht="22.5" customHeight="1">
      <c r="B365" s="144"/>
      <c r="C365" s="145"/>
      <c r="D365" s="145"/>
      <c r="E365" s="146" t="s">
        <v>3</v>
      </c>
      <c r="F365" s="418" t="s">
        <v>477</v>
      </c>
      <c r="G365" s="410"/>
      <c r="H365" s="410"/>
      <c r="I365" s="410"/>
      <c r="J365" s="145"/>
      <c r="K365" s="147">
        <v>15.5</v>
      </c>
      <c r="L365" s="145"/>
      <c r="M365" s="145"/>
      <c r="N365" s="145"/>
      <c r="O365" s="145"/>
      <c r="P365" s="145"/>
      <c r="Q365" s="145"/>
      <c r="R365" s="148"/>
      <c r="T365" s="149"/>
      <c r="U365" s="145"/>
      <c r="V365" s="145"/>
      <c r="W365" s="145"/>
      <c r="X365" s="145"/>
      <c r="Y365" s="145"/>
      <c r="Z365" s="145"/>
      <c r="AA365" s="145"/>
      <c r="AB365" s="145"/>
      <c r="AC365" s="145"/>
      <c r="AD365" s="150"/>
      <c r="AT365" s="151" t="s">
        <v>151</v>
      </c>
      <c r="AU365" s="151" t="s">
        <v>91</v>
      </c>
      <c r="AV365" s="10" t="s">
        <v>91</v>
      </c>
      <c r="AW365" s="10" t="s">
        <v>5</v>
      </c>
      <c r="AX365" s="10" t="s">
        <v>81</v>
      </c>
      <c r="AY365" s="151" t="s">
        <v>142</v>
      </c>
    </row>
    <row r="366" spans="2:65" s="10" customFormat="1" ht="22.5" customHeight="1">
      <c r="B366" s="144"/>
      <c r="C366" s="145"/>
      <c r="D366" s="145"/>
      <c r="E366" s="146" t="s">
        <v>3</v>
      </c>
      <c r="F366" s="409" t="s">
        <v>927</v>
      </c>
      <c r="G366" s="410"/>
      <c r="H366" s="410"/>
      <c r="I366" s="410"/>
      <c r="J366" s="145"/>
      <c r="K366" s="147">
        <v>12.8</v>
      </c>
      <c r="L366" s="145"/>
      <c r="M366" s="145"/>
      <c r="N366" s="145"/>
      <c r="O366" s="145"/>
      <c r="P366" s="145"/>
      <c r="Q366" s="145"/>
      <c r="R366" s="148"/>
      <c r="T366" s="149"/>
      <c r="U366" s="145"/>
      <c r="V366" s="145"/>
      <c r="W366" s="145"/>
      <c r="X366" s="145"/>
      <c r="Y366" s="145"/>
      <c r="Z366" s="145"/>
      <c r="AA366" s="145"/>
      <c r="AB366" s="145"/>
      <c r="AC366" s="145"/>
      <c r="AD366" s="150"/>
      <c r="AT366" s="151" t="s">
        <v>151</v>
      </c>
      <c r="AU366" s="151" t="s">
        <v>91</v>
      </c>
      <c r="AV366" s="10" t="s">
        <v>91</v>
      </c>
      <c r="AW366" s="10" t="s">
        <v>5</v>
      </c>
      <c r="AX366" s="10" t="s">
        <v>81</v>
      </c>
      <c r="AY366" s="151" t="s">
        <v>142</v>
      </c>
    </row>
    <row r="367" spans="2:65" s="11" customFormat="1" ht="22.5" customHeight="1">
      <c r="B367" s="152"/>
      <c r="C367" s="153"/>
      <c r="D367" s="153"/>
      <c r="E367" s="154" t="s">
        <v>3</v>
      </c>
      <c r="F367" s="413" t="s">
        <v>152</v>
      </c>
      <c r="G367" s="414"/>
      <c r="H367" s="414"/>
      <c r="I367" s="414"/>
      <c r="J367" s="153"/>
      <c r="K367" s="155">
        <v>28.3</v>
      </c>
      <c r="L367" s="153"/>
      <c r="M367" s="153"/>
      <c r="N367" s="153"/>
      <c r="O367" s="153"/>
      <c r="P367" s="153"/>
      <c r="Q367" s="153"/>
      <c r="R367" s="156"/>
      <c r="T367" s="157"/>
      <c r="U367" s="153"/>
      <c r="V367" s="153"/>
      <c r="W367" s="153"/>
      <c r="X367" s="153"/>
      <c r="Y367" s="153"/>
      <c r="Z367" s="153"/>
      <c r="AA367" s="153"/>
      <c r="AB367" s="153"/>
      <c r="AC367" s="153"/>
      <c r="AD367" s="158"/>
      <c r="AT367" s="159" t="s">
        <v>151</v>
      </c>
      <c r="AU367" s="159" t="s">
        <v>91</v>
      </c>
      <c r="AV367" s="11" t="s">
        <v>148</v>
      </c>
      <c r="AW367" s="11" t="s">
        <v>5</v>
      </c>
      <c r="AX367" s="11" t="s">
        <v>21</v>
      </c>
      <c r="AY367" s="159" t="s">
        <v>142</v>
      </c>
    </row>
    <row r="368" spans="2:65" s="1" customFormat="1" ht="44.25" customHeight="1">
      <c r="B368" s="133"/>
      <c r="C368" s="134" t="s">
        <v>478</v>
      </c>
      <c r="D368" s="134" t="s">
        <v>144</v>
      </c>
      <c r="E368" s="135" t="s">
        <v>479</v>
      </c>
      <c r="F368" s="406" t="s">
        <v>480</v>
      </c>
      <c r="G368" s="407"/>
      <c r="H368" s="407"/>
      <c r="I368" s="407"/>
      <c r="J368" s="136" t="s">
        <v>465</v>
      </c>
      <c r="K368" s="137">
        <v>38.128</v>
      </c>
      <c r="L368" s="138"/>
      <c r="M368" s="408"/>
      <c r="N368" s="407"/>
      <c r="O368" s="407"/>
      <c r="P368" s="408">
        <f>ROUND(V368*K368,2)</f>
        <v>0</v>
      </c>
      <c r="Q368" s="407"/>
      <c r="R368" s="139"/>
      <c r="T368" s="140" t="s">
        <v>3</v>
      </c>
      <c r="U368" s="39" t="s">
        <v>44</v>
      </c>
      <c r="V368" s="98">
        <f>L368+M368</f>
        <v>0</v>
      </c>
      <c r="W368" s="98">
        <f>ROUND(L368*K368,2)</f>
        <v>0</v>
      </c>
      <c r="X368" s="98">
        <f>ROUND(M368*K368,2)</f>
        <v>0</v>
      </c>
      <c r="Y368" s="141">
        <v>0.98399999999999999</v>
      </c>
      <c r="Z368" s="141">
        <f>Y368*K368</f>
        <v>37.517952000000001</v>
      </c>
      <c r="AA368" s="141">
        <v>1E-3</v>
      </c>
      <c r="AB368" s="141">
        <f>AA368*K368</f>
        <v>3.8128000000000002E-2</v>
      </c>
      <c r="AC368" s="141">
        <v>0</v>
      </c>
      <c r="AD368" s="142">
        <f>AC368*K368</f>
        <v>0</v>
      </c>
      <c r="AR368" s="16" t="s">
        <v>207</v>
      </c>
      <c r="AT368" s="16" t="s">
        <v>144</v>
      </c>
      <c r="AU368" s="16" t="s">
        <v>91</v>
      </c>
      <c r="AY368" s="16" t="s">
        <v>142</v>
      </c>
      <c r="BE368" s="143">
        <f>IF(U368="základní",P368,0)</f>
        <v>0</v>
      </c>
      <c r="BF368" s="143">
        <f>IF(U368="snížená",P368,0)</f>
        <v>0</v>
      </c>
      <c r="BG368" s="143">
        <f>IF(U368="zákl. přenesená",P368,0)</f>
        <v>0</v>
      </c>
      <c r="BH368" s="143">
        <f>IF(U368="sníž. přenesená",P368,0)</f>
        <v>0</v>
      </c>
      <c r="BI368" s="143">
        <f>IF(U368="nulová",P368,0)</f>
        <v>0</v>
      </c>
      <c r="BJ368" s="16" t="s">
        <v>21</v>
      </c>
      <c r="BK368" s="143">
        <f>ROUND(V368*K368,2)</f>
        <v>0</v>
      </c>
      <c r="BL368" s="16" t="s">
        <v>207</v>
      </c>
      <c r="BM368" s="16" t="s">
        <v>481</v>
      </c>
    </row>
    <row r="369" spans="2:65" s="12" customFormat="1" ht="22.5" customHeight="1">
      <c r="B369" s="160"/>
      <c r="C369" s="161"/>
      <c r="D369" s="161"/>
      <c r="E369" s="162" t="s">
        <v>3</v>
      </c>
      <c r="F369" s="417" t="s">
        <v>482</v>
      </c>
      <c r="G369" s="412"/>
      <c r="H369" s="412"/>
      <c r="I369" s="412"/>
      <c r="J369" s="161"/>
      <c r="K369" s="163" t="s">
        <v>3</v>
      </c>
      <c r="L369" s="161"/>
      <c r="M369" s="161"/>
      <c r="N369" s="161"/>
      <c r="O369" s="161"/>
      <c r="P369" s="161"/>
      <c r="Q369" s="161"/>
      <c r="R369" s="164"/>
      <c r="T369" s="165"/>
      <c r="U369" s="161"/>
      <c r="V369" s="161"/>
      <c r="W369" s="161"/>
      <c r="X369" s="161"/>
      <c r="Y369" s="161"/>
      <c r="Z369" s="161"/>
      <c r="AA369" s="161"/>
      <c r="AB369" s="161"/>
      <c r="AC369" s="161"/>
      <c r="AD369" s="166"/>
      <c r="AT369" s="167" t="s">
        <v>151</v>
      </c>
      <c r="AU369" s="167" t="s">
        <v>91</v>
      </c>
      <c r="AV369" s="12" t="s">
        <v>21</v>
      </c>
      <c r="AW369" s="12" t="s">
        <v>5</v>
      </c>
      <c r="AX369" s="12" t="s">
        <v>81</v>
      </c>
      <c r="AY369" s="167" t="s">
        <v>142</v>
      </c>
    </row>
    <row r="370" spans="2:65" s="10" customFormat="1" ht="22.5" customHeight="1">
      <c r="B370" s="144"/>
      <c r="C370" s="145"/>
      <c r="D370" s="145"/>
      <c r="E370" s="146" t="s">
        <v>3</v>
      </c>
      <c r="F370" s="409" t="s">
        <v>483</v>
      </c>
      <c r="G370" s="410"/>
      <c r="H370" s="410"/>
      <c r="I370" s="410"/>
      <c r="J370" s="145"/>
      <c r="K370" s="147">
        <v>38.128</v>
      </c>
      <c r="L370" s="145"/>
      <c r="M370" s="145"/>
      <c r="N370" s="145"/>
      <c r="O370" s="145"/>
      <c r="P370" s="145"/>
      <c r="Q370" s="145"/>
      <c r="R370" s="148"/>
      <c r="T370" s="149"/>
      <c r="U370" s="145"/>
      <c r="V370" s="145"/>
      <c r="W370" s="145"/>
      <c r="X370" s="145"/>
      <c r="Y370" s="145"/>
      <c r="Z370" s="145"/>
      <c r="AA370" s="145"/>
      <c r="AB370" s="145"/>
      <c r="AC370" s="145"/>
      <c r="AD370" s="150"/>
      <c r="AT370" s="151" t="s">
        <v>151</v>
      </c>
      <c r="AU370" s="151" t="s">
        <v>91</v>
      </c>
      <c r="AV370" s="10" t="s">
        <v>91</v>
      </c>
      <c r="AW370" s="10" t="s">
        <v>5</v>
      </c>
      <c r="AX370" s="10" t="s">
        <v>81</v>
      </c>
      <c r="AY370" s="151" t="s">
        <v>142</v>
      </c>
    </row>
    <row r="371" spans="2:65" s="11" customFormat="1" ht="22.5" customHeight="1">
      <c r="B371" s="152"/>
      <c r="C371" s="153"/>
      <c r="D371" s="153"/>
      <c r="E371" s="154" t="s">
        <v>3</v>
      </c>
      <c r="F371" s="413" t="s">
        <v>152</v>
      </c>
      <c r="G371" s="414"/>
      <c r="H371" s="414"/>
      <c r="I371" s="414"/>
      <c r="J371" s="153"/>
      <c r="K371" s="155">
        <v>38.128</v>
      </c>
      <c r="L371" s="153"/>
      <c r="M371" s="153"/>
      <c r="N371" s="153"/>
      <c r="O371" s="153"/>
      <c r="P371" s="153"/>
      <c r="Q371" s="153"/>
      <c r="R371" s="156"/>
      <c r="T371" s="157"/>
      <c r="U371" s="153"/>
      <c r="V371" s="153"/>
      <c r="W371" s="153"/>
      <c r="X371" s="153"/>
      <c r="Y371" s="153"/>
      <c r="Z371" s="153"/>
      <c r="AA371" s="153"/>
      <c r="AB371" s="153"/>
      <c r="AC371" s="153"/>
      <c r="AD371" s="158"/>
      <c r="AT371" s="159" t="s">
        <v>151</v>
      </c>
      <c r="AU371" s="159" t="s">
        <v>91</v>
      </c>
      <c r="AV371" s="11" t="s">
        <v>148</v>
      </c>
      <c r="AW371" s="11" t="s">
        <v>5</v>
      </c>
      <c r="AX371" s="11" t="s">
        <v>21</v>
      </c>
      <c r="AY371" s="159" t="s">
        <v>142</v>
      </c>
    </row>
    <row r="372" spans="2:65" s="1" customFormat="1" ht="31.5" customHeight="1">
      <c r="B372" s="133"/>
      <c r="C372" s="134" t="s">
        <v>484</v>
      </c>
      <c r="D372" s="134" t="s">
        <v>144</v>
      </c>
      <c r="E372" s="135" t="s">
        <v>485</v>
      </c>
      <c r="F372" s="406" t="s">
        <v>486</v>
      </c>
      <c r="G372" s="407"/>
      <c r="H372" s="407"/>
      <c r="I372" s="407"/>
      <c r="J372" s="136" t="s">
        <v>352</v>
      </c>
      <c r="K372" s="137">
        <v>691.60299999999995</v>
      </c>
      <c r="L372" s="138"/>
      <c r="M372" s="408"/>
      <c r="N372" s="407"/>
      <c r="O372" s="407"/>
      <c r="P372" s="408">
        <f>ROUND(V372*K372,2)</f>
        <v>0</v>
      </c>
      <c r="Q372" s="407"/>
      <c r="R372" s="139"/>
      <c r="T372" s="140" t="s">
        <v>3</v>
      </c>
      <c r="U372" s="39" t="s">
        <v>44</v>
      </c>
      <c r="V372" s="98">
        <f>L372+M372</f>
        <v>0</v>
      </c>
      <c r="W372" s="98">
        <f>ROUND(L372*K372,2)</f>
        <v>0</v>
      </c>
      <c r="X372" s="98">
        <f>ROUND(M372*K372,2)</f>
        <v>0</v>
      </c>
      <c r="Y372" s="141">
        <v>0</v>
      </c>
      <c r="Z372" s="141">
        <f>Y372*K372</f>
        <v>0</v>
      </c>
      <c r="AA372" s="141">
        <v>0</v>
      </c>
      <c r="AB372" s="141">
        <f>AA372*K372</f>
        <v>0</v>
      </c>
      <c r="AC372" s="141">
        <v>0</v>
      </c>
      <c r="AD372" s="142">
        <f>AC372*K372</f>
        <v>0</v>
      </c>
      <c r="AR372" s="16" t="s">
        <v>207</v>
      </c>
      <c r="AT372" s="16" t="s">
        <v>144</v>
      </c>
      <c r="AU372" s="16" t="s">
        <v>91</v>
      </c>
      <c r="AY372" s="16" t="s">
        <v>142</v>
      </c>
      <c r="BE372" s="143">
        <f>IF(U372="základní",P372,0)</f>
        <v>0</v>
      </c>
      <c r="BF372" s="143">
        <f>IF(U372="snížená",P372,0)</f>
        <v>0</v>
      </c>
      <c r="BG372" s="143">
        <f>IF(U372="zákl. přenesená",P372,0)</f>
        <v>0</v>
      </c>
      <c r="BH372" s="143">
        <f>IF(U372="sníž. přenesená",P372,0)</f>
        <v>0</v>
      </c>
      <c r="BI372" s="143">
        <f>IF(U372="nulová",P372,0)</f>
        <v>0</v>
      </c>
      <c r="BJ372" s="16" t="s">
        <v>21</v>
      </c>
      <c r="BK372" s="143">
        <f>ROUND(V372*K372,2)</f>
        <v>0</v>
      </c>
      <c r="BL372" s="16" t="s">
        <v>207</v>
      </c>
      <c r="BM372" s="16" t="s">
        <v>487</v>
      </c>
    </row>
    <row r="373" spans="2:65" s="9" customFormat="1" ht="29.85" customHeight="1">
      <c r="B373" s="121"/>
      <c r="C373" s="122"/>
      <c r="D373" s="132" t="s">
        <v>119</v>
      </c>
      <c r="E373" s="132"/>
      <c r="F373" s="132"/>
      <c r="G373" s="132"/>
      <c r="H373" s="132"/>
      <c r="I373" s="132"/>
      <c r="J373" s="132"/>
      <c r="K373" s="132"/>
      <c r="L373" s="132"/>
      <c r="M373" s="400">
        <f>BK373</f>
        <v>0</v>
      </c>
      <c r="N373" s="401"/>
      <c r="O373" s="401"/>
      <c r="P373" s="401"/>
      <c r="Q373" s="401"/>
      <c r="R373" s="124"/>
      <c r="T373" s="125"/>
      <c r="U373" s="122"/>
      <c r="V373" s="122"/>
      <c r="W373" s="126">
        <f>SUM(W374:W392)</f>
        <v>0</v>
      </c>
      <c r="X373" s="126">
        <f>SUM(X374:X392)</f>
        <v>0</v>
      </c>
      <c r="Y373" s="122"/>
      <c r="Z373" s="127">
        <f>SUM(Z374:Z392)</f>
        <v>32.570278000000002</v>
      </c>
      <c r="AA373" s="122"/>
      <c r="AB373" s="127">
        <f>SUM(AB374:AB392)</f>
        <v>6.4495600000000009E-3</v>
      </c>
      <c r="AC373" s="122"/>
      <c r="AD373" s="128">
        <f>SUM(AD374:AD392)</f>
        <v>0</v>
      </c>
      <c r="AR373" s="129" t="s">
        <v>91</v>
      </c>
      <c r="AT373" s="130" t="s">
        <v>80</v>
      </c>
      <c r="AU373" s="130" t="s">
        <v>21</v>
      </c>
      <c r="AY373" s="129" t="s">
        <v>142</v>
      </c>
      <c r="BK373" s="131">
        <f>SUM(BK374:BK392)</f>
        <v>0</v>
      </c>
    </row>
    <row r="374" spans="2:65" s="1" customFormat="1" ht="44.25" customHeight="1">
      <c r="B374" s="133"/>
      <c r="C374" s="134" t="s">
        <v>488</v>
      </c>
      <c r="D374" s="134" t="s">
        <v>144</v>
      </c>
      <c r="E374" s="135" t="s">
        <v>489</v>
      </c>
      <c r="F374" s="406" t="s">
        <v>490</v>
      </c>
      <c r="G374" s="407"/>
      <c r="H374" s="407"/>
      <c r="I374" s="407"/>
      <c r="J374" s="136" t="s">
        <v>147</v>
      </c>
      <c r="K374" s="137">
        <v>161.239</v>
      </c>
      <c r="L374" s="138"/>
      <c r="M374" s="408"/>
      <c r="N374" s="407"/>
      <c r="O374" s="407"/>
      <c r="P374" s="408">
        <f>ROUND(V374*K374,2)</f>
        <v>0</v>
      </c>
      <c r="Q374" s="407"/>
      <c r="R374" s="139"/>
      <c r="T374" s="140" t="s">
        <v>3</v>
      </c>
      <c r="U374" s="39" t="s">
        <v>44</v>
      </c>
      <c r="V374" s="98">
        <f>L374+M374</f>
        <v>0</v>
      </c>
      <c r="W374" s="98">
        <f>ROUND(L374*K374,2)</f>
        <v>0</v>
      </c>
      <c r="X374" s="98">
        <f>ROUND(M374*K374,2)</f>
        <v>0</v>
      </c>
      <c r="Y374" s="141">
        <v>0.20200000000000001</v>
      </c>
      <c r="Z374" s="141">
        <f>Y374*K374</f>
        <v>32.570278000000002</v>
      </c>
      <c r="AA374" s="141">
        <v>4.0000000000000003E-5</v>
      </c>
      <c r="AB374" s="141">
        <f>AA374*K374</f>
        <v>6.4495600000000009E-3</v>
      </c>
      <c r="AC374" s="141">
        <v>0</v>
      </c>
      <c r="AD374" s="142">
        <f>AC374*K374</f>
        <v>0</v>
      </c>
      <c r="AR374" s="16" t="s">
        <v>207</v>
      </c>
      <c r="AT374" s="16" t="s">
        <v>144</v>
      </c>
      <c r="AU374" s="16" t="s">
        <v>91</v>
      </c>
      <c r="AY374" s="16" t="s">
        <v>142</v>
      </c>
      <c r="BE374" s="143">
        <f>IF(U374="základní",P374,0)</f>
        <v>0</v>
      </c>
      <c r="BF374" s="143">
        <f>IF(U374="snížená",P374,0)</f>
        <v>0</v>
      </c>
      <c r="BG374" s="143">
        <f>IF(U374="zákl. přenesená",P374,0)</f>
        <v>0</v>
      </c>
      <c r="BH374" s="143">
        <f>IF(U374="sníž. přenesená",P374,0)</f>
        <v>0</v>
      </c>
      <c r="BI374" s="143">
        <f>IF(U374="nulová",P374,0)</f>
        <v>0</v>
      </c>
      <c r="BJ374" s="16" t="s">
        <v>21</v>
      </c>
      <c r="BK374" s="143">
        <f>ROUND(V374*K374,2)</f>
        <v>0</v>
      </c>
      <c r="BL374" s="16" t="s">
        <v>207</v>
      </c>
      <c r="BM374" s="16" t="s">
        <v>491</v>
      </c>
    </row>
    <row r="375" spans="2:65" s="10" customFormat="1" ht="22.5" customHeight="1">
      <c r="B375" s="144"/>
      <c r="C375" s="145"/>
      <c r="D375" s="145"/>
      <c r="E375" s="146" t="s">
        <v>3</v>
      </c>
      <c r="F375" s="418" t="s">
        <v>492</v>
      </c>
      <c r="G375" s="410"/>
      <c r="H375" s="410"/>
      <c r="I375" s="410"/>
      <c r="J375" s="145"/>
      <c r="K375" s="147">
        <v>8.5109999999999992</v>
      </c>
      <c r="L375" s="145"/>
      <c r="M375" s="145"/>
      <c r="N375" s="145"/>
      <c r="O375" s="145"/>
      <c r="P375" s="145"/>
      <c r="Q375" s="145"/>
      <c r="R375" s="148"/>
      <c r="T375" s="149"/>
      <c r="U375" s="145"/>
      <c r="V375" s="145"/>
      <c r="W375" s="145"/>
      <c r="X375" s="145"/>
      <c r="Y375" s="145"/>
      <c r="Z375" s="145"/>
      <c r="AA375" s="145"/>
      <c r="AB375" s="145"/>
      <c r="AC375" s="145"/>
      <c r="AD375" s="150"/>
      <c r="AT375" s="151" t="s">
        <v>151</v>
      </c>
      <c r="AU375" s="151" t="s">
        <v>91</v>
      </c>
      <c r="AV375" s="10" t="s">
        <v>91</v>
      </c>
      <c r="AW375" s="10" t="s">
        <v>5</v>
      </c>
      <c r="AX375" s="10" t="s">
        <v>81</v>
      </c>
      <c r="AY375" s="151" t="s">
        <v>142</v>
      </c>
    </row>
    <row r="376" spans="2:65" s="10" customFormat="1" ht="22.5" customHeight="1">
      <c r="B376" s="144"/>
      <c r="C376" s="145"/>
      <c r="D376" s="145"/>
      <c r="E376" s="146" t="s">
        <v>3</v>
      </c>
      <c r="F376" s="409" t="s">
        <v>493</v>
      </c>
      <c r="G376" s="410"/>
      <c r="H376" s="410"/>
      <c r="I376" s="410"/>
      <c r="J376" s="145"/>
      <c r="K376" s="147">
        <v>5.6379999999999999</v>
      </c>
      <c r="L376" s="145"/>
      <c r="M376" s="145"/>
      <c r="N376" s="145"/>
      <c r="O376" s="145"/>
      <c r="P376" s="145"/>
      <c r="Q376" s="145"/>
      <c r="R376" s="148"/>
      <c r="T376" s="149"/>
      <c r="U376" s="145"/>
      <c r="V376" s="145"/>
      <c r="W376" s="145"/>
      <c r="X376" s="145"/>
      <c r="Y376" s="145"/>
      <c r="Z376" s="145"/>
      <c r="AA376" s="145"/>
      <c r="AB376" s="145"/>
      <c r="AC376" s="145"/>
      <c r="AD376" s="150"/>
      <c r="AT376" s="151" t="s">
        <v>151</v>
      </c>
      <c r="AU376" s="151" t="s">
        <v>91</v>
      </c>
      <c r="AV376" s="10" t="s">
        <v>91</v>
      </c>
      <c r="AW376" s="10" t="s">
        <v>5</v>
      </c>
      <c r="AX376" s="10" t="s">
        <v>81</v>
      </c>
      <c r="AY376" s="151" t="s">
        <v>142</v>
      </c>
    </row>
    <row r="377" spans="2:65" s="10" customFormat="1" ht="22.5" customHeight="1">
      <c r="B377" s="144"/>
      <c r="C377" s="145"/>
      <c r="D377" s="145"/>
      <c r="E377" s="146" t="s">
        <v>3</v>
      </c>
      <c r="F377" s="409" t="s">
        <v>494</v>
      </c>
      <c r="G377" s="410"/>
      <c r="H377" s="410"/>
      <c r="I377" s="410"/>
      <c r="J377" s="145"/>
      <c r="K377" s="147">
        <v>14.148</v>
      </c>
      <c r="L377" s="145"/>
      <c r="M377" s="145"/>
      <c r="N377" s="145"/>
      <c r="O377" s="145"/>
      <c r="P377" s="145"/>
      <c r="Q377" s="145"/>
      <c r="R377" s="148"/>
      <c r="T377" s="149"/>
      <c r="U377" s="145"/>
      <c r="V377" s="145"/>
      <c r="W377" s="145"/>
      <c r="X377" s="145"/>
      <c r="Y377" s="145"/>
      <c r="Z377" s="145"/>
      <c r="AA377" s="145"/>
      <c r="AB377" s="145"/>
      <c r="AC377" s="145"/>
      <c r="AD377" s="150"/>
      <c r="AT377" s="151" t="s">
        <v>151</v>
      </c>
      <c r="AU377" s="151" t="s">
        <v>91</v>
      </c>
      <c r="AV377" s="10" t="s">
        <v>91</v>
      </c>
      <c r="AW377" s="10" t="s">
        <v>5</v>
      </c>
      <c r="AX377" s="10" t="s">
        <v>81</v>
      </c>
      <c r="AY377" s="151" t="s">
        <v>142</v>
      </c>
    </row>
    <row r="378" spans="2:65" s="10" customFormat="1" ht="22.5" customHeight="1">
      <c r="B378" s="144"/>
      <c r="C378" s="145"/>
      <c r="D378" s="145"/>
      <c r="E378" s="146" t="s">
        <v>3</v>
      </c>
      <c r="F378" s="409" t="s">
        <v>495</v>
      </c>
      <c r="G378" s="410"/>
      <c r="H378" s="410"/>
      <c r="I378" s="410"/>
      <c r="J378" s="145"/>
      <c r="K378" s="147">
        <v>33.158000000000001</v>
      </c>
      <c r="L378" s="145"/>
      <c r="M378" s="145"/>
      <c r="N378" s="145"/>
      <c r="O378" s="145"/>
      <c r="P378" s="145"/>
      <c r="Q378" s="145"/>
      <c r="R378" s="148"/>
      <c r="T378" s="149"/>
      <c r="U378" s="145"/>
      <c r="V378" s="145"/>
      <c r="W378" s="145"/>
      <c r="X378" s="145"/>
      <c r="Y378" s="145"/>
      <c r="Z378" s="145"/>
      <c r="AA378" s="145"/>
      <c r="AB378" s="145"/>
      <c r="AC378" s="145"/>
      <c r="AD378" s="150"/>
      <c r="AT378" s="151" t="s">
        <v>151</v>
      </c>
      <c r="AU378" s="151" t="s">
        <v>91</v>
      </c>
      <c r="AV378" s="10" t="s">
        <v>91</v>
      </c>
      <c r="AW378" s="10" t="s">
        <v>5</v>
      </c>
      <c r="AX378" s="10" t="s">
        <v>81</v>
      </c>
      <c r="AY378" s="151" t="s">
        <v>142</v>
      </c>
    </row>
    <row r="379" spans="2:65" s="10" customFormat="1" ht="22.5" customHeight="1">
      <c r="B379" s="144"/>
      <c r="C379" s="145"/>
      <c r="D379" s="145"/>
      <c r="E379" s="146" t="s">
        <v>3</v>
      </c>
      <c r="F379" s="409" t="s">
        <v>496</v>
      </c>
      <c r="G379" s="410"/>
      <c r="H379" s="410"/>
      <c r="I379" s="410"/>
      <c r="J379" s="145"/>
      <c r="K379" s="147">
        <v>21.965</v>
      </c>
      <c r="L379" s="145"/>
      <c r="M379" s="145"/>
      <c r="N379" s="145"/>
      <c r="O379" s="145"/>
      <c r="P379" s="145"/>
      <c r="Q379" s="145"/>
      <c r="R379" s="148"/>
      <c r="T379" s="149"/>
      <c r="U379" s="145"/>
      <c r="V379" s="145"/>
      <c r="W379" s="145"/>
      <c r="X379" s="145"/>
      <c r="Y379" s="145"/>
      <c r="Z379" s="145"/>
      <c r="AA379" s="145"/>
      <c r="AB379" s="145"/>
      <c r="AC379" s="145"/>
      <c r="AD379" s="150"/>
      <c r="AT379" s="151" t="s">
        <v>151</v>
      </c>
      <c r="AU379" s="151" t="s">
        <v>91</v>
      </c>
      <c r="AV379" s="10" t="s">
        <v>91</v>
      </c>
      <c r="AW379" s="10" t="s">
        <v>5</v>
      </c>
      <c r="AX379" s="10" t="s">
        <v>81</v>
      </c>
      <c r="AY379" s="151" t="s">
        <v>142</v>
      </c>
    </row>
    <row r="380" spans="2:65" s="10" customFormat="1" ht="22.5" customHeight="1">
      <c r="B380" s="144"/>
      <c r="C380" s="145"/>
      <c r="D380" s="145"/>
      <c r="E380" s="146" t="s">
        <v>3</v>
      </c>
      <c r="F380" s="409" t="s">
        <v>497</v>
      </c>
      <c r="G380" s="410"/>
      <c r="H380" s="410"/>
      <c r="I380" s="410"/>
      <c r="J380" s="145"/>
      <c r="K380" s="147">
        <v>55.122999999999998</v>
      </c>
      <c r="L380" s="145"/>
      <c r="M380" s="145"/>
      <c r="N380" s="145"/>
      <c r="O380" s="145"/>
      <c r="P380" s="145"/>
      <c r="Q380" s="145"/>
      <c r="R380" s="148"/>
      <c r="T380" s="149"/>
      <c r="U380" s="145"/>
      <c r="V380" s="145"/>
      <c r="W380" s="145"/>
      <c r="X380" s="145"/>
      <c r="Y380" s="145"/>
      <c r="Z380" s="145"/>
      <c r="AA380" s="145"/>
      <c r="AB380" s="145"/>
      <c r="AC380" s="145"/>
      <c r="AD380" s="150"/>
      <c r="AT380" s="151" t="s">
        <v>151</v>
      </c>
      <c r="AU380" s="151" t="s">
        <v>91</v>
      </c>
      <c r="AV380" s="10" t="s">
        <v>91</v>
      </c>
      <c r="AW380" s="10" t="s">
        <v>5</v>
      </c>
      <c r="AX380" s="10" t="s">
        <v>81</v>
      </c>
      <c r="AY380" s="151" t="s">
        <v>142</v>
      </c>
    </row>
    <row r="381" spans="2:65" s="10" customFormat="1" ht="22.5" customHeight="1">
      <c r="B381" s="144"/>
      <c r="C381" s="145"/>
      <c r="D381" s="145"/>
      <c r="E381" s="146" t="s">
        <v>3</v>
      </c>
      <c r="F381" s="409" t="s">
        <v>498</v>
      </c>
      <c r="G381" s="410"/>
      <c r="H381" s="410"/>
      <c r="I381" s="410"/>
      <c r="J381" s="145"/>
      <c r="K381" s="147">
        <v>10.122999999999999</v>
      </c>
      <c r="L381" s="145"/>
      <c r="M381" s="145"/>
      <c r="N381" s="145"/>
      <c r="O381" s="145"/>
      <c r="P381" s="145"/>
      <c r="Q381" s="145"/>
      <c r="R381" s="148"/>
      <c r="T381" s="149"/>
      <c r="U381" s="145"/>
      <c r="V381" s="145"/>
      <c r="W381" s="145"/>
      <c r="X381" s="145"/>
      <c r="Y381" s="145"/>
      <c r="Z381" s="145"/>
      <c r="AA381" s="145"/>
      <c r="AB381" s="145"/>
      <c r="AC381" s="145"/>
      <c r="AD381" s="150"/>
      <c r="AT381" s="151" t="s">
        <v>151</v>
      </c>
      <c r="AU381" s="151" t="s">
        <v>91</v>
      </c>
      <c r="AV381" s="10" t="s">
        <v>91</v>
      </c>
      <c r="AW381" s="10" t="s">
        <v>5</v>
      </c>
      <c r="AX381" s="10" t="s">
        <v>81</v>
      </c>
      <c r="AY381" s="151" t="s">
        <v>142</v>
      </c>
    </row>
    <row r="382" spans="2:65" s="12" customFormat="1" ht="22.5" customHeight="1">
      <c r="B382" s="160"/>
      <c r="C382" s="161"/>
      <c r="D382" s="161"/>
      <c r="E382" s="162" t="s">
        <v>3</v>
      </c>
      <c r="F382" s="411" t="s">
        <v>499</v>
      </c>
      <c r="G382" s="412"/>
      <c r="H382" s="412"/>
      <c r="I382" s="412"/>
      <c r="J382" s="161"/>
      <c r="K382" s="163" t="s">
        <v>3</v>
      </c>
      <c r="L382" s="161"/>
      <c r="M382" s="161"/>
      <c r="N382" s="161"/>
      <c r="O382" s="161"/>
      <c r="P382" s="161"/>
      <c r="Q382" s="161"/>
      <c r="R382" s="164"/>
      <c r="T382" s="165"/>
      <c r="U382" s="161"/>
      <c r="V382" s="161"/>
      <c r="W382" s="161"/>
      <c r="X382" s="161"/>
      <c r="Y382" s="161"/>
      <c r="Z382" s="161"/>
      <c r="AA382" s="161"/>
      <c r="AB382" s="161"/>
      <c r="AC382" s="161"/>
      <c r="AD382" s="166"/>
      <c r="AT382" s="167" t="s">
        <v>151</v>
      </c>
      <c r="AU382" s="167" t="s">
        <v>91</v>
      </c>
      <c r="AV382" s="12" t="s">
        <v>21</v>
      </c>
      <c r="AW382" s="12" t="s">
        <v>5</v>
      </c>
      <c r="AX382" s="12" t="s">
        <v>81</v>
      </c>
      <c r="AY382" s="167" t="s">
        <v>142</v>
      </c>
    </row>
    <row r="383" spans="2:65" s="10" customFormat="1" ht="31.5" customHeight="1">
      <c r="B383" s="144"/>
      <c r="C383" s="145"/>
      <c r="D383" s="145"/>
      <c r="E383" s="146" t="s">
        <v>3</v>
      </c>
      <c r="F383" s="409" t="s">
        <v>500</v>
      </c>
      <c r="G383" s="410"/>
      <c r="H383" s="410"/>
      <c r="I383" s="410"/>
      <c r="J383" s="145"/>
      <c r="K383" s="147">
        <v>1.9650000000000001</v>
      </c>
      <c r="L383" s="145"/>
      <c r="M383" s="145"/>
      <c r="N383" s="145"/>
      <c r="O383" s="145"/>
      <c r="P383" s="145"/>
      <c r="Q383" s="145"/>
      <c r="R383" s="148"/>
      <c r="T383" s="149"/>
      <c r="U383" s="145"/>
      <c r="V383" s="145"/>
      <c r="W383" s="145"/>
      <c r="X383" s="145"/>
      <c r="Y383" s="145"/>
      <c r="Z383" s="145"/>
      <c r="AA383" s="145"/>
      <c r="AB383" s="145"/>
      <c r="AC383" s="145"/>
      <c r="AD383" s="150"/>
      <c r="AT383" s="151" t="s">
        <v>151</v>
      </c>
      <c r="AU383" s="151" t="s">
        <v>91</v>
      </c>
      <c r="AV383" s="10" t="s">
        <v>91</v>
      </c>
      <c r="AW383" s="10" t="s">
        <v>5</v>
      </c>
      <c r="AX383" s="10" t="s">
        <v>81</v>
      </c>
      <c r="AY383" s="151" t="s">
        <v>142</v>
      </c>
    </row>
    <row r="384" spans="2:65" s="10" customFormat="1" ht="31.5" customHeight="1">
      <c r="B384" s="144"/>
      <c r="C384" s="145"/>
      <c r="D384" s="145"/>
      <c r="E384" s="146" t="s">
        <v>3</v>
      </c>
      <c r="F384" s="409" t="s">
        <v>501</v>
      </c>
      <c r="G384" s="410"/>
      <c r="H384" s="410"/>
      <c r="I384" s="410"/>
      <c r="J384" s="145"/>
      <c r="K384" s="147">
        <v>7.6559999999999997</v>
      </c>
      <c r="L384" s="145"/>
      <c r="M384" s="145"/>
      <c r="N384" s="145"/>
      <c r="O384" s="145"/>
      <c r="P384" s="145"/>
      <c r="Q384" s="145"/>
      <c r="R384" s="148"/>
      <c r="T384" s="149"/>
      <c r="U384" s="145"/>
      <c r="V384" s="145"/>
      <c r="W384" s="145"/>
      <c r="X384" s="145"/>
      <c r="Y384" s="145"/>
      <c r="Z384" s="145"/>
      <c r="AA384" s="145"/>
      <c r="AB384" s="145"/>
      <c r="AC384" s="145"/>
      <c r="AD384" s="150"/>
      <c r="AT384" s="151" t="s">
        <v>151</v>
      </c>
      <c r="AU384" s="151" t="s">
        <v>91</v>
      </c>
      <c r="AV384" s="10" t="s">
        <v>91</v>
      </c>
      <c r="AW384" s="10" t="s">
        <v>5</v>
      </c>
      <c r="AX384" s="10" t="s">
        <v>81</v>
      </c>
      <c r="AY384" s="151" t="s">
        <v>142</v>
      </c>
    </row>
    <row r="385" spans="2:65" s="12" customFormat="1" ht="22.5" customHeight="1">
      <c r="B385" s="160"/>
      <c r="C385" s="161"/>
      <c r="D385" s="161"/>
      <c r="E385" s="162" t="s">
        <v>3</v>
      </c>
      <c r="F385" s="411" t="s">
        <v>502</v>
      </c>
      <c r="G385" s="412"/>
      <c r="H385" s="412"/>
      <c r="I385" s="412"/>
      <c r="J385" s="161"/>
      <c r="K385" s="163" t="s">
        <v>3</v>
      </c>
      <c r="L385" s="161"/>
      <c r="M385" s="161"/>
      <c r="N385" s="161"/>
      <c r="O385" s="161"/>
      <c r="P385" s="161"/>
      <c r="Q385" s="161"/>
      <c r="R385" s="164"/>
      <c r="T385" s="165"/>
      <c r="U385" s="161"/>
      <c r="V385" s="161"/>
      <c r="W385" s="161"/>
      <c r="X385" s="161"/>
      <c r="Y385" s="161"/>
      <c r="Z385" s="161"/>
      <c r="AA385" s="161"/>
      <c r="AB385" s="161"/>
      <c r="AC385" s="161"/>
      <c r="AD385" s="166"/>
      <c r="AT385" s="167" t="s">
        <v>151</v>
      </c>
      <c r="AU385" s="167" t="s">
        <v>91</v>
      </c>
      <c r="AV385" s="12" t="s">
        <v>21</v>
      </c>
      <c r="AW385" s="12" t="s">
        <v>5</v>
      </c>
      <c r="AX385" s="12" t="s">
        <v>81</v>
      </c>
      <c r="AY385" s="167" t="s">
        <v>142</v>
      </c>
    </row>
    <row r="386" spans="2:65" s="10" customFormat="1" ht="22.5" customHeight="1">
      <c r="B386" s="144"/>
      <c r="C386" s="145"/>
      <c r="D386" s="145"/>
      <c r="E386" s="146" t="s">
        <v>3</v>
      </c>
      <c r="F386" s="409" t="s">
        <v>503</v>
      </c>
      <c r="G386" s="410"/>
      <c r="H386" s="410"/>
      <c r="I386" s="410"/>
      <c r="J386" s="145"/>
      <c r="K386" s="147">
        <v>2.952</v>
      </c>
      <c r="L386" s="145"/>
      <c r="M386" s="145"/>
      <c r="N386" s="145"/>
      <c r="O386" s="145"/>
      <c r="P386" s="145"/>
      <c r="Q386" s="145"/>
      <c r="R386" s="148"/>
      <c r="T386" s="149"/>
      <c r="U386" s="145"/>
      <c r="V386" s="145"/>
      <c r="W386" s="145"/>
      <c r="X386" s="145"/>
      <c r="Y386" s="145"/>
      <c r="Z386" s="145"/>
      <c r="AA386" s="145"/>
      <c r="AB386" s="145"/>
      <c r="AC386" s="145"/>
      <c r="AD386" s="150"/>
      <c r="AT386" s="151" t="s">
        <v>151</v>
      </c>
      <c r="AU386" s="151" t="s">
        <v>91</v>
      </c>
      <c r="AV386" s="10" t="s">
        <v>91</v>
      </c>
      <c r="AW386" s="10" t="s">
        <v>5</v>
      </c>
      <c r="AX386" s="10" t="s">
        <v>81</v>
      </c>
      <c r="AY386" s="151" t="s">
        <v>142</v>
      </c>
    </row>
    <row r="387" spans="2:65" s="11" customFormat="1" ht="22.5" customHeight="1">
      <c r="B387" s="152"/>
      <c r="C387" s="153"/>
      <c r="D387" s="153"/>
      <c r="E387" s="154" t="s">
        <v>3</v>
      </c>
      <c r="F387" s="413" t="s">
        <v>152</v>
      </c>
      <c r="G387" s="414"/>
      <c r="H387" s="414"/>
      <c r="I387" s="414"/>
      <c r="J387" s="153"/>
      <c r="K387" s="155">
        <v>161.239</v>
      </c>
      <c r="L387" s="153"/>
      <c r="M387" s="153"/>
      <c r="N387" s="153"/>
      <c r="O387" s="153"/>
      <c r="P387" s="153"/>
      <c r="Q387" s="153"/>
      <c r="R387" s="156"/>
      <c r="T387" s="157"/>
      <c r="U387" s="153"/>
      <c r="V387" s="153"/>
      <c r="W387" s="153"/>
      <c r="X387" s="153"/>
      <c r="Y387" s="153"/>
      <c r="Z387" s="153"/>
      <c r="AA387" s="153"/>
      <c r="AB387" s="153"/>
      <c r="AC387" s="153"/>
      <c r="AD387" s="158"/>
      <c r="AT387" s="159" t="s">
        <v>151</v>
      </c>
      <c r="AU387" s="159" t="s">
        <v>91</v>
      </c>
      <c r="AV387" s="11" t="s">
        <v>148</v>
      </c>
      <c r="AW387" s="11" t="s">
        <v>5</v>
      </c>
      <c r="AX387" s="11" t="s">
        <v>21</v>
      </c>
      <c r="AY387" s="159" t="s">
        <v>142</v>
      </c>
    </row>
    <row r="388" spans="2:65" s="1" customFormat="1" ht="22.5" customHeight="1">
      <c r="B388" s="133"/>
      <c r="C388" s="134" t="s">
        <v>504</v>
      </c>
      <c r="D388" s="134" t="s">
        <v>144</v>
      </c>
      <c r="E388" s="135" t="s">
        <v>505</v>
      </c>
      <c r="F388" s="406" t="s">
        <v>506</v>
      </c>
      <c r="G388" s="407"/>
      <c r="H388" s="407"/>
      <c r="I388" s="407"/>
      <c r="J388" s="136" t="s">
        <v>147</v>
      </c>
      <c r="K388" s="137">
        <v>0.82</v>
      </c>
      <c r="L388" s="138"/>
      <c r="M388" s="408"/>
      <c r="N388" s="407"/>
      <c r="O388" s="407"/>
      <c r="P388" s="408">
        <f>ROUND(V388*K388,2)</f>
        <v>0</v>
      </c>
      <c r="Q388" s="407"/>
      <c r="R388" s="139"/>
      <c r="T388" s="140" t="s">
        <v>3</v>
      </c>
      <c r="U388" s="39" t="s">
        <v>44</v>
      </c>
      <c r="V388" s="98">
        <f>L388+M388</f>
        <v>0</v>
      </c>
      <c r="W388" s="98">
        <f>ROUND(L388*K388,2)</f>
        <v>0</v>
      </c>
      <c r="X388" s="98">
        <f>ROUND(M388*K388,2)</f>
        <v>0</v>
      </c>
      <c r="Y388" s="141">
        <v>0</v>
      </c>
      <c r="Z388" s="141">
        <f>Y388*K388</f>
        <v>0</v>
      </c>
      <c r="AA388" s="141">
        <v>0</v>
      </c>
      <c r="AB388" s="141">
        <f>AA388*K388</f>
        <v>0</v>
      </c>
      <c r="AC388" s="141">
        <v>0</v>
      </c>
      <c r="AD388" s="142">
        <f>AC388*K388</f>
        <v>0</v>
      </c>
      <c r="AR388" s="16" t="s">
        <v>207</v>
      </c>
      <c r="AT388" s="16" t="s">
        <v>144</v>
      </c>
      <c r="AU388" s="16" t="s">
        <v>91</v>
      </c>
      <c r="AY388" s="16" t="s">
        <v>142</v>
      </c>
      <c r="BE388" s="143">
        <f>IF(U388="základní",P388,0)</f>
        <v>0</v>
      </c>
      <c r="BF388" s="143">
        <f>IF(U388="snížená",P388,0)</f>
        <v>0</v>
      </c>
      <c r="BG388" s="143">
        <f>IF(U388="zákl. přenesená",P388,0)</f>
        <v>0</v>
      </c>
      <c r="BH388" s="143">
        <f>IF(U388="sníž. přenesená",P388,0)</f>
        <v>0</v>
      </c>
      <c r="BI388" s="143">
        <f>IF(U388="nulová",P388,0)</f>
        <v>0</v>
      </c>
      <c r="BJ388" s="16" t="s">
        <v>21</v>
      </c>
      <c r="BK388" s="143">
        <f>ROUND(V388*K388,2)</f>
        <v>0</v>
      </c>
      <c r="BL388" s="16" t="s">
        <v>207</v>
      </c>
      <c r="BM388" s="16" t="s">
        <v>507</v>
      </c>
    </row>
    <row r="389" spans="2:65" s="12" customFormat="1" ht="22.5" customHeight="1">
      <c r="B389" s="160"/>
      <c r="C389" s="161"/>
      <c r="D389" s="161"/>
      <c r="E389" s="162" t="s">
        <v>3</v>
      </c>
      <c r="F389" s="417" t="s">
        <v>508</v>
      </c>
      <c r="G389" s="412"/>
      <c r="H389" s="412"/>
      <c r="I389" s="412"/>
      <c r="J389" s="161"/>
      <c r="K389" s="163" t="s">
        <v>3</v>
      </c>
      <c r="L389" s="161"/>
      <c r="M389" s="161"/>
      <c r="N389" s="161"/>
      <c r="O389" s="161"/>
      <c r="P389" s="161"/>
      <c r="Q389" s="161"/>
      <c r="R389" s="164"/>
      <c r="T389" s="165"/>
      <c r="U389" s="161"/>
      <c r="V389" s="161"/>
      <c r="W389" s="161"/>
      <c r="X389" s="161"/>
      <c r="Y389" s="161"/>
      <c r="Z389" s="161"/>
      <c r="AA389" s="161"/>
      <c r="AB389" s="161"/>
      <c r="AC389" s="161"/>
      <c r="AD389" s="166"/>
      <c r="AT389" s="167" t="s">
        <v>151</v>
      </c>
      <c r="AU389" s="167" t="s">
        <v>91</v>
      </c>
      <c r="AV389" s="12" t="s">
        <v>21</v>
      </c>
      <c r="AW389" s="12" t="s">
        <v>5</v>
      </c>
      <c r="AX389" s="12" t="s">
        <v>81</v>
      </c>
      <c r="AY389" s="167" t="s">
        <v>142</v>
      </c>
    </row>
    <row r="390" spans="2:65" s="10" customFormat="1" ht="22.5" customHeight="1">
      <c r="B390" s="144"/>
      <c r="C390" s="145"/>
      <c r="D390" s="145"/>
      <c r="E390" s="146" t="s">
        <v>3</v>
      </c>
      <c r="F390" s="409" t="s">
        <v>509</v>
      </c>
      <c r="G390" s="410"/>
      <c r="H390" s="410"/>
      <c r="I390" s="410"/>
      <c r="J390" s="145"/>
      <c r="K390" s="147">
        <v>0.8</v>
      </c>
      <c r="L390" s="145"/>
      <c r="M390" s="145"/>
      <c r="N390" s="145"/>
      <c r="O390" s="145"/>
      <c r="P390" s="145"/>
      <c r="Q390" s="145"/>
      <c r="R390" s="148"/>
      <c r="T390" s="149"/>
      <c r="U390" s="145"/>
      <c r="V390" s="145"/>
      <c r="W390" s="145"/>
      <c r="X390" s="145"/>
      <c r="Y390" s="145"/>
      <c r="Z390" s="145"/>
      <c r="AA390" s="145"/>
      <c r="AB390" s="145"/>
      <c r="AC390" s="145"/>
      <c r="AD390" s="150"/>
      <c r="AT390" s="151" t="s">
        <v>151</v>
      </c>
      <c r="AU390" s="151" t="s">
        <v>91</v>
      </c>
      <c r="AV390" s="10" t="s">
        <v>91</v>
      </c>
      <c r="AW390" s="10" t="s">
        <v>5</v>
      </c>
      <c r="AX390" s="10" t="s">
        <v>81</v>
      </c>
      <c r="AY390" s="151" t="s">
        <v>142</v>
      </c>
    </row>
    <row r="391" spans="2:65" s="10" customFormat="1" ht="22.5" customHeight="1">
      <c r="B391" s="144"/>
      <c r="C391" s="145"/>
      <c r="D391" s="145"/>
      <c r="E391" s="146" t="s">
        <v>3</v>
      </c>
      <c r="F391" s="409" t="s">
        <v>510</v>
      </c>
      <c r="G391" s="410"/>
      <c r="H391" s="410"/>
      <c r="I391" s="410"/>
      <c r="J391" s="145"/>
      <c r="K391" s="147">
        <v>0.02</v>
      </c>
      <c r="L391" s="145"/>
      <c r="M391" s="145"/>
      <c r="N391" s="145"/>
      <c r="O391" s="145"/>
      <c r="P391" s="145"/>
      <c r="Q391" s="145"/>
      <c r="R391" s="148"/>
      <c r="T391" s="149"/>
      <c r="U391" s="145"/>
      <c r="V391" s="145"/>
      <c r="W391" s="145"/>
      <c r="X391" s="145"/>
      <c r="Y391" s="145"/>
      <c r="Z391" s="145"/>
      <c r="AA391" s="145"/>
      <c r="AB391" s="145"/>
      <c r="AC391" s="145"/>
      <c r="AD391" s="150"/>
      <c r="AT391" s="151" t="s">
        <v>151</v>
      </c>
      <c r="AU391" s="151" t="s">
        <v>91</v>
      </c>
      <c r="AV391" s="10" t="s">
        <v>91</v>
      </c>
      <c r="AW391" s="10" t="s">
        <v>5</v>
      </c>
      <c r="AX391" s="10" t="s">
        <v>81</v>
      </c>
      <c r="AY391" s="151" t="s">
        <v>142</v>
      </c>
    </row>
    <row r="392" spans="2:65" s="11" customFormat="1" ht="22.5" customHeight="1">
      <c r="B392" s="152"/>
      <c r="C392" s="153"/>
      <c r="D392" s="153"/>
      <c r="E392" s="154" t="s">
        <v>3</v>
      </c>
      <c r="F392" s="413" t="s">
        <v>152</v>
      </c>
      <c r="G392" s="414"/>
      <c r="H392" s="414"/>
      <c r="I392" s="414"/>
      <c r="J392" s="153"/>
      <c r="K392" s="155">
        <v>0.82</v>
      </c>
      <c r="L392" s="153"/>
      <c r="M392" s="153"/>
      <c r="N392" s="153"/>
      <c r="O392" s="153"/>
      <c r="P392" s="153"/>
      <c r="Q392" s="153"/>
      <c r="R392" s="156"/>
      <c r="T392" s="157"/>
      <c r="U392" s="153"/>
      <c r="V392" s="153"/>
      <c r="W392" s="153"/>
      <c r="X392" s="153"/>
      <c r="Y392" s="153"/>
      <c r="Z392" s="153"/>
      <c r="AA392" s="153"/>
      <c r="AB392" s="153"/>
      <c r="AC392" s="153"/>
      <c r="AD392" s="158"/>
      <c r="AT392" s="159" t="s">
        <v>151</v>
      </c>
      <c r="AU392" s="159" t="s">
        <v>91</v>
      </c>
      <c r="AV392" s="11" t="s">
        <v>148</v>
      </c>
      <c r="AW392" s="11" t="s">
        <v>5</v>
      </c>
      <c r="AX392" s="11" t="s">
        <v>21</v>
      </c>
      <c r="AY392" s="159" t="s">
        <v>142</v>
      </c>
    </row>
    <row r="393" spans="2:65" s="9" customFormat="1" ht="37.35" customHeight="1">
      <c r="B393" s="121"/>
      <c r="C393" s="122"/>
      <c r="D393" s="123" t="s">
        <v>120</v>
      </c>
      <c r="E393" s="123"/>
      <c r="F393" s="123"/>
      <c r="G393" s="123"/>
      <c r="H393" s="123"/>
      <c r="I393" s="123"/>
      <c r="J393" s="123"/>
      <c r="K393" s="123"/>
      <c r="L393" s="123"/>
      <c r="M393" s="415">
        <f>BK393</f>
        <v>0</v>
      </c>
      <c r="N393" s="416"/>
      <c r="O393" s="416"/>
      <c r="P393" s="416"/>
      <c r="Q393" s="416"/>
      <c r="R393" s="124"/>
      <c r="T393" s="125"/>
      <c r="U393" s="122"/>
      <c r="V393" s="122"/>
      <c r="W393" s="126">
        <f>W394+W396</f>
        <v>0</v>
      </c>
      <c r="X393" s="126">
        <f>X394+X396</f>
        <v>0</v>
      </c>
      <c r="Y393" s="122"/>
      <c r="Z393" s="127">
        <f>Z394+Z396</f>
        <v>0</v>
      </c>
      <c r="AA393" s="122"/>
      <c r="AB393" s="127">
        <f>AB394+AB396</f>
        <v>0</v>
      </c>
      <c r="AC393" s="122"/>
      <c r="AD393" s="128">
        <f>AD394+AD396</f>
        <v>0</v>
      </c>
      <c r="AR393" s="129" t="s">
        <v>192</v>
      </c>
      <c r="AT393" s="130" t="s">
        <v>80</v>
      </c>
      <c r="AU393" s="130" t="s">
        <v>81</v>
      </c>
      <c r="AY393" s="129" t="s">
        <v>142</v>
      </c>
      <c r="BK393" s="131">
        <f>BK394+BK396</f>
        <v>0</v>
      </c>
    </row>
    <row r="394" spans="2:65" s="9" customFormat="1" ht="19.899999999999999" customHeight="1">
      <c r="B394" s="121"/>
      <c r="C394" s="122"/>
      <c r="D394" s="132" t="s">
        <v>121</v>
      </c>
      <c r="E394" s="132"/>
      <c r="F394" s="132"/>
      <c r="G394" s="132"/>
      <c r="H394" s="132"/>
      <c r="I394" s="132"/>
      <c r="J394" s="132"/>
      <c r="K394" s="132"/>
      <c r="L394" s="132"/>
      <c r="M394" s="404">
        <f>BK394</f>
        <v>0</v>
      </c>
      <c r="N394" s="405"/>
      <c r="O394" s="405"/>
      <c r="P394" s="405"/>
      <c r="Q394" s="405"/>
      <c r="R394" s="124"/>
      <c r="T394" s="125"/>
      <c r="U394" s="122"/>
      <c r="V394" s="122"/>
      <c r="W394" s="126">
        <f>W395</f>
        <v>0</v>
      </c>
      <c r="X394" s="126">
        <f>X395</f>
        <v>0</v>
      </c>
      <c r="Y394" s="122"/>
      <c r="Z394" s="127">
        <f>Z395</f>
        <v>0</v>
      </c>
      <c r="AA394" s="122"/>
      <c r="AB394" s="127">
        <f>AB395</f>
        <v>0</v>
      </c>
      <c r="AC394" s="122"/>
      <c r="AD394" s="128">
        <f>AD395</f>
        <v>0</v>
      </c>
      <c r="AR394" s="129" t="s">
        <v>192</v>
      </c>
      <c r="AT394" s="130" t="s">
        <v>80</v>
      </c>
      <c r="AU394" s="130" t="s">
        <v>21</v>
      </c>
      <c r="AY394" s="129" t="s">
        <v>142</v>
      </c>
      <c r="BK394" s="131">
        <f>BK395</f>
        <v>0</v>
      </c>
    </row>
    <row r="395" spans="2:65" s="1" customFormat="1" ht="44.25" customHeight="1">
      <c r="B395" s="133"/>
      <c r="C395" s="134" t="s">
        <v>91</v>
      </c>
      <c r="D395" s="134" t="s">
        <v>144</v>
      </c>
      <c r="E395" s="135" t="s">
        <v>511</v>
      </c>
      <c r="F395" s="406" t="s">
        <v>512</v>
      </c>
      <c r="G395" s="407"/>
      <c r="H395" s="407"/>
      <c r="I395" s="407"/>
      <c r="J395" s="136" t="s">
        <v>205</v>
      </c>
      <c r="K395" s="137">
        <v>1</v>
      </c>
      <c r="L395" s="138"/>
      <c r="M395" s="408"/>
      <c r="N395" s="407"/>
      <c r="O395" s="407"/>
      <c r="P395" s="408">
        <f>ROUND(V395*K395,2)</f>
        <v>0</v>
      </c>
      <c r="Q395" s="407"/>
      <c r="R395" s="139"/>
      <c r="T395" s="140" t="s">
        <v>3</v>
      </c>
      <c r="U395" s="39" t="s">
        <v>44</v>
      </c>
      <c r="V395" s="98">
        <f>L395+M395</f>
        <v>0</v>
      </c>
      <c r="W395" s="98">
        <f>ROUND(L395*K395,2)</f>
        <v>0</v>
      </c>
      <c r="X395" s="98">
        <f>ROUND(M395*K395,2)</f>
        <v>0</v>
      </c>
      <c r="Y395" s="141">
        <v>0</v>
      </c>
      <c r="Z395" s="141">
        <f>Y395*K395</f>
        <v>0</v>
      </c>
      <c r="AA395" s="141">
        <v>0</v>
      </c>
      <c r="AB395" s="141">
        <f>AA395*K395</f>
        <v>0</v>
      </c>
      <c r="AC395" s="141">
        <v>0</v>
      </c>
      <c r="AD395" s="142">
        <f>AC395*K395</f>
        <v>0</v>
      </c>
      <c r="AR395" s="16" t="s">
        <v>513</v>
      </c>
      <c r="AT395" s="16" t="s">
        <v>144</v>
      </c>
      <c r="AU395" s="16" t="s">
        <v>91</v>
      </c>
      <c r="AY395" s="16" t="s">
        <v>142</v>
      </c>
      <c r="BE395" s="143">
        <f>IF(U395="základní",P395,0)</f>
        <v>0</v>
      </c>
      <c r="BF395" s="143">
        <f>IF(U395="snížená",P395,0)</f>
        <v>0</v>
      </c>
      <c r="BG395" s="143">
        <f>IF(U395="zákl. přenesená",P395,0)</f>
        <v>0</v>
      </c>
      <c r="BH395" s="143">
        <f>IF(U395="sníž. přenesená",P395,0)</f>
        <v>0</v>
      </c>
      <c r="BI395" s="143">
        <f>IF(U395="nulová",P395,0)</f>
        <v>0</v>
      </c>
      <c r="BJ395" s="16" t="s">
        <v>21</v>
      </c>
      <c r="BK395" s="143">
        <f>ROUND(V395*K395,2)</f>
        <v>0</v>
      </c>
      <c r="BL395" s="16" t="s">
        <v>513</v>
      </c>
      <c r="BM395" s="16" t="s">
        <v>514</v>
      </c>
    </row>
    <row r="396" spans="2:65" s="9" customFormat="1" ht="29.85" customHeight="1">
      <c r="B396" s="121"/>
      <c r="C396" s="122"/>
      <c r="D396" s="132" t="s">
        <v>122</v>
      </c>
      <c r="E396" s="132"/>
      <c r="F396" s="132"/>
      <c r="G396" s="132"/>
      <c r="H396" s="132"/>
      <c r="I396" s="132"/>
      <c r="J396" s="132"/>
      <c r="K396" s="132"/>
      <c r="L396" s="132"/>
      <c r="M396" s="400">
        <f>BK396</f>
        <v>0</v>
      </c>
      <c r="N396" s="401"/>
      <c r="O396" s="401"/>
      <c r="P396" s="401"/>
      <c r="Q396" s="401"/>
      <c r="R396" s="124"/>
      <c r="T396" s="125"/>
      <c r="U396" s="122"/>
      <c r="V396" s="122"/>
      <c r="W396" s="126">
        <f>W397</f>
        <v>0</v>
      </c>
      <c r="X396" s="126">
        <f>X397</f>
        <v>0</v>
      </c>
      <c r="Y396" s="122"/>
      <c r="Z396" s="127">
        <f>Z397</f>
        <v>0</v>
      </c>
      <c r="AA396" s="122"/>
      <c r="AB396" s="127">
        <f>AB397</f>
        <v>0</v>
      </c>
      <c r="AC396" s="122"/>
      <c r="AD396" s="128">
        <f>AD397</f>
        <v>0</v>
      </c>
      <c r="AR396" s="129" t="s">
        <v>192</v>
      </c>
      <c r="AT396" s="130" t="s">
        <v>80</v>
      </c>
      <c r="AU396" s="130" t="s">
        <v>21</v>
      </c>
      <c r="AY396" s="129" t="s">
        <v>142</v>
      </c>
      <c r="BK396" s="131">
        <f>BK397</f>
        <v>0</v>
      </c>
    </row>
    <row r="397" spans="2:65" s="1" customFormat="1" ht="44.25" customHeight="1">
      <c r="B397" s="133"/>
      <c r="C397" s="134" t="s">
        <v>21</v>
      </c>
      <c r="D397" s="134" t="s">
        <v>144</v>
      </c>
      <c r="E397" s="135" t="s">
        <v>515</v>
      </c>
      <c r="F397" s="406" t="s">
        <v>516</v>
      </c>
      <c r="G397" s="407"/>
      <c r="H397" s="407"/>
      <c r="I397" s="407"/>
      <c r="J397" s="136" t="s">
        <v>205</v>
      </c>
      <c r="K397" s="137">
        <v>1</v>
      </c>
      <c r="L397" s="138"/>
      <c r="M397" s="408"/>
      <c r="N397" s="407"/>
      <c r="O397" s="407"/>
      <c r="P397" s="408">
        <f>ROUND(V397*K397,2)</f>
        <v>0</v>
      </c>
      <c r="Q397" s="407"/>
      <c r="R397" s="139"/>
      <c r="T397" s="140" t="s">
        <v>3</v>
      </c>
      <c r="U397" s="173" t="s">
        <v>44</v>
      </c>
      <c r="V397" s="174">
        <f>L397+M397</f>
        <v>0</v>
      </c>
      <c r="W397" s="174">
        <f>ROUND(L397*K397,2)</f>
        <v>0</v>
      </c>
      <c r="X397" s="174">
        <f>ROUND(M397*K397,2)</f>
        <v>0</v>
      </c>
      <c r="Y397" s="175">
        <v>0</v>
      </c>
      <c r="Z397" s="175">
        <f>Y397*K397</f>
        <v>0</v>
      </c>
      <c r="AA397" s="175">
        <v>0</v>
      </c>
      <c r="AB397" s="175">
        <f>AA397*K397</f>
        <v>0</v>
      </c>
      <c r="AC397" s="175">
        <v>0</v>
      </c>
      <c r="AD397" s="176">
        <f>AC397*K397</f>
        <v>0</v>
      </c>
      <c r="AR397" s="16" t="s">
        <v>513</v>
      </c>
      <c r="AT397" s="16" t="s">
        <v>144</v>
      </c>
      <c r="AU397" s="16" t="s">
        <v>91</v>
      </c>
      <c r="AY397" s="16" t="s">
        <v>142</v>
      </c>
      <c r="BE397" s="143">
        <f>IF(U397="základní",P397,0)</f>
        <v>0</v>
      </c>
      <c r="BF397" s="143">
        <f>IF(U397="snížená",P397,0)</f>
        <v>0</v>
      </c>
      <c r="BG397" s="143">
        <f>IF(U397="zákl. přenesená",P397,0)</f>
        <v>0</v>
      </c>
      <c r="BH397" s="143">
        <f>IF(U397="sníž. přenesená",P397,0)</f>
        <v>0</v>
      </c>
      <c r="BI397" s="143">
        <f>IF(U397="nulová",P397,0)</f>
        <v>0</v>
      </c>
      <c r="BJ397" s="16" t="s">
        <v>21</v>
      </c>
      <c r="BK397" s="143">
        <f>ROUND(V397*K397,2)</f>
        <v>0</v>
      </c>
      <c r="BL397" s="16" t="s">
        <v>513</v>
      </c>
      <c r="BM397" s="16" t="s">
        <v>517</v>
      </c>
    </row>
    <row r="398" spans="2:65" s="1" customFormat="1" ht="6.95" customHeight="1">
      <c r="B398" s="54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6"/>
    </row>
  </sheetData>
  <mergeCells count="526">
    <mergeCell ref="C2:Q2"/>
    <mergeCell ref="C4:Q4"/>
    <mergeCell ref="F6:P6"/>
    <mergeCell ref="O8:P8"/>
    <mergeCell ref="O10:P10"/>
    <mergeCell ref="O11:P11"/>
    <mergeCell ref="O13:P13"/>
    <mergeCell ref="O14:P14"/>
    <mergeCell ref="O16:P16"/>
    <mergeCell ref="O17:P17"/>
    <mergeCell ref="O19:P19"/>
    <mergeCell ref="O20:P20"/>
    <mergeCell ref="E23:L23"/>
    <mergeCell ref="M26:P26"/>
    <mergeCell ref="M27:P27"/>
    <mergeCell ref="M28:P28"/>
    <mergeCell ref="M29:P29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L39:P39"/>
    <mergeCell ref="C76:Q76"/>
    <mergeCell ref="F78:P78"/>
    <mergeCell ref="M80:P80"/>
    <mergeCell ref="M82:Q82"/>
    <mergeCell ref="M83:Q83"/>
    <mergeCell ref="C85:G85"/>
    <mergeCell ref="H85:J85"/>
    <mergeCell ref="K85:L85"/>
    <mergeCell ref="M85:Q85"/>
    <mergeCell ref="H87:J87"/>
    <mergeCell ref="K87:L87"/>
    <mergeCell ref="M87:Q87"/>
    <mergeCell ref="H88:J88"/>
    <mergeCell ref="K88:L88"/>
    <mergeCell ref="M88:Q88"/>
    <mergeCell ref="H89:J89"/>
    <mergeCell ref="K89:L89"/>
    <mergeCell ref="M89:Q89"/>
    <mergeCell ref="H90:J90"/>
    <mergeCell ref="K90:L90"/>
    <mergeCell ref="M90:Q90"/>
    <mergeCell ref="H91:J91"/>
    <mergeCell ref="K91:L91"/>
    <mergeCell ref="M91:Q91"/>
    <mergeCell ref="H92:J92"/>
    <mergeCell ref="K92:L92"/>
    <mergeCell ref="M92:Q92"/>
    <mergeCell ref="H93:J93"/>
    <mergeCell ref="K93:L93"/>
    <mergeCell ref="M93:Q93"/>
    <mergeCell ref="H94:J94"/>
    <mergeCell ref="K94:L94"/>
    <mergeCell ref="M94:Q94"/>
    <mergeCell ref="H95:J95"/>
    <mergeCell ref="K95:L95"/>
    <mergeCell ref="M95:Q95"/>
    <mergeCell ref="H96:J96"/>
    <mergeCell ref="K96:L96"/>
    <mergeCell ref="M96:Q96"/>
    <mergeCell ref="H97:J97"/>
    <mergeCell ref="K97:L97"/>
    <mergeCell ref="M97:Q97"/>
    <mergeCell ref="H98:J98"/>
    <mergeCell ref="K98:L98"/>
    <mergeCell ref="M98:Q98"/>
    <mergeCell ref="H99:J99"/>
    <mergeCell ref="K99:L99"/>
    <mergeCell ref="M99:Q99"/>
    <mergeCell ref="H100:J100"/>
    <mergeCell ref="K100:L100"/>
    <mergeCell ref="M100:Q100"/>
    <mergeCell ref="H101:J101"/>
    <mergeCell ref="K101:L101"/>
    <mergeCell ref="M101:Q101"/>
    <mergeCell ref="H102:J102"/>
    <mergeCell ref="K102:L102"/>
    <mergeCell ref="M102:Q102"/>
    <mergeCell ref="H103:J103"/>
    <mergeCell ref="K103:L103"/>
    <mergeCell ref="M103:Q103"/>
    <mergeCell ref="H104:J104"/>
    <mergeCell ref="K104:L104"/>
    <mergeCell ref="M104:Q104"/>
    <mergeCell ref="H105:J105"/>
    <mergeCell ref="K105:L105"/>
    <mergeCell ref="M105:Q105"/>
    <mergeCell ref="H106:J106"/>
    <mergeCell ref="K106:L106"/>
    <mergeCell ref="M106:Q106"/>
    <mergeCell ref="H107:J107"/>
    <mergeCell ref="K107:L107"/>
    <mergeCell ref="M107:Q107"/>
    <mergeCell ref="H108:J108"/>
    <mergeCell ref="K108:L108"/>
    <mergeCell ref="M108:Q108"/>
    <mergeCell ref="M110:Q110"/>
    <mergeCell ref="L112:Q112"/>
    <mergeCell ref="C118:Q118"/>
    <mergeCell ref="F120:P120"/>
    <mergeCell ref="M122:P122"/>
    <mergeCell ref="M124:Q124"/>
    <mergeCell ref="M125:Q125"/>
    <mergeCell ref="F127:I127"/>
    <mergeCell ref="P127:Q127"/>
    <mergeCell ref="M127:O127"/>
    <mergeCell ref="F131:I131"/>
    <mergeCell ref="P131:Q131"/>
    <mergeCell ref="M131:O131"/>
    <mergeCell ref="F132:I132"/>
    <mergeCell ref="F133:I133"/>
    <mergeCell ref="M128:Q128"/>
    <mergeCell ref="M129:Q129"/>
    <mergeCell ref="M130:Q130"/>
    <mergeCell ref="F134:I134"/>
    <mergeCell ref="P134:Q134"/>
    <mergeCell ref="M134:O134"/>
    <mergeCell ref="F135:I135"/>
    <mergeCell ref="F136:I136"/>
    <mergeCell ref="F137:I137"/>
    <mergeCell ref="P137:Q137"/>
    <mergeCell ref="M137:O137"/>
    <mergeCell ref="F138:I138"/>
    <mergeCell ref="F139:I139"/>
    <mergeCell ref="F140:I140"/>
    <mergeCell ref="P140:Q140"/>
    <mergeCell ref="M140:O140"/>
    <mergeCell ref="F141:I141"/>
    <mergeCell ref="F142:I142"/>
    <mergeCell ref="F143:I143"/>
    <mergeCell ref="F144:I144"/>
    <mergeCell ref="F145:I145"/>
    <mergeCell ref="F146:I146"/>
    <mergeCell ref="P146:Q146"/>
    <mergeCell ref="M146:O146"/>
    <mergeCell ref="F147:I147"/>
    <mergeCell ref="F148:I148"/>
    <mergeCell ref="F149:I149"/>
    <mergeCell ref="F150:I150"/>
    <mergeCell ref="P150:Q150"/>
    <mergeCell ref="M150:O150"/>
    <mergeCell ref="F151:I151"/>
    <mergeCell ref="F152:I152"/>
    <mergeCell ref="F153:I153"/>
    <mergeCell ref="P153:Q153"/>
    <mergeCell ref="M153:O153"/>
    <mergeCell ref="F154:I154"/>
    <mergeCell ref="F155:I155"/>
    <mergeCell ref="F156:I156"/>
    <mergeCell ref="P156:Q156"/>
    <mergeCell ref="M156:O156"/>
    <mergeCell ref="F157:I157"/>
    <mergeCell ref="F158:I158"/>
    <mergeCell ref="F159:I159"/>
    <mergeCell ref="P159:Q159"/>
    <mergeCell ref="M159:O159"/>
    <mergeCell ref="F160:I160"/>
    <mergeCell ref="F161:I161"/>
    <mergeCell ref="F162:I162"/>
    <mergeCell ref="F163:I163"/>
    <mergeCell ref="F164:I164"/>
    <mergeCell ref="F166:I166"/>
    <mergeCell ref="P166:Q166"/>
    <mergeCell ref="M166:O166"/>
    <mergeCell ref="F167:I167"/>
    <mergeCell ref="F168:I168"/>
    <mergeCell ref="F169:I169"/>
    <mergeCell ref="P169:Q169"/>
    <mergeCell ref="M169:O169"/>
    <mergeCell ref="M165:Q165"/>
    <mergeCell ref="F170:I170"/>
    <mergeCell ref="F171:I171"/>
    <mergeCell ref="F173:I173"/>
    <mergeCell ref="P173:Q173"/>
    <mergeCell ref="M173:O173"/>
    <mergeCell ref="F174:I174"/>
    <mergeCell ref="F175:I175"/>
    <mergeCell ref="F176:I176"/>
    <mergeCell ref="F177:I177"/>
    <mergeCell ref="P177:Q177"/>
    <mergeCell ref="M177:O177"/>
    <mergeCell ref="M172:Q172"/>
    <mergeCell ref="F178:I178"/>
    <mergeCell ref="F179:I179"/>
    <mergeCell ref="F180:I180"/>
    <mergeCell ref="P180:Q180"/>
    <mergeCell ref="M180:O180"/>
    <mergeCell ref="F181:I181"/>
    <mergeCell ref="F182:I182"/>
    <mergeCell ref="F184:I184"/>
    <mergeCell ref="P184:Q184"/>
    <mergeCell ref="M184:O184"/>
    <mergeCell ref="M183:Q183"/>
    <mergeCell ref="F185:I185"/>
    <mergeCell ref="F186:I186"/>
    <mergeCell ref="F187:I187"/>
    <mergeCell ref="P187:Q187"/>
    <mergeCell ref="M187:O187"/>
    <mergeCell ref="F188:I188"/>
    <mergeCell ref="F189:I189"/>
    <mergeCell ref="F190:I190"/>
    <mergeCell ref="P190:Q190"/>
    <mergeCell ref="M190:O190"/>
    <mergeCell ref="F191:I191"/>
    <mergeCell ref="F192:I192"/>
    <mergeCell ref="F194:I194"/>
    <mergeCell ref="P194:Q194"/>
    <mergeCell ref="M194:O194"/>
    <mergeCell ref="F195:I195"/>
    <mergeCell ref="F196:I196"/>
    <mergeCell ref="F197:I197"/>
    <mergeCell ref="F198:I198"/>
    <mergeCell ref="M193:Q193"/>
    <mergeCell ref="F199:I199"/>
    <mergeCell ref="F200:I200"/>
    <mergeCell ref="F201:I201"/>
    <mergeCell ref="F202:I202"/>
    <mergeCell ref="F203:I203"/>
    <mergeCell ref="P203:Q203"/>
    <mergeCell ref="M203:O203"/>
    <mergeCell ref="F204:I204"/>
    <mergeCell ref="F205:I205"/>
    <mergeCell ref="F206:I206"/>
    <mergeCell ref="P206:Q206"/>
    <mergeCell ref="M206:O206"/>
    <mergeCell ref="F207:I207"/>
    <mergeCell ref="F208:I208"/>
    <mergeCell ref="F209:I209"/>
    <mergeCell ref="P209:Q209"/>
    <mergeCell ref="M209:O209"/>
    <mergeCell ref="F210:I210"/>
    <mergeCell ref="F211:I211"/>
    <mergeCell ref="F212:I212"/>
    <mergeCell ref="F213:I213"/>
    <mergeCell ref="F214:I214"/>
    <mergeCell ref="F216:I216"/>
    <mergeCell ref="P216:Q216"/>
    <mergeCell ref="M216:O216"/>
    <mergeCell ref="F217:I217"/>
    <mergeCell ref="F218:I218"/>
    <mergeCell ref="M215:Q215"/>
    <mergeCell ref="F219:I219"/>
    <mergeCell ref="P219:Q219"/>
    <mergeCell ref="M219:O219"/>
    <mergeCell ref="F220:I220"/>
    <mergeCell ref="F221:I221"/>
    <mergeCell ref="F222:I222"/>
    <mergeCell ref="P222:Q222"/>
    <mergeCell ref="M222:O222"/>
    <mergeCell ref="F223:I223"/>
    <mergeCell ref="F224:I224"/>
    <mergeCell ref="F225:I225"/>
    <mergeCell ref="P225:Q225"/>
    <mergeCell ref="M225:O225"/>
    <mergeCell ref="F226:I226"/>
    <mergeCell ref="F227:I227"/>
    <mergeCell ref="F228:I228"/>
    <mergeCell ref="P228:Q228"/>
    <mergeCell ref="M228:O228"/>
    <mergeCell ref="F229:I229"/>
    <mergeCell ref="F230:I230"/>
    <mergeCell ref="F231:I231"/>
    <mergeCell ref="F232:I232"/>
    <mergeCell ref="P232:Q232"/>
    <mergeCell ref="M232:O232"/>
    <mergeCell ref="F233:I233"/>
    <mergeCell ref="P233:Q233"/>
    <mergeCell ref="M233:O233"/>
    <mergeCell ref="F235:I235"/>
    <mergeCell ref="P235:Q235"/>
    <mergeCell ref="M235:O235"/>
    <mergeCell ref="F236:I236"/>
    <mergeCell ref="P236:Q236"/>
    <mergeCell ref="M236:O236"/>
    <mergeCell ref="F237:I237"/>
    <mergeCell ref="P237:Q237"/>
    <mergeCell ref="M237:O237"/>
    <mergeCell ref="F239:I239"/>
    <mergeCell ref="P239:Q239"/>
    <mergeCell ref="M239:O239"/>
    <mergeCell ref="F242:I242"/>
    <mergeCell ref="P242:Q242"/>
    <mergeCell ref="M242:O242"/>
    <mergeCell ref="F243:I243"/>
    <mergeCell ref="F244:I244"/>
    <mergeCell ref="F245:I245"/>
    <mergeCell ref="P245:Q245"/>
    <mergeCell ref="M245:O245"/>
    <mergeCell ref="F246:I246"/>
    <mergeCell ref="F247:I247"/>
    <mergeCell ref="F248:I248"/>
    <mergeCell ref="P248:Q248"/>
    <mergeCell ref="M248:O248"/>
    <mergeCell ref="F249:I249"/>
    <mergeCell ref="F250:I250"/>
    <mergeCell ref="F251:I251"/>
    <mergeCell ref="F252:I252"/>
    <mergeCell ref="F253:I253"/>
    <mergeCell ref="F254:I254"/>
    <mergeCell ref="P254:Q254"/>
    <mergeCell ref="M254:O254"/>
    <mergeCell ref="F255:I255"/>
    <mergeCell ref="F256:I256"/>
    <mergeCell ref="F257:I257"/>
    <mergeCell ref="F258:I258"/>
    <mergeCell ref="F259:I259"/>
    <mergeCell ref="F260:I260"/>
    <mergeCell ref="P260:Q260"/>
    <mergeCell ref="M260:O260"/>
    <mergeCell ref="F261:I261"/>
    <mergeCell ref="F262:I262"/>
    <mergeCell ref="F263:I263"/>
    <mergeCell ref="P263:Q263"/>
    <mergeCell ref="M263:O263"/>
    <mergeCell ref="F264:I264"/>
    <mergeCell ref="F265:I265"/>
    <mergeCell ref="F266:I266"/>
    <mergeCell ref="P266:Q266"/>
    <mergeCell ref="M266:O266"/>
    <mergeCell ref="F267:I267"/>
    <mergeCell ref="F268:I268"/>
    <mergeCell ref="F269:I269"/>
    <mergeCell ref="F270:I270"/>
    <mergeCell ref="F271:I271"/>
    <mergeCell ref="P282:Q282"/>
    <mergeCell ref="M282:O282"/>
    <mergeCell ref="F283:I283"/>
    <mergeCell ref="P283:Q283"/>
    <mergeCell ref="M283:O283"/>
    <mergeCell ref="F285:I285"/>
    <mergeCell ref="P285:Q285"/>
    <mergeCell ref="M285:O285"/>
    <mergeCell ref="F272:I272"/>
    <mergeCell ref="F273:I273"/>
    <mergeCell ref="F274:I274"/>
    <mergeCell ref="F275:I275"/>
    <mergeCell ref="F276:I276"/>
    <mergeCell ref="F277:I277"/>
    <mergeCell ref="F278:I278"/>
    <mergeCell ref="F279:I279"/>
    <mergeCell ref="F280:I280"/>
    <mergeCell ref="F302:I302"/>
    <mergeCell ref="P302:Q302"/>
    <mergeCell ref="M302:O302"/>
    <mergeCell ref="F303:I303"/>
    <mergeCell ref="F304:I304"/>
    <mergeCell ref="F305:I305"/>
    <mergeCell ref="P305:Q305"/>
    <mergeCell ref="M305:O305"/>
    <mergeCell ref="F293:I293"/>
    <mergeCell ref="F294:I294"/>
    <mergeCell ref="F295:I295"/>
    <mergeCell ref="F296:I296"/>
    <mergeCell ref="P296:Q296"/>
    <mergeCell ref="M296:O296"/>
    <mergeCell ref="F297:I297"/>
    <mergeCell ref="F298:I298"/>
    <mergeCell ref="F299:I299"/>
    <mergeCell ref="F306:I306"/>
    <mergeCell ref="F307:I307"/>
    <mergeCell ref="F308:I308"/>
    <mergeCell ref="P308:Q308"/>
    <mergeCell ref="M308:O308"/>
    <mergeCell ref="F310:I310"/>
    <mergeCell ref="P310:Q310"/>
    <mergeCell ref="M310:O310"/>
    <mergeCell ref="F311:I311"/>
    <mergeCell ref="M309:Q309"/>
    <mergeCell ref="F312:I312"/>
    <mergeCell ref="F313:I313"/>
    <mergeCell ref="P313:Q313"/>
    <mergeCell ref="M313:O313"/>
    <mergeCell ref="F314:I314"/>
    <mergeCell ref="F315:I315"/>
    <mergeCell ref="F316:I316"/>
    <mergeCell ref="P316:Q316"/>
    <mergeCell ref="M316:O316"/>
    <mergeCell ref="F317:I317"/>
    <mergeCell ref="F318:I318"/>
    <mergeCell ref="F319:I319"/>
    <mergeCell ref="P319:Q319"/>
    <mergeCell ref="M319:O319"/>
    <mergeCell ref="F321:I321"/>
    <mergeCell ref="P321:Q321"/>
    <mergeCell ref="M321:O321"/>
    <mergeCell ref="F322:I322"/>
    <mergeCell ref="M320:Q320"/>
    <mergeCell ref="F323:I323"/>
    <mergeCell ref="F324:I324"/>
    <mergeCell ref="F325:I325"/>
    <mergeCell ref="F326:I326"/>
    <mergeCell ref="F327:I327"/>
    <mergeCell ref="F328:I328"/>
    <mergeCell ref="F329:I329"/>
    <mergeCell ref="P329:Q329"/>
    <mergeCell ref="M329:O329"/>
    <mergeCell ref="F330:I330"/>
    <mergeCell ref="F331:I331"/>
    <mergeCell ref="F332:I332"/>
    <mergeCell ref="F333:I333"/>
    <mergeCell ref="F334:I334"/>
    <mergeCell ref="F335:I335"/>
    <mergeCell ref="F336:I336"/>
    <mergeCell ref="F337:I337"/>
    <mergeCell ref="F338:I338"/>
    <mergeCell ref="P338:Q338"/>
    <mergeCell ref="M338:O338"/>
    <mergeCell ref="F339:I339"/>
    <mergeCell ref="F340:I340"/>
    <mergeCell ref="F341:I341"/>
    <mergeCell ref="F342:I342"/>
    <mergeCell ref="P342:Q342"/>
    <mergeCell ref="M342:O342"/>
    <mergeCell ref="F343:I343"/>
    <mergeCell ref="F344:I344"/>
    <mergeCell ref="F345:I345"/>
    <mergeCell ref="F346:I346"/>
    <mergeCell ref="F347:I347"/>
    <mergeCell ref="F348:I348"/>
    <mergeCell ref="F349:I349"/>
    <mergeCell ref="F350:I350"/>
    <mergeCell ref="F351:I351"/>
    <mergeCell ref="F352:I352"/>
    <mergeCell ref="F353:I353"/>
    <mergeCell ref="F354:I354"/>
    <mergeCell ref="P354:Q354"/>
    <mergeCell ref="M354:O354"/>
    <mergeCell ref="F355:I355"/>
    <mergeCell ref="P355:Q355"/>
    <mergeCell ref="M355:O355"/>
    <mergeCell ref="F356:I356"/>
    <mergeCell ref="P356:Q356"/>
    <mergeCell ref="M356:O356"/>
    <mergeCell ref="F357:I357"/>
    <mergeCell ref="P357:Q357"/>
    <mergeCell ref="M357:O357"/>
    <mergeCell ref="F359:I359"/>
    <mergeCell ref="P359:Q359"/>
    <mergeCell ref="M359:O359"/>
    <mergeCell ref="F360:I360"/>
    <mergeCell ref="P360:Q360"/>
    <mergeCell ref="M360:O360"/>
    <mergeCell ref="M358:Q358"/>
    <mergeCell ref="F361:I361"/>
    <mergeCell ref="F362:I362"/>
    <mergeCell ref="F363:I363"/>
    <mergeCell ref="F364:I364"/>
    <mergeCell ref="P364:Q364"/>
    <mergeCell ref="M364:O364"/>
    <mergeCell ref="F365:I365"/>
    <mergeCell ref="F366:I366"/>
    <mergeCell ref="F367:I367"/>
    <mergeCell ref="M374:O374"/>
    <mergeCell ref="F375:I375"/>
    <mergeCell ref="F376:I376"/>
    <mergeCell ref="F377:I377"/>
    <mergeCell ref="F378:I378"/>
    <mergeCell ref="F379:I379"/>
    <mergeCell ref="F380:I380"/>
    <mergeCell ref="F368:I368"/>
    <mergeCell ref="P368:Q368"/>
    <mergeCell ref="M368:O368"/>
    <mergeCell ref="F369:I369"/>
    <mergeCell ref="F370:I370"/>
    <mergeCell ref="F371:I371"/>
    <mergeCell ref="F372:I372"/>
    <mergeCell ref="P372:Q372"/>
    <mergeCell ref="M372:O372"/>
    <mergeCell ref="M373:Q373"/>
    <mergeCell ref="F374:I374"/>
    <mergeCell ref="P374:Q374"/>
    <mergeCell ref="F397:I397"/>
    <mergeCell ref="P397:Q397"/>
    <mergeCell ref="M397:O397"/>
    <mergeCell ref="F381:I381"/>
    <mergeCell ref="F382:I382"/>
    <mergeCell ref="F383:I383"/>
    <mergeCell ref="F384:I384"/>
    <mergeCell ref="F385:I385"/>
    <mergeCell ref="F386:I386"/>
    <mergeCell ref="F387:I387"/>
    <mergeCell ref="F388:I388"/>
    <mergeCell ref="P388:Q388"/>
    <mergeCell ref="M388:O388"/>
    <mergeCell ref="M393:Q393"/>
    <mergeCell ref="M394:Q394"/>
    <mergeCell ref="M396:Q396"/>
    <mergeCell ref="F389:I389"/>
    <mergeCell ref="F390:I390"/>
    <mergeCell ref="F391:I391"/>
    <mergeCell ref="F392:I392"/>
    <mergeCell ref="F395:I395"/>
    <mergeCell ref="P395:Q395"/>
    <mergeCell ref="M395:O395"/>
    <mergeCell ref="H1:K1"/>
    <mergeCell ref="S2:AF2"/>
    <mergeCell ref="M234:Q234"/>
    <mergeCell ref="M238:Q238"/>
    <mergeCell ref="M240:Q240"/>
    <mergeCell ref="M241:Q241"/>
    <mergeCell ref="M281:Q281"/>
    <mergeCell ref="M284:Q284"/>
    <mergeCell ref="M301:Q301"/>
    <mergeCell ref="F300:I300"/>
    <mergeCell ref="P300:Q300"/>
    <mergeCell ref="M300:O300"/>
    <mergeCell ref="F286:I286"/>
    <mergeCell ref="F287:I287"/>
    <mergeCell ref="F288:I288"/>
    <mergeCell ref="F289:I289"/>
    <mergeCell ref="P289:Q289"/>
    <mergeCell ref="M289:O289"/>
    <mergeCell ref="F290:I290"/>
    <mergeCell ref="F291:I291"/>
    <mergeCell ref="F292:I292"/>
    <mergeCell ref="P280:Q280"/>
    <mergeCell ref="M280:O280"/>
    <mergeCell ref="F282:I282"/>
  </mergeCells>
  <hyperlinks>
    <hyperlink ref="F1:G1" location="C2" tooltip="Krycí list rozpočtu" display="1) Krycí list rozpočtu"/>
    <hyperlink ref="H1:K1" location="C85" tooltip="Rekapitulace rozpočtu" display="2) Rekapitulace rozpočtu"/>
    <hyperlink ref="L1" location="C127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4"/>
  <sheetViews>
    <sheetView showGridLines="0" topLeftCell="A25" workbookViewId="0">
      <selection activeCell="AA49" sqref="AA49"/>
    </sheetView>
  </sheetViews>
  <sheetFormatPr defaultRowHeight="12.75" customHeight="1"/>
  <cols>
    <col min="1" max="1" width="2.83203125" style="186" customWidth="1"/>
    <col min="2" max="2" width="2.1640625" style="186" customWidth="1"/>
    <col min="3" max="3" width="3.1640625" style="186" customWidth="1"/>
    <col min="4" max="4" width="8" style="186" customWidth="1"/>
    <col min="5" max="5" width="15.83203125" style="186" customWidth="1"/>
    <col min="6" max="6" width="0.6640625" style="186" customWidth="1"/>
    <col min="7" max="7" width="3" style="186" customWidth="1"/>
    <col min="8" max="8" width="3.1640625" style="186" customWidth="1"/>
    <col min="9" max="9" width="11.33203125" style="186" customWidth="1"/>
    <col min="10" max="10" width="15.83203125" style="186" customWidth="1"/>
    <col min="11" max="11" width="0.83203125" style="186" customWidth="1"/>
    <col min="12" max="12" width="2.83203125" style="186" customWidth="1"/>
    <col min="13" max="13" width="3.33203125" style="186" customWidth="1"/>
    <col min="14" max="14" width="2.33203125" style="186" customWidth="1"/>
    <col min="15" max="15" width="14.83203125" style="186" customWidth="1"/>
    <col min="16" max="16" width="3.33203125" style="186" customWidth="1"/>
    <col min="17" max="17" width="2.33203125" style="186" customWidth="1"/>
    <col min="18" max="18" width="15.83203125" style="186" customWidth="1"/>
    <col min="19" max="19" width="0.6640625" style="186" customWidth="1"/>
    <col min="20" max="256" width="9.33203125" style="186"/>
    <col min="257" max="257" width="2.83203125" style="186" customWidth="1"/>
    <col min="258" max="258" width="2.1640625" style="186" customWidth="1"/>
    <col min="259" max="259" width="3.1640625" style="186" customWidth="1"/>
    <col min="260" max="260" width="8" style="186" customWidth="1"/>
    <col min="261" max="261" width="15.83203125" style="186" customWidth="1"/>
    <col min="262" max="262" width="0.6640625" style="186" customWidth="1"/>
    <col min="263" max="263" width="3" style="186" customWidth="1"/>
    <col min="264" max="264" width="3.1640625" style="186" customWidth="1"/>
    <col min="265" max="265" width="11.33203125" style="186" customWidth="1"/>
    <col min="266" max="266" width="15.83203125" style="186" customWidth="1"/>
    <col min="267" max="267" width="0.83203125" style="186" customWidth="1"/>
    <col min="268" max="268" width="2.83203125" style="186" customWidth="1"/>
    <col min="269" max="269" width="3.33203125" style="186" customWidth="1"/>
    <col min="270" max="270" width="2.33203125" style="186" customWidth="1"/>
    <col min="271" max="271" width="14.83203125" style="186" customWidth="1"/>
    <col min="272" max="272" width="3.33203125" style="186" customWidth="1"/>
    <col min="273" max="273" width="2.33203125" style="186" customWidth="1"/>
    <col min="274" max="274" width="15.83203125" style="186" customWidth="1"/>
    <col min="275" max="275" width="0.6640625" style="186" customWidth="1"/>
    <col min="276" max="512" width="9.33203125" style="186"/>
    <col min="513" max="513" width="2.83203125" style="186" customWidth="1"/>
    <col min="514" max="514" width="2.1640625" style="186" customWidth="1"/>
    <col min="515" max="515" width="3.1640625" style="186" customWidth="1"/>
    <col min="516" max="516" width="8" style="186" customWidth="1"/>
    <col min="517" max="517" width="15.83203125" style="186" customWidth="1"/>
    <col min="518" max="518" width="0.6640625" style="186" customWidth="1"/>
    <col min="519" max="519" width="3" style="186" customWidth="1"/>
    <col min="520" max="520" width="3.1640625" style="186" customWidth="1"/>
    <col min="521" max="521" width="11.33203125" style="186" customWidth="1"/>
    <col min="522" max="522" width="15.83203125" style="186" customWidth="1"/>
    <col min="523" max="523" width="0.83203125" style="186" customWidth="1"/>
    <col min="524" max="524" width="2.83203125" style="186" customWidth="1"/>
    <col min="525" max="525" width="3.33203125" style="186" customWidth="1"/>
    <col min="526" max="526" width="2.33203125" style="186" customWidth="1"/>
    <col min="527" max="527" width="14.83203125" style="186" customWidth="1"/>
    <col min="528" max="528" width="3.33203125" style="186" customWidth="1"/>
    <col min="529" max="529" width="2.33203125" style="186" customWidth="1"/>
    <col min="530" max="530" width="15.83203125" style="186" customWidth="1"/>
    <col min="531" max="531" width="0.6640625" style="186" customWidth="1"/>
    <col min="532" max="768" width="9.33203125" style="186"/>
    <col min="769" max="769" width="2.83203125" style="186" customWidth="1"/>
    <col min="770" max="770" width="2.1640625" style="186" customWidth="1"/>
    <col min="771" max="771" width="3.1640625" style="186" customWidth="1"/>
    <col min="772" max="772" width="8" style="186" customWidth="1"/>
    <col min="773" max="773" width="15.83203125" style="186" customWidth="1"/>
    <col min="774" max="774" width="0.6640625" style="186" customWidth="1"/>
    <col min="775" max="775" width="3" style="186" customWidth="1"/>
    <col min="776" max="776" width="3.1640625" style="186" customWidth="1"/>
    <col min="777" max="777" width="11.33203125" style="186" customWidth="1"/>
    <col min="778" max="778" width="15.83203125" style="186" customWidth="1"/>
    <col min="779" max="779" width="0.83203125" style="186" customWidth="1"/>
    <col min="780" max="780" width="2.83203125" style="186" customWidth="1"/>
    <col min="781" max="781" width="3.33203125" style="186" customWidth="1"/>
    <col min="782" max="782" width="2.33203125" style="186" customWidth="1"/>
    <col min="783" max="783" width="14.83203125" style="186" customWidth="1"/>
    <col min="784" max="784" width="3.33203125" style="186" customWidth="1"/>
    <col min="785" max="785" width="2.33203125" style="186" customWidth="1"/>
    <col min="786" max="786" width="15.83203125" style="186" customWidth="1"/>
    <col min="787" max="787" width="0.6640625" style="186" customWidth="1"/>
    <col min="788" max="1024" width="9.33203125" style="186"/>
    <col min="1025" max="1025" width="2.83203125" style="186" customWidth="1"/>
    <col min="1026" max="1026" width="2.1640625" style="186" customWidth="1"/>
    <col min="1027" max="1027" width="3.1640625" style="186" customWidth="1"/>
    <col min="1028" max="1028" width="8" style="186" customWidth="1"/>
    <col min="1029" max="1029" width="15.83203125" style="186" customWidth="1"/>
    <col min="1030" max="1030" width="0.6640625" style="186" customWidth="1"/>
    <col min="1031" max="1031" width="3" style="186" customWidth="1"/>
    <col min="1032" max="1032" width="3.1640625" style="186" customWidth="1"/>
    <col min="1033" max="1033" width="11.33203125" style="186" customWidth="1"/>
    <col min="1034" max="1034" width="15.83203125" style="186" customWidth="1"/>
    <col min="1035" max="1035" width="0.83203125" style="186" customWidth="1"/>
    <col min="1036" max="1036" width="2.83203125" style="186" customWidth="1"/>
    <col min="1037" max="1037" width="3.33203125" style="186" customWidth="1"/>
    <col min="1038" max="1038" width="2.33203125" style="186" customWidth="1"/>
    <col min="1039" max="1039" width="14.83203125" style="186" customWidth="1"/>
    <col min="1040" max="1040" width="3.33203125" style="186" customWidth="1"/>
    <col min="1041" max="1041" width="2.33203125" style="186" customWidth="1"/>
    <col min="1042" max="1042" width="15.83203125" style="186" customWidth="1"/>
    <col min="1043" max="1043" width="0.6640625" style="186" customWidth="1"/>
    <col min="1044" max="1280" width="9.33203125" style="186"/>
    <col min="1281" max="1281" width="2.83203125" style="186" customWidth="1"/>
    <col min="1282" max="1282" width="2.1640625" style="186" customWidth="1"/>
    <col min="1283" max="1283" width="3.1640625" style="186" customWidth="1"/>
    <col min="1284" max="1284" width="8" style="186" customWidth="1"/>
    <col min="1285" max="1285" width="15.83203125" style="186" customWidth="1"/>
    <col min="1286" max="1286" width="0.6640625" style="186" customWidth="1"/>
    <col min="1287" max="1287" width="3" style="186" customWidth="1"/>
    <col min="1288" max="1288" width="3.1640625" style="186" customWidth="1"/>
    <col min="1289" max="1289" width="11.33203125" style="186" customWidth="1"/>
    <col min="1290" max="1290" width="15.83203125" style="186" customWidth="1"/>
    <col min="1291" max="1291" width="0.83203125" style="186" customWidth="1"/>
    <col min="1292" max="1292" width="2.83203125" style="186" customWidth="1"/>
    <col min="1293" max="1293" width="3.33203125" style="186" customWidth="1"/>
    <col min="1294" max="1294" width="2.33203125" style="186" customWidth="1"/>
    <col min="1295" max="1295" width="14.83203125" style="186" customWidth="1"/>
    <col min="1296" max="1296" width="3.33203125" style="186" customWidth="1"/>
    <col min="1297" max="1297" width="2.33203125" style="186" customWidth="1"/>
    <col min="1298" max="1298" width="15.83203125" style="186" customWidth="1"/>
    <col min="1299" max="1299" width="0.6640625" style="186" customWidth="1"/>
    <col min="1300" max="1536" width="9.33203125" style="186"/>
    <col min="1537" max="1537" width="2.83203125" style="186" customWidth="1"/>
    <col min="1538" max="1538" width="2.1640625" style="186" customWidth="1"/>
    <col min="1539" max="1539" width="3.1640625" style="186" customWidth="1"/>
    <col min="1540" max="1540" width="8" style="186" customWidth="1"/>
    <col min="1541" max="1541" width="15.83203125" style="186" customWidth="1"/>
    <col min="1542" max="1542" width="0.6640625" style="186" customWidth="1"/>
    <col min="1543" max="1543" width="3" style="186" customWidth="1"/>
    <col min="1544" max="1544" width="3.1640625" style="186" customWidth="1"/>
    <col min="1545" max="1545" width="11.33203125" style="186" customWidth="1"/>
    <col min="1546" max="1546" width="15.83203125" style="186" customWidth="1"/>
    <col min="1547" max="1547" width="0.83203125" style="186" customWidth="1"/>
    <col min="1548" max="1548" width="2.83203125" style="186" customWidth="1"/>
    <col min="1549" max="1549" width="3.33203125" style="186" customWidth="1"/>
    <col min="1550" max="1550" width="2.33203125" style="186" customWidth="1"/>
    <col min="1551" max="1551" width="14.83203125" style="186" customWidth="1"/>
    <col min="1552" max="1552" width="3.33203125" style="186" customWidth="1"/>
    <col min="1553" max="1553" width="2.33203125" style="186" customWidth="1"/>
    <col min="1554" max="1554" width="15.83203125" style="186" customWidth="1"/>
    <col min="1555" max="1555" width="0.6640625" style="186" customWidth="1"/>
    <col min="1556" max="1792" width="9.33203125" style="186"/>
    <col min="1793" max="1793" width="2.83203125" style="186" customWidth="1"/>
    <col min="1794" max="1794" width="2.1640625" style="186" customWidth="1"/>
    <col min="1795" max="1795" width="3.1640625" style="186" customWidth="1"/>
    <col min="1796" max="1796" width="8" style="186" customWidth="1"/>
    <col min="1797" max="1797" width="15.83203125" style="186" customWidth="1"/>
    <col min="1798" max="1798" width="0.6640625" style="186" customWidth="1"/>
    <col min="1799" max="1799" width="3" style="186" customWidth="1"/>
    <col min="1800" max="1800" width="3.1640625" style="186" customWidth="1"/>
    <col min="1801" max="1801" width="11.33203125" style="186" customWidth="1"/>
    <col min="1802" max="1802" width="15.83203125" style="186" customWidth="1"/>
    <col min="1803" max="1803" width="0.83203125" style="186" customWidth="1"/>
    <col min="1804" max="1804" width="2.83203125" style="186" customWidth="1"/>
    <col min="1805" max="1805" width="3.33203125" style="186" customWidth="1"/>
    <col min="1806" max="1806" width="2.33203125" style="186" customWidth="1"/>
    <col min="1807" max="1807" width="14.83203125" style="186" customWidth="1"/>
    <col min="1808" max="1808" width="3.33203125" style="186" customWidth="1"/>
    <col min="1809" max="1809" width="2.33203125" style="186" customWidth="1"/>
    <col min="1810" max="1810" width="15.83203125" style="186" customWidth="1"/>
    <col min="1811" max="1811" width="0.6640625" style="186" customWidth="1"/>
    <col min="1812" max="2048" width="9.33203125" style="186"/>
    <col min="2049" max="2049" width="2.83203125" style="186" customWidth="1"/>
    <col min="2050" max="2050" width="2.1640625" style="186" customWidth="1"/>
    <col min="2051" max="2051" width="3.1640625" style="186" customWidth="1"/>
    <col min="2052" max="2052" width="8" style="186" customWidth="1"/>
    <col min="2053" max="2053" width="15.83203125" style="186" customWidth="1"/>
    <col min="2054" max="2054" width="0.6640625" style="186" customWidth="1"/>
    <col min="2055" max="2055" width="3" style="186" customWidth="1"/>
    <col min="2056" max="2056" width="3.1640625" style="186" customWidth="1"/>
    <col min="2057" max="2057" width="11.33203125" style="186" customWidth="1"/>
    <col min="2058" max="2058" width="15.83203125" style="186" customWidth="1"/>
    <col min="2059" max="2059" width="0.83203125" style="186" customWidth="1"/>
    <col min="2060" max="2060" width="2.83203125" style="186" customWidth="1"/>
    <col min="2061" max="2061" width="3.33203125" style="186" customWidth="1"/>
    <col min="2062" max="2062" width="2.33203125" style="186" customWidth="1"/>
    <col min="2063" max="2063" width="14.83203125" style="186" customWidth="1"/>
    <col min="2064" max="2064" width="3.33203125" style="186" customWidth="1"/>
    <col min="2065" max="2065" width="2.33203125" style="186" customWidth="1"/>
    <col min="2066" max="2066" width="15.83203125" style="186" customWidth="1"/>
    <col min="2067" max="2067" width="0.6640625" style="186" customWidth="1"/>
    <col min="2068" max="2304" width="9.33203125" style="186"/>
    <col min="2305" max="2305" width="2.83203125" style="186" customWidth="1"/>
    <col min="2306" max="2306" width="2.1640625" style="186" customWidth="1"/>
    <col min="2307" max="2307" width="3.1640625" style="186" customWidth="1"/>
    <col min="2308" max="2308" width="8" style="186" customWidth="1"/>
    <col min="2309" max="2309" width="15.83203125" style="186" customWidth="1"/>
    <col min="2310" max="2310" width="0.6640625" style="186" customWidth="1"/>
    <col min="2311" max="2311" width="3" style="186" customWidth="1"/>
    <col min="2312" max="2312" width="3.1640625" style="186" customWidth="1"/>
    <col min="2313" max="2313" width="11.33203125" style="186" customWidth="1"/>
    <col min="2314" max="2314" width="15.83203125" style="186" customWidth="1"/>
    <col min="2315" max="2315" width="0.83203125" style="186" customWidth="1"/>
    <col min="2316" max="2316" width="2.83203125" style="186" customWidth="1"/>
    <col min="2317" max="2317" width="3.33203125" style="186" customWidth="1"/>
    <col min="2318" max="2318" width="2.33203125" style="186" customWidth="1"/>
    <col min="2319" max="2319" width="14.83203125" style="186" customWidth="1"/>
    <col min="2320" max="2320" width="3.33203125" style="186" customWidth="1"/>
    <col min="2321" max="2321" width="2.33203125" style="186" customWidth="1"/>
    <col min="2322" max="2322" width="15.83203125" style="186" customWidth="1"/>
    <col min="2323" max="2323" width="0.6640625" style="186" customWidth="1"/>
    <col min="2324" max="2560" width="9.33203125" style="186"/>
    <col min="2561" max="2561" width="2.83203125" style="186" customWidth="1"/>
    <col min="2562" max="2562" width="2.1640625" style="186" customWidth="1"/>
    <col min="2563" max="2563" width="3.1640625" style="186" customWidth="1"/>
    <col min="2564" max="2564" width="8" style="186" customWidth="1"/>
    <col min="2565" max="2565" width="15.83203125" style="186" customWidth="1"/>
    <col min="2566" max="2566" width="0.6640625" style="186" customWidth="1"/>
    <col min="2567" max="2567" width="3" style="186" customWidth="1"/>
    <col min="2568" max="2568" width="3.1640625" style="186" customWidth="1"/>
    <col min="2569" max="2569" width="11.33203125" style="186" customWidth="1"/>
    <col min="2570" max="2570" width="15.83203125" style="186" customWidth="1"/>
    <col min="2571" max="2571" width="0.83203125" style="186" customWidth="1"/>
    <col min="2572" max="2572" width="2.83203125" style="186" customWidth="1"/>
    <col min="2573" max="2573" width="3.33203125" style="186" customWidth="1"/>
    <col min="2574" max="2574" width="2.33203125" style="186" customWidth="1"/>
    <col min="2575" max="2575" width="14.83203125" style="186" customWidth="1"/>
    <col min="2576" max="2576" width="3.33203125" style="186" customWidth="1"/>
    <col min="2577" max="2577" width="2.33203125" style="186" customWidth="1"/>
    <col min="2578" max="2578" width="15.83203125" style="186" customWidth="1"/>
    <col min="2579" max="2579" width="0.6640625" style="186" customWidth="1"/>
    <col min="2580" max="2816" width="9.33203125" style="186"/>
    <col min="2817" max="2817" width="2.83203125" style="186" customWidth="1"/>
    <col min="2818" max="2818" width="2.1640625" style="186" customWidth="1"/>
    <col min="2819" max="2819" width="3.1640625" style="186" customWidth="1"/>
    <col min="2820" max="2820" width="8" style="186" customWidth="1"/>
    <col min="2821" max="2821" width="15.83203125" style="186" customWidth="1"/>
    <col min="2822" max="2822" width="0.6640625" style="186" customWidth="1"/>
    <col min="2823" max="2823" width="3" style="186" customWidth="1"/>
    <col min="2824" max="2824" width="3.1640625" style="186" customWidth="1"/>
    <col min="2825" max="2825" width="11.33203125" style="186" customWidth="1"/>
    <col min="2826" max="2826" width="15.83203125" style="186" customWidth="1"/>
    <col min="2827" max="2827" width="0.83203125" style="186" customWidth="1"/>
    <col min="2828" max="2828" width="2.83203125" style="186" customWidth="1"/>
    <col min="2829" max="2829" width="3.33203125" style="186" customWidth="1"/>
    <col min="2830" max="2830" width="2.33203125" style="186" customWidth="1"/>
    <col min="2831" max="2831" width="14.83203125" style="186" customWidth="1"/>
    <col min="2832" max="2832" width="3.33203125" style="186" customWidth="1"/>
    <col min="2833" max="2833" width="2.33203125" style="186" customWidth="1"/>
    <col min="2834" max="2834" width="15.83203125" style="186" customWidth="1"/>
    <col min="2835" max="2835" width="0.6640625" style="186" customWidth="1"/>
    <col min="2836" max="3072" width="9.33203125" style="186"/>
    <col min="3073" max="3073" width="2.83203125" style="186" customWidth="1"/>
    <col min="3074" max="3074" width="2.1640625" style="186" customWidth="1"/>
    <col min="3075" max="3075" width="3.1640625" style="186" customWidth="1"/>
    <col min="3076" max="3076" width="8" style="186" customWidth="1"/>
    <col min="3077" max="3077" width="15.83203125" style="186" customWidth="1"/>
    <col min="3078" max="3078" width="0.6640625" style="186" customWidth="1"/>
    <col min="3079" max="3079" width="3" style="186" customWidth="1"/>
    <col min="3080" max="3080" width="3.1640625" style="186" customWidth="1"/>
    <col min="3081" max="3081" width="11.33203125" style="186" customWidth="1"/>
    <col min="3082" max="3082" width="15.83203125" style="186" customWidth="1"/>
    <col min="3083" max="3083" width="0.83203125" style="186" customWidth="1"/>
    <col min="3084" max="3084" width="2.83203125" style="186" customWidth="1"/>
    <col min="3085" max="3085" width="3.33203125" style="186" customWidth="1"/>
    <col min="3086" max="3086" width="2.33203125" style="186" customWidth="1"/>
    <col min="3087" max="3087" width="14.83203125" style="186" customWidth="1"/>
    <col min="3088" max="3088" width="3.33203125" style="186" customWidth="1"/>
    <col min="3089" max="3089" width="2.33203125" style="186" customWidth="1"/>
    <col min="3090" max="3090" width="15.83203125" style="186" customWidth="1"/>
    <col min="3091" max="3091" width="0.6640625" style="186" customWidth="1"/>
    <col min="3092" max="3328" width="9.33203125" style="186"/>
    <col min="3329" max="3329" width="2.83203125" style="186" customWidth="1"/>
    <col min="3330" max="3330" width="2.1640625" style="186" customWidth="1"/>
    <col min="3331" max="3331" width="3.1640625" style="186" customWidth="1"/>
    <col min="3332" max="3332" width="8" style="186" customWidth="1"/>
    <col min="3333" max="3333" width="15.83203125" style="186" customWidth="1"/>
    <col min="3334" max="3334" width="0.6640625" style="186" customWidth="1"/>
    <col min="3335" max="3335" width="3" style="186" customWidth="1"/>
    <col min="3336" max="3336" width="3.1640625" style="186" customWidth="1"/>
    <col min="3337" max="3337" width="11.33203125" style="186" customWidth="1"/>
    <col min="3338" max="3338" width="15.83203125" style="186" customWidth="1"/>
    <col min="3339" max="3339" width="0.83203125" style="186" customWidth="1"/>
    <col min="3340" max="3340" width="2.83203125" style="186" customWidth="1"/>
    <col min="3341" max="3341" width="3.33203125" style="186" customWidth="1"/>
    <col min="3342" max="3342" width="2.33203125" style="186" customWidth="1"/>
    <col min="3343" max="3343" width="14.83203125" style="186" customWidth="1"/>
    <col min="3344" max="3344" width="3.33203125" style="186" customWidth="1"/>
    <col min="3345" max="3345" width="2.33203125" style="186" customWidth="1"/>
    <col min="3346" max="3346" width="15.83203125" style="186" customWidth="1"/>
    <col min="3347" max="3347" width="0.6640625" style="186" customWidth="1"/>
    <col min="3348" max="3584" width="9.33203125" style="186"/>
    <col min="3585" max="3585" width="2.83203125" style="186" customWidth="1"/>
    <col min="3586" max="3586" width="2.1640625" style="186" customWidth="1"/>
    <col min="3587" max="3587" width="3.1640625" style="186" customWidth="1"/>
    <col min="3588" max="3588" width="8" style="186" customWidth="1"/>
    <col min="3589" max="3589" width="15.83203125" style="186" customWidth="1"/>
    <col min="3590" max="3590" width="0.6640625" style="186" customWidth="1"/>
    <col min="3591" max="3591" width="3" style="186" customWidth="1"/>
    <col min="3592" max="3592" width="3.1640625" style="186" customWidth="1"/>
    <col min="3593" max="3593" width="11.33203125" style="186" customWidth="1"/>
    <col min="3594" max="3594" width="15.83203125" style="186" customWidth="1"/>
    <col min="3595" max="3595" width="0.83203125" style="186" customWidth="1"/>
    <col min="3596" max="3596" width="2.83203125" style="186" customWidth="1"/>
    <col min="3597" max="3597" width="3.33203125" style="186" customWidth="1"/>
    <col min="3598" max="3598" width="2.33203125" style="186" customWidth="1"/>
    <col min="3599" max="3599" width="14.83203125" style="186" customWidth="1"/>
    <col min="3600" max="3600" width="3.33203125" style="186" customWidth="1"/>
    <col min="3601" max="3601" width="2.33203125" style="186" customWidth="1"/>
    <col min="3602" max="3602" width="15.83203125" style="186" customWidth="1"/>
    <col min="3603" max="3603" width="0.6640625" style="186" customWidth="1"/>
    <col min="3604" max="3840" width="9.33203125" style="186"/>
    <col min="3841" max="3841" width="2.83203125" style="186" customWidth="1"/>
    <col min="3842" max="3842" width="2.1640625" style="186" customWidth="1"/>
    <col min="3843" max="3843" width="3.1640625" style="186" customWidth="1"/>
    <col min="3844" max="3844" width="8" style="186" customWidth="1"/>
    <col min="3845" max="3845" width="15.83203125" style="186" customWidth="1"/>
    <col min="3846" max="3846" width="0.6640625" style="186" customWidth="1"/>
    <col min="3847" max="3847" width="3" style="186" customWidth="1"/>
    <col min="3848" max="3848" width="3.1640625" style="186" customWidth="1"/>
    <col min="3849" max="3849" width="11.33203125" style="186" customWidth="1"/>
    <col min="3850" max="3850" width="15.83203125" style="186" customWidth="1"/>
    <col min="3851" max="3851" width="0.83203125" style="186" customWidth="1"/>
    <col min="3852" max="3852" width="2.83203125" style="186" customWidth="1"/>
    <col min="3853" max="3853" width="3.33203125" style="186" customWidth="1"/>
    <col min="3854" max="3854" width="2.33203125" style="186" customWidth="1"/>
    <col min="3855" max="3855" width="14.83203125" style="186" customWidth="1"/>
    <col min="3856" max="3856" width="3.33203125" style="186" customWidth="1"/>
    <col min="3857" max="3857" width="2.33203125" style="186" customWidth="1"/>
    <col min="3858" max="3858" width="15.83203125" style="186" customWidth="1"/>
    <col min="3859" max="3859" width="0.6640625" style="186" customWidth="1"/>
    <col min="3860" max="4096" width="9.33203125" style="186"/>
    <col min="4097" max="4097" width="2.83203125" style="186" customWidth="1"/>
    <col min="4098" max="4098" width="2.1640625" style="186" customWidth="1"/>
    <col min="4099" max="4099" width="3.1640625" style="186" customWidth="1"/>
    <col min="4100" max="4100" width="8" style="186" customWidth="1"/>
    <col min="4101" max="4101" width="15.83203125" style="186" customWidth="1"/>
    <col min="4102" max="4102" width="0.6640625" style="186" customWidth="1"/>
    <col min="4103" max="4103" width="3" style="186" customWidth="1"/>
    <col min="4104" max="4104" width="3.1640625" style="186" customWidth="1"/>
    <col min="4105" max="4105" width="11.33203125" style="186" customWidth="1"/>
    <col min="4106" max="4106" width="15.83203125" style="186" customWidth="1"/>
    <col min="4107" max="4107" width="0.83203125" style="186" customWidth="1"/>
    <col min="4108" max="4108" width="2.83203125" style="186" customWidth="1"/>
    <col min="4109" max="4109" width="3.33203125" style="186" customWidth="1"/>
    <col min="4110" max="4110" width="2.33203125" style="186" customWidth="1"/>
    <col min="4111" max="4111" width="14.83203125" style="186" customWidth="1"/>
    <col min="4112" max="4112" width="3.33203125" style="186" customWidth="1"/>
    <col min="4113" max="4113" width="2.33203125" style="186" customWidth="1"/>
    <col min="4114" max="4114" width="15.83203125" style="186" customWidth="1"/>
    <col min="4115" max="4115" width="0.6640625" style="186" customWidth="1"/>
    <col min="4116" max="4352" width="9.33203125" style="186"/>
    <col min="4353" max="4353" width="2.83203125" style="186" customWidth="1"/>
    <col min="4354" max="4354" width="2.1640625" style="186" customWidth="1"/>
    <col min="4355" max="4355" width="3.1640625" style="186" customWidth="1"/>
    <col min="4356" max="4356" width="8" style="186" customWidth="1"/>
    <col min="4357" max="4357" width="15.83203125" style="186" customWidth="1"/>
    <col min="4358" max="4358" width="0.6640625" style="186" customWidth="1"/>
    <col min="4359" max="4359" width="3" style="186" customWidth="1"/>
    <col min="4360" max="4360" width="3.1640625" style="186" customWidth="1"/>
    <col min="4361" max="4361" width="11.33203125" style="186" customWidth="1"/>
    <col min="4362" max="4362" width="15.83203125" style="186" customWidth="1"/>
    <col min="4363" max="4363" width="0.83203125" style="186" customWidth="1"/>
    <col min="4364" max="4364" width="2.83203125" style="186" customWidth="1"/>
    <col min="4365" max="4365" width="3.33203125" style="186" customWidth="1"/>
    <col min="4366" max="4366" width="2.33203125" style="186" customWidth="1"/>
    <col min="4367" max="4367" width="14.83203125" style="186" customWidth="1"/>
    <col min="4368" max="4368" width="3.33203125" style="186" customWidth="1"/>
    <col min="4369" max="4369" width="2.33203125" style="186" customWidth="1"/>
    <col min="4370" max="4370" width="15.83203125" style="186" customWidth="1"/>
    <col min="4371" max="4371" width="0.6640625" style="186" customWidth="1"/>
    <col min="4372" max="4608" width="9.33203125" style="186"/>
    <col min="4609" max="4609" width="2.83203125" style="186" customWidth="1"/>
    <col min="4610" max="4610" width="2.1640625" style="186" customWidth="1"/>
    <col min="4611" max="4611" width="3.1640625" style="186" customWidth="1"/>
    <col min="4612" max="4612" width="8" style="186" customWidth="1"/>
    <col min="4613" max="4613" width="15.83203125" style="186" customWidth="1"/>
    <col min="4614" max="4614" width="0.6640625" style="186" customWidth="1"/>
    <col min="4615" max="4615" width="3" style="186" customWidth="1"/>
    <col min="4616" max="4616" width="3.1640625" style="186" customWidth="1"/>
    <col min="4617" max="4617" width="11.33203125" style="186" customWidth="1"/>
    <col min="4618" max="4618" width="15.83203125" style="186" customWidth="1"/>
    <col min="4619" max="4619" width="0.83203125" style="186" customWidth="1"/>
    <col min="4620" max="4620" width="2.83203125" style="186" customWidth="1"/>
    <col min="4621" max="4621" width="3.33203125" style="186" customWidth="1"/>
    <col min="4622" max="4622" width="2.33203125" style="186" customWidth="1"/>
    <col min="4623" max="4623" width="14.83203125" style="186" customWidth="1"/>
    <col min="4624" max="4624" width="3.33203125" style="186" customWidth="1"/>
    <col min="4625" max="4625" width="2.33203125" style="186" customWidth="1"/>
    <col min="4626" max="4626" width="15.83203125" style="186" customWidth="1"/>
    <col min="4627" max="4627" width="0.6640625" style="186" customWidth="1"/>
    <col min="4628" max="4864" width="9.33203125" style="186"/>
    <col min="4865" max="4865" width="2.83203125" style="186" customWidth="1"/>
    <col min="4866" max="4866" width="2.1640625" style="186" customWidth="1"/>
    <col min="4867" max="4867" width="3.1640625" style="186" customWidth="1"/>
    <col min="4868" max="4868" width="8" style="186" customWidth="1"/>
    <col min="4869" max="4869" width="15.83203125" style="186" customWidth="1"/>
    <col min="4870" max="4870" width="0.6640625" style="186" customWidth="1"/>
    <col min="4871" max="4871" width="3" style="186" customWidth="1"/>
    <col min="4872" max="4872" width="3.1640625" style="186" customWidth="1"/>
    <col min="4873" max="4873" width="11.33203125" style="186" customWidth="1"/>
    <col min="4874" max="4874" width="15.83203125" style="186" customWidth="1"/>
    <col min="4875" max="4875" width="0.83203125" style="186" customWidth="1"/>
    <col min="4876" max="4876" width="2.83203125" style="186" customWidth="1"/>
    <col min="4877" max="4877" width="3.33203125" style="186" customWidth="1"/>
    <col min="4878" max="4878" width="2.33203125" style="186" customWidth="1"/>
    <col min="4879" max="4879" width="14.83203125" style="186" customWidth="1"/>
    <col min="4880" max="4880" width="3.33203125" style="186" customWidth="1"/>
    <col min="4881" max="4881" width="2.33203125" style="186" customWidth="1"/>
    <col min="4882" max="4882" width="15.83203125" style="186" customWidth="1"/>
    <col min="4883" max="4883" width="0.6640625" style="186" customWidth="1"/>
    <col min="4884" max="5120" width="9.33203125" style="186"/>
    <col min="5121" max="5121" width="2.83203125" style="186" customWidth="1"/>
    <col min="5122" max="5122" width="2.1640625" style="186" customWidth="1"/>
    <col min="5123" max="5123" width="3.1640625" style="186" customWidth="1"/>
    <col min="5124" max="5124" width="8" style="186" customWidth="1"/>
    <col min="5125" max="5125" width="15.83203125" style="186" customWidth="1"/>
    <col min="5126" max="5126" width="0.6640625" style="186" customWidth="1"/>
    <col min="5127" max="5127" width="3" style="186" customWidth="1"/>
    <col min="5128" max="5128" width="3.1640625" style="186" customWidth="1"/>
    <col min="5129" max="5129" width="11.33203125" style="186" customWidth="1"/>
    <col min="5130" max="5130" width="15.83203125" style="186" customWidth="1"/>
    <col min="5131" max="5131" width="0.83203125" style="186" customWidth="1"/>
    <col min="5132" max="5132" width="2.83203125" style="186" customWidth="1"/>
    <col min="5133" max="5133" width="3.33203125" style="186" customWidth="1"/>
    <col min="5134" max="5134" width="2.33203125" style="186" customWidth="1"/>
    <col min="5135" max="5135" width="14.83203125" style="186" customWidth="1"/>
    <col min="5136" max="5136" width="3.33203125" style="186" customWidth="1"/>
    <col min="5137" max="5137" width="2.33203125" style="186" customWidth="1"/>
    <col min="5138" max="5138" width="15.83203125" style="186" customWidth="1"/>
    <col min="5139" max="5139" width="0.6640625" style="186" customWidth="1"/>
    <col min="5140" max="5376" width="9.33203125" style="186"/>
    <col min="5377" max="5377" width="2.83203125" style="186" customWidth="1"/>
    <col min="5378" max="5378" width="2.1640625" style="186" customWidth="1"/>
    <col min="5379" max="5379" width="3.1640625" style="186" customWidth="1"/>
    <col min="5380" max="5380" width="8" style="186" customWidth="1"/>
    <col min="5381" max="5381" width="15.83203125" style="186" customWidth="1"/>
    <col min="5382" max="5382" width="0.6640625" style="186" customWidth="1"/>
    <col min="5383" max="5383" width="3" style="186" customWidth="1"/>
    <col min="5384" max="5384" width="3.1640625" style="186" customWidth="1"/>
    <col min="5385" max="5385" width="11.33203125" style="186" customWidth="1"/>
    <col min="5386" max="5386" width="15.83203125" style="186" customWidth="1"/>
    <col min="5387" max="5387" width="0.83203125" style="186" customWidth="1"/>
    <col min="5388" max="5388" width="2.83203125" style="186" customWidth="1"/>
    <col min="5389" max="5389" width="3.33203125" style="186" customWidth="1"/>
    <col min="5390" max="5390" width="2.33203125" style="186" customWidth="1"/>
    <col min="5391" max="5391" width="14.83203125" style="186" customWidth="1"/>
    <col min="5392" max="5392" width="3.33203125" style="186" customWidth="1"/>
    <col min="5393" max="5393" width="2.33203125" style="186" customWidth="1"/>
    <col min="5394" max="5394" width="15.83203125" style="186" customWidth="1"/>
    <col min="5395" max="5395" width="0.6640625" style="186" customWidth="1"/>
    <col min="5396" max="5632" width="9.33203125" style="186"/>
    <col min="5633" max="5633" width="2.83203125" style="186" customWidth="1"/>
    <col min="5634" max="5634" width="2.1640625" style="186" customWidth="1"/>
    <col min="5635" max="5635" width="3.1640625" style="186" customWidth="1"/>
    <col min="5636" max="5636" width="8" style="186" customWidth="1"/>
    <col min="5637" max="5637" width="15.83203125" style="186" customWidth="1"/>
    <col min="5638" max="5638" width="0.6640625" style="186" customWidth="1"/>
    <col min="5639" max="5639" width="3" style="186" customWidth="1"/>
    <col min="5640" max="5640" width="3.1640625" style="186" customWidth="1"/>
    <col min="5641" max="5641" width="11.33203125" style="186" customWidth="1"/>
    <col min="5642" max="5642" width="15.83203125" style="186" customWidth="1"/>
    <col min="5643" max="5643" width="0.83203125" style="186" customWidth="1"/>
    <col min="5644" max="5644" width="2.83203125" style="186" customWidth="1"/>
    <col min="5645" max="5645" width="3.33203125" style="186" customWidth="1"/>
    <col min="5646" max="5646" width="2.33203125" style="186" customWidth="1"/>
    <col min="5647" max="5647" width="14.83203125" style="186" customWidth="1"/>
    <col min="5648" max="5648" width="3.33203125" style="186" customWidth="1"/>
    <col min="5649" max="5649" width="2.33203125" style="186" customWidth="1"/>
    <col min="5650" max="5650" width="15.83203125" style="186" customWidth="1"/>
    <col min="5651" max="5651" width="0.6640625" style="186" customWidth="1"/>
    <col min="5652" max="5888" width="9.33203125" style="186"/>
    <col min="5889" max="5889" width="2.83203125" style="186" customWidth="1"/>
    <col min="5890" max="5890" width="2.1640625" style="186" customWidth="1"/>
    <col min="5891" max="5891" width="3.1640625" style="186" customWidth="1"/>
    <col min="5892" max="5892" width="8" style="186" customWidth="1"/>
    <col min="5893" max="5893" width="15.83203125" style="186" customWidth="1"/>
    <col min="5894" max="5894" width="0.6640625" style="186" customWidth="1"/>
    <col min="5895" max="5895" width="3" style="186" customWidth="1"/>
    <col min="5896" max="5896" width="3.1640625" style="186" customWidth="1"/>
    <col min="5897" max="5897" width="11.33203125" style="186" customWidth="1"/>
    <col min="5898" max="5898" width="15.83203125" style="186" customWidth="1"/>
    <col min="5899" max="5899" width="0.83203125" style="186" customWidth="1"/>
    <col min="5900" max="5900" width="2.83203125" style="186" customWidth="1"/>
    <col min="5901" max="5901" width="3.33203125" style="186" customWidth="1"/>
    <col min="5902" max="5902" width="2.33203125" style="186" customWidth="1"/>
    <col min="5903" max="5903" width="14.83203125" style="186" customWidth="1"/>
    <col min="5904" max="5904" width="3.33203125" style="186" customWidth="1"/>
    <col min="5905" max="5905" width="2.33203125" style="186" customWidth="1"/>
    <col min="5906" max="5906" width="15.83203125" style="186" customWidth="1"/>
    <col min="5907" max="5907" width="0.6640625" style="186" customWidth="1"/>
    <col min="5908" max="6144" width="9.33203125" style="186"/>
    <col min="6145" max="6145" width="2.83203125" style="186" customWidth="1"/>
    <col min="6146" max="6146" width="2.1640625" style="186" customWidth="1"/>
    <col min="6147" max="6147" width="3.1640625" style="186" customWidth="1"/>
    <col min="6148" max="6148" width="8" style="186" customWidth="1"/>
    <col min="6149" max="6149" width="15.83203125" style="186" customWidth="1"/>
    <col min="6150" max="6150" width="0.6640625" style="186" customWidth="1"/>
    <col min="6151" max="6151" width="3" style="186" customWidth="1"/>
    <col min="6152" max="6152" width="3.1640625" style="186" customWidth="1"/>
    <col min="6153" max="6153" width="11.33203125" style="186" customWidth="1"/>
    <col min="6154" max="6154" width="15.83203125" style="186" customWidth="1"/>
    <col min="6155" max="6155" width="0.83203125" style="186" customWidth="1"/>
    <col min="6156" max="6156" width="2.83203125" style="186" customWidth="1"/>
    <col min="6157" max="6157" width="3.33203125" style="186" customWidth="1"/>
    <col min="6158" max="6158" width="2.33203125" style="186" customWidth="1"/>
    <col min="6159" max="6159" width="14.83203125" style="186" customWidth="1"/>
    <col min="6160" max="6160" width="3.33203125" style="186" customWidth="1"/>
    <col min="6161" max="6161" width="2.33203125" style="186" customWidth="1"/>
    <col min="6162" max="6162" width="15.83203125" style="186" customWidth="1"/>
    <col min="6163" max="6163" width="0.6640625" style="186" customWidth="1"/>
    <col min="6164" max="6400" width="9.33203125" style="186"/>
    <col min="6401" max="6401" width="2.83203125" style="186" customWidth="1"/>
    <col min="6402" max="6402" width="2.1640625" style="186" customWidth="1"/>
    <col min="6403" max="6403" width="3.1640625" style="186" customWidth="1"/>
    <col min="6404" max="6404" width="8" style="186" customWidth="1"/>
    <col min="6405" max="6405" width="15.83203125" style="186" customWidth="1"/>
    <col min="6406" max="6406" width="0.6640625" style="186" customWidth="1"/>
    <col min="6407" max="6407" width="3" style="186" customWidth="1"/>
    <col min="6408" max="6408" width="3.1640625" style="186" customWidth="1"/>
    <col min="6409" max="6409" width="11.33203125" style="186" customWidth="1"/>
    <col min="6410" max="6410" width="15.83203125" style="186" customWidth="1"/>
    <col min="6411" max="6411" width="0.83203125" style="186" customWidth="1"/>
    <col min="6412" max="6412" width="2.83203125" style="186" customWidth="1"/>
    <col min="6413" max="6413" width="3.33203125" style="186" customWidth="1"/>
    <col min="6414" max="6414" width="2.33203125" style="186" customWidth="1"/>
    <col min="6415" max="6415" width="14.83203125" style="186" customWidth="1"/>
    <col min="6416" max="6416" width="3.33203125" style="186" customWidth="1"/>
    <col min="6417" max="6417" width="2.33203125" style="186" customWidth="1"/>
    <col min="6418" max="6418" width="15.83203125" style="186" customWidth="1"/>
    <col min="6419" max="6419" width="0.6640625" style="186" customWidth="1"/>
    <col min="6420" max="6656" width="9.33203125" style="186"/>
    <col min="6657" max="6657" width="2.83203125" style="186" customWidth="1"/>
    <col min="6658" max="6658" width="2.1640625" style="186" customWidth="1"/>
    <col min="6659" max="6659" width="3.1640625" style="186" customWidth="1"/>
    <col min="6660" max="6660" width="8" style="186" customWidth="1"/>
    <col min="6661" max="6661" width="15.83203125" style="186" customWidth="1"/>
    <col min="6662" max="6662" width="0.6640625" style="186" customWidth="1"/>
    <col min="6663" max="6663" width="3" style="186" customWidth="1"/>
    <col min="6664" max="6664" width="3.1640625" style="186" customWidth="1"/>
    <col min="6665" max="6665" width="11.33203125" style="186" customWidth="1"/>
    <col min="6666" max="6666" width="15.83203125" style="186" customWidth="1"/>
    <col min="6667" max="6667" width="0.83203125" style="186" customWidth="1"/>
    <col min="6668" max="6668" width="2.83203125" style="186" customWidth="1"/>
    <col min="6669" max="6669" width="3.33203125" style="186" customWidth="1"/>
    <col min="6670" max="6670" width="2.33203125" style="186" customWidth="1"/>
    <col min="6671" max="6671" width="14.83203125" style="186" customWidth="1"/>
    <col min="6672" max="6672" width="3.33203125" style="186" customWidth="1"/>
    <col min="6673" max="6673" width="2.33203125" style="186" customWidth="1"/>
    <col min="6674" max="6674" width="15.83203125" style="186" customWidth="1"/>
    <col min="6675" max="6675" width="0.6640625" style="186" customWidth="1"/>
    <col min="6676" max="6912" width="9.33203125" style="186"/>
    <col min="6913" max="6913" width="2.83203125" style="186" customWidth="1"/>
    <col min="6914" max="6914" width="2.1640625" style="186" customWidth="1"/>
    <col min="6915" max="6915" width="3.1640625" style="186" customWidth="1"/>
    <col min="6916" max="6916" width="8" style="186" customWidth="1"/>
    <col min="6917" max="6917" width="15.83203125" style="186" customWidth="1"/>
    <col min="6918" max="6918" width="0.6640625" style="186" customWidth="1"/>
    <col min="6919" max="6919" width="3" style="186" customWidth="1"/>
    <col min="6920" max="6920" width="3.1640625" style="186" customWidth="1"/>
    <col min="6921" max="6921" width="11.33203125" style="186" customWidth="1"/>
    <col min="6922" max="6922" width="15.83203125" style="186" customWidth="1"/>
    <col min="6923" max="6923" width="0.83203125" style="186" customWidth="1"/>
    <col min="6924" max="6924" width="2.83203125" style="186" customWidth="1"/>
    <col min="6925" max="6925" width="3.33203125" style="186" customWidth="1"/>
    <col min="6926" max="6926" width="2.33203125" style="186" customWidth="1"/>
    <col min="6927" max="6927" width="14.83203125" style="186" customWidth="1"/>
    <col min="6928" max="6928" width="3.33203125" style="186" customWidth="1"/>
    <col min="6929" max="6929" width="2.33203125" style="186" customWidth="1"/>
    <col min="6930" max="6930" width="15.83203125" style="186" customWidth="1"/>
    <col min="6931" max="6931" width="0.6640625" style="186" customWidth="1"/>
    <col min="6932" max="7168" width="9.33203125" style="186"/>
    <col min="7169" max="7169" width="2.83203125" style="186" customWidth="1"/>
    <col min="7170" max="7170" width="2.1640625" style="186" customWidth="1"/>
    <col min="7171" max="7171" width="3.1640625" style="186" customWidth="1"/>
    <col min="7172" max="7172" width="8" style="186" customWidth="1"/>
    <col min="7173" max="7173" width="15.83203125" style="186" customWidth="1"/>
    <col min="7174" max="7174" width="0.6640625" style="186" customWidth="1"/>
    <col min="7175" max="7175" width="3" style="186" customWidth="1"/>
    <col min="7176" max="7176" width="3.1640625" style="186" customWidth="1"/>
    <col min="7177" max="7177" width="11.33203125" style="186" customWidth="1"/>
    <col min="7178" max="7178" width="15.83203125" style="186" customWidth="1"/>
    <col min="7179" max="7179" width="0.83203125" style="186" customWidth="1"/>
    <col min="7180" max="7180" width="2.83203125" style="186" customWidth="1"/>
    <col min="7181" max="7181" width="3.33203125" style="186" customWidth="1"/>
    <col min="7182" max="7182" width="2.33203125" style="186" customWidth="1"/>
    <col min="7183" max="7183" width="14.83203125" style="186" customWidth="1"/>
    <col min="7184" max="7184" width="3.33203125" style="186" customWidth="1"/>
    <col min="7185" max="7185" width="2.33203125" style="186" customWidth="1"/>
    <col min="7186" max="7186" width="15.83203125" style="186" customWidth="1"/>
    <col min="7187" max="7187" width="0.6640625" style="186" customWidth="1"/>
    <col min="7188" max="7424" width="9.33203125" style="186"/>
    <col min="7425" max="7425" width="2.83203125" style="186" customWidth="1"/>
    <col min="7426" max="7426" width="2.1640625" style="186" customWidth="1"/>
    <col min="7427" max="7427" width="3.1640625" style="186" customWidth="1"/>
    <col min="7428" max="7428" width="8" style="186" customWidth="1"/>
    <col min="7429" max="7429" width="15.83203125" style="186" customWidth="1"/>
    <col min="7430" max="7430" width="0.6640625" style="186" customWidth="1"/>
    <col min="7431" max="7431" width="3" style="186" customWidth="1"/>
    <col min="7432" max="7432" width="3.1640625" style="186" customWidth="1"/>
    <col min="7433" max="7433" width="11.33203125" style="186" customWidth="1"/>
    <col min="7434" max="7434" width="15.83203125" style="186" customWidth="1"/>
    <col min="7435" max="7435" width="0.83203125" style="186" customWidth="1"/>
    <col min="7436" max="7436" width="2.83203125" style="186" customWidth="1"/>
    <col min="7437" max="7437" width="3.33203125" style="186" customWidth="1"/>
    <col min="7438" max="7438" width="2.33203125" style="186" customWidth="1"/>
    <col min="7439" max="7439" width="14.83203125" style="186" customWidth="1"/>
    <col min="7440" max="7440" width="3.33203125" style="186" customWidth="1"/>
    <col min="7441" max="7441" width="2.33203125" style="186" customWidth="1"/>
    <col min="7442" max="7442" width="15.83203125" style="186" customWidth="1"/>
    <col min="7443" max="7443" width="0.6640625" style="186" customWidth="1"/>
    <col min="7444" max="7680" width="9.33203125" style="186"/>
    <col min="7681" max="7681" width="2.83203125" style="186" customWidth="1"/>
    <col min="7682" max="7682" width="2.1640625" style="186" customWidth="1"/>
    <col min="7683" max="7683" width="3.1640625" style="186" customWidth="1"/>
    <col min="7684" max="7684" width="8" style="186" customWidth="1"/>
    <col min="7685" max="7685" width="15.83203125" style="186" customWidth="1"/>
    <col min="7686" max="7686" width="0.6640625" style="186" customWidth="1"/>
    <col min="7687" max="7687" width="3" style="186" customWidth="1"/>
    <col min="7688" max="7688" width="3.1640625" style="186" customWidth="1"/>
    <col min="7689" max="7689" width="11.33203125" style="186" customWidth="1"/>
    <col min="7690" max="7690" width="15.83203125" style="186" customWidth="1"/>
    <col min="7691" max="7691" width="0.83203125" style="186" customWidth="1"/>
    <col min="7692" max="7692" width="2.83203125" style="186" customWidth="1"/>
    <col min="7693" max="7693" width="3.33203125" style="186" customWidth="1"/>
    <col min="7694" max="7694" width="2.33203125" style="186" customWidth="1"/>
    <col min="7695" max="7695" width="14.83203125" style="186" customWidth="1"/>
    <col min="7696" max="7696" width="3.33203125" style="186" customWidth="1"/>
    <col min="7697" max="7697" width="2.33203125" style="186" customWidth="1"/>
    <col min="7698" max="7698" width="15.83203125" style="186" customWidth="1"/>
    <col min="7699" max="7699" width="0.6640625" style="186" customWidth="1"/>
    <col min="7700" max="7936" width="9.33203125" style="186"/>
    <col min="7937" max="7937" width="2.83203125" style="186" customWidth="1"/>
    <col min="7938" max="7938" width="2.1640625" style="186" customWidth="1"/>
    <col min="7939" max="7939" width="3.1640625" style="186" customWidth="1"/>
    <col min="7940" max="7940" width="8" style="186" customWidth="1"/>
    <col min="7941" max="7941" width="15.83203125" style="186" customWidth="1"/>
    <col min="7942" max="7942" width="0.6640625" style="186" customWidth="1"/>
    <col min="7943" max="7943" width="3" style="186" customWidth="1"/>
    <col min="7944" max="7944" width="3.1640625" style="186" customWidth="1"/>
    <col min="7945" max="7945" width="11.33203125" style="186" customWidth="1"/>
    <col min="7946" max="7946" width="15.83203125" style="186" customWidth="1"/>
    <col min="7947" max="7947" width="0.83203125" style="186" customWidth="1"/>
    <col min="7948" max="7948" width="2.83203125" style="186" customWidth="1"/>
    <col min="7949" max="7949" width="3.33203125" style="186" customWidth="1"/>
    <col min="7950" max="7950" width="2.33203125" style="186" customWidth="1"/>
    <col min="7951" max="7951" width="14.83203125" style="186" customWidth="1"/>
    <col min="7952" max="7952" width="3.33203125" style="186" customWidth="1"/>
    <col min="7953" max="7953" width="2.33203125" style="186" customWidth="1"/>
    <col min="7954" max="7954" width="15.83203125" style="186" customWidth="1"/>
    <col min="7955" max="7955" width="0.6640625" style="186" customWidth="1"/>
    <col min="7956" max="8192" width="9.33203125" style="186"/>
    <col min="8193" max="8193" width="2.83203125" style="186" customWidth="1"/>
    <col min="8194" max="8194" width="2.1640625" style="186" customWidth="1"/>
    <col min="8195" max="8195" width="3.1640625" style="186" customWidth="1"/>
    <col min="8196" max="8196" width="8" style="186" customWidth="1"/>
    <col min="8197" max="8197" width="15.83203125" style="186" customWidth="1"/>
    <col min="8198" max="8198" width="0.6640625" style="186" customWidth="1"/>
    <col min="8199" max="8199" width="3" style="186" customWidth="1"/>
    <col min="8200" max="8200" width="3.1640625" style="186" customWidth="1"/>
    <col min="8201" max="8201" width="11.33203125" style="186" customWidth="1"/>
    <col min="8202" max="8202" width="15.83203125" style="186" customWidth="1"/>
    <col min="8203" max="8203" width="0.83203125" style="186" customWidth="1"/>
    <col min="8204" max="8204" width="2.83203125" style="186" customWidth="1"/>
    <col min="8205" max="8205" width="3.33203125" style="186" customWidth="1"/>
    <col min="8206" max="8206" width="2.33203125" style="186" customWidth="1"/>
    <col min="8207" max="8207" width="14.83203125" style="186" customWidth="1"/>
    <col min="8208" max="8208" width="3.33203125" style="186" customWidth="1"/>
    <col min="8209" max="8209" width="2.33203125" style="186" customWidth="1"/>
    <col min="8210" max="8210" width="15.83203125" style="186" customWidth="1"/>
    <col min="8211" max="8211" width="0.6640625" style="186" customWidth="1"/>
    <col min="8212" max="8448" width="9.33203125" style="186"/>
    <col min="8449" max="8449" width="2.83203125" style="186" customWidth="1"/>
    <col min="8450" max="8450" width="2.1640625" style="186" customWidth="1"/>
    <col min="8451" max="8451" width="3.1640625" style="186" customWidth="1"/>
    <col min="8452" max="8452" width="8" style="186" customWidth="1"/>
    <col min="8453" max="8453" width="15.83203125" style="186" customWidth="1"/>
    <col min="8454" max="8454" width="0.6640625" style="186" customWidth="1"/>
    <col min="8455" max="8455" width="3" style="186" customWidth="1"/>
    <col min="8456" max="8456" width="3.1640625" style="186" customWidth="1"/>
    <col min="8457" max="8457" width="11.33203125" style="186" customWidth="1"/>
    <col min="8458" max="8458" width="15.83203125" style="186" customWidth="1"/>
    <col min="8459" max="8459" width="0.83203125" style="186" customWidth="1"/>
    <col min="8460" max="8460" width="2.83203125" style="186" customWidth="1"/>
    <col min="8461" max="8461" width="3.33203125" style="186" customWidth="1"/>
    <col min="8462" max="8462" width="2.33203125" style="186" customWidth="1"/>
    <col min="8463" max="8463" width="14.83203125" style="186" customWidth="1"/>
    <col min="8464" max="8464" width="3.33203125" style="186" customWidth="1"/>
    <col min="8465" max="8465" width="2.33203125" style="186" customWidth="1"/>
    <col min="8466" max="8466" width="15.83203125" style="186" customWidth="1"/>
    <col min="8467" max="8467" width="0.6640625" style="186" customWidth="1"/>
    <col min="8468" max="8704" width="9.33203125" style="186"/>
    <col min="8705" max="8705" width="2.83203125" style="186" customWidth="1"/>
    <col min="8706" max="8706" width="2.1640625" style="186" customWidth="1"/>
    <col min="8707" max="8707" width="3.1640625" style="186" customWidth="1"/>
    <col min="8708" max="8708" width="8" style="186" customWidth="1"/>
    <col min="8709" max="8709" width="15.83203125" style="186" customWidth="1"/>
    <col min="8710" max="8710" width="0.6640625" style="186" customWidth="1"/>
    <col min="8711" max="8711" width="3" style="186" customWidth="1"/>
    <col min="8712" max="8712" width="3.1640625" style="186" customWidth="1"/>
    <col min="8713" max="8713" width="11.33203125" style="186" customWidth="1"/>
    <col min="8714" max="8714" width="15.83203125" style="186" customWidth="1"/>
    <col min="8715" max="8715" width="0.83203125" style="186" customWidth="1"/>
    <col min="8716" max="8716" width="2.83203125" style="186" customWidth="1"/>
    <col min="8717" max="8717" width="3.33203125" style="186" customWidth="1"/>
    <col min="8718" max="8718" width="2.33203125" style="186" customWidth="1"/>
    <col min="8719" max="8719" width="14.83203125" style="186" customWidth="1"/>
    <col min="8720" max="8720" width="3.33203125" style="186" customWidth="1"/>
    <col min="8721" max="8721" width="2.33203125" style="186" customWidth="1"/>
    <col min="8722" max="8722" width="15.83203125" style="186" customWidth="1"/>
    <col min="8723" max="8723" width="0.6640625" style="186" customWidth="1"/>
    <col min="8724" max="8960" width="9.33203125" style="186"/>
    <col min="8961" max="8961" width="2.83203125" style="186" customWidth="1"/>
    <col min="8962" max="8962" width="2.1640625" style="186" customWidth="1"/>
    <col min="8963" max="8963" width="3.1640625" style="186" customWidth="1"/>
    <col min="8964" max="8964" width="8" style="186" customWidth="1"/>
    <col min="8965" max="8965" width="15.83203125" style="186" customWidth="1"/>
    <col min="8966" max="8966" width="0.6640625" style="186" customWidth="1"/>
    <col min="8967" max="8967" width="3" style="186" customWidth="1"/>
    <col min="8968" max="8968" width="3.1640625" style="186" customWidth="1"/>
    <col min="8969" max="8969" width="11.33203125" style="186" customWidth="1"/>
    <col min="8970" max="8970" width="15.83203125" style="186" customWidth="1"/>
    <col min="8971" max="8971" width="0.83203125" style="186" customWidth="1"/>
    <col min="8972" max="8972" width="2.83203125" style="186" customWidth="1"/>
    <col min="8973" max="8973" width="3.33203125" style="186" customWidth="1"/>
    <col min="8974" max="8974" width="2.33203125" style="186" customWidth="1"/>
    <col min="8975" max="8975" width="14.83203125" style="186" customWidth="1"/>
    <col min="8976" max="8976" width="3.33203125" style="186" customWidth="1"/>
    <col min="8977" max="8977" width="2.33203125" style="186" customWidth="1"/>
    <col min="8978" max="8978" width="15.83203125" style="186" customWidth="1"/>
    <col min="8979" max="8979" width="0.6640625" style="186" customWidth="1"/>
    <col min="8980" max="9216" width="9.33203125" style="186"/>
    <col min="9217" max="9217" width="2.83203125" style="186" customWidth="1"/>
    <col min="9218" max="9218" width="2.1640625" style="186" customWidth="1"/>
    <col min="9219" max="9219" width="3.1640625" style="186" customWidth="1"/>
    <col min="9220" max="9220" width="8" style="186" customWidth="1"/>
    <col min="9221" max="9221" width="15.83203125" style="186" customWidth="1"/>
    <col min="9222" max="9222" width="0.6640625" style="186" customWidth="1"/>
    <col min="9223" max="9223" width="3" style="186" customWidth="1"/>
    <col min="9224" max="9224" width="3.1640625" style="186" customWidth="1"/>
    <col min="9225" max="9225" width="11.33203125" style="186" customWidth="1"/>
    <col min="9226" max="9226" width="15.83203125" style="186" customWidth="1"/>
    <col min="9227" max="9227" width="0.83203125" style="186" customWidth="1"/>
    <col min="9228" max="9228" width="2.83203125" style="186" customWidth="1"/>
    <col min="9229" max="9229" width="3.33203125" style="186" customWidth="1"/>
    <col min="9230" max="9230" width="2.33203125" style="186" customWidth="1"/>
    <col min="9231" max="9231" width="14.83203125" style="186" customWidth="1"/>
    <col min="9232" max="9232" width="3.33203125" style="186" customWidth="1"/>
    <col min="9233" max="9233" width="2.33203125" style="186" customWidth="1"/>
    <col min="9234" max="9234" width="15.83203125" style="186" customWidth="1"/>
    <col min="9235" max="9235" width="0.6640625" style="186" customWidth="1"/>
    <col min="9236" max="9472" width="9.33203125" style="186"/>
    <col min="9473" max="9473" width="2.83203125" style="186" customWidth="1"/>
    <col min="9474" max="9474" width="2.1640625" style="186" customWidth="1"/>
    <col min="9475" max="9475" width="3.1640625" style="186" customWidth="1"/>
    <col min="9476" max="9476" width="8" style="186" customWidth="1"/>
    <col min="9477" max="9477" width="15.83203125" style="186" customWidth="1"/>
    <col min="9478" max="9478" width="0.6640625" style="186" customWidth="1"/>
    <col min="9479" max="9479" width="3" style="186" customWidth="1"/>
    <col min="9480" max="9480" width="3.1640625" style="186" customWidth="1"/>
    <col min="9481" max="9481" width="11.33203125" style="186" customWidth="1"/>
    <col min="9482" max="9482" width="15.83203125" style="186" customWidth="1"/>
    <col min="9483" max="9483" width="0.83203125" style="186" customWidth="1"/>
    <col min="9484" max="9484" width="2.83203125" style="186" customWidth="1"/>
    <col min="9485" max="9485" width="3.33203125" style="186" customWidth="1"/>
    <col min="9486" max="9486" width="2.33203125" style="186" customWidth="1"/>
    <col min="9487" max="9487" width="14.83203125" style="186" customWidth="1"/>
    <col min="9488" max="9488" width="3.33203125" style="186" customWidth="1"/>
    <col min="9489" max="9489" width="2.33203125" style="186" customWidth="1"/>
    <col min="9490" max="9490" width="15.83203125" style="186" customWidth="1"/>
    <col min="9491" max="9491" width="0.6640625" style="186" customWidth="1"/>
    <col min="9492" max="9728" width="9.33203125" style="186"/>
    <col min="9729" max="9729" width="2.83203125" style="186" customWidth="1"/>
    <col min="9730" max="9730" width="2.1640625" style="186" customWidth="1"/>
    <col min="9731" max="9731" width="3.1640625" style="186" customWidth="1"/>
    <col min="9732" max="9732" width="8" style="186" customWidth="1"/>
    <col min="9733" max="9733" width="15.83203125" style="186" customWidth="1"/>
    <col min="9734" max="9734" width="0.6640625" style="186" customWidth="1"/>
    <col min="9735" max="9735" width="3" style="186" customWidth="1"/>
    <col min="9736" max="9736" width="3.1640625" style="186" customWidth="1"/>
    <col min="9737" max="9737" width="11.33203125" style="186" customWidth="1"/>
    <col min="9738" max="9738" width="15.83203125" style="186" customWidth="1"/>
    <col min="9739" max="9739" width="0.83203125" style="186" customWidth="1"/>
    <col min="9740" max="9740" width="2.83203125" style="186" customWidth="1"/>
    <col min="9741" max="9741" width="3.33203125" style="186" customWidth="1"/>
    <col min="9742" max="9742" width="2.33203125" style="186" customWidth="1"/>
    <col min="9743" max="9743" width="14.83203125" style="186" customWidth="1"/>
    <col min="9744" max="9744" width="3.33203125" style="186" customWidth="1"/>
    <col min="9745" max="9745" width="2.33203125" style="186" customWidth="1"/>
    <col min="9746" max="9746" width="15.83203125" style="186" customWidth="1"/>
    <col min="9747" max="9747" width="0.6640625" style="186" customWidth="1"/>
    <col min="9748" max="9984" width="9.33203125" style="186"/>
    <col min="9985" max="9985" width="2.83203125" style="186" customWidth="1"/>
    <col min="9986" max="9986" width="2.1640625" style="186" customWidth="1"/>
    <col min="9987" max="9987" width="3.1640625" style="186" customWidth="1"/>
    <col min="9988" max="9988" width="8" style="186" customWidth="1"/>
    <col min="9989" max="9989" width="15.83203125" style="186" customWidth="1"/>
    <col min="9990" max="9990" width="0.6640625" style="186" customWidth="1"/>
    <col min="9991" max="9991" width="3" style="186" customWidth="1"/>
    <col min="9992" max="9992" width="3.1640625" style="186" customWidth="1"/>
    <col min="9993" max="9993" width="11.33203125" style="186" customWidth="1"/>
    <col min="9994" max="9994" width="15.83203125" style="186" customWidth="1"/>
    <col min="9995" max="9995" width="0.83203125" style="186" customWidth="1"/>
    <col min="9996" max="9996" width="2.83203125" style="186" customWidth="1"/>
    <col min="9997" max="9997" width="3.33203125" style="186" customWidth="1"/>
    <col min="9998" max="9998" width="2.33203125" style="186" customWidth="1"/>
    <col min="9999" max="9999" width="14.83203125" style="186" customWidth="1"/>
    <col min="10000" max="10000" width="3.33203125" style="186" customWidth="1"/>
    <col min="10001" max="10001" width="2.33203125" style="186" customWidth="1"/>
    <col min="10002" max="10002" width="15.83203125" style="186" customWidth="1"/>
    <col min="10003" max="10003" width="0.6640625" style="186" customWidth="1"/>
    <col min="10004" max="10240" width="9.33203125" style="186"/>
    <col min="10241" max="10241" width="2.83203125" style="186" customWidth="1"/>
    <col min="10242" max="10242" width="2.1640625" style="186" customWidth="1"/>
    <col min="10243" max="10243" width="3.1640625" style="186" customWidth="1"/>
    <col min="10244" max="10244" width="8" style="186" customWidth="1"/>
    <col min="10245" max="10245" width="15.83203125" style="186" customWidth="1"/>
    <col min="10246" max="10246" width="0.6640625" style="186" customWidth="1"/>
    <col min="10247" max="10247" width="3" style="186" customWidth="1"/>
    <col min="10248" max="10248" width="3.1640625" style="186" customWidth="1"/>
    <col min="10249" max="10249" width="11.33203125" style="186" customWidth="1"/>
    <col min="10250" max="10250" width="15.83203125" style="186" customWidth="1"/>
    <col min="10251" max="10251" width="0.83203125" style="186" customWidth="1"/>
    <col min="10252" max="10252" width="2.83203125" style="186" customWidth="1"/>
    <col min="10253" max="10253" width="3.33203125" style="186" customWidth="1"/>
    <col min="10254" max="10254" width="2.33203125" style="186" customWidth="1"/>
    <col min="10255" max="10255" width="14.83203125" style="186" customWidth="1"/>
    <col min="10256" max="10256" width="3.33203125" style="186" customWidth="1"/>
    <col min="10257" max="10257" width="2.33203125" style="186" customWidth="1"/>
    <col min="10258" max="10258" width="15.83203125" style="186" customWidth="1"/>
    <col min="10259" max="10259" width="0.6640625" style="186" customWidth="1"/>
    <col min="10260" max="10496" width="9.33203125" style="186"/>
    <col min="10497" max="10497" width="2.83203125" style="186" customWidth="1"/>
    <col min="10498" max="10498" width="2.1640625" style="186" customWidth="1"/>
    <col min="10499" max="10499" width="3.1640625" style="186" customWidth="1"/>
    <col min="10500" max="10500" width="8" style="186" customWidth="1"/>
    <col min="10501" max="10501" width="15.83203125" style="186" customWidth="1"/>
    <col min="10502" max="10502" width="0.6640625" style="186" customWidth="1"/>
    <col min="10503" max="10503" width="3" style="186" customWidth="1"/>
    <col min="10504" max="10504" width="3.1640625" style="186" customWidth="1"/>
    <col min="10505" max="10505" width="11.33203125" style="186" customWidth="1"/>
    <col min="10506" max="10506" width="15.83203125" style="186" customWidth="1"/>
    <col min="10507" max="10507" width="0.83203125" style="186" customWidth="1"/>
    <col min="10508" max="10508" width="2.83203125" style="186" customWidth="1"/>
    <col min="10509" max="10509" width="3.33203125" style="186" customWidth="1"/>
    <col min="10510" max="10510" width="2.33203125" style="186" customWidth="1"/>
    <col min="10511" max="10511" width="14.83203125" style="186" customWidth="1"/>
    <col min="10512" max="10512" width="3.33203125" style="186" customWidth="1"/>
    <col min="10513" max="10513" width="2.33203125" style="186" customWidth="1"/>
    <col min="10514" max="10514" width="15.83203125" style="186" customWidth="1"/>
    <col min="10515" max="10515" width="0.6640625" style="186" customWidth="1"/>
    <col min="10516" max="10752" width="9.33203125" style="186"/>
    <col min="10753" max="10753" width="2.83203125" style="186" customWidth="1"/>
    <col min="10754" max="10754" width="2.1640625" style="186" customWidth="1"/>
    <col min="10755" max="10755" width="3.1640625" style="186" customWidth="1"/>
    <col min="10756" max="10756" width="8" style="186" customWidth="1"/>
    <col min="10757" max="10757" width="15.83203125" style="186" customWidth="1"/>
    <col min="10758" max="10758" width="0.6640625" style="186" customWidth="1"/>
    <col min="10759" max="10759" width="3" style="186" customWidth="1"/>
    <col min="10760" max="10760" width="3.1640625" style="186" customWidth="1"/>
    <col min="10761" max="10761" width="11.33203125" style="186" customWidth="1"/>
    <col min="10762" max="10762" width="15.83203125" style="186" customWidth="1"/>
    <col min="10763" max="10763" width="0.83203125" style="186" customWidth="1"/>
    <col min="10764" max="10764" width="2.83203125" style="186" customWidth="1"/>
    <col min="10765" max="10765" width="3.33203125" style="186" customWidth="1"/>
    <col min="10766" max="10766" width="2.33203125" style="186" customWidth="1"/>
    <col min="10767" max="10767" width="14.83203125" style="186" customWidth="1"/>
    <col min="10768" max="10768" width="3.33203125" style="186" customWidth="1"/>
    <col min="10769" max="10769" width="2.33203125" style="186" customWidth="1"/>
    <col min="10770" max="10770" width="15.83203125" style="186" customWidth="1"/>
    <col min="10771" max="10771" width="0.6640625" style="186" customWidth="1"/>
    <col min="10772" max="11008" width="9.33203125" style="186"/>
    <col min="11009" max="11009" width="2.83203125" style="186" customWidth="1"/>
    <col min="11010" max="11010" width="2.1640625" style="186" customWidth="1"/>
    <col min="11011" max="11011" width="3.1640625" style="186" customWidth="1"/>
    <col min="11012" max="11012" width="8" style="186" customWidth="1"/>
    <col min="11013" max="11013" width="15.83203125" style="186" customWidth="1"/>
    <col min="11014" max="11014" width="0.6640625" style="186" customWidth="1"/>
    <col min="11015" max="11015" width="3" style="186" customWidth="1"/>
    <col min="11016" max="11016" width="3.1640625" style="186" customWidth="1"/>
    <col min="11017" max="11017" width="11.33203125" style="186" customWidth="1"/>
    <col min="11018" max="11018" width="15.83203125" style="186" customWidth="1"/>
    <col min="11019" max="11019" width="0.83203125" style="186" customWidth="1"/>
    <col min="11020" max="11020" width="2.83203125" style="186" customWidth="1"/>
    <col min="11021" max="11021" width="3.33203125" style="186" customWidth="1"/>
    <col min="11022" max="11022" width="2.33203125" style="186" customWidth="1"/>
    <col min="11023" max="11023" width="14.83203125" style="186" customWidth="1"/>
    <col min="11024" max="11024" width="3.33203125" style="186" customWidth="1"/>
    <col min="11025" max="11025" width="2.33203125" style="186" customWidth="1"/>
    <col min="11026" max="11026" width="15.83203125" style="186" customWidth="1"/>
    <col min="11027" max="11027" width="0.6640625" style="186" customWidth="1"/>
    <col min="11028" max="11264" width="9.33203125" style="186"/>
    <col min="11265" max="11265" width="2.83203125" style="186" customWidth="1"/>
    <col min="11266" max="11266" width="2.1640625" style="186" customWidth="1"/>
    <col min="11267" max="11267" width="3.1640625" style="186" customWidth="1"/>
    <col min="11268" max="11268" width="8" style="186" customWidth="1"/>
    <col min="11269" max="11269" width="15.83203125" style="186" customWidth="1"/>
    <col min="11270" max="11270" width="0.6640625" style="186" customWidth="1"/>
    <col min="11271" max="11271" width="3" style="186" customWidth="1"/>
    <col min="11272" max="11272" width="3.1640625" style="186" customWidth="1"/>
    <col min="11273" max="11273" width="11.33203125" style="186" customWidth="1"/>
    <col min="11274" max="11274" width="15.83203125" style="186" customWidth="1"/>
    <col min="11275" max="11275" width="0.83203125" style="186" customWidth="1"/>
    <col min="11276" max="11276" width="2.83203125" style="186" customWidth="1"/>
    <col min="11277" max="11277" width="3.33203125" style="186" customWidth="1"/>
    <col min="11278" max="11278" width="2.33203125" style="186" customWidth="1"/>
    <col min="11279" max="11279" width="14.83203125" style="186" customWidth="1"/>
    <col min="11280" max="11280" width="3.33203125" style="186" customWidth="1"/>
    <col min="11281" max="11281" width="2.33203125" style="186" customWidth="1"/>
    <col min="11282" max="11282" width="15.83203125" style="186" customWidth="1"/>
    <col min="11283" max="11283" width="0.6640625" style="186" customWidth="1"/>
    <col min="11284" max="11520" width="9.33203125" style="186"/>
    <col min="11521" max="11521" width="2.83203125" style="186" customWidth="1"/>
    <col min="11522" max="11522" width="2.1640625" style="186" customWidth="1"/>
    <col min="11523" max="11523" width="3.1640625" style="186" customWidth="1"/>
    <col min="11524" max="11524" width="8" style="186" customWidth="1"/>
    <col min="11525" max="11525" width="15.83203125" style="186" customWidth="1"/>
    <col min="11526" max="11526" width="0.6640625" style="186" customWidth="1"/>
    <col min="11527" max="11527" width="3" style="186" customWidth="1"/>
    <col min="11528" max="11528" width="3.1640625" style="186" customWidth="1"/>
    <col min="11529" max="11529" width="11.33203125" style="186" customWidth="1"/>
    <col min="11530" max="11530" width="15.83203125" style="186" customWidth="1"/>
    <col min="11531" max="11531" width="0.83203125" style="186" customWidth="1"/>
    <col min="11532" max="11532" width="2.83203125" style="186" customWidth="1"/>
    <col min="11533" max="11533" width="3.33203125" style="186" customWidth="1"/>
    <col min="11534" max="11534" width="2.33203125" style="186" customWidth="1"/>
    <col min="11535" max="11535" width="14.83203125" style="186" customWidth="1"/>
    <col min="11536" max="11536" width="3.33203125" style="186" customWidth="1"/>
    <col min="11537" max="11537" width="2.33203125" style="186" customWidth="1"/>
    <col min="11538" max="11538" width="15.83203125" style="186" customWidth="1"/>
    <col min="11539" max="11539" width="0.6640625" style="186" customWidth="1"/>
    <col min="11540" max="11776" width="9.33203125" style="186"/>
    <col min="11777" max="11777" width="2.83203125" style="186" customWidth="1"/>
    <col min="11778" max="11778" width="2.1640625" style="186" customWidth="1"/>
    <col min="11779" max="11779" width="3.1640625" style="186" customWidth="1"/>
    <col min="11780" max="11780" width="8" style="186" customWidth="1"/>
    <col min="11781" max="11781" width="15.83203125" style="186" customWidth="1"/>
    <col min="11782" max="11782" width="0.6640625" style="186" customWidth="1"/>
    <col min="11783" max="11783" width="3" style="186" customWidth="1"/>
    <col min="11784" max="11784" width="3.1640625" style="186" customWidth="1"/>
    <col min="11785" max="11785" width="11.33203125" style="186" customWidth="1"/>
    <col min="11786" max="11786" width="15.83203125" style="186" customWidth="1"/>
    <col min="11787" max="11787" width="0.83203125" style="186" customWidth="1"/>
    <col min="11788" max="11788" width="2.83203125" style="186" customWidth="1"/>
    <col min="11789" max="11789" width="3.33203125" style="186" customWidth="1"/>
    <col min="11790" max="11790" width="2.33203125" style="186" customWidth="1"/>
    <col min="11791" max="11791" width="14.83203125" style="186" customWidth="1"/>
    <col min="11792" max="11792" width="3.33203125" style="186" customWidth="1"/>
    <col min="11793" max="11793" width="2.33203125" style="186" customWidth="1"/>
    <col min="11794" max="11794" width="15.83203125" style="186" customWidth="1"/>
    <col min="11795" max="11795" width="0.6640625" style="186" customWidth="1"/>
    <col min="11796" max="12032" width="9.33203125" style="186"/>
    <col min="12033" max="12033" width="2.83203125" style="186" customWidth="1"/>
    <col min="12034" max="12034" width="2.1640625" style="186" customWidth="1"/>
    <col min="12035" max="12035" width="3.1640625" style="186" customWidth="1"/>
    <col min="12036" max="12036" width="8" style="186" customWidth="1"/>
    <col min="12037" max="12037" width="15.83203125" style="186" customWidth="1"/>
    <col min="12038" max="12038" width="0.6640625" style="186" customWidth="1"/>
    <col min="12039" max="12039" width="3" style="186" customWidth="1"/>
    <col min="12040" max="12040" width="3.1640625" style="186" customWidth="1"/>
    <col min="12041" max="12041" width="11.33203125" style="186" customWidth="1"/>
    <col min="12042" max="12042" width="15.83203125" style="186" customWidth="1"/>
    <col min="12043" max="12043" width="0.83203125" style="186" customWidth="1"/>
    <col min="12044" max="12044" width="2.83203125" style="186" customWidth="1"/>
    <col min="12045" max="12045" width="3.33203125" style="186" customWidth="1"/>
    <col min="12046" max="12046" width="2.33203125" style="186" customWidth="1"/>
    <col min="12047" max="12047" width="14.83203125" style="186" customWidth="1"/>
    <col min="12048" max="12048" width="3.33203125" style="186" customWidth="1"/>
    <col min="12049" max="12049" width="2.33203125" style="186" customWidth="1"/>
    <col min="12050" max="12050" width="15.83203125" style="186" customWidth="1"/>
    <col min="12051" max="12051" width="0.6640625" style="186" customWidth="1"/>
    <col min="12052" max="12288" width="9.33203125" style="186"/>
    <col min="12289" max="12289" width="2.83203125" style="186" customWidth="1"/>
    <col min="12290" max="12290" width="2.1640625" style="186" customWidth="1"/>
    <col min="12291" max="12291" width="3.1640625" style="186" customWidth="1"/>
    <col min="12292" max="12292" width="8" style="186" customWidth="1"/>
    <col min="12293" max="12293" width="15.83203125" style="186" customWidth="1"/>
    <col min="12294" max="12294" width="0.6640625" style="186" customWidth="1"/>
    <col min="12295" max="12295" width="3" style="186" customWidth="1"/>
    <col min="12296" max="12296" width="3.1640625" style="186" customWidth="1"/>
    <col min="12297" max="12297" width="11.33203125" style="186" customWidth="1"/>
    <col min="12298" max="12298" width="15.83203125" style="186" customWidth="1"/>
    <col min="12299" max="12299" width="0.83203125" style="186" customWidth="1"/>
    <col min="12300" max="12300" width="2.83203125" style="186" customWidth="1"/>
    <col min="12301" max="12301" width="3.33203125" style="186" customWidth="1"/>
    <col min="12302" max="12302" width="2.33203125" style="186" customWidth="1"/>
    <col min="12303" max="12303" width="14.83203125" style="186" customWidth="1"/>
    <col min="12304" max="12304" width="3.33203125" style="186" customWidth="1"/>
    <col min="12305" max="12305" width="2.33203125" style="186" customWidth="1"/>
    <col min="12306" max="12306" width="15.83203125" style="186" customWidth="1"/>
    <col min="12307" max="12307" width="0.6640625" style="186" customWidth="1"/>
    <col min="12308" max="12544" width="9.33203125" style="186"/>
    <col min="12545" max="12545" width="2.83203125" style="186" customWidth="1"/>
    <col min="12546" max="12546" width="2.1640625" style="186" customWidth="1"/>
    <col min="12547" max="12547" width="3.1640625" style="186" customWidth="1"/>
    <col min="12548" max="12548" width="8" style="186" customWidth="1"/>
    <col min="12549" max="12549" width="15.83203125" style="186" customWidth="1"/>
    <col min="12550" max="12550" width="0.6640625" style="186" customWidth="1"/>
    <col min="12551" max="12551" width="3" style="186" customWidth="1"/>
    <col min="12552" max="12552" width="3.1640625" style="186" customWidth="1"/>
    <col min="12553" max="12553" width="11.33203125" style="186" customWidth="1"/>
    <col min="12554" max="12554" width="15.83203125" style="186" customWidth="1"/>
    <col min="12555" max="12555" width="0.83203125" style="186" customWidth="1"/>
    <col min="12556" max="12556" width="2.83203125" style="186" customWidth="1"/>
    <col min="12557" max="12557" width="3.33203125" style="186" customWidth="1"/>
    <col min="12558" max="12558" width="2.33203125" style="186" customWidth="1"/>
    <col min="12559" max="12559" width="14.83203125" style="186" customWidth="1"/>
    <col min="12560" max="12560" width="3.33203125" style="186" customWidth="1"/>
    <col min="12561" max="12561" width="2.33203125" style="186" customWidth="1"/>
    <col min="12562" max="12562" width="15.83203125" style="186" customWidth="1"/>
    <col min="12563" max="12563" width="0.6640625" style="186" customWidth="1"/>
    <col min="12564" max="12800" width="9.33203125" style="186"/>
    <col min="12801" max="12801" width="2.83203125" style="186" customWidth="1"/>
    <col min="12802" max="12802" width="2.1640625" style="186" customWidth="1"/>
    <col min="12803" max="12803" width="3.1640625" style="186" customWidth="1"/>
    <col min="12804" max="12804" width="8" style="186" customWidth="1"/>
    <col min="12805" max="12805" width="15.83203125" style="186" customWidth="1"/>
    <col min="12806" max="12806" width="0.6640625" style="186" customWidth="1"/>
    <col min="12807" max="12807" width="3" style="186" customWidth="1"/>
    <col min="12808" max="12808" width="3.1640625" style="186" customWidth="1"/>
    <col min="12809" max="12809" width="11.33203125" style="186" customWidth="1"/>
    <col min="12810" max="12810" width="15.83203125" style="186" customWidth="1"/>
    <col min="12811" max="12811" width="0.83203125" style="186" customWidth="1"/>
    <col min="12812" max="12812" width="2.83203125" style="186" customWidth="1"/>
    <col min="12813" max="12813" width="3.33203125" style="186" customWidth="1"/>
    <col min="12814" max="12814" width="2.33203125" style="186" customWidth="1"/>
    <col min="12815" max="12815" width="14.83203125" style="186" customWidth="1"/>
    <col min="12816" max="12816" width="3.33203125" style="186" customWidth="1"/>
    <col min="12817" max="12817" width="2.33203125" style="186" customWidth="1"/>
    <col min="12818" max="12818" width="15.83203125" style="186" customWidth="1"/>
    <col min="12819" max="12819" width="0.6640625" style="186" customWidth="1"/>
    <col min="12820" max="13056" width="9.33203125" style="186"/>
    <col min="13057" max="13057" width="2.83203125" style="186" customWidth="1"/>
    <col min="13058" max="13058" width="2.1640625" style="186" customWidth="1"/>
    <col min="13059" max="13059" width="3.1640625" style="186" customWidth="1"/>
    <col min="13060" max="13060" width="8" style="186" customWidth="1"/>
    <col min="13061" max="13061" width="15.83203125" style="186" customWidth="1"/>
    <col min="13062" max="13062" width="0.6640625" style="186" customWidth="1"/>
    <col min="13063" max="13063" width="3" style="186" customWidth="1"/>
    <col min="13064" max="13064" width="3.1640625" style="186" customWidth="1"/>
    <col min="13065" max="13065" width="11.33203125" style="186" customWidth="1"/>
    <col min="13066" max="13066" width="15.83203125" style="186" customWidth="1"/>
    <col min="13067" max="13067" width="0.83203125" style="186" customWidth="1"/>
    <col min="13068" max="13068" width="2.83203125" style="186" customWidth="1"/>
    <col min="13069" max="13069" width="3.33203125" style="186" customWidth="1"/>
    <col min="13070" max="13070" width="2.33203125" style="186" customWidth="1"/>
    <col min="13071" max="13071" width="14.83203125" style="186" customWidth="1"/>
    <col min="13072" max="13072" width="3.33203125" style="186" customWidth="1"/>
    <col min="13073" max="13073" width="2.33203125" style="186" customWidth="1"/>
    <col min="13074" max="13074" width="15.83203125" style="186" customWidth="1"/>
    <col min="13075" max="13075" width="0.6640625" style="186" customWidth="1"/>
    <col min="13076" max="13312" width="9.33203125" style="186"/>
    <col min="13313" max="13313" width="2.83203125" style="186" customWidth="1"/>
    <col min="13314" max="13314" width="2.1640625" style="186" customWidth="1"/>
    <col min="13315" max="13315" width="3.1640625" style="186" customWidth="1"/>
    <col min="13316" max="13316" width="8" style="186" customWidth="1"/>
    <col min="13317" max="13317" width="15.83203125" style="186" customWidth="1"/>
    <col min="13318" max="13318" width="0.6640625" style="186" customWidth="1"/>
    <col min="13319" max="13319" width="3" style="186" customWidth="1"/>
    <col min="13320" max="13320" width="3.1640625" style="186" customWidth="1"/>
    <col min="13321" max="13321" width="11.33203125" style="186" customWidth="1"/>
    <col min="13322" max="13322" width="15.83203125" style="186" customWidth="1"/>
    <col min="13323" max="13323" width="0.83203125" style="186" customWidth="1"/>
    <col min="13324" max="13324" width="2.83203125" style="186" customWidth="1"/>
    <col min="13325" max="13325" width="3.33203125" style="186" customWidth="1"/>
    <col min="13326" max="13326" width="2.33203125" style="186" customWidth="1"/>
    <col min="13327" max="13327" width="14.83203125" style="186" customWidth="1"/>
    <col min="13328" max="13328" width="3.33203125" style="186" customWidth="1"/>
    <col min="13329" max="13329" width="2.33203125" style="186" customWidth="1"/>
    <col min="13330" max="13330" width="15.83203125" style="186" customWidth="1"/>
    <col min="13331" max="13331" width="0.6640625" style="186" customWidth="1"/>
    <col min="13332" max="13568" width="9.33203125" style="186"/>
    <col min="13569" max="13569" width="2.83203125" style="186" customWidth="1"/>
    <col min="13570" max="13570" width="2.1640625" style="186" customWidth="1"/>
    <col min="13571" max="13571" width="3.1640625" style="186" customWidth="1"/>
    <col min="13572" max="13572" width="8" style="186" customWidth="1"/>
    <col min="13573" max="13573" width="15.83203125" style="186" customWidth="1"/>
    <col min="13574" max="13574" width="0.6640625" style="186" customWidth="1"/>
    <col min="13575" max="13575" width="3" style="186" customWidth="1"/>
    <col min="13576" max="13576" width="3.1640625" style="186" customWidth="1"/>
    <col min="13577" max="13577" width="11.33203125" style="186" customWidth="1"/>
    <col min="13578" max="13578" width="15.83203125" style="186" customWidth="1"/>
    <col min="13579" max="13579" width="0.83203125" style="186" customWidth="1"/>
    <col min="13580" max="13580" width="2.83203125" style="186" customWidth="1"/>
    <col min="13581" max="13581" width="3.33203125" style="186" customWidth="1"/>
    <col min="13582" max="13582" width="2.33203125" style="186" customWidth="1"/>
    <col min="13583" max="13583" width="14.83203125" style="186" customWidth="1"/>
    <col min="13584" max="13584" width="3.33203125" style="186" customWidth="1"/>
    <col min="13585" max="13585" width="2.33203125" style="186" customWidth="1"/>
    <col min="13586" max="13586" width="15.83203125" style="186" customWidth="1"/>
    <col min="13587" max="13587" width="0.6640625" style="186" customWidth="1"/>
    <col min="13588" max="13824" width="9.33203125" style="186"/>
    <col min="13825" max="13825" width="2.83203125" style="186" customWidth="1"/>
    <col min="13826" max="13826" width="2.1640625" style="186" customWidth="1"/>
    <col min="13827" max="13827" width="3.1640625" style="186" customWidth="1"/>
    <col min="13828" max="13828" width="8" style="186" customWidth="1"/>
    <col min="13829" max="13829" width="15.83203125" style="186" customWidth="1"/>
    <col min="13830" max="13830" width="0.6640625" style="186" customWidth="1"/>
    <col min="13831" max="13831" width="3" style="186" customWidth="1"/>
    <col min="13832" max="13832" width="3.1640625" style="186" customWidth="1"/>
    <col min="13833" max="13833" width="11.33203125" style="186" customWidth="1"/>
    <col min="13834" max="13834" width="15.83203125" style="186" customWidth="1"/>
    <col min="13835" max="13835" width="0.83203125" style="186" customWidth="1"/>
    <col min="13836" max="13836" width="2.83203125" style="186" customWidth="1"/>
    <col min="13837" max="13837" width="3.33203125" style="186" customWidth="1"/>
    <col min="13838" max="13838" width="2.33203125" style="186" customWidth="1"/>
    <col min="13839" max="13839" width="14.83203125" style="186" customWidth="1"/>
    <col min="13840" max="13840" width="3.33203125" style="186" customWidth="1"/>
    <col min="13841" max="13841" width="2.33203125" style="186" customWidth="1"/>
    <col min="13842" max="13842" width="15.83203125" style="186" customWidth="1"/>
    <col min="13843" max="13843" width="0.6640625" style="186" customWidth="1"/>
    <col min="13844" max="14080" width="9.33203125" style="186"/>
    <col min="14081" max="14081" width="2.83203125" style="186" customWidth="1"/>
    <col min="14082" max="14082" width="2.1640625" style="186" customWidth="1"/>
    <col min="14083" max="14083" width="3.1640625" style="186" customWidth="1"/>
    <col min="14084" max="14084" width="8" style="186" customWidth="1"/>
    <col min="14085" max="14085" width="15.83203125" style="186" customWidth="1"/>
    <col min="14086" max="14086" width="0.6640625" style="186" customWidth="1"/>
    <col min="14087" max="14087" width="3" style="186" customWidth="1"/>
    <col min="14088" max="14088" width="3.1640625" style="186" customWidth="1"/>
    <col min="14089" max="14089" width="11.33203125" style="186" customWidth="1"/>
    <col min="14090" max="14090" width="15.83203125" style="186" customWidth="1"/>
    <col min="14091" max="14091" width="0.83203125" style="186" customWidth="1"/>
    <col min="14092" max="14092" width="2.83203125" style="186" customWidth="1"/>
    <col min="14093" max="14093" width="3.33203125" style="186" customWidth="1"/>
    <col min="14094" max="14094" width="2.33203125" style="186" customWidth="1"/>
    <col min="14095" max="14095" width="14.83203125" style="186" customWidth="1"/>
    <col min="14096" max="14096" width="3.33203125" style="186" customWidth="1"/>
    <col min="14097" max="14097" width="2.33203125" style="186" customWidth="1"/>
    <col min="14098" max="14098" width="15.83203125" style="186" customWidth="1"/>
    <col min="14099" max="14099" width="0.6640625" style="186" customWidth="1"/>
    <col min="14100" max="14336" width="9.33203125" style="186"/>
    <col min="14337" max="14337" width="2.83203125" style="186" customWidth="1"/>
    <col min="14338" max="14338" width="2.1640625" style="186" customWidth="1"/>
    <col min="14339" max="14339" width="3.1640625" style="186" customWidth="1"/>
    <col min="14340" max="14340" width="8" style="186" customWidth="1"/>
    <col min="14341" max="14341" width="15.83203125" style="186" customWidth="1"/>
    <col min="14342" max="14342" width="0.6640625" style="186" customWidth="1"/>
    <col min="14343" max="14343" width="3" style="186" customWidth="1"/>
    <col min="14344" max="14344" width="3.1640625" style="186" customWidth="1"/>
    <col min="14345" max="14345" width="11.33203125" style="186" customWidth="1"/>
    <col min="14346" max="14346" width="15.83203125" style="186" customWidth="1"/>
    <col min="14347" max="14347" width="0.83203125" style="186" customWidth="1"/>
    <col min="14348" max="14348" width="2.83203125" style="186" customWidth="1"/>
    <col min="14349" max="14349" width="3.33203125" style="186" customWidth="1"/>
    <col min="14350" max="14350" width="2.33203125" style="186" customWidth="1"/>
    <col min="14351" max="14351" width="14.83203125" style="186" customWidth="1"/>
    <col min="14352" max="14352" width="3.33203125" style="186" customWidth="1"/>
    <col min="14353" max="14353" width="2.33203125" style="186" customWidth="1"/>
    <col min="14354" max="14354" width="15.83203125" style="186" customWidth="1"/>
    <col min="14355" max="14355" width="0.6640625" style="186" customWidth="1"/>
    <col min="14356" max="14592" width="9.33203125" style="186"/>
    <col min="14593" max="14593" width="2.83203125" style="186" customWidth="1"/>
    <col min="14594" max="14594" width="2.1640625" style="186" customWidth="1"/>
    <col min="14595" max="14595" width="3.1640625" style="186" customWidth="1"/>
    <col min="14596" max="14596" width="8" style="186" customWidth="1"/>
    <col min="14597" max="14597" width="15.83203125" style="186" customWidth="1"/>
    <col min="14598" max="14598" width="0.6640625" style="186" customWidth="1"/>
    <col min="14599" max="14599" width="3" style="186" customWidth="1"/>
    <col min="14600" max="14600" width="3.1640625" style="186" customWidth="1"/>
    <col min="14601" max="14601" width="11.33203125" style="186" customWidth="1"/>
    <col min="14602" max="14602" width="15.83203125" style="186" customWidth="1"/>
    <col min="14603" max="14603" width="0.83203125" style="186" customWidth="1"/>
    <col min="14604" max="14604" width="2.83203125" style="186" customWidth="1"/>
    <col min="14605" max="14605" width="3.33203125" style="186" customWidth="1"/>
    <col min="14606" max="14606" width="2.33203125" style="186" customWidth="1"/>
    <col min="14607" max="14607" width="14.83203125" style="186" customWidth="1"/>
    <col min="14608" max="14608" width="3.33203125" style="186" customWidth="1"/>
    <col min="14609" max="14609" width="2.33203125" style="186" customWidth="1"/>
    <col min="14610" max="14610" width="15.83203125" style="186" customWidth="1"/>
    <col min="14611" max="14611" width="0.6640625" style="186" customWidth="1"/>
    <col min="14612" max="14848" width="9.33203125" style="186"/>
    <col min="14849" max="14849" width="2.83203125" style="186" customWidth="1"/>
    <col min="14850" max="14850" width="2.1640625" style="186" customWidth="1"/>
    <col min="14851" max="14851" width="3.1640625" style="186" customWidth="1"/>
    <col min="14852" max="14852" width="8" style="186" customWidth="1"/>
    <col min="14853" max="14853" width="15.83203125" style="186" customWidth="1"/>
    <col min="14854" max="14854" width="0.6640625" style="186" customWidth="1"/>
    <col min="14855" max="14855" width="3" style="186" customWidth="1"/>
    <col min="14856" max="14856" width="3.1640625" style="186" customWidth="1"/>
    <col min="14857" max="14857" width="11.33203125" style="186" customWidth="1"/>
    <col min="14858" max="14858" width="15.83203125" style="186" customWidth="1"/>
    <col min="14859" max="14859" width="0.83203125" style="186" customWidth="1"/>
    <col min="14860" max="14860" width="2.83203125" style="186" customWidth="1"/>
    <col min="14861" max="14861" width="3.33203125" style="186" customWidth="1"/>
    <col min="14862" max="14862" width="2.33203125" style="186" customWidth="1"/>
    <col min="14863" max="14863" width="14.83203125" style="186" customWidth="1"/>
    <col min="14864" max="14864" width="3.33203125" style="186" customWidth="1"/>
    <col min="14865" max="14865" width="2.33203125" style="186" customWidth="1"/>
    <col min="14866" max="14866" width="15.83203125" style="186" customWidth="1"/>
    <col min="14867" max="14867" width="0.6640625" style="186" customWidth="1"/>
    <col min="14868" max="15104" width="9.33203125" style="186"/>
    <col min="15105" max="15105" width="2.83203125" style="186" customWidth="1"/>
    <col min="15106" max="15106" width="2.1640625" style="186" customWidth="1"/>
    <col min="15107" max="15107" width="3.1640625" style="186" customWidth="1"/>
    <col min="15108" max="15108" width="8" style="186" customWidth="1"/>
    <col min="15109" max="15109" width="15.83203125" style="186" customWidth="1"/>
    <col min="15110" max="15110" width="0.6640625" style="186" customWidth="1"/>
    <col min="15111" max="15111" width="3" style="186" customWidth="1"/>
    <col min="15112" max="15112" width="3.1640625" style="186" customWidth="1"/>
    <col min="15113" max="15113" width="11.33203125" style="186" customWidth="1"/>
    <col min="15114" max="15114" width="15.83203125" style="186" customWidth="1"/>
    <col min="15115" max="15115" width="0.83203125" style="186" customWidth="1"/>
    <col min="15116" max="15116" width="2.83203125" style="186" customWidth="1"/>
    <col min="15117" max="15117" width="3.33203125" style="186" customWidth="1"/>
    <col min="15118" max="15118" width="2.33203125" style="186" customWidth="1"/>
    <col min="15119" max="15119" width="14.83203125" style="186" customWidth="1"/>
    <col min="15120" max="15120" width="3.33203125" style="186" customWidth="1"/>
    <col min="15121" max="15121" width="2.33203125" style="186" customWidth="1"/>
    <col min="15122" max="15122" width="15.83203125" style="186" customWidth="1"/>
    <col min="15123" max="15123" width="0.6640625" style="186" customWidth="1"/>
    <col min="15124" max="15360" width="9.33203125" style="186"/>
    <col min="15361" max="15361" width="2.83203125" style="186" customWidth="1"/>
    <col min="15362" max="15362" width="2.1640625" style="186" customWidth="1"/>
    <col min="15363" max="15363" width="3.1640625" style="186" customWidth="1"/>
    <col min="15364" max="15364" width="8" style="186" customWidth="1"/>
    <col min="15365" max="15365" width="15.83203125" style="186" customWidth="1"/>
    <col min="15366" max="15366" width="0.6640625" style="186" customWidth="1"/>
    <col min="15367" max="15367" width="3" style="186" customWidth="1"/>
    <col min="15368" max="15368" width="3.1640625" style="186" customWidth="1"/>
    <col min="15369" max="15369" width="11.33203125" style="186" customWidth="1"/>
    <col min="15370" max="15370" width="15.83203125" style="186" customWidth="1"/>
    <col min="15371" max="15371" width="0.83203125" style="186" customWidth="1"/>
    <col min="15372" max="15372" width="2.83203125" style="186" customWidth="1"/>
    <col min="15373" max="15373" width="3.33203125" style="186" customWidth="1"/>
    <col min="15374" max="15374" width="2.33203125" style="186" customWidth="1"/>
    <col min="15375" max="15375" width="14.83203125" style="186" customWidth="1"/>
    <col min="15376" max="15376" width="3.33203125" style="186" customWidth="1"/>
    <col min="15377" max="15377" width="2.33203125" style="186" customWidth="1"/>
    <col min="15378" max="15378" width="15.83203125" style="186" customWidth="1"/>
    <col min="15379" max="15379" width="0.6640625" style="186" customWidth="1"/>
    <col min="15380" max="15616" width="9.33203125" style="186"/>
    <col min="15617" max="15617" width="2.83203125" style="186" customWidth="1"/>
    <col min="15618" max="15618" width="2.1640625" style="186" customWidth="1"/>
    <col min="15619" max="15619" width="3.1640625" style="186" customWidth="1"/>
    <col min="15620" max="15620" width="8" style="186" customWidth="1"/>
    <col min="15621" max="15621" width="15.83203125" style="186" customWidth="1"/>
    <col min="15622" max="15622" width="0.6640625" style="186" customWidth="1"/>
    <col min="15623" max="15623" width="3" style="186" customWidth="1"/>
    <col min="15624" max="15624" width="3.1640625" style="186" customWidth="1"/>
    <col min="15625" max="15625" width="11.33203125" style="186" customWidth="1"/>
    <col min="15626" max="15626" width="15.83203125" style="186" customWidth="1"/>
    <col min="15627" max="15627" width="0.83203125" style="186" customWidth="1"/>
    <col min="15628" max="15628" width="2.83203125" style="186" customWidth="1"/>
    <col min="15629" max="15629" width="3.33203125" style="186" customWidth="1"/>
    <col min="15630" max="15630" width="2.33203125" style="186" customWidth="1"/>
    <col min="15631" max="15631" width="14.83203125" style="186" customWidth="1"/>
    <col min="15632" max="15632" width="3.33203125" style="186" customWidth="1"/>
    <col min="15633" max="15633" width="2.33203125" style="186" customWidth="1"/>
    <col min="15634" max="15634" width="15.83203125" style="186" customWidth="1"/>
    <col min="15635" max="15635" width="0.6640625" style="186" customWidth="1"/>
    <col min="15636" max="15872" width="9.33203125" style="186"/>
    <col min="15873" max="15873" width="2.83203125" style="186" customWidth="1"/>
    <col min="15874" max="15874" width="2.1640625" style="186" customWidth="1"/>
    <col min="15875" max="15875" width="3.1640625" style="186" customWidth="1"/>
    <col min="15876" max="15876" width="8" style="186" customWidth="1"/>
    <col min="15877" max="15877" width="15.83203125" style="186" customWidth="1"/>
    <col min="15878" max="15878" width="0.6640625" style="186" customWidth="1"/>
    <col min="15879" max="15879" width="3" style="186" customWidth="1"/>
    <col min="15880" max="15880" width="3.1640625" style="186" customWidth="1"/>
    <col min="15881" max="15881" width="11.33203125" style="186" customWidth="1"/>
    <col min="15882" max="15882" width="15.83203125" style="186" customWidth="1"/>
    <col min="15883" max="15883" width="0.83203125" style="186" customWidth="1"/>
    <col min="15884" max="15884" width="2.83203125" style="186" customWidth="1"/>
    <col min="15885" max="15885" width="3.33203125" style="186" customWidth="1"/>
    <col min="15886" max="15886" width="2.33203125" style="186" customWidth="1"/>
    <col min="15887" max="15887" width="14.83203125" style="186" customWidth="1"/>
    <col min="15888" max="15888" width="3.33203125" style="186" customWidth="1"/>
    <col min="15889" max="15889" width="2.33203125" style="186" customWidth="1"/>
    <col min="15890" max="15890" width="15.83203125" style="186" customWidth="1"/>
    <col min="15891" max="15891" width="0.6640625" style="186" customWidth="1"/>
    <col min="15892" max="16128" width="9.33203125" style="186"/>
    <col min="16129" max="16129" width="2.83203125" style="186" customWidth="1"/>
    <col min="16130" max="16130" width="2.1640625" style="186" customWidth="1"/>
    <col min="16131" max="16131" width="3.1640625" style="186" customWidth="1"/>
    <col min="16132" max="16132" width="8" style="186" customWidth="1"/>
    <col min="16133" max="16133" width="15.83203125" style="186" customWidth="1"/>
    <col min="16134" max="16134" width="0.6640625" style="186" customWidth="1"/>
    <col min="16135" max="16135" width="3" style="186" customWidth="1"/>
    <col min="16136" max="16136" width="3.1640625" style="186" customWidth="1"/>
    <col min="16137" max="16137" width="11.33203125" style="186" customWidth="1"/>
    <col min="16138" max="16138" width="15.83203125" style="186" customWidth="1"/>
    <col min="16139" max="16139" width="0.83203125" style="186" customWidth="1"/>
    <col min="16140" max="16140" width="2.83203125" style="186" customWidth="1"/>
    <col min="16141" max="16141" width="3.33203125" style="186" customWidth="1"/>
    <col min="16142" max="16142" width="2.33203125" style="186" customWidth="1"/>
    <col min="16143" max="16143" width="14.83203125" style="186" customWidth="1"/>
    <col min="16144" max="16144" width="3.33203125" style="186" customWidth="1"/>
    <col min="16145" max="16145" width="2.33203125" style="186" customWidth="1"/>
    <col min="16146" max="16146" width="15.83203125" style="186" customWidth="1"/>
    <col min="16147" max="16147" width="0.6640625" style="186" customWidth="1"/>
    <col min="16148" max="16384" width="9.33203125" style="186"/>
  </cols>
  <sheetData>
    <row r="1" spans="1:19" ht="12" hidden="1" customHeight="1">
      <c r="A1" s="250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2"/>
    </row>
    <row r="2" spans="1:19" ht="23.25" customHeight="1">
      <c r="A2" s="250"/>
      <c r="B2" s="251"/>
      <c r="C2" s="251"/>
      <c r="D2" s="251"/>
      <c r="E2" s="251"/>
      <c r="F2" s="251"/>
      <c r="G2" s="253" t="s">
        <v>92</v>
      </c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2"/>
    </row>
    <row r="3" spans="1:19" ht="12" hidden="1" customHeight="1">
      <c r="A3" s="254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6"/>
    </row>
    <row r="4" spans="1:19" ht="8.25" customHeight="1">
      <c r="A4" s="257"/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9"/>
    </row>
    <row r="5" spans="1:19" ht="24" customHeight="1">
      <c r="A5" s="260"/>
      <c r="B5" s="191" t="s">
        <v>858</v>
      </c>
      <c r="C5" s="191"/>
      <c r="D5" s="191"/>
      <c r="E5" s="437" t="s">
        <v>859</v>
      </c>
      <c r="F5" s="438"/>
      <c r="G5" s="438"/>
      <c r="H5" s="438"/>
      <c r="I5" s="438"/>
      <c r="J5" s="439"/>
      <c r="K5" s="191"/>
      <c r="L5" s="191"/>
      <c r="M5" s="191"/>
      <c r="N5" s="191"/>
      <c r="O5" s="191" t="s">
        <v>860</v>
      </c>
      <c r="P5" s="261" t="s">
        <v>30</v>
      </c>
      <c r="Q5" s="262"/>
      <c r="R5" s="263"/>
      <c r="S5" s="264"/>
    </row>
    <row r="6" spans="1:19" ht="17.25" hidden="1" customHeight="1">
      <c r="A6" s="260"/>
      <c r="B6" s="191" t="s">
        <v>861</v>
      </c>
      <c r="C6" s="191"/>
      <c r="D6" s="191"/>
      <c r="E6" s="265" t="s">
        <v>862</v>
      </c>
      <c r="F6" s="191"/>
      <c r="G6" s="191"/>
      <c r="H6" s="191"/>
      <c r="I6" s="191"/>
      <c r="J6" s="266"/>
      <c r="K6" s="191"/>
      <c r="L6" s="191"/>
      <c r="M6" s="191"/>
      <c r="N6" s="191"/>
      <c r="O6" s="191"/>
      <c r="P6" s="267"/>
      <c r="Q6" s="268"/>
      <c r="R6" s="266"/>
      <c r="S6" s="264"/>
    </row>
    <row r="7" spans="1:19" ht="24" customHeight="1">
      <c r="A7" s="260"/>
      <c r="B7" s="191" t="s">
        <v>863</v>
      </c>
      <c r="C7" s="191"/>
      <c r="D7" s="191"/>
      <c r="E7" s="440" t="s">
        <v>864</v>
      </c>
      <c r="F7" s="441"/>
      <c r="G7" s="441"/>
      <c r="H7" s="441"/>
      <c r="I7" s="441"/>
      <c r="J7" s="442"/>
      <c r="K7" s="191"/>
      <c r="L7" s="191"/>
      <c r="M7" s="191"/>
      <c r="N7" s="191"/>
      <c r="O7" s="191" t="s">
        <v>865</v>
      </c>
      <c r="P7" s="269"/>
      <c r="Q7" s="268"/>
      <c r="R7" s="266"/>
      <c r="S7" s="264"/>
    </row>
    <row r="8" spans="1:19" ht="17.25" hidden="1" customHeight="1">
      <c r="A8" s="260"/>
      <c r="B8" s="191" t="s">
        <v>866</v>
      </c>
      <c r="C8" s="191"/>
      <c r="D8" s="191"/>
      <c r="E8" s="265" t="s">
        <v>867</v>
      </c>
      <c r="F8" s="191"/>
      <c r="G8" s="191"/>
      <c r="H8" s="191"/>
      <c r="I8" s="191"/>
      <c r="J8" s="266"/>
      <c r="K8" s="191"/>
      <c r="L8" s="191"/>
      <c r="M8" s="191"/>
      <c r="N8" s="191"/>
      <c r="O8" s="191"/>
      <c r="P8" s="267"/>
      <c r="Q8" s="268"/>
      <c r="R8" s="266"/>
      <c r="S8" s="264"/>
    </row>
    <row r="9" spans="1:19" ht="24" customHeight="1">
      <c r="A9" s="260"/>
      <c r="B9" s="191" t="s">
        <v>868</v>
      </c>
      <c r="C9" s="191"/>
      <c r="D9" s="191"/>
      <c r="E9" s="443" t="s">
        <v>30</v>
      </c>
      <c r="F9" s="444"/>
      <c r="G9" s="444"/>
      <c r="H9" s="444"/>
      <c r="I9" s="444"/>
      <c r="J9" s="445"/>
      <c r="K9" s="191"/>
      <c r="L9" s="191"/>
      <c r="M9" s="191"/>
      <c r="N9" s="191"/>
      <c r="O9" s="191" t="s">
        <v>869</v>
      </c>
      <c r="P9" s="446" t="s">
        <v>23</v>
      </c>
      <c r="Q9" s="444"/>
      <c r="R9" s="445"/>
      <c r="S9" s="264"/>
    </row>
    <row r="10" spans="1:19" ht="17.25" hidden="1" customHeight="1">
      <c r="A10" s="260"/>
      <c r="B10" s="191" t="s">
        <v>870</v>
      </c>
      <c r="C10" s="191"/>
      <c r="D10" s="191"/>
      <c r="E10" s="270" t="s">
        <v>30</v>
      </c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268"/>
      <c r="Q10" s="268"/>
      <c r="R10" s="191"/>
      <c r="S10" s="264"/>
    </row>
    <row r="11" spans="1:19" ht="17.25" hidden="1" customHeight="1">
      <c r="A11" s="260"/>
      <c r="B11" s="191" t="s">
        <v>871</v>
      </c>
      <c r="C11" s="191"/>
      <c r="D11" s="191"/>
      <c r="E11" s="270" t="s">
        <v>30</v>
      </c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268"/>
      <c r="Q11" s="268"/>
      <c r="R11" s="191"/>
      <c r="S11" s="264"/>
    </row>
    <row r="12" spans="1:19" ht="17.25" hidden="1" customHeight="1">
      <c r="A12" s="260"/>
      <c r="B12" s="191" t="s">
        <v>872</v>
      </c>
      <c r="C12" s="191"/>
      <c r="D12" s="191"/>
      <c r="E12" s="270" t="s">
        <v>30</v>
      </c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268"/>
      <c r="Q12" s="268"/>
      <c r="R12" s="191"/>
      <c r="S12" s="264"/>
    </row>
    <row r="13" spans="1:19" ht="17.25" hidden="1" customHeight="1">
      <c r="A13" s="260"/>
      <c r="B13" s="191"/>
      <c r="C13" s="191"/>
      <c r="D13" s="191"/>
      <c r="E13" s="270" t="s">
        <v>30</v>
      </c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268"/>
      <c r="Q13" s="268"/>
      <c r="R13" s="191"/>
      <c r="S13" s="264"/>
    </row>
    <row r="14" spans="1:19" ht="17.25" hidden="1" customHeight="1">
      <c r="A14" s="260"/>
      <c r="B14" s="191"/>
      <c r="C14" s="191"/>
      <c r="D14" s="191"/>
      <c r="E14" s="270" t="s">
        <v>30</v>
      </c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268"/>
      <c r="Q14" s="268"/>
      <c r="R14" s="191"/>
      <c r="S14" s="264"/>
    </row>
    <row r="15" spans="1:19" ht="17.25" hidden="1" customHeight="1">
      <c r="A15" s="260"/>
      <c r="B15" s="191"/>
      <c r="C15" s="191"/>
      <c r="D15" s="191"/>
      <c r="E15" s="270" t="s">
        <v>30</v>
      </c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268"/>
      <c r="Q15" s="268"/>
      <c r="R15" s="191"/>
      <c r="S15" s="264"/>
    </row>
    <row r="16" spans="1:19" ht="17.25" hidden="1" customHeight="1">
      <c r="A16" s="260"/>
      <c r="B16" s="191"/>
      <c r="C16" s="191"/>
      <c r="D16" s="191"/>
      <c r="E16" s="270" t="s">
        <v>30</v>
      </c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268"/>
      <c r="Q16" s="268"/>
      <c r="R16" s="191"/>
      <c r="S16" s="264"/>
    </row>
    <row r="17" spans="1:19" ht="17.25" hidden="1" customHeight="1">
      <c r="A17" s="260"/>
      <c r="B17" s="191"/>
      <c r="C17" s="191"/>
      <c r="D17" s="191"/>
      <c r="E17" s="270" t="s">
        <v>30</v>
      </c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268"/>
      <c r="Q17" s="268"/>
      <c r="R17" s="191"/>
      <c r="S17" s="264"/>
    </row>
    <row r="18" spans="1:19" ht="17.25" hidden="1" customHeight="1">
      <c r="A18" s="260"/>
      <c r="B18" s="191"/>
      <c r="C18" s="191"/>
      <c r="D18" s="191"/>
      <c r="E18" s="270" t="s">
        <v>30</v>
      </c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268"/>
      <c r="Q18" s="268"/>
      <c r="R18" s="191"/>
      <c r="S18" s="264"/>
    </row>
    <row r="19" spans="1:19" ht="17.25" hidden="1" customHeight="1">
      <c r="A19" s="260"/>
      <c r="B19" s="191"/>
      <c r="C19" s="191"/>
      <c r="D19" s="191"/>
      <c r="E19" s="270" t="s">
        <v>30</v>
      </c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268"/>
      <c r="Q19" s="268"/>
      <c r="R19" s="191"/>
      <c r="S19" s="264"/>
    </row>
    <row r="20" spans="1:19" ht="17.25" hidden="1" customHeight="1">
      <c r="A20" s="260"/>
      <c r="B20" s="191"/>
      <c r="C20" s="191"/>
      <c r="D20" s="191"/>
      <c r="E20" s="270" t="s">
        <v>30</v>
      </c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268"/>
      <c r="Q20" s="268"/>
      <c r="R20" s="191"/>
      <c r="S20" s="264"/>
    </row>
    <row r="21" spans="1:19" ht="17.25" hidden="1" customHeight="1">
      <c r="A21" s="260"/>
      <c r="B21" s="191"/>
      <c r="C21" s="191"/>
      <c r="D21" s="191"/>
      <c r="E21" s="270" t="s">
        <v>30</v>
      </c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268"/>
      <c r="Q21" s="268"/>
      <c r="R21" s="191"/>
      <c r="S21" s="264"/>
    </row>
    <row r="22" spans="1:19" ht="17.25" hidden="1" customHeight="1">
      <c r="A22" s="260"/>
      <c r="B22" s="191"/>
      <c r="C22" s="191"/>
      <c r="D22" s="191"/>
      <c r="E22" s="270" t="s">
        <v>30</v>
      </c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268"/>
      <c r="Q22" s="268"/>
      <c r="R22" s="191"/>
      <c r="S22" s="264"/>
    </row>
    <row r="23" spans="1:19" ht="17.25" hidden="1" customHeight="1">
      <c r="A23" s="260"/>
      <c r="B23" s="191"/>
      <c r="C23" s="191"/>
      <c r="D23" s="191"/>
      <c r="E23" s="270" t="s">
        <v>30</v>
      </c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268"/>
      <c r="Q23" s="268"/>
      <c r="R23" s="191"/>
      <c r="S23" s="264"/>
    </row>
    <row r="24" spans="1:19" ht="17.25" hidden="1" customHeight="1">
      <c r="A24" s="260"/>
      <c r="B24" s="191"/>
      <c r="C24" s="191"/>
      <c r="D24" s="191"/>
      <c r="E24" s="271" t="s">
        <v>30</v>
      </c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268"/>
      <c r="Q24" s="268"/>
      <c r="R24" s="191"/>
      <c r="S24" s="264"/>
    </row>
    <row r="25" spans="1:19" ht="17.25" customHeight="1">
      <c r="A25" s="260"/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 t="s">
        <v>873</v>
      </c>
      <c r="P25" s="191" t="s">
        <v>874</v>
      </c>
      <c r="Q25" s="191"/>
      <c r="R25" s="191"/>
      <c r="S25" s="264"/>
    </row>
    <row r="26" spans="1:19" ht="17.25" customHeight="1">
      <c r="A26" s="260"/>
      <c r="B26" s="191" t="s">
        <v>875</v>
      </c>
      <c r="C26" s="191"/>
      <c r="D26" s="191"/>
      <c r="E26" s="261" t="s">
        <v>876</v>
      </c>
      <c r="F26" s="272"/>
      <c r="G26" s="272"/>
      <c r="H26" s="272"/>
      <c r="I26" s="272"/>
      <c r="J26" s="263"/>
      <c r="K26" s="191"/>
      <c r="L26" s="191"/>
      <c r="M26" s="191"/>
      <c r="N26" s="191"/>
      <c r="O26" s="273"/>
      <c r="P26" s="274"/>
      <c r="Q26" s="275"/>
      <c r="R26" s="276"/>
      <c r="S26" s="264"/>
    </row>
    <row r="27" spans="1:19" ht="17.25" customHeight="1">
      <c r="A27" s="260"/>
      <c r="B27" s="191" t="s">
        <v>53</v>
      </c>
      <c r="C27" s="191"/>
      <c r="D27" s="191"/>
      <c r="E27" s="269" t="s">
        <v>877</v>
      </c>
      <c r="F27" s="191"/>
      <c r="G27" s="191"/>
      <c r="H27" s="191"/>
      <c r="I27" s="191"/>
      <c r="J27" s="266"/>
      <c r="K27" s="191"/>
      <c r="L27" s="191"/>
      <c r="M27" s="191"/>
      <c r="N27" s="191"/>
      <c r="O27" s="273"/>
      <c r="P27" s="274"/>
      <c r="Q27" s="275"/>
      <c r="R27" s="276"/>
      <c r="S27" s="264"/>
    </row>
    <row r="28" spans="1:19" ht="17.25" customHeight="1">
      <c r="A28" s="260"/>
      <c r="B28" s="191" t="s">
        <v>58</v>
      </c>
      <c r="C28" s="191"/>
      <c r="D28" s="191"/>
      <c r="E28" s="269" t="s">
        <v>878</v>
      </c>
      <c r="F28" s="191"/>
      <c r="G28" s="191"/>
      <c r="H28" s="191"/>
      <c r="I28" s="191"/>
      <c r="J28" s="266"/>
      <c r="K28" s="191"/>
      <c r="L28" s="191"/>
      <c r="M28" s="191"/>
      <c r="N28" s="191"/>
      <c r="O28" s="273"/>
      <c r="P28" s="274"/>
      <c r="Q28" s="275"/>
      <c r="R28" s="276"/>
      <c r="S28" s="264"/>
    </row>
    <row r="29" spans="1:19" ht="17.25" customHeight="1">
      <c r="A29" s="260"/>
      <c r="B29" s="191"/>
      <c r="C29" s="191"/>
      <c r="D29" s="191"/>
      <c r="E29" s="277"/>
      <c r="F29" s="278"/>
      <c r="G29" s="278"/>
      <c r="H29" s="278"/>
      <c r="I29" s="278"/>
      <c r="J29" s="279"/>
      <c r="K29" s="191"/>
      <c r="L29" s="191"/>
      <c r="M29" s="191"/>
      <c r="N29" s="191"/>
      <c r="O29" s="268"/>
      <c r="P29" s="268"/>
      <c r="Q29" s="268"/>
      <c r="R29" s="191"/>
      <c r="S29" s="264"/>
    </row>
    <row r="30" spans="1:19" ht="17.25" customHeight="1">
      <c r="A30" s="260"/>
      <c r="B30" s="191"/>
      <c r="C30" s="191"/>
      <c r="D30" s="191"/>
      <c r="E30" s="280" t="s">
        <v>879</v>
      </c>
      <c r="F30" s="191"/>
      <c r="G30" s="191" t="s">
        <v>880</v>
      </c>
      <c r="H30" s="191"/>
      <c r="I30" s="191"/>
      <c r="J30" s="191"/>
      <c r="K30" s="191"/>
      <c r="L30" s="191"/>
      <c r="M30" s="191"/>
      <c r="N30" s="191"/>
      <c r="O30" s="280" t="s">
        <v>881</v>
      </c>
      <c r="P30" s="268"/>
      <c r="Q30" s="268"/>
      <c r="R30" s="281"/>
      <c r="S30" s="264"/>
    </row>
    <row r="31" spans="1:19" ht="17.25" customHeight="1">
      <c r="A31" s="260"/>
      <c r="B31" s="191"/>
      <c r="C31" s="191"/>
      <c r="D31" s="191"/>
      <c r="E31" s="273" t="s">
        <v>882</v>
      </c>
      <c r="F31" s="191"/>
      <c r="G31" s="274" t="s">
        <v>877</v>
      </c>
      <c r="H31" s="282"/>
      <c r="I31" s="283"/>
      <c r="J31" s="191"/>
      <c r="K31" s="191"/>
      <c r="L31" s="191"/>
      <c r="M31" s="191"/>
      <c r="N31" s="191"/>
      <c r="O31" s="284" t="s">
        <v>829</v>
      </c>
      <c r="P31" s="268"/>
      <c r="Q31" s="268"/>
      <c r="R31" s="285"/>
      <c r="S31" s="264"/>
    </row>
    <row r="32" spans="1:19" ht="8.25" customHeight="1">
      <c r="A32" s="286"/>
      <c r="B32" s="287"/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8"/>
    </row>
    <row r="33" spans="1:19" ht="20.25" customHeight="1">
      <c r="A33" s="289"/>
      <c r="B33" s="290"/>
      <c r="C33" s="290"/>
      <c r="D33" s="290"/>
      <c r="E33" s="291" t="s">
        <v>883</v>
      </c>
      <c r="F33" s="290"/>
      <c r="G33" s="290"/>
      <c r="H33" s="290"/>
      <c r="I33" s="290"/>
      <c r="J33" s="290"/>
      <c r="K33" s="290"/>
      <c r="L33" s="290"/>
      <c r="M33" s="290"/>
      <c r="N33" s="290"/>
      <c r="O33" s="290"/>
      <c r="P33" s="290"/>
      <c r="Q33" s="290"/>
      <c r="R33" s="290"/>
      <c r="S33" s="292"/>
    </row>
    <row r="34" spans="1:19" ht="20.25" customHeight="1">
      <c r="A34" s="293" t="s">
        <v>884</v>
      </c>
      <c r="B34" s="294"/>
      <c r="C34" s="294"/>
      <c r="D34" s="295"/>
      <c r="E34" s="296" t="s">
        <v>885</v>
      </c>
      <c r="F34" s="295"/>
      <c r="G34" s="296" t="s">
        <v>886</v>
      </c>
      <c r="H34" s="294"/>
      <c r="I34" s="295"/>
      <c r="J34" s="296" t="s">
        <v>887</v>
      </c>
      <c r="K34" s="294"/>
      <c r="L34" s="296" t="s">
        <v>888</v>
      </c>
      <c r="M34" s="294"/>
      <c r="N34" s="294"/>
      <c r="O34" s="295"/>
      <c r="P34" s="296" t="s">
        <v>889</v>
      </c>
      <c r="Q34" s="294"/>
      <c r="R34" s="294"/>
      <c r="S34" s="297"/>
    </row>
    <row r="35" spans="1:19" ht="20.25" customHeight="1">
      <c r="A35" s="298"/>
      <c r="B35" s="299"/>
      <c r="C35" s="299"/>
      <c r="D35" s="300">
        <v>0</v>
      </c>
      <c r="E35" s="301">
        <f>IF(D35=0,0,R47/D35)</f>
        <v>0</v>
      </c>
      <c r="F35" s="302"/>
      <c r="G35" s="303"/>
      <c r="H35" s="299"/>
      <c r="I35" s="300">
        <v>0</v>
      </c>
      <c r="J35" s="301">
        <f>IF(I35=0,0,R47/I35)</f>
        <v>0</v>
      </c>
      <c r="K35" s="304"/>
      <c r="L35" s="303"/>
      <c r="M35" s="299"/>
      <c r="N35" s="299"/>
      <c r="O35" s="300">
        <v>0</v>
      </c>
      <c r="P35" s="303"/>
      <c r="Q35" s="299"/>
      <c r="R35" s="305">
        <f>IF(O35=0,0,R47/O35)</f>
        <v>0</v>
      </c>
      <c r="S35" s="306"/>
    </row>
    <row r="36" spans="1:19" ht="20.25" customHeight="1">
      <c r="A36" s="289"/>
      <c r="B36" s="290"/>
      <c r="C36" s="290"/>
      <c r="D36" s="290"/>
      <c r="E36" s="291" t="s">
        <v>890</v>
      </c>
      <c r="F36" s="290"/>
      <c r="G36" s="290"/>
      <c r="H36" s="290"/>
      <c r="I36" s="290"/>
      <c r="J36" s="307" t="s">
        <v>52</v>
      </c>
      <c r="K36" s="290"/>
      <c r="L36" s="290"/>
      <c r="M36" s="290"/>
      <c r="N36" s="290"/>
      <c r="O36" s="290"/>
      <c r="P36" s="290"/>
      <c r="Q36" s="290"/>
      <c r="R36" s="290"/>
      <c r="S36" s="292"/>
    </row>
    <row r="37" spans="1:19" ht="20.25" customHeight="1">
      <c r="A37" s="308" t="s">
        <v>891</v>
      </c>
      <c r="B37" s="309"/>
      <c r="C37" s="310" t="s">
        <v>892</v>
      </c>
      <c r="D37" s="311"/>
      <c r="E37" s="311"/>
      <c r="F37" s="312"/>
      <c r="G37" s="308" t="s">
        <v>893</v>
      </c>
      <c r="H37" s="313"/>
      <c r="I37" s="310" t="s">
        <v>894</v>
      </c>
      <c r="J37" s="311"/>
      <c r="K37" s="311"/>
      <c r="L37" s="308" t="s">
        <v>895</v>
      </c>
      <c r="M37" s="313"/>
      <c r="N37" s="310" t="s">
        <v>896</v>
      </c>
      <c r="O37" s="311"/>
      <c r="P37" s="311"/>
      <c r="Q37" s="311"/>
      <c r="R37" s="311"/>
      <c r="S37" s="312"/>
    </row>
    <row r="38" spans="1:19" ht="20.25" customHeight="1">
      <c r="A38" s="314">
        <v>1</v>
      </c>
      <c r="B38" s="315" t="s">
        <v>897</v>
      </c>
      <c r="C38" s="263"/>
      <c r="D38" s="316" t="s">
        <v>898</v>
      </c>
      <c r="E38" s="317">
        <f>SUMIF('Rozpocet - silnoproud'!O5:O138,8,'Rozpocet - silnoproud'!I5:I138)</f>
        <v>0</v>
      </c>
      <c r="F38" s="318"/>
      <c r="G38" s="314">
        <v>8</v>
      </c>
      <c r="H38" s="319" t="s">
        <v>899</v>
      </c>
      <c r="I38" s="276"/>
      <c r="J38" s="320">
        <v>0</v>
      </c>
      <c r="K38" s="321"/>
      <c r="L38" s="314">
        <v>13</v>
      </c>
      <c r="M38" s="274" t="s">
        <v>900</v>
      </c>
      <c r="N38" s="282"/>
      <c r="O38" s="282"/>
      <c r="P38" s="322">
        <f>M49</f>
        <v>21</v>
      </c>
      <c r="Q38" s="323" t="s">
        <v>352</v>
      </c>
      <c r="R38" s="317">
        <v>0</v>
      </c>
      <c r="S38" s="318"/>
    </row>
    <row r="39" spans="1:19" ht="20.25" customHeight="1">
      <c r="A39" s="314">
        <v>2</v>
      </c>
      <c r="B39" s="324"/>
      <c r="C39" s="279"/>
      <c r="D39" s="316" t="s">
        <v>40</v>
      </c>
      <c r="E39" s="317">
        <f>SUMIF('Rozpocet - silnoproud'!O10:O138,4,'Rozpocet - silnoproud'!I10:I138)</f>
        <v>0</v>
      </c>
      <c r="F39" s="318"/>
      <c r="G39" s="314">
        <v>9</v>
      </c>
      <c r="H39" s="191" t="s">
        <v>901</v>
      </c>
      <c r="I39" s="316"/>
      <c r="J39" s="320">
        <v>0</v>
      </c>
      <c r="K39" s="321"/>
      <c r="L39" s="314">
        <v>14</v>
      </c>
      <c r="M39" s="274" t="s">
        <v>902</v>
      </c>
      <c r="N39" s="282"/>
      <c r="O39" s="282"/>
      <c r="P39" s="322">
        <f>M49</f>
        <v>21</v>
      </c>
      <c r="Q39" s="323" t="s">
        <v>352</v>
      </c>
      <c r="R39" s="317">
        <v>0</v>
      </c>
      <c r="S39" s="318"/>
    </row>
    <row r="40" spans="1:19" ht="20.25" customHeight="1">
      <c r="A40" s="314">
        <v>3</v>
      </c>
      <c r="B40" s="315" t="s">
        <v>813</v>
      </c>
      <c r="C40" s="263"/>
      <c r="D40" s="316" t="s">
        <v>898</v>
      </c>
      <c r="E40" s="317">
        <f>SUMIF('Rozpocet - silnoproud'!O11:O138,32,'Rozpocet - silnoproud'!I11:I138)</f>
        <v>0</v>
      </c>
      <c r="F40" s="318"/>
      <c r="G40" s="314">
        <v>10</v>
      </c>
      <c r="H40" s="319" t="s">
        <v>903</v>
      </c>
      <c r="I40" s="276"/>
      <c r="J40" s="320">
        <v>0</v>
      </c>
      <c r="K40" s="321"/>
      <c r="L40" s="314">
        <v>15</v>
      </c>
      <c r="M40" s="274" t="s">
        <v>904</v>
      </c>
      <c r="N40" s="282"/>
      <c r="O40" s="282"/>
      <c r="P40" s="322">
        <f>M49</f>
        <v>21</v>
      </c>
      <c r="Q40" s="323" t="s">
        <v>352</v>
      </c>
      <c r="R40" s="317">
        <v>0</v>
      </c>
      <c r="S40" s="318"/>
    </row>
    <row r="41" spans="1:19" ht="20.25" customHeight="1">
      <c r="A41" s="314">
        <v>4</v>
      </c>
      <c r="B41" s="324"/>
      <c r="C41" s="279"/>
      <c r="D41" s="316" t="s">
        <v>40</v>
      </c>
      <c r="E41" s="317">
        <f>SUMIF('Rozpocet - silnoproud'!O12:O138,16,'Rozpocet - silnoproud'!I12:I138)+SUMIF('Rozpocet - silnoproud'!O12:O138,128,'Rozpocet - silnoproud'!I12:I138)</f>
        <v>0</v>
      </c>
      <c r="F41" s="318"/>
      <c r="G41" s="314">
        <v>11</v>
      </c>
      <c r="H41" s="319"/>
      <c r="I41" s="276"/>
      <c r="J41" s="320">
        <v>0</v>
      </c>
      <c r="K41" s="321"/>
      <c r="L41" s="314">
        <v>16</v>
      </c>
      <c r="M41" s="274" t="s">
        <v>905</v>
      </c>
      <c r="N41" s="282"/>
      <c r="O41" s="282"/>
      <c r="P41" s="322">
        <f>M49</f>
        <v>21</v>
      </c>
      <c r="Q41" s="323" t="s">
        <v>352</v>
      </c>
      <c r="R41" s="317">
        <v>0</v>
      </c>
      <c r="S41" s="318"/>
    </row>
    <row r="42" spans="1:19" ht="20.25" customHeight="1">
      <c r="A42" s="314">
        <v>5</v>
      </c>
      <c r="B42" s="315" t="s">
        <v>906</v>
      </c>
      <c r="C42" s="263"/>
      <c r="D42" s="316" t="s">
        <v>898</v>
      </c>
      <c r="E42" s="317">
        <f>SUMIF('Rozpocet - silnoproud'!O13:O138,256,'Rozpocet - silnoproud'!I13:I138)</f>
        <v>0</v>
      </c>
      <c r="F42" s="318"/>
      <c r="G42" s="325"/>
      <c r="H42" s="282"/>
      <c r="I42" s="276"/>
      <c r="J42" s="326"/>
      <c r="K42" s="321"/>
      <c r="L42" s="314">
        <v>17</v>
      </c>
      <c r="M42" s="274" t="s">
        <v>572</v>
      </c>
      <c r="N42" s="282"/>
      <c r="O42" s="282"/>
      <c r="P42" s="322">
        <f>M49</f>
        <v>21</v>
      </c>
      <c r="Q42" s="323" t="s">
        <v>352</v>
      </c>
      <c r="R42" s="317">
        <v>0</v>
      </c>
      <c r="S42" s="318"/>
    </row>
    <row r="43" spans="1:19" ht="20.25" customHeight="1">
      <c r="A43" s="314">
        <v>6</v>
      </c>
      <c r="B43" s="324"/>
      <c r="C43" s="279"/>
      <c r="D43" s="316" t="s">
        <v>40</v>
      </c>
      <c r="E43" s="317">
        <f>SUMIF('Rozpocet - silnoproud'!O14:O138,64,'Rozpocet - silnoproud'!I14:I138)</f>
        <v>0</v>
      </c>
      <c r="F43" s="318"/>
      <c r="G43" s="325"/>
      <c r="H43" s="282"/>
      <c r="I43" s="276"/>
      <c r="J43" s="326"/>
      <c r="K43" s="321"/>
      <c r="L43" s="314">
        <v>18</v>
      </c>
      <c r="M43" s="319" t="s">
        <v>907</v>
      </c>
      <c r="N43" s="282"/>
      <c r="O43" s="282"/>
      <c r="P43" s="282"/>
      <c r="Q43" s="276"/>
      <c r="R43" s="317">
        <f>SUMIF('Rozpocet - silnoproud'!O14:O138,1024,'Rozpocet - silnoproud'!I14:I138)</f>
        <v>0</v>
      </c>
      <c r="S43" s="318"/>
    </row>
    <row r="44" spans="1:19" ht="20.25" customHeight="1">
      <c r="A44" s="314">
        <v>7</v>
      </c>
      <c r="B44" s="327" t="s">
        <v>908</v>
      </c>
      <c r="C44" s="282"/>
      <c r="D44" s="276"/>
      <c r="E44" s="328">
        <f>SUM(E38:E43)</f>
        <v>0</v>
      </c>
      <c r="F44" s="292"/>
      <c r="G44" s="314">
        <v>12</v>
      </c>
      <c r="H44" s="327" t="s">
        <v>909</v>
      </c>
      <c r="I44" s="276"/>
      <c r="J44" s="329">
        <f>SUM(J38:J41)</f>
        <v>0</v>
      </c>
      <c r="K44" s="330"/>
      <c r="L44" s="314">
        <v>19</v>
      </c>
      <c r="M44" s="315" t="s">
        <v>910</v>
      </c>
      <c r="N44" s="272"/>
      <c r="O44" s="272"/>
      <c r="P44" s="272"/>
      <c r="Q44" s="331"/>
      <c r="R44" s="328">
        <f>SUM(R38:R43)</f>
        <v>0</v>
      </c>
      <c r="S44" s="292"/>
    </row>
    <row r="45" spans="1:19" ht="20.25" customHeight="1">
      <c r="A45" s="332">
        <v>20</v>
      </c>
      <c r="B45" s="333" t="s">
        <v>911</v>
      </c>
      <c r="C45" s="334"/>
      <c r="D45" s="335"/>
      <c r="E45" s="336">
        <f>SUMIF('Rozpocet - silnoproud'!O14:O138,512,'Rozpocet - silnoproud'!I14:I138)</f>
        <v>0</v>
      </c>
      <c r="F45" s="288"/>
      <c r="G45" s="332">
        <v>21</v>
      </c>
      <c r="H45" s="333" t="s">
        <v>912</v>
      </c>
      <c r="I45" s="335"/>
      <c r="J45" s="337">
        <v>0</v>
      </c>
      <c r="K45" s="338">
        <f>M49</f>
        <v>21</v>
      </c>
      <c r="L45" s="332">
        <v>22</v>
      </c>
      <c r="M45" s="333" t="s">
        <v>94</v>
      </c>
      <c r="N45" s="334"/>
      <c r="O45" s="334"/>
      <c r="P45" s="334"/>
      <c r="Q45" s="335"/>
      <c r="R45" s="336">
        <f>SUMIF('Rozpocet - silnoproud'!O14:O138,"&lt;4",'Rozpocet - silnoproud'!I14:I138)+SUMIF('Rozpocet - silnoproud'!O14:O138,"&gt;1024",'Rozpocet - silnoproud'!I14:I138)</f>
        <v>0</v>
      </c>
      <c r="S45" s="288"/>
    </row>
    <row r="46" spans="1:19" ht="20.25" customHeight="1">
      <c r="A46" s="339" t="s">
        <v>53</v>
      </c>
      <c r="B46" s="258"/>
      <c r="C46" s="258"/>
      <c r="D46" s="258"/>
      <c r="E46" s="258"/>
      <c r="F46" s="340"/>
      <c r="G46" s="341"/>
      <c r="H46" s="258"/>
      <c r="I46" s="258"/>
      <c r="J46" s="258"/>
      <c r="K46" s="258"/>
      <c r="L46" s="308" t="s">
        <v>80</v>
      </c>
      <c r="M46" s="295"/>
      <c r="N46" s="310" t="s">
        <v>913</v>
      </c>
      <c r="O46" s="294"/>
      <c r="P46" s="294"/>
      <c r="Q46" s="294"/>
      <c r="R46" s="294"/>
      <c r="S46" s="297"/>
    </row>
    <row r="47" spans="1:19" ht="20.25" customHeight="1">
      <c r="A47" s="260"/>
      <c r="B47" s="191"/>
      <c r="C47" s="191"/>
      <c r="D47" s="191"/>
      <c r="E47" s="191"/>
      <c r="F47" s="266"/>
      <c r="G47" s="342"/>
      <c r="H47" s="191"/>
      <c r="I47" s="191"/>
      <c r="J47" s="191"/>
      <c r="K47" s="191"/>
      <c r="L47" s="314">
        <v>23</v>
      </c>
      <c r="M47" s="319" t="s">
        <v>914</v>
      </c>
      <c r="N47" s="282"/>
      <c r="O47" s="282"/>
      <c r="P47" s="282"/>
      <c r="Q47" s="318"/>
      <c r="R47" s="328">
        <f>ROUND(E44+J44+R44+E45+J45+R45,2)</f>
        <v>0</v>
      </c>
      <c r="S47" s="343">
        <f>E44+J44+R44+E45+J45+R45</f>
        <v>0</v>
      </c>
    </row>
    <row r="48" spans="1:19" ht="20.25" customHeight="1">
      <c r="A48" s="344" t="s">
        <v>915</v>
      </c>
      <c r="B48" s="278"/>
      <c r="C48" s="278"/>
      <c r="D48" s="278"/>
      <c r="E48" s="278"/>
      <c r="F48" s="279"/>
      <c r="G48" s="345" t="s">
        <v>56</v>
      </c>
      <c r="H48" s="278"/>
      <c r="I48" s="278"/>
      <c r="J48" s="278"/>
      <c r="K48" s="278"/>
      <c r="L48" s="314">
        <v>24</v>
      </c>
      <c r="M48" s="346">
        <v>15</v>
      </c>
      <c r="N48" s="279" t="s">
        <v>352</v>
      </c>
      <c r="O48" s="347">
        <f>R47-O49</f>
        <v>0</v>
      </c>
      <c r="P48" s="282" t="s">
        <v>43</v>
      </c>
      <c r="Q48" s="276"/>
      <c r="R48" s="348">
        <f>ROUNDUP(O48*M48/100,1)</f>
        <v>0</v>
      </c>
      <c r="S48" s="349">
        <f>O48*M48/100</f>
        <v>0</v>
      </c>
    </row>
    <row r="49" spans="1:19" ht="20.25" customHeight="1" thickBot="1">
      <c r="A49" s="350" t="s">
        <v>875</v>
      </c>
      <c r="B49" s="272"/>
      <c r="C49" s="272"/>
      <c r="D49" s="272"/>
      <c r="E49" s="272"/>
      <c r="F49" s="263"/>
      <c r="G49" s="351"/>
      <c r="H49" s="272"/>
      <c r="I49" s="272"/>
      <c r="J49" s="272"/>
      <c r="K49" s="272"/>
      <c r="L49" s="314">
        <v>25</v>
      </c>
      <c r="M49" s="352">
        <v>21</v>
      </c>
      <c r="N49" s="276" t="s">
        <v>352</v>
      </c>
      <c r="O49" s="347">
        <f>ROUND(SUMIF('Rozpocet - silnoproud'!N14:N138,M49,'Rozpocet - silnoproud'!I14:I138)+SUMIF(P38:P42,M49,R38:R42)+IF(K45=M49,J45,0),2)</f>
        <v>0</v>
      </c>
      <c r="P49" s="282" t="s">
        <v>43</v>
      </c>
      <c r="Q49" s="276"/>
      <c r="R49" s="317">
        <f>ROUNDUP(O49*M49/100,1)</f>
        <v>0</v>
      </c>
      <c r="S49" s="353">
        <f>O49*M49/100</f>
        <v>0</v>
      </c>
    </row>
    <row r="50" spans="1:19" ht="20.25" customHeight="1" thickBot="1">
      <c r="A50" s="260"/>
      <c r="B50" s="191"/>
      <c r="C50" s="191"/>
      <c r="D50" s="191"/>
      <c r="E50" s="191"/>
      <c r="F50" s="266"/>
      <c r="G50" s="342"/>
      <c r="H50" s="191"/>
      <c r="I50" s="191"/>
      <c r="J50" s="191"/>
      <c r="K50" s="191"/>
      <c r="L50" s="332">
        <v>26</v>
      </c>
      <c r="M50" s="354" t="s">
        <v>916</v>
      </c>
      <c r="N50" s="334"/>
      <c r="O50" s="334"/>
      <c r="P50" s="334"/>
      <c r="Q50" s="355"/>
      <c r="R50" s="356">
        <f>R47+R48+R49</f>
        <v>0</v>
      </c>
      <c r="S50" s="357"/>
    </row>
    <row r="51" spans="1:19" ht="20.25" customHeight="1">
      <c r="A51" s="344" t="s">
        <v>915</v>
      </c>
      <c r="B51" s="278"/>
      <c r="C51" s="278"/>
      <c r="D51" s="278"/>
      <c r="E51" s="278"/>
      <c r="F51" s="279"/>
      <c r="G51" s="345" t="s">
        <v>56</v>
      </c>
      <c r="H51" s="278"/>
      <c r="I51" s="278"/>
      <c r="J51" s="278"/>
      <c r="K51" s="278"/>
      <c r="L51" s="308" t="s">
        <v>917</v>
      </c>
      <c r="M51" s="295"/>
      <c r="N51" s="310" t="s">
        <v>918</v>
      </c>
      <c r="O51" s="294"/>
      <c r="P51" s="294"/>
      <c r="Q51" s="294"/>
      <c r="R51" s="358"/>
      <c r="S51" s="297"/>
    </row>
    <row r="52" spans="1:19" ht="20.25" customHeight="1">
      <c r="A52" s="350" t="s">
        <v>58</v>
      </c>
      <c r="B52" s="272"/>
      <c r="C52" s="272"/>
      <c r="D52" s="272"/>
      <c r="E52" s="272"/>
      <c r="F52" s="263"/>
      <c r="G52" s="351"/>
      <c r="H52" s="272"/>
      <c r="I52" s="272"/>
      <c r="J52" s="272"/>
      <c r="K52" s="272"/>
      <c r="L52" s="314">
        <v>27</v>
      </c>
      <c r="M52" s="319" t="s">
        <v>919</v>
      </c>
      <c r="N52" s="282"/>
      <c r="O52" s="282"/>
      <c r="P52" s="282"/>
      <c r="Q52" s="276"/>
      <c r="R52" s="317">
        <v>0</v>
      </c>
      <c r="S52" s="318"/>
    </row>
    <row r="53" spans="1:19" ht="20.25" customHeight="1">
      <c r="A53" s="260"/>
      <c r="B53" s="191"/>
      <c r="C53" s="191"/>
      <c r="D53" s="191"/>
      <c r="E53" s="191"/>
      <c r="F53" s="266"/>
      <c r="G53" s="342"/>
      <c r="H53" s="191"/>
      <c r="I53" s="191"/>
      <c r="J53" s="191"/>
      <c r="K53" s="191"/>
      <c r="L53" s="314">
        <v>28</v>
      </c>
      <c r="M53" s="319" t="s">
        <v>920</v>
      </c>
      <c r="N53" s="282"/>
      <c r="O53" s="282"/>
      <c r="P53" s="282"/>
      <c r="Q53" s="276"/>
      <c r="R53" s="317">
        <v>0</v>
      </c>
      <c r="S53" s="318"/>
    </row>
    <row r="54" spans="1:19" ht="20.25" customHeight="1">
      <c r="A54" s="359" t="s">
        <v>915</v>
      </c>
      <c r="B54" s="287"/>
      <c r="C54" s="287"/>
      <c r="D54" s="287"/>
      <c r="E54" s="287"/>
      <c r="F54" s="360"/>
      <c r="G54" s="361" t="s">
        <v>56</v>
      </c>
      <c r="H54" s="287"/>
      <c r="I54" s="287"/>
      <c r="J54" s="287"/>
      <c r="K54" s="287"/>
      <c r="L54" s="332">
        <v>29</v>
      </c>
      <c r="M54" s="333" t="s">
        <v>921</v>
      </c>
      <c r="N54" s="334"/>
      <c r="O54" s="334"/>
      <c r="P54" s="334"/>
      <c r="Q54" s="335"/>
      <c r="R54" s="301">
        <v>0</v>
      </c>
      <c r="S54" s="362"/>
    </row>
  </sheetData>
  <mergeCells count="4">
    <mergeCell ref="E5:J5"/>
    <mergeCell ref="E7:J7"/>
    <mergeCell ref="E9:J9"/>
    <mergeCell ref="P9:R9"/>
  </mergeCells>
  <printOptions verticalCentered="1"/>
  <pageMargins left="0.59055119752883911" right="0.59055119752883911" top="0.90551179647445679" bottom="0.90551179647445679" header="0" footer="0"/>
  <pageSetup paperSize="9" scale="96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>
      <pane ySplit="13" topLeftCell="A14" activePane="bottomLeft" state="frozenSplit"/>
      <selection activeCell="I38" sqref="I38"/>
      <selection pane="bottomLeft" activeCell="I38" sqref="I38"/>
    </sheetView>
  </sheetViews>
  <sheetFormatPr defaultRowHeight="12.75" customHeight="1"/>
  <cols>
    <col min="1" max="1" width="13.6640625" style="186" customWidth="1"/>
    <col min="2" max="2" width="65" style="186" customWidth="1"/>
    <col min="3" max="3" width="15.83203125" style="186" customWidth="1"/>
    <col min="4" max="4" width="16" style="186" hidden="1" customWidth="1"/>
    <col min="5" max="5" width="16.1640625" style="186" hidden="1" customWidth="1"/>
    <col min="6" max="256" width="9.33203125" style="186"/>
    <col min="257" max="257" width="13.6640625" style="186" customWidth="1"/>
    <col min="258" max="258" width="65" style="186" customWidth="1"/>
    <col min="259" max="259" width="15.83203125" style="186" customWidth="1"/>
    <col min="260" max="261" width="0" style="186" hidden="1" customWidth="1"/>
    <col min="262" max="512" width="9.33203125" style="186"/>
    <col min="513" max="513" width="13.6640625" style="186" customWidth="1"/>
    <col min="514" max="514" width="65" style="186" customWidth="1"/>
    <col min="515" max="515" width="15.83203125" style="186" customWidth="1"/>
    <col min="516" max="517" width="0" style="186" hidden="1" customWidth="1"/>
    <col min="518" max="768" width="9.33203125" style="186"/>
    <col min="769" max="769" width="13.6640625" style="186" customWidth="1"/>
    <col min="770" max="770" width="65" style="186" customWidth="1"/>
    <col min="771" max="771" width="15.83203125" style="186" customWidth="1"/>
    <col min="772" max="773" width="0" style="186" hidden="1" customWidth="1"/>
    <col min="774" max="1024" width="9.33203125" style="186"/>
    <col min="1025" max="1025" width="13.6640625" style="186" customWidth="1"/>
    <col min="1026" max="1026" width="65" style="186" customWidth="1"/>
    <col min="1027" max="1027" width="15.83203125" style="186" customWidth="1"/>
    <col min="1028" max="1029" width="0" style="186" hidden="1" customWidth="1"/>
    <col min="1030" max="1280" width="9.33203125" style="186"/>
    <col min="1281" max="1281" width="13.6640625" style="186" customWidth="1"/>
    <col min="1282" max="1282" width="65" style="186" customWidth="1"/>
    <col min="1283" max="1283" width="15.83203125" style="186" customWidth="1"/>
    <col min="1284" max="1285" width="0" style="186" hidden="1" customWidth="1"/>
    <col min="1286" max="1536" width="9.33203125" style="186"/>
    <col min="1537" max="1537" width="13.6640625" style="186" customWidth="1"/>
    <col min="1538" max="1538" width="65" style="186" customWidth="1"/>
    <col min="1539" max="1539" width="15.83203125" style="186" customWidth="1"/>
    <col min="1540" max="1541" width="0" style="186" hidden="1" customWidth="1"/>
    <col min="1542" max="1792" width="9.33203125" style="186"/>
    <col min="1793" max="1793" width="13.6640625" style="186" customWidth="1"/>
    <col min="1794" max="1794" width="65" style="186" customWidth="1"/>
    <col min="1795" max="1795" width="15.83203125" style="186" customWidth="1"/>
    <col min="1796" max="1797" width="0" style="186" hidden="1" customWidth="1"/>
    <col min="1798" max="2048" width="9.33203125" style="186"/>
    <col min="2049" max="2049" width="13.6640625" style="186" customWidth="1"/>
    <col min="2050" max="2050" width="65" style="186" customWidth="1"/>
    <col min="2051" max="2051" width="15.83203125" style="186" customWidth="1"/>
    <col min="2052" max="2053" width="0" style="186" hidden="1" customWidth="1"/>
    <col min="2054" max="2304" width="9.33203125" style="186"/>
    <col min="2305" max="2305" width="13.6640625" style="186" customWidth="1"/>
    <col min="2306" max="2306" width="65" style="186" customWidth="1"/>
    <col min="2307" max="2307" width="15.83203125" style="186" customWidth="1"/>
    <col min="2308" max="2309" width="0" style="186" hidden="1" customWidth="1"/>
    <col min="2310" max="2560" width="9.33203125" style="186"/>
    <col min="2561" max="2561" width="13.6640625" style="186" customWidth="1"/>
    <col min="2562" max="2562" width="65" style="186" customWidth="1"/>
    <col min="2563" max="2563" width="15.83203125" style="186" customWidth="1"/>
    <col min="2564" max="2565" width="0" style="186" hidden="1" customWidth="1"/>
    <col min="2566" max="2816" width="9.33203125" style="186"/>
    <col min="2817" max="2817" width="13.6640625" style="186" customWidth="1"/>
    <col min="2818" max="2818" width="65" style="186" customWidth="1"/>
    <col min="2819" max="2819" width="15.83203125" style="186" customWidth="1"/>
    <col min="2820" max="2821" width="0" style="186" hidden="1" customWidth="1"/>
    <col min="2822" max="3072" width="9.33203125" style="186"/>
    <col min="3073" max="3073" width="13.6640625" style="186" customWidth="1"/>
    <col min="3074" max="3074" width="65" style="186" customWidth="1"/>
    <col min="3075" max="3075" width="15.83203125" style="186" customWidth="1"/>
    <col min="3076" max="3077" width="0" style="186" hidden="1" customWidth="1"/>
    <col min="3078" max="3328" width="9.33203125" style="186"/>
    <col min="3329" max="3329" width="13.6640625" style="186" customWidth="1"/>
    <col min="3330" max="3330" width="65" style="186" customWidth="1"/>
    <col min="3331" max="3331" width="15.83203125" style="186" customWidth="1"/>
    <col min="3332" max="3333" width="0" style="186" hidden="1" customWidth="1"/>
    <col min="3334" max="3584" width="9.33203125" style="186"/>
    <col min="3585" max="3585" width="13.6640625" style="186" customWidth="1"/>
    <col min="3586" max="3586" width="65" style="186" customWidth="1"/>
    <col min="3587" max="3587" width="15.83203125" style="186" customWidth="1"/>
    <col min="3588" max="3589" width="0" style="186" hidden="1" customWidth="1"/>
    <col min="3590" max="3840" width="9.33203125" style="186"/>
    <col min="3841" max="3841" width="13.6640625" style="186" customWidth="1"/>
    <col min="3842" max="3842" width="65" style="186" customWidth="1"/>
    <col min="3843" max="3843" width="15.83203125" style="186" customWidth="1"/>
    <col min="3844" max="3845" width="0" style="186" hidden="1" customWidth="1"/>
    <col min="3846" max="4096" width="9.33203125" style="186"/>
    <col min="4097" max="4097" width="13.6640625" style="186" customWidth="1"/>
    <col min="4098" max="4098" width="65" style="186" customWidth="1"/>
    <col min="4099" max="4099" width="15.83203125" style="186" customWidth="1"/>
    <col min="4100" max="4101" width="0" style="186" hidden="1" customWidth="1"/>
    <col min="4102" max="4352" width="9.33203125" style="186"/>
    <col min="4353" max="4353" width="13.6640625" style="186" customWidth="1"/>
    <col min="4354" max="4354" width="65" style="186" customWidth="1"/>
    <col min="4355" max="4355" width="15.83203125" style="186" customWidth="1"/>
    <col min="4356" max="4357" width="0" style="186" hidden="1" customWidth="1"/>
    <col min="4358" max="4608" width="9.33203125" style="186"/>
    <col min="4609" max="4609" width="13.6640625" style="186" customWidth="1"/>
    <col min="4610" max="4610" width="65" style="186" customWidth="1"/>
    <col min="4611" max="4611" width="15.83203125" style="186" customWidth="1"/>
    <col min="4612" max="4613" width="0" style="186" hidden="1" customWidth="1"/>
    <col min="4614" max="4864" width="9.33203125" style="186"/>
    <col min="4865" max="4865" width="13.6640625" style="186" customWidth="1"/>
    <col min="4866" max="4866" width="65" style="186" customWidth="1"/>
    <col min="4867" max="4867" width="15.83203125" style="186" customWidth="1"/>
    <col min="4868" max="4869" width="0" style="186" hidden="1" customWidth="1"/>
    <col min="4870" max="5120" width="9.33203125" style="186"/>
    <col min="5121" max="5121" width="13.6640625" style="186" customWidth="1"/>
    <col min="5122" max="5122" width="65" style="186" customWidth="1"/>
    <col min="5123" max="5123" width="15.83203125" style="186" customWidth="1"/>
    <col min="5124" max="5125" width="0" style="186" hidden="1" customWidth="1"/>
    <col min="5126" max="5376" width="9.33203125" style="186"/>
    <col min="5377" max="5377" width="13.6640625" style="186" customWidth="1"/>
    <col min="5378" max="5378" width="65" style="186" customWidth="1"/>
    <col min="5379" max="5379" width="15.83203125" style="186" customWidth="1"/>
    <col min="5380" max="5381" width="0" style="186" hidden="1" customWidth="1"/>
    <col min="5382" max="5632" width="9.33203125" style="186"/>
    <col min="5633" max="5633" width="13.6640625" style="186" customWidth="1"/>
    <col min="5634" max="5634" width="65" style="186" customWidth="1"/>
    <col min="5635" max="5635" width="15.83203125" style="186" customWidth="1"/>
    <col min="5636" max="5637" width="0" style="186" hidden="1" customWidth="1"/>
    <col min="5638" max="5888" width="9.33203125" style="186"/>
    <col min="5889" max="5889" width="13.6640625" style="186" customWidth="1"/>
    <col min="5890" max="5890" width="65" style="186" customWidth="1"/>
    <col min="5891" max="5891" width="15.83203125" style="186" customWidth="1"/>
    <col min="5892" max="5893" width="0" style="186" hidden="1" customWidth="1"/>
    <col min="5894" max="6144" width="9.33203125" style="186"/>
    <col min="6145" max="6145" width="13.6640625" style="186" customWidth="1"/>
    <col min="6146" max="6146" width="65" style="186" customWidth="1"/>
    <col min="6147" max="6147" width="15.83203125" style="186" customWidth="1"/>
    <col min="6148" max="6149" width="0" style="186" hidden="1" customWidth="1"/>
    <col min="6150" max="6400" width="9.33203125" style="186"/>
    <col min="6401" max="6401" width="13.6640625" style="186" customWidth="1"/>
    <col min="6402" max="6402" width="65" style="186" customWidth="1"/>
    <col min="6403" max="6403" width="15.83203125" style="186" customWidth="1"/>
    <col min="6404" max="6405" width="0" style="186" hidden="1" customWidth="1"/>
    <col min="6406" max="6656" width="9.33203125" style="186"/>
    <col min="6657" max="6657" width="13.6640625" style="186" customWidth="1"/>
    <col min="6658" max="6658" width="65" style="186" customWidth="1"/>
    <col min="6659" max="6659" width="15.83203125" style="186" customWidth="1"/>
    <col min="6660" max="6661" width="0" style="186" hidden="1" customWidth="1"/>
    <col min="6662" max="6912" width="9.33203125" style="186"/>
    <col min="6913" max="6913" width="13.6640625" style="186" customWidth="1"/>
    <col min="6914" max="6914" width="65" style="186" customWidth="1"/>
    <col min="6915" max="6915" width="15.83203125" style="186" customWidth="1"/>
    <col min="6916" max="6917" width="0" style="186" hidden="1" customWidth="1"/>
    <col min="6918" max="7168" width="9.33203125" style="186"/>
    <col min="7169" max="7169" width="13.6640625" style="186" customWidth="1"/>
    <col min="7170" max="7170" width="65" style="186" customWidth="1"/>
    <col min="7171" max="7171" width="15.83203125" style="186" customWidth="1"/>
    <col min="7172" max="7173" width="0" style="186" hidden="1" customWidth="1"/>
    <col min="7174" max="7424" width="9.33203125" style="186"/>
    <col min="7425" max="7425" width="13.6640625" style="186" customWidth="1"/>
    <col min="7426" max="7426" width="65" style="186" customWidth="1"/>
    <col min="7427" max="7427" width="15.83203125" style="186" customWidth="1"/>
    <col min="7428" max="7429" width="0" style="186" hidden="1" customWidth="1"/>
    <col min="7430" max="7680" width="9.33203125" style="186"/>
    <col min="7681" max="7681" width="13.6640625" style="186" customWidth="1"/>
    <col min="7682" max="7682" width="65" style="186" customWidth="1"/>
    <col min="7683" max="7683" width="15.83203125" style="186" customWidth="1"/>
    <col min="7684" max="7685" width="0" style="186" hidden="1" customWidth="1"/>
    <col min="7686" max="7936" width="9.33203125" style="186"/>
    <col min="7937" max="7937" width="13.6640625" style="186" customWidth="1"/>
    <col min="7938" max="7938" width="65" style="186" customWidth="1"/>
    <col min="7939" max="7939" width="15.83203125" style="186" customWidth="1"/>
    <col min="7940" max="7941" width="0" style="186" hidden="1" customWidth="1"/>
    <col min="7942" max="8192" width="9.33203125" style="186"/>
    <col min="8193" max="8193" width="13.6640625" style="186" customWidth="1"/>
    <col min="8194" max="8194" width="65" style="186" customWidth="1"/>
    <col min="8195" max="8195" width="15.83203125" style="186" customWidth="1"/>
    <col min="8196" max="8197" width="0" style="186" hidden="1" customWidth="1"/>
    <col min="8198" max="8448" width="9.33203125" style="186"/>
    <col min="8449" max="8449" width="13.6640625" style="186" customWidth="1"/>
    <col min="8450" max="8450" width="65" style="186" customWidth="1"/>
    <col min="8451" max="8451" width="15.83203125" style="186" customWidth="1"/>
    <col min="8452" max="8453" width="0" style="186" hidden="1" customWidth="1"/>
    <col min="8454" max="8704" width="9.33203125" style="186"/>
    <col min="8705" max="8705" width="13.6640625" style="186" customWidth="1"/>
    <col min="8706" max="8706" width="65" style="186" customWidth="1"/>
    <col min="8707" max="8707" width="15.83203125" style="186" customWidth="1"/>
    <col min="8708" max="8709" width="0" style="186" hidden="1" customWidth="1"/>
    <col min="8710" max="8960" width="9.33203125" style="186"/>
    <col min="8961" max="8961" width="13.6640625" style="186" customWidth="1"/>
    <col min="8962" max="8962" width="65" style="186" customWidth="1"/>
    <col min="8963" max="8963" width="15.83203125" style="186" customWidth="1"/>
    <col min="8964" max="8965" width="0" style="186" hidden="1" customWidth="1"/>
    <col min="8966" max="9216" width="9.33203125" style="186"/>
    <col min="9217" max="9217" width="13.6640625" style="186" customWidth="1"/>
    <col min="9218" max="9218" width="65" style="186" customWidth="1"/>
    <col min="9219" max="9219" width="15.83203125" style="186" customWidth="1"/>
    <col min="9220" max="9221" width="0" style="186" hidden="1" customWidth="1"/>
    <col min="9222" max="9472" width="9.33203125" style="186"/>
    <col min="9473" max="9473" width="13.6640625" style="186" customWidth="1"/>
    <col min="9474" max="9474" width="65" style="186" customWidth="1"/>
    <col min="9475" max="9475" width="15.83203125" style="186" customWidth="1"/>
    <col min="9476" max="9477" width="0" style="186" hidden="1" customWidth="1"/>
    <col min="9478" max="9728" width="9.33203125" style="186"/>
    <col min="9729" max="9729" width="13.6640625" style="186" customWidth="1"/>
    <col min="9730" max="9730" width="65" style="186" customWidth="1"/>
    <col min="9731" max="9731" width="15.83203125" style="186" customWidth="1"/>
    <col min="9732" max="9733" width="0" style="186" hidden="1" customWidth="1"/>
    <col min="9734" max="9984" width="9.33203125" style="186"/>
    <col min="9985" max="9985" width="13.6640625" style="186" customWidth="1"/>
    <col min="9986" max="9986" width="65" style="186" customWidth="1"/>
    <col min="9987" max="9987" width="15.83203125" style="186" customWidth="1"/>
    <col min="9988" max="9989" width="0" style="186" hidden="1" customWidth="1"/>
    <col min="9990" max="10240" width="9.33203125" style="186"/>
    <col min="10241" max="10241" width="13.6640625" style="186" customWidth="1"/>
    <col min="10242" max="10242" width="65" style="186" customWidth="1"/>
    <col min="10243" max="10243" width="15.83203125" style="186" customWidth="1"/>
    <col min="10244" max="10245" width="0" style="186" hidden="1" customWidth="1"/>
    <col min="10246" max="10496" width="9.33203125" style="186"/>
    <col min="10497" max="10497" width="13.6640625" style="186" customWidth="1"/>
    <col min="10498" max="10498" width="65" style="186" customWidth="1"/>
    <col min="10499" max="10499" width="15.83203125" style="186" customWidth="1"/>
    <col min="10500" max="10501" width="0" style="186" hidden="1" customWidth="1"/>
    <col min="10502" max="10752" width="9.33203125" style="186"/>
    <col min="10753" max="10753" width="13.6640625" style="186" customWidth="1"/>
    <col min="10754" max="10754" width="65" style="186" customWidth="1"/>
    <col min="10755" max="10755" width="15.83203125" style="186" customWidth="1"/>
    <col min="10756" max="10757" width="0" style="186" hidden="1" customWidth="1"/>
    <col min="10758" max="11008" width="9.33203125" style="186"/>
    <col min="11009" max="11009" width="13.6640625" style="186" customWidth="1"/>
    <col min="11010" max="11010" width="65" style="186" customWidth="1"/>
    <col min="11011" max="11011" width="15.83203125" style="186" customWidth="1"/>
    <col min="11012" max="11013" width="0" style="186" hidden="1" customWidth="1"/>
    <col min="11014" max="11264" width="9.33203125" style="186"/>
    <col min="11265" max="11265" width="13.6640625" style="186" customWidth="1"/>
    <col min="11266" max="11266" width="65" style="186" customWidth="1"/>
    <col min="11267" max="11267" width="15.83203125" style="186" customWidth="1"/>
    <col min="11268" max="11269" width="0" style="186" hidden="1" customWidth="1"/>
    <col min="11270" max="11520" width="9.33203125" style="186"/>
    <col min="11521" max="11521" width="13.6640625" style="186" customWidth="1"/>
    <col min="11522" max="11522" width="65" style="186" customWidth="1"/>
    <col min="11523" max="11523" width="15.83203125" style="186" customWidth="1"/>
    <col min="11524" max="11525" width="0" style="186" hidden="1" customWidth="1"/>
    <col min="11526" max="11776" width="9.33203125" style="186"/>
    <col min="11777" max="11777" width="13.6640625" style="186" customWidth="1"/>
    <col min="11778" max="11778" width="65" style="186" customWidth="1"/>
    <col min="11779" max="11779" width="15.83203125" style="186" customWidth="1"/>
    <col min="11780" max="11781" width="0" style="186" hidden="1" customWidth="1"/>
    <col min="11782" max="12032" width="9.33203125" style="186"/>
    <col min="12033" max="12033" width="13.6640625" style="186" customWidth="1"/>
    <col min="12034" max="12034" width="65" style="186" customWidth="1"/>
    <col min="12035" max="12035" width="15.83203125" style="186" customWidth="1"/>
    <col min="12036" max="12037" width="0" style="186" hidden="1" customWidth="1"/>
    <col min="12038" max="12288" width="9.33203125" style="186"/>
    <col min="12289" max="12289" width="13.6640625" style="186" customWidth="1"/>
    <col min="12290" max="12290" width="65" style="186" customWidth="1"/>
    <col min="12291" max="12291" width="15.83203125" style="186" customWidth="1"/>
    <col min="12292" max="12293" width="0" style="186" hidden="1" customWidth="1"/>
    <col min="12294" max="12544" width="9.33203125" style="186"/>
    <col min="12545" max="12545" width="13.6640625" style="186" customWidth="1"/>
    <col min="12546" max="12546" width="65" style="186" customWidth="1"/>
    <col min="12547" max="12547" width="15.83203125" style="186" customWidth="1"/>
    <col min="12548" max="12549" width="0" style="186" hidden="1" customWidth="1"/>
    <col min="12550" max="12800" width="9.33203125" style="186"/>
    <col min="12801" max="12801" width="13.6640625" style="186" customWidth="1"/>
    <col min="12802" max="12802" width="65" style="186" customWidth="1"/>
    <col min="12803" max="12803" width="15.83203125" style="186" customWidth="1"/>
    <col min="12804" max="12805" width="0" style="186" hidden="1" customWidth="1"/>
    <col min="12806" max="13056" width="9.33203125" style="186"/>
    <col min="13057" max="13057" width="13.6640625" style="186" customWidth="1"/>
    <col min="13058" max="13058" width="65" style="186" customWidth="1"/>
    <col min="13059" max="13059" width="15.83203125" style="186" customWidth="1"/>
    <col min="13060" max="13061" width="0" style="186" hidden="1" customWidth="1"/>
    <col min="13062" max="13312" width="9.33203125" style="186"/>
    <col min="13313" max="13313" width="13.6640625" style="186" customWidth="1"/>
    <col min="13314" max="13314" width="65" style="186" customWidth="1"/>
    <col min="13315" max="13315" width="15.83203125" style="186" customWidth="1"/>
    <col min="13316" max="13317" width="0" style="186" hidden="1" customWidth="1"/>
    <col min="13318" max="13568" width="9.33203125" style="186"/>
    <col min="13569" max="13569" width="13.6640625" style="186" customWidth="1"/>
    <col min="13570" max="13570" width="65" style="186" customWidth="1"/>
    <col min="13571" max="13571" width="15.83203125" style="186" customWidth="1"/>
    <col min="13572" max="13573" width="0" style="186" hidden="1" customWidth="1"/>
    <col min="13574" max="13824" width="9.33203125" style="186"/>
    <col min="13825" max="13825" width="13.6640625" style="186" customWidth="1"/>
    <col min="13826" max="13826" width="65" style="186" customWidth="1"/>
    <col min="13827" max="13827" width="15.83203125" style="186" customWidth="1"/>
    <col min="13828" max="13829" width="0" style="186" hidden="1" customWidth="1"/>
    <col min="13830" max="14080" width="9.33203125" style="186"/>
    <col min="14081" max="14081" width="13.6640625" style="186" customWidth="1"/>
    <col min="14082" max="14082" width="65" style="186" customWidth="1"/>
    <col min="14083" max="14083" width="15.83203125" style="186" customWidth="1"/>
    <col min="14084" max="14085" width="0" style="186" hidden="1" customWidth="1"/>
    <col min="14086" max="14336" width="9.33203125" style="186"/>
    <col min="14337" max="14337" width="13.6640625" style="186" customWidth="1"/>
    <col min="14338" max="14338" width="65" style="186" customWidth="1"/>
    <col min="14339" max="14339" width="15.83203125" style="186" customWidth="1"/>
    <col min="14340" max="14341" width="0" style="186" hidden="1" customWidth="1"/>
    <col min="14342" max="14592" width="9.33203125" style="186"/>
    <col min="14593" max="14593" width="13.6640625" style="186" customWidth="1"/>
    <col min="14594" max="14594" width="65" style="186" customWidth="1"/>
    <col min="14595" max="14595" width="15.83203125" style="186" customWidth="1"/>
    <col min="14596" max="14597" width="0" style="186" hidden="1" customWidth="1"/>
    <col min="14598" max="14848" width="9.33203125" style="186"/>
    <col min="14849" max="14849" width="13.6640625" style="186" customWidth="1"/>
    <col min="14850" max="14850" width="65" style="186" customWidth="1"/>
    <col min="14851" max="14851" width="15.83203125" style="186" customWidth="1"/>
    <col min="14852" max="14853" width="0" style="186" hidden="1" customWidth="1"/>
    <col min="14854" max="15104" width="9.33203125" style="186"/>
    <col min="15105" max="15105" width="13.6640625" style="186" customWidth="1"/>
    <col min="15106" max="15106" width="65" style="186" customWidth="1"/>
    <col min="15107" max="15107" width="15.83203125" style="186" customWidth="1"/>
    <col min="15108" max="15109" width="0" style="186" hidden="1" customWidth="1"/>
    <col min="15110" max="15360" width="9.33203125" style="186"/>
    <col min="15361" max="15361" width="13.6640625" style="186" customWidth="1"/>
    <col min="15362" max="15362" width="65" style="186" customWidth="1"/>
    <col min="15363" max="15363" width="15.83203125" style="186" customWidth="1"/>
    <col min="15364" max="15365" width="0" style="186" hidden="1" customWidth="1"/>
    <col min="15366" max="15616" width="9.33203125" style="186"/>
    <col min="15617" max="15617" width="13.6640625" style="186" customWidth="1"/>
    <col min="15618" max="15618" width="65" style="186" customWidth="1"/>
    <col min="15619" max="15619" width="15.83203125" style="186" customWidth="1"/>
    <col min="15620" max="15621" width="0" style="186" hidden="1" customWidth="1"/>
    <col min="15622" max="15872" width="9.33203125" style="186"/>
    <col min="15873" max="15873" width="13.6640625" style="186" customWidth="1"/>
    <col min="15874" max="15874" width="65" style="186" customWidth="1"/>
    <col min="15875" max="15875" width="15.83203125" style="186" customWidth="1"/>
    <col min="15876" max="15877" width="0" style="186" hidden="1" customWidth="1"/>
    <col min="15878" max="16128" width="9.33203125" style="186"/>
    <col min="16129" max="16129" width="13.6640625" style="186" customWidth="1"/>
    <col min="16130" max="16130" width="65" style="186" customWidth="1"/>
    <col min="16131" max="16131" width="15.83203125" style="186" customWidth="1"/>
    <col min="16132" max="16133" width="0" style="186" hidden="1" customWidth="1"/>
    <col min="16134" max="16384" width="9.33203125" style="186"/>
  </cols>
  <sheetData>
    <row r="1" spans="1:5" ht="18" customHeight="1">
      <c r="A1" s="238" t="s">
        <v>95</v>
      </c>
      <c r="B1" s="239"/>
      <c r="C1" s="239"/>
      <c r="D1" s="239"/>
      <c r="E1" s="239"/>
    </row>
    <row r="2" spans="1:5" ht="12" customHeight="1">
      <c r="A2" s="237" t="s">
        <v>16</v>
      </c>
      <c r="B2" s="236" t="str">
        <f>'Krycí list - silnoproud'!E5</f>
        <v>ZOO Praha - Mobilní stánek IN-SITU</v>
      </c>
      <c r="C2" s="240"/>
      <c r="D2" s="240"/>
      <c r="E2" s="240"/>
    </row>
    <row r="3" spans="1:5" ht="12" customHeight="1">
      <c r="A3" s="237" t="s">
        <v>831</v>
      </c>
      <c r="B3" s="236" t="str">
        <f>'Krycí list - silnoproud'!E7</f>
        <v>Zařízení silnoproudé elektrotechniky, uzemnění a ochrana před bleskem</v>
      </c>
      <c r="C3" s="241"/>
      <c r="D3" s="236"/>
      <c r="E3" s="242"/>
    </row>
    <row r="4" spans="1:5" ht="12" customHeight="1">
      <c r="A4" s="237" t="s">
        <v>830</v>
      </c>
      <c r="B4" s="236" t="str">
        <f>'Krycí list - silnoproud'!E9</f>
        <v xml:space="preserve"> </v>
      </c>
      <c r="C4" s="241"/>
      <c r="D4" s="236"/>
      <c r="E4" s="242"/>
    </row>
    <row r="5" spans="1:5" ht="12" customHeight="1">
      <c r="A5" s="236" t="s">
        <v>832</v>
      </c>
      <c r="B5" s="236" t="str">
        <f>'Krycí list - silnoproud'!P5</f>
        <v xml:space="preserve"> </v>
      </c>
      <c r="C5" s="241"/>
      <c r="D5" s="236"/>
      <c r="E5" s="242"/>
    </row>
    <row r="6" spans="1:5" ht="6" customHeight="1">
      <c r="A6" s="236"/>
      <c r="B6" s="236"/>
      <c r="C6" s="241"/>
      <c r="D6" s="236"/>
      <c r="E6" s="242"/>
    </row>
    <row r="7" spans="1:5" ht="12" customHeight="1">
      <c r="A7" s="236" t="s">
        <v>28</v>
      </c>
      <c r="B7" s="236" t="str">
        <f>'Krycí list - silnoproud'!E26</f>
        <v>ZOO Praha, U Trojského zámku 120/3, Praha 7</v>
      </c>
      <c r="C7" s="241"/>
      <c r="D7" s="236"/>
      <c r="E7" s="242"/>
    </row>
    <row r="8" spans="1:5" ht="12" customHeight="1">
      <c r="A8" s="236" t="s">
        <v>32</v>
      </c>
      <c r="B8" s="236" t="str">
        <f>'Krycí list - silnoproud'!E28</f>
        <v>Bude vybrán ve výběrovém řízení</v>
      </c>
      <c r="C8" s="241"/>
      <c r="D8" s="236"/>
      <c r="E8" s="242"/>
    </row>
    <row r="9" spans="1:5" ht="12" customHeight="1">
      <c r="A9" s="236" t="s">
        <v>24</v>
      </c>
      <c r="B9" s="236" t="s">
        <v>829</v>
      </c>
      <c r="C9" s="241"/>
      <c r="D9" s="236"/>
      <c r="E9" s="242"/>
    </row>
    <row r="10" spans="1:5" ht="6" customHeight="1">
      <c r="A10" s="239"/>
      <c r="B10" s="239"/>
      <c r="C10" s="239"/>
      <c r="D10" s="239"/>
      <c r="E10" s="239"/>
    </row>
    <row r="11" spans="1:5" ht="12" customHeight="1">
      <c r="A11" s="235" t="s">
        <v>61</v>
      </c>
      <c r="B11" s="232" t="s">
        <v>127</v>
      </c>
      <c r="C11" s="243" t="s">
        <v>822</v>
      </c>
      <c r="D11" s="244" t="s">
        <v>820</v>
      </c>
      <c r="E11" s="243" t="s">
        <v>833</v>
      </c>
    </row>
    <row r="12" spans="1:5" ht="12" customHeight="1">
      <c r="A12" s="230">
        <v>1</v>
      </c>
      <c r="B12" s="227">
        <v>2</v>
      </c>
      <c r="C12" s="245">
        <v>3</v>
      </c>
      <c r="D12" s="246">
        <v>4</v>
      </c>
      <c r="E12" s="245">
        <v>5</v>
      </c>
    </row>
    <row r="13" spans="1:5" ht="3.75" customHeight="1">
      <c r="A13" s="247"/>
      <c r="B13" s="248"/>
      <c r="C13" s="248"/>
      <c r="D13" s="248"/>
      <c r="E13" s="249"/>
    </row>
    <row r="14" spans="1:5" s="200" customFormat="1" ht="12.75" customHeight="1">
      <c r="A14" s="208" t="str">
        <f>'Rozpocet - silnoproud'!D14</f>
        <v>PSV</v>
      </c>
      <c r="B14" s="205" t="str">
        <f>'Rozpocet - silnoproud'!E14</f>
        <v>Práce a dodávky PSV</v>
      </c>
      <c r="C14" s="207">
        <f>'Rozpocet - silnoproud'!I14</f>
        <v>0</v>
      </c>
      <c r="D14" s="206">
        <f>'Rozpocet - silnoproud'!K14</f>
        <v>0</v>
      </c>
      <c r="E14" s="206">
        <f>'Rozpocet - silnoproud'!M14</f>
        <v>0</v>
      </c>
    </row>
    <row r="15" spans="1:5" s="200" customFormat="1" ht="12.75" customHeight="1">
      <c r="A15" s="204" t="str">
        <f>'Rozpocet - silnoproud'!D15</f>
        <v>740</v>
      </c>
      <c r="B15" s="201" t="str">
        <f>'Rozpocet - silnoproud'!E15</f>
        <v>Elektromontáže - zkoušky a revize</v>
      </c>
      <c r="C15" s="203">
        <f>'Rozpocet - silnoproud'!I15</f>
        <v>0</v>
      </c>
      <c r="D15" s="202">
        <f>'Rozpocet - silnoproud'!K15</f>
        <v>0</v>
      </c>
      <c r="E15" s="202">
        <f>'Rozpocet - silnoproud'!M15</f>
        <v>0</v>
      </c>
    </row>
    <row r="16" spans="1:5" s="200" customFormat="1" ht="12.75" customHeight="1">
      <c r="A16" s="208" t="str">
        <f>'Rozpocet - silnoproud'!D17</f>
        <v>M</v>
      </c>
      <c r="B16" s="205" t="str">
        <f>'Rozpocet - silnoproud'!E17</f>
        <v>Práce a dodávky M</v>
      </c>
      <c r="C16" s="207">
        <f>'Rozpocet - silnoproud'!I17</f>
        <v>0</v>
      </c>
      <c r="D16" s="206">
        <f>'Rozpocet - silnoproud'!K17</f>
        <v>3.003755</v>
      </c>
      <c r="E16" s="206">
        <f>'Rozpocet - silnoproud'!M17</f>
        <v>0</v>
      </c>
    </row>
    <row r="17" spans="1:5" s="200" customFormat="1" ht="12.75" customHeight="1">
      <c r="A17" s="204" t="str">
        <f>'Rozpocet - silnoproud'!D18</f>
        <v>21-M</v>
      </c>
      <c r="B17" s="201" t="str">
        <f>'Rozpocet - silnoproud'!E18</f>
        <v>Elektromontáže</v>
      </c>
      <c r="C17" s="203">
        <f>'Rozpocet - silnoproud'!I18</f>
        <v>0</v>
      </c>
      <c r="D17" s="202">
        <f>'Rozpocet - silnoproud'!K18</f>
        <v>1.2000000000000002E-4</v>
      </c>
      <c r="E17" s="202">
        <f>'Rozpocet - silnoproud'!M18</f>
        <v>0</v>
      </c>
    </row>
    <row r="18" spans="1:5" s="200" customFormat="1" ht="12.75" customHeight="1">
      <c r="A18" s="204" t="str">
        <f>'Rozpocet - silnoproud'!D94</f>
        <v>22-M</v>
      </c>
      <c r="B18" s="201" t="str">
        <f>'Rozpocet - silnoproud'!E94</f>
        <v>Montáže oznam. a zabezp. zařízení</v>
      </c>
      <c r="C18" s="203">
        <f>'Rozpocet - silnoproud'!I94</f>
        <v>0</v>
      </c>
      <c r="D18" s="202">
        <f>'Rozpocet - silnoproud'!K94</f>
        <v>0</v>
      </c>
      <c r="E18" s="202">
        <f>'Rozpocet - silnoproud'!M94</f>
        <v>0</v>
      </c>
    </row>
    <row r="19" spans="1:5" s="200" customFormat="1" ht="12.75" customHeight="1">
      <c r="A19" s="204" t="str">
        <f>'Rozpocet - silnoproud'!D102</f>
        <v>46-M</v>
      </c>
      <c r="B19" s="201" t="str">
        <f>'Rozpocet - silnoproud'!E102</f>
        <v>Zemní práce při extr.mont.pracích</v>
      </c>
      <c r="C19" s="203">
        <f>'Rozpocet - silnoproud'!I102</f>
        <v>0</v>
      </c>
      <c r="D19" s="202">
        <f>'Rozpocet - silnoproud'!K102</f>
        <v>3.0036350000000001</v>
      </c>
      <c r="E19" s="202">
        <f>'Rozpocet - silnoproud'!M102</f>
        <v>0</v>
      </c>
    </row>
    <row r="20" spans="1:5" s="200" customFormat="1" ht="12.75" customHeight="1">
      <c r="A20" s="204" t="str">
        <f>'Rozpocet - silnoproud'!D113</f>
        <v>50-M</v>
      </c>
      <c r="B20" s="201" t="str">
        <f>'Rozpocet - silnoproud'!E113</f>
        <v>Hodinová zúčtovací sazba</v>
      </c>
      <c r="C20" s="203">
        <f>'Rozpocet - silnoproud'!I113</f>
        <v>0</v>
      </c>
      <c r="D20" s="202">
        <f>'Rozpocet - silnoproud'!K113</f>
        <v>0</v>
      </c>
      <c r="E20" s="202">
        <f>'Rozpocet - silnoproud'!M113</f>
        <v>0</v>
      </c>
    </row>
    <row r="21" spans="1:5" s="200" customFormat="1" ht="12.75" customHeight="1">
      <c r="A21" s="208" t="str">
        <f>'Rozpocet - silnoproud'!D121</f>
        <v>OST</v>
      </c>
      <c r="B21" s="205" t="str">
        <f>'Rozpocet - silnoproud'!E121</f>
        <v>Ostatní</v>
      </c>
      <c r="C21" s="207">
        <f>'Rozpocet - silnoproud'!I121</f>
        <v>0</v>
      </c>
      <c r="D21" s="206">
        <f>'Rozpocet - silnoproud'!K121</f>
        <v>0</v>
      </c>
      <c r="E21" s="206">
        <f>'Rozpocet - silnoproud'!M121</f>
        <v>0</v>
      </c>
    </row>
    <row r="22" spans="1:5" s="200" customFormat="1" ht="12.75" customHeight="1">
      <c r="A22" s="204" t="str">
        <f>'Rozpocet - silnoproud'!D122</f>
        <v>O01</v>
      </c>
      <c r="B22" s="201" t="str">
        <f>'Rozpocet - silnoproud'!E122</f>
        <v>Ostatní</v>
      </c>
      <c r="C22" s="203">
        <f>'Rozpocet - silnoproud'!I122</f>
        <v>0</v>
      </c>
      <c r="D22" s="202">
        <f>'Rozpocet - silnoproud'!K122</f>
        <v>0</v>
      </c>
      <c r="E22" s="202">
        <f>'Rozpocet - silnoproud'!M122</f>
        <v>0</v>
      </c>
    </row>
    <row r="23" spans="1:5" s="200" customFormat="1" ht="12.75" customHeight="1">
      <c r="A23" s="204" t="str">
        <f>'Rozpocet - silnoproud'!D125</f>
        <v>O02</v>
      </c>
      <c r="B23" s="201" t="str">
        <f>'Rozpocet - silnoproud'!E125</f>
        <v>Doprava</v>
      </c>
      <c r="C23" s="203">
        <f>'Rozpocet - silnoproud'!I125</f>
        <v>0</v>
      </c>
      <c r="D23" s="202">
        <f>'Rozpocet - silnoproud'!K125</f>
        <v>0</v>
      </c>
      <c r="E23" s="202">
        <f>'Rozpocet - silnoproud'!M125</f>
        <v>0</v>
      </c>
    </row>
    <row r="24" spans="1:5" s="200" customFormat="1" ht="12.75" customHeight="1">
      <c r="A24" s="204" t="str">
        <f>'Rozpocet - silnoproud'!D127</f>
        <v>O03</v>
      </c>
      <c r="B24" s="201" t="str">
        <f>'Rozpocet - silnoproud'!E127</f>
        <v>Projekční práce</v>
      </c>
      <c r="C24" s="203">
        <f>'Rozpocet - silnoproud'!I127</f>
        <v>0</v>
      </c>
      <c r="D24" s="202">
        <f>'Rozpocet - silnoproud'!K127</f>
        <v>0</v>
      </c>
      <c r="E24" s="202">
        <f>'Rozpocet - silnoproud'!M127</f>
        <v>0</v>
      </c>
    </row>
    <row r="25" spans="1:5" s="200" customFormat="1" ht="12.75" customHeight="1">
      <c r="A25" s="204" t="str">
        <f>'Rozpocet - silnoproud'!D129</f>
        <v>O04</v>
      </c>
      <c r="B25" s="201" t="str">
        <f>'Rozpocet - silnoproud'!E129</f>
        <v>Geodetické práce</v>
      </c>
      <c r="C25" s="203">
        <f>'Rozpocet - silnoproud'!I129</f>
        <v>0</v>
      </c>
      <c r="D25" s="202">
        <f>'Rozpocet - silnoproud'!K129</f>
        <v>0</v>
      </c>
      <c r="E25" s="202">
        <f>'Rozpocet - silnoproud'!M129</f>
        <v>0</v>
      </c>
    </row>
    <row r="26" spans="1:5" s="200" customFormat="1" ht="12.75" customHeight="1">
      <c r="A26" s="204" t="str">
        <f>'Rozpocet - silnoproud'!D131</f>
        <v>O05</v>
      </c>
      <c r="B26" s="201" t="str">
        <f>'Rozpocet - silnoproud'!E131</f>
        <v>Text - poznámka</v>
      </c>
      <c r="C26" s="203">
        <f>'Rozpocet - silnoproud'!I131</f>
        <v>0</v>
      </c>
      <c r="D26" s="202">
        <f>'Rozpocet - silnoproud'!K131</f>
        <v>0</v>
      </c>
      <c r="E26" s="202">
        <f>'Rozpocet - silnoproud'!M131</f>
        <v>0</v>
      </c>
    </row>
    <row r="27" spans="1:5" s="187" customFormat="1" ht="12.75" customHeight="1">
      <c r="B27" s="190" t="s">
        <v>528</v>
      </c>
      <c r="C27" s="189">
        <f>'Rozpocet - silnoproud'!I138</f>
        <v>0</v>
      </c>
      <c r="D27" s="188">
        <f>'Rozpocet - silnoproud'!K138</f>
        <v>3.003755</v>
      </c>
      <c r="E27" s="188">
        <f>'Rozpocet - silnoproud'!M138</f>
        <v>0</v>
      </c>
    </row>
  </sheetData>
  <printOptions horizontalCentered="1"/>
  <pageMargins left="1.1023621559143066" right="1.1023621559143066" top="0.78740155696868896" bottom="0.78740155696868896" header="0" footer="0"/>
  <pageSetup paperSize="9" scale="97" fitToHeight="99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8"/>
  <sheetViews>
    <sheetView showGridLines="0" workbookViewId="0">
      <pane ySplit="13" topLeftCell="A14" activePane="bottomLeft" state="frozenSplit"/>
      <selection activeCell="I38" sqref="I38"/>
      <selection pane="bottomLeft" activeCell="X31" sqref="X31"/>
    </sheetView>
  </sheetViews>
  <sheetFormatPr defaultRowHeight="11.25" customHeight="1"/>
  <cols>
    <col min="1" max="1" width="6.5" style="186" customWidth="1"/>
    <col min="2" max="2" width="5.1640625" style="186" customWidth="1"/>
    <col min="3" max="3" width="5.5" style="186" customWidth="1"/>
    <col min="4" max="4" width="14.83203125" style="186" customWidth="1"/>
    <col min="5" max="5" width="64.83203125" style="186" customWidth="1"/>
    <col min="6" max="6" width="5.5" style="186" customWidth="1"/>
    <col min="7" max="7" width="11.5" style="186" customWidth="1"/>
    <col min="8" max="8" width="11.33203125" style="186" customWidth="1"/>
    <col min="9" max="9" width="15.83203125" style="186" customWidth="1"/>
    <col min="10" max="10" width="12.33203125" style="186" hidden="1" customWidth="1"/>
    <col min="11" max="11" width="12.6640625" style="186" hidden="1" customWidth="1"/>
    <col min="12" max="12" width="11.33203125" style="186" hidden="1" customWidth="1"/>
    <col min="13" max="13" width="13.5" style="186" hidden="1" customWidth="1"/>
    <col min="14" max="14" width="6.1640625" style="186" customWidth="1"/>
    <col min="15" max="15" width="8.1640625" style="186" hidden="1" customWidth="1"/>
    <col min="16" max="16" width="8.5" style="186" hidden="1" customWidth="1"/>
    <col min="17" max="19" width="10.6640625" style="186" hidden="1" customWidth="1"/>
    <col min="20" max="20" width="0" style="186" hidden="1" customWidth="1"/>
    <col min="21" max="256" width="9.33203125" style="186"/>
    <col min="257" max="257" width="6.5" style="186" customWidth="1"/>
    <col min="258" max="258" width="5.1640625" style="186" customWidth="1"/>
    <col min="259" max="259" width="5.5" style="186" customWidth="1"/>
    <col min="260" max="260" width="14.83203125" style="186" customWidth="1"/>
    <col min="261" max="261" width="64.83203125" style="186" customWidth="1"/>
    <col min="262" max="262" width="5.5" style="186" customWidth="1"/>
    <col min="263" max="263" width="11.5" style="186" customWidth="1"/>
    <col min="264" max="264" width="11.33203125" style="186" customWidth="1"/>
    <col min="265" max="265" width="15.83203125" style="186" customWidth="1"/>
    <col min="266" max="269" width="0" style="186" hidden="1" customWidth="1"/>
    <col min="270" max="270" width="6.1640625" style="186" customWidth="1"/>
    <col min="271" max="276" width="0" style="186" hidden="1" customWidth="1"/>
    <col min="277" max="512" width="9.33203125" style="186"/>
    <col min="513" max="513" width="6.5" style="186" customWidth="1"/>
    <col min="514" max="514" width="5.1640625" style="186" customWidth="1"/>
    <col min="515" max="515" width="5.5" style="186" customWidth="1"/>
    <col min="516" max="516" width="14.83203125" style="186" customWidth="1"/>
    <col min="517" max="517" width="64.83203125" style="186" customWidth="1"/>
    <col min="518" max="518" width="5.5" style="186" customWidth="1"/>
    <col min="519" max="519" width="11.5" style="186" customWidth="1"/>
    <col min="520" max="520" width="11.33203125" style="186" customWidth="1"/>
    <col min="521" max="521" width="15.83203125" style="186" customWidth="1"/>
    <col min="522" max="525" width="0" style="186" hidden="1" customWidth="1"/>
    <col min="526" max="526" width="6.1640625" style="186" customWidth="1"/>
    <col min="527" max="532" width="0" style="186" hidden="1" customWidth="1"/>
    <col min="533" max="768" width="9.33203125" style="186"/>
    <col min="769" max="769" width="6.5" style="186" customWidth="1"/>
    <col min="770" max="770" width="5.1640625" style="186" customWidth="1"/>
    <col min="771" max="771" width="5.5" style="186" customWidth="1"/>
    <col min="772" max="772" width="14.83203125" style="186" customWidth="1"/>
    <col min="773" max="773" width="64.83203125" style="186" customWidth="1"/>
    <col min="774" max="774" width="5.5" style="186" customWidth="1"/>
    <col min="775" max="775" width="11.5" style="186" customWidth="1"/>
    <col min="776" max="776" width="11.33203125" style="186" customWidth="1"/>
    <col min="777" max="777" width="15.83203125" style="186" customWidth="1"/>
    <col min="778" max="781" width="0" style="186" hidden="1" customWidth="1"/>
    <col min="782" max="782" width="6.1640625" style="186" customWidth="1"/>
    <col min="783" max="788" width="0" style="186" hidden="1" customWidth="1"/>
    <col min="789" max="1024" width="9.33203125" style="186"/>
    <col min="1025" max="1025" width="6.5" style="186" customWidth="1"/>
    <col min="1026" max="1026" width="5.1640625" style="186" customWidth="1"/>
    <col min="1027" max="1027" width="5.5" style="186" customWidth="1"/>
    <col min="1028" max="1028" width="14.83203125" style="186" customWidth="1"/>
    <col min="1029" max="1029" width="64.83203125" style="186" customWidth="1"/>
    <col min="1030" max="1030" width="5.5" style="186" customWidth="1"/>
    <col min="1031" max="1031" width="11.5" style="186" customWidth="1"/>
    <col min="1032" max="1032" width="11.33203125" style="186" customWidth="1"/>
    <col min="1033" max="1033" width="15.83203125" style="186" customWidth="1"/>
    <col min="1034" max="1037" width="0" style="186" hidden="1" customWidth="1"/>
    <col min="1038" max="1038" width="6.1640625" style="186" customWidth="1"/>
    <col min="1039" max="1044" width="0" style="186" hidden="1" customWidth="1"/>
    <col min="1045" max="1280" width="9.33203125" style="186"/>
    <col min="1281" max="1281" width="6.5" style="186" customWidth="1"/>
    <col min="1282" max="1282" width="5.1640625" style="186" customWidth="1"/>
    <col min="1283" max="1283" width="5.5" style="186" customWidth="1"/>
    <col min="1284" max="1284" width="14.83203125" style="186" customWidth="1"/>
    <col min="1285" max="1285" width="64.83203125" style="186" customWidth="1"/>
    <col min="1286" max="1286" width="5.5" style="186" customWidth="1"/>
    <col min="1287" max="1287" width="11.5" style="186" customWidth="1"/>
    <col min="1288" max="1288" width="11.33203125" style="186" customWidth="1"/>
    <col min="1289" max="1289" width="15.83203125" style="186" customWidth="1"/>
    <col min="1290" max="1293" width="0" style="186" hidden="1" customWidth="1"/>
    <col min="1294" max="1294" width="6.1640625" style="186" customWidth="1"/>
    <col min="1295" max="1300" width="0" style="186" hidden="1" customWidth="1"/>
    <col min="1301" max="1536" width="9.33203125" style="186"/>
    <col min="1537" max="1537" width="6.5" style="186" customWidth="1"/>
    <col min="1538" max="1538" width="5.1640625" style="186" customWidth="1"/>
    <col min="1539" max="1539" width="5.5" style="186" customWidth="1"/>
    <col min="1540" max="1540" width="14.83203125" style="186" customWidth="1"/>
    <col min="1541" max="1541" width="64.83203125" style="186" customWidth="1"/>
    <col min="1542" max="1542" width="5.5" style="186" customWidth="1"/>
    <col min="1543" max="1543" width="11.5" style="186" customWidth="1"/>
    <col min="1544" max="1544" width="11.33203125" style="186" customWidth="1"/>
    <col min="1545" max="1545" width="15.83203125" style="186" customWidth="1"/>
    <col min="1546" max="1549" width="0" style="186" hidden="1" customWidth="1"/>
    <col min="1550" max="1550" width="6.1640625" style="186" customWidth="1"/>
    <col min="1551" max="1556" width="0" style="186" hidden="1" customWidth="1"/>
    <col min="1557" max="1792" width="9.33203125" style="186"/>
    <col min="1793" max="1793" width="6.5" style="186" customWidth="1"/>
    <col min="1794" max="1794" width="5.1640625" style="186" customWidth="1"/>
    <col min="1795" max="1795" width="5.5" style="186" customWidth="1"/>
    <col min="1796" max="1796" width="14.83203125" style="186" customWidth="1"/>
    <col min="1797" max="1797" width="64.83203125" style="186" customWidth="1"/>
    <col min="1798" max="1798" width="5.5" style="186" customWidth="1"/>
    <col min="1799" max="1799" width="11.5" style="186" customWidth="1"/>
    <col min="1800" max="1800" width="11.33203125" style="186" customWidth="1"/>
    <col min="1801" max="1801" width="15.83203125" style="186" customWidth="1"/>
    <col min="1802" max="1805" width="0" style="186" hidden="1" customWidth="1"/>
    <col min="1806" max="1806" width="6.1640625" style="186" customWidth="1"/>
    <col min="1807" max="1812" width="0" style="186" hidden="1" customWidth="1"/>
    <col min="1813" max="2048" width="9.33203125" style="186"/>
    <col min="2049" max="2049" width="6.5" style="186" customWidth="1"/>
    <col min="2050" max="2050" width="5.1640625" style="186" customWidth="1"/>
    <col min="2051" max="2051" width="5.5" style="186" customWidth="1"/>
    <col min="2052" max="2052" width="14.83203125" style="186" customWidth="1"/>
    <col min="2053" max="2053" width="64.83203125" style="186" customWidth="1"/>
    <col min="2054" max="2054" width="5.5" style="186" customWidth="1"/>
    <col min="2055" max="2055" width="11.5" style="186" customWidth="1"/>
    <col min="2056" max="2056" width="11.33203125" style="186" customWidth="1"/>
    <col min="2057" max="2057" width="15.83203125" style="186" customWidth="1"/>
    <col min="2058" max="2061" width="0" style="186" hidden="1" customWidth="1"/>
    <col min="2062" max="2062" width="6.1640625" style="186" customWidth="1"/>
    <col min="2063" max="2068" width="0" style="186" hidden="1" customWidth="1"/>
    <col min="2069" max="2304" width="9.33203125" style="186"/>
    <col min="2305" max="2305" width="6.5" style="186" customWidth="1"/>
    <col min="2306" max="2306" width="5.1640625" style="186" customWidth="1"/>
    <col min="2307" max="2307" width="5.5" style="186" customWidth="1"/>
    <col min="2308" max="2308" width="14.83203125" style="186" customWidth="1"/>
    <col min="2309" max="2309" width="64.83203125" style="186" customWidth="1"/>
    <col min="2310" max="2310" width="5.5" style="186" customWidth="1"/>
    <col min="2311" max="2311" width="11.5" style="186" customWidth="1"/>
    <col min="2312" max="2312" width="11.33203125" style="186" customWidth="1"/>
    <col min="2313" max="2313" width="15.83203125" style="186" customWidth="1"/>
    <col min="2314" max="2317" width="0" style="186" hidden="1" customWidth="1"/>
    <col min="2318" max="2318" width="6.1640625" style="186" customWidth="1"/>
    <col min="2319" max="2324" width="0" style="186" hidden="1" customWidth="1"/>
    <col min="2325" max="2560" width="9.33203125" style="186"/>
    <col min="2561" max="2561" width="6.5" style="186" customWidth="1"/>
    <col min="2562" max="2562" width="5.1640625" style="186" customWidth="1"/>
    <col min="2563" max="2563" width="5.5" style="186" customWidth="1"/>
    <col min="2564" max="2564" width="14.83203125" style="186" customWidth="1"/>
    <col min="2565" max="2565" width="64.83203125" style="186" customWidth="1"/>
    <col min="2566" max="2566" width="5.5" style="186" customWidth="1"/>
    <col min="2567" max="2567" width="11.5" style="186" customWidth="1"/>
    <col min="2568" max="2568" width="11.33203125" style="186" customWidth="1"/>
    <col min="2569" max="2569" width="15.83203125" style="186" customWidth="1"/>
    <col min="2570" max="2573" width="0" style="186" hidden="1" customWidth="1"/>
    <col min="2574" max="2574" width="6.1640625" style="186" customWidth="1"/>
    <col min="2575" max="2580" width="0" style="186" hidden="1" customWidth="1"/>
    <col min="2581" max="2816" width="9.33203125" style="186"/>
    <col min="2817" max="2817" width="6.5" style="186" customWidth="1"/>
    <col min="2818" max="2818" width="5.1640625" style="186" customWidth="1"/>
    <col min="2819" max="2819" width="5.5" style="186" customWidth="1"/>
    <col min="2820" max="2820" width="14.83203125" style="186" customWidth="1"/>
    <col min="2821" max="2821" width="64.83203125" style="186" customWidth="1"/>
    <col min="2822" max="2822" width="5.5" style="186" customWidth="1"/>
    <col min="2823" max="2823" width="11.5" style="186" customWidth="1"/>
    <col min="2824" max="2824" width="11.33203125" style="186" customWidth="1"/>
    <col min="2825" max="2825" width="15.83203125" style="186" customWidth="1"/>
    <col min="2826" max="2829" width="0" style="186" hidden="1" customWidth="1"/>
    <col min="2830" max="2830" width="6.1640625" style="186" customWidth="1"/>
    <col min="2831" max="2836" width="0" style="186" hidden="1" customWidth="1"/>
    <col min="2837" max="3072" width="9.33203125" style="186"/>
    <col min="3073" max="3073" width="6.5" style="186" customWidth="1"/>
    <col min="3074" max="3074" width="5.1640625" style="186" customWidth="1"/>
    <col min="3075" max="3075" width="5.5" style="186" customWidth="1"/>
    <col min="3076" max="3076" width="14.83203125" style="186" customWidth="1"/>
    <col min="3077" max="3077" width="64.83203125" style="186" customWidth="1"/>
    <col min="3078" max="3078" width="5.5" style="186" customWidth="1"/>
    <col min="3079" max="3079" width="11.5" style="186" customWidth="1"/>
    <col min="3080" max="3080" width="11.33203125" style="186" customWidth="1"/>
    <col min="3081" max="3081" width="15.83203125" style="186" customWidth="1"/>
    <col min="3082" max="3085" width="0" style="186" hidden="1" customWidth="1"/>
    <col min="3086" max="3086" width="6.1640625" style="186" customWidth="1"/>
    <col min="3087" max="3092" width="0" style="186" hidden="1" customWidth="1"/>
    <col min="3093" max="3328" width="9.33203125" style="186"/>
    <col min="3329" max="3329" width="6.5" style="186" customWidth="1"/>
    <col min="3330" max="3330" width="5.1640625" style="186" customWidth="1"/>
    <col min="3331" max="3331" width="5.5" style="186" customWidth="1"/>
    <col min="3332" max="3332" width="14.83203125" style="186" customWidth="1"/>
    <col min="3333" max="3333" width="64.83203125" style="186" customWidth="1"/>
    <col min="3334" max="3334" width="5.5" style="186" customWidth="1"/>
    <col min="3335" max="3335" width="11.5" style="186" customWidth="1"/>
    <col min="3336" max="3336" width="11.33203125" style="186" customWidth="1"/>
    <col min="3337" max="3337" width="15.83203125" style="186" customWidth="1"/>
    <col min="3338" max="3341" width="0" style="186" hidden="1" customWidth="1"/>
    <col min="3342" max="3342" width="6.1640625" style="186" customWidth="1"/>
    <col min="3343" max="3348" width="0" style="186" hidden="1" customWidth="1"/>
    <col min="3349" max="3584" width="9.33203125" style="186"/>
    <col min="3585" max="3585" width="6.5" style="186" customWidth="1"/>
    <col min="3586" max="3586" width="5.1640625" style="186" customWidth="1"/>
    <col min="3587" max="3587" width="5.5" style="186" customWidth="1"/>
    <col min="3588" max="3588" width="14.83203125" style="186" customWidth="1"/>
    <col min="3589" max="3589" width="64.83203125" style="186" customWidth="1"/>
    <col min="3590" max="3590" width="5.5" style="186" customWidth="1"/>
    <col min="3591" max="3591" width="11.5" style="186" customWidth="1"/>
    <col min="3592" max="3592" width="11.33203125" style="186" customWidth="1"/>
    <col min="3593" max="3593" width="15.83203125" style="186" customWidth="1"/>
    <col min="3594" max="3597" width="0" style="186" hidden="1" customWidth="1"/>
    <col min="3598" max="3598" width="6.1640625" style="186" customWidth="1"/>
    <col min="3599" max="3604" width="0" style="186" hidden="1" customWidth="1"/>
    <col min="3605" max="3840" width="9.33203125" style="186"/>
    <col min="3841" max="3841" width="6.5" style="186" customWidth="1"/>
    <col min="3842" max="3842" width="5.1640625" style="186" customWidth="1"/>
    <col min="3843" max="3843" width="5.5" style="186" customWidth="1"/>
    <col min="3844" max="3844" width="14.83203125" style="186" customWidth="1"/>
    <col min="3845" max="3845" width="64.83203125" style="186" customWidth="1"/>
    <col min="3846" max="3846" width="5.5" style="186" customWidth="1"/>
    <col min="3847" max="3847" width="11.5" style="186" customWidth="1"/>
    <col min="3848" max="3848" width="11.33203125" style="186" customWidth="1"/>
    <col min="3849" max="3849" width="15.83203125" style="186" customWidth="1"/>
    <col min="3850" max="3853" width="0" style="186" hidden="1" customWidth="1"/>
    <col min="3854" max="3854" width="6.1640625" style="186" customWidth="1"/>
    <col min="3855" max="3860" width="0" style="186" hidden="1" customWidth="1"/>
    <col min="3861" max="4096" width="9.33203125" style="186"/>
    <col min="4097" max="4097" width="6.5" style="186" customWidth="1"/>
    <col min="4098" max="4098" width="5.1640625" style="186" customWidth="1"/>
    <col min="4099" max="4099" width="5.5" style="186" customWidth="1"/>
    <col min="4100" max="4100" width="14.83203125" style="186" customWidth="1"/>
    <col min="4101" max="4101" width="64.83203125" style="186" customWidth="1"/>
    <col min="4102" max="4102" width="5.5" style="186" customWidth="1"/>
    <col min="4103" max="4103" width="11.5" style="186" customWidth="1"/>
    <col min="4104" max="4104" width="11.33203125" style="186" customWidth="1"/>
    <col min="4105" max="4105" width="15.83203125" style="186" customWidth="1"/>
    <col min="4106" max="4109" width="0" style="186" hidden="1" customWidth="1"/>
    <col min="4110" max="4110" width="6.1640625" style="186" customWidth="1"/>
    <col min="4111" max="4116" width="0" style="186" hidden="1" customWidth="1"/>
    <col min="4117" max="4352" width="9.33203125" style="186"/>
    <col min="4353" max="4353" width="6.5" style="186" customWidth="1"/>
    <col min="4354" max="4354" width="5.1640625" style="186" customWidth="1"/>
    <col min="4355" max="4355" width="5.5" style="186" customWidth="1"/>
    <col min="4356" max="4356" width="14.83203125" style="186" customWidth="1"/>
    <col min="4357" max="4357" width="64.83203125" style="186" customWidth="1"/>
    <col min="4358" max="4358" width="5.5" style="186" customWidth="1"/>
    <col min="4359" max="4359" width="11.5" style="186" customWidth="1"/>
    <col min="4360" max="4360" width="11.33203125" style="186" customWidth="1"/>
    <col min="4361" max="4361" width="15.83203125" style="186" customWidth="1"/>
    <col min="4362" max="4365" width="0" style="186" hidden="1" customWidth="1"/>
    <col min="4366" max="4366" width="6.1640625" style="186" customWidth="1"/>
    <col min="4367" max="4372" width="0" style="186" hidden="1" customWidth="1"/>
    <col min="4373" max="4608" width="9.33203125" style="186"/>
    <col min="4609" max="4609" width="6.5" style="186" customWidth="1"/>
    <col min="4610" max="4610" width="5.1640625" style="186" customWidth="1"/>
    <col min="4611" max="4611" width="5.5" style="186" customWidth="1"/>
    <col min="4612" max="4612" width="14.83203125" style="186" customWidth="1"/>
    <col min="4613" max="4613" width="64.83203125" style="186" customWidth="1"/>
    <col min="4614" max="4614" width="5.5" style="186" customWidth="1"/>
    <col min="4615" max="4615" width="11.5" style="186" customWidth="1"/>
    <col min="4616" max="4616" width="11.33203125" style="186" customWidth="1"/>
    <col min="4617" max="4617" width="15.83203125" style="186" customWidth="1"/>
    <col min="4618" max="4621" width="0" style="186" hidden="1" customWidth="1"/>
    <col min="4622" max="4622" width="6.1640625" style="186" customWidth="1"/>
    <col min="4623" max="4628" width="0" style="186" hidden="1" customWidth="1"/>
    <col min="4629" max="4864" width="9.33203125" style="186"/>
    <col min="4865" max="4865" width="6.5" style="186" customWidth="1"/>
    <col min="4866" max="4866" width="5.1640625" style="186" customWidth="1"/>
    <col min="4867" max="4867" width="5.5" style="186" customWidth="1"/>
    <col min="4868" max="4868" width="14.83203125" style="186" customWidth="1"/>
    <col min="4869" max="4869" width="64.83203125" style="186" customWidth="1"/>
    <col min="4870" max="4870" width="5.5" style="186" customWidth="1"/>
    <col min="4871" max="4871" width="11.5" style="186" customWidth="1"/>
    <col min="4872" max="4872" width="11.33203125" style="186" customWidth="1"/>
    <col min="4873" max="4873" width="15.83203125" style="186" customWidth="1"/>
    <col min="4874" max="4877" width="0" style="186" hidden="1" customWidth="1"/>
    <col min="4878" max="4878" width="6.1640625" style="186" customWidth="1"/>
    <col min="4879" max="4884" width="0" style="186" hidden="1" customWidth="1"/>
    <col min="4885" max="5120" width="9.33203125" style="186"/>
    <col min="5121" max="5121" width="6.5" style="186" customWidth="1"/>
    <col min="5122" max="5122" width="5.1640625" style="186" customWidth="1"/>
    <col min="5123" max="5123" width="5.5" style="186" customWidth="1"/>
    <col min="5124" max="5124" width="14.83203125" style="186" customWidth="1"/>
    <col min="5125" max="5125" width="64.83203125" style="186" customWidth="1"/>
    <col min="5126" max="5126" width="5.5" style="186" customWidth="1"/>
    <col min="5127" max="5127" width="11.5" style="186" customWidth="1"/>
    <col min="5128" max="5128" width="11.33203125" style="186" customWidth="1"/>
    <col min="5129" max="5129" width="15.83203125" style="186" customWidth="1"/>
    <col min="5130" max="5133" width="0" style="186" hidden="1" customWidth="1"/>
    <col min="5134" max="5134" width="6.1640625" style="186" customWidth="1"/>
    <col min="5135" max="5140" width="0" style="186" hidden="1" customWidth="1"/>
    <col min="5141" max="5376" width="9.33203125" style="186"/>
    <col min="5377" max="5377" width="6.5" style="186" customWidth="1"/>
    <col min="5378" max="5378" width="5.1640625" style="186" customWidth="1"/>
    <col min="5379" max="5379" width="5.5" style="186" customWidth="1"/>
    <col min="5380" max="5380" width="14.83203125" style="186" customWidth="1"/>
    <col min="5381" max="5381" width="64.83203125" style="186" customWidth="1"/>
    <col min="5382" max="5382" width="5.5" style="186" customWidth="1"/>
    <col min="5383" max="5383" width="11.5" style="186" customWidth="1"/>
    <col min="5384" max="5384" width="11.33203125" style="186" customWidth="1"/>
    <col min="5385" max="5385" width="15.83203125" style="186" customWidth="1"/>
    <col min="5386" max="5389" width="0" style="186" hidden="1" customWidth="1"/>
    <col min="5390" max="5390" width="6.1640625" style="186" customWidth="1"/>
    <col min="5391" max="5396" width="0" style="186" hidden="1" customWidth="1"/>
    <col min="5397" max="5632" width="9.33203125" style="186"/>
    <col min="5633" max="5633" width="6.5" style="186" customWidth="1"/>
    <col min="5634" max="5634" width="5.1640625" style="186" customWidth="1"/>
    <col min="5635" max="5635" width="5.5" style="186" customWidth="1"/>
    <col min="5636" max="5636" width="14.83203125" style="186" customWidth="1"/>
    <col min="5637" max="5637" width="64.83203125" style="186" customWidth="1"/>
    <col min="5638" max="5638" width="5.5" style="186" customWidth="1"/>
    <col min="5639" max="5639" width="11.5" style="186" customWidth="1"/>
    <col min="5640" max="5640" width="11.33203125" style="186" customWidth="1"/>
    <col min="5641" max="5641" width="15.83203125" style="186" customWidth="1"/>
    <col min="5642" max="5645" width="0" style="186" hidden="1" customWidth="1"/>
    <col min="5646" max="5646" width="6.1640625" style="186" customWidth="1"/>
    <col min="5647" max="5652" width="0" style="186" hidden="1" customWidth="1"/>
    <col min="5653" max="5888" width="9.33203125" style="186"/>
    <col min="5889" max="5889" width="6.5" style="186" customWidth="1"/>
    <col min="5890" max="5890" width="5.1640625" style="186" customWidth="1"/>
    <col min="5891" max="5891" width="5.5" style="186" customWidth="1"/>
    <col min="5892" max="5892" width="14.83203125" style="186" customWidth="1"/>
    <col min="5893" max="5893" width="64.83203125" style="186" customWidth="1"/>
    <col min="5894" max="5894" width="5.5" style="186" customWidth="1"/>
    <col min="5895" max="5895" width="11.5" style="186" customWidth="1"/>
    <col min="5896" max="5896" width="11.33203125" style="186" customWidth="1"/>
    <col min="5897" max="5897" width="15.83203125" style="186" customWidth="1"/>
    <col min="5898" max="5901" width="0" style="186" hidden="1" customWidth="1"/>
    <col min="5902" max="5902" width="6.1640625" style="186" customWidth="1"/>
    <col min="5903" max="5908" width="0" style="186" hidden="1" customWidth="1"/>
    <col min="5909" max="6144" width="9.33203125" style="186"/>
    <col min="6145" max="6145" width="6.5" style="186" customWidth="1"/>
    <col min="6146" max="6146" width="5.1640625" style="186" customWidth="1"/>
    <col min="6147" max="6147" width="5.5" style="186" customWidth="1"/>
    <col min="6148" max="6148" width="14.83203125" style="186" customWidth="1"/>
    <col min="6149" max="6149" width="64.83203125" style="186" customWidth="1"/>
    <col min="6150" max="6150" width="5.5" style="186" customWidth="1"/>
    <col min="6151" max="6151" width="11.5" style="186" customWidth="1"/>
    <col min="6152" max="6152" width="11.33203125" style="186" customWidth="1"/>
    <col min="6153" max="6153" width="15.83203125" style="186" customWidth="1"/>
    <col min="6154" max="6157" width="0" style="186" hidden="1" customWidth="1"/>
    <col min="6158" max="6158" width="6.1640625" style="186" customWidth="1"/>
    <col min="6159" max="6164" width="0" style="186" hidden="1" customWidth="1"/>
    <col min="6165" max="6400" width="9.33203125" style="186"/>
    <col min="6401" max="6401" width="6.5" style="186" customWidth="1"/>
    <col min="6402" max="6402" width="5.1640625" style="186" customWidth="1"/>
    <col min="6403" max="6403" width="5.5" style="186" customWidth="1"/>
    <col min="6404" max="6404" width="14.83203125" style="186" customWidth="1"/>
    <col min="6405" max="6405" width="64.83203125" style="186" customWidth="1"/>
    <col min="6406" max="6406" width="5.5" style="186" customWidth="1"/>
    <col min="6407" max="6407" width="11.5" style="186" customWidth="1"/>
    <col min="6408" max="6408" width="11.33203125" style="186" customWidth="1"/>
    <col min="6409" max="6409" width="15.83203125" style="186" customWidth="1"/>
    <col min="6410" max="6413" width="0" style="186" hidden="1" customWidth="1"/>
    <col min="6414" max="6414" width="6.1640625" style="186" customWidth="1"/>
    <col min="6415" max="6420" width="0" style="186" hidden="1" customWidth="1"/>
    <col min="6421" max="6656" width="9.33203125" style="186"/>
    <col min="6657" max="6657" width="6.5" style="186" customWidth="1"/>
    <col min="6658" max="6658" width="5.1640625" style="186" customWidth="1"/>
    <col min="6659" max="6659" width="5.5" style="186" customWidth="1"/>
    <col min="6660" max="6660" width="14.83203125" style="186" customWidth="1"/>
    <col min="6661" max="6661" width="64.83203125" style="186" customWidth="1"/>
    <col min="6662" max="6662" width="5.5" style="186" customWidth="1"/>
    <col min="6663" max="6663" width="11.5" style="186" customWidth="1"/>
    <col min="6664" max="6664" width="11.33203125" style="186" customWidth="1"/>
    <col min="6665" max="6665" width="15.83203125" style="186" customWidth="1"/>
    <col min="6666" max="6669" width="0" style="186" hidden="1" customWidth="1"/>
    <col min="6670" max="6670" width="6.1640625" style="186" customWidth="1"/>
    <col min="6671" max="6676" width="0" style="186" hidden="1" customWidth="1"/>
    <col min="6677" max="6912" width="9.33203125" style="186"/>
    <col min="6913" max="6913" width="6.5" style="186" customWidth="1"/>
    <col min="6914" max="6914" width="5.1640625" style="186" customWidth="1"/>
    <col min="6915" max="6915" width="5.5" style="186" customWidth="1"/>
    <col min="6916" max="6916" width="14.83203125" style="186" customWidth="1"/>
    <col min="6917" max="6917" width="64.83203125" style="186" customWidth="1"/>
    <col min="6918" max="6918" width="5.5" style="186" customWidth="1"/>
    <col min="6919" max="6919" width="11.5" style="186" customWidth="1"/>
    <col min="6920" max="6920" width="11.33203125" style="186" customWidth="1"/>
    <col min="6921" max="6921" width="15.83203125" style="186" customWidth="1"/>
    <col min="6922" max="6925" width="0" style="186" hidden="1" customWidth="1"/>
    <col min="6926" max="6926" width="6.1640625" style="186" customWidth="1"/>
    <col min="6927" max="6932" width="0" style="186" hidden="1" customWidth="1"/>
    <col min="6933" max="7168" width="9.33203125" style="186"/>
    <col min="7169" max="7169" width="6.5" style="186" customWidth="1"/>
    <col min="7170" max="7170" width="5.1640625" style="186" customWidth="1"/>
    <col min="7171" max="7171" width="5.5" style="186" customWidth="1"/>
    <col min="7172" max="7172" width="14.83203125" style="186" customWidth="1"/>
    <col min="7173" max="7173" width="64.83203125" style="186" customWidth="1"/>
    <col min="7174" max="7174" width="5.5" style="186" customWidth="1"/>
    <col min="7175" max="7175" width="11.5" style="186" customWidth="1"/>
    <col min="7176" max="7176" width="11.33203125" style="186" customWidth="1"/>
    <col min="7177" max="7177" width="15.83203125" style="186" customWidth="1"/>
    <col min="7178" max="7181" width="0" style="186" hidden="1" customWidth="1"/>
    <col min="7182" max="7182" width="6.1640625" style="186" customWidth="1"/>
    <col min="7183" max="7188" width="0" style="186" hidden="1" customWidth="1"/>
    <col min="7189" max="7424" width="9.33203125" style="186"/>
    <col min="7425" max="7425" width="6.5" style="186" customWidth="1"/>
    <col min="7426" max="7426" width="5.1640625" style="186" customWidth="1"/>
    <col min="7427" max="7427" width="5.5" style="186" customWidth="1"/>
    <col min="7428" max="7428" width="14.83203125" style="186" customWidth="1"/>
    <col min="7429" max="7429" width="64.83203125" style="186" customWidth="1"/>
    <col min="7430" max="7430" width="5.5" style="186" customWidth="1"/>
    <col min="7431" max="7431" width="11.5" style="186" customWidth="1"/>
    <col min="7432" max="7432" width="11.33203125" style="186" customWidth="1"/>
    <col min="7433" max="7433" width="15.83203125" style="186" customWidth="1"/>
    <col min="7434" max="7437" width="0" style="186" hidden="1" customWidth="1"/>
    <col min="7438" max="7438" width="6.1640625" style="186" customWidth="1"/>
    <col min="7439" max="7444" width="0" style="186" hidden="1" customWidth="1"/>
    <col min="7445" max="7680" width="9.33203125" style="186"/>
    <col min="7681" max="7681" width="6.5" style="186" customWidth="1"/>
    <col min="7682" max="7682" width="5.1640625" style="186" customWidth="1"/>
    <col min="7683" max="7683" width="5.5" style="186" customWidth="1"/>
    <col min="7684" max="7684" width="14.83203125" style="186" customWidth="1"/>
    <col min="7685" max="7685" width="64.83203125" style="186" customWidth="1"/>
    <col min="7686" max="7686" width="5.5" style="186" customWidth="1"/>
    <col min="7687" max="7687" width="11.5" style="186" customWidth="1"/>
    <col min="7688" max="7688" width="11.33203125" style="186" customWidth="1"/>
    <col min="7689" max="7689" width="15.83203125" style="186" customWidth="1"/>
    <col min="7690" max="7693" width="0" style="186" hidden="1" customWidth="1"/>
    <col min="7694" max="7694" width="6.1640625" style="186" customWidth="1"/>
    <col min="7695" max="7700" width="0" style="186" hidden="1" customWidth="1"/>
    <col min="7701" max="7936" width="9.33203125" style="186"/>
    <col min="7937" max="7937" width="6.5" style="186" customWidth="1"/>
    <col min="7938" max="7938" width="5.1640625" style="186" customWidth="1"/>
    <col min="7939" max="7939" width="5.5" style="186" customWidth="1"/>
    <col min="7940" max="7940" width="14.83203125" style="186" customWidth="1"/>
    <col min="7941" max="7941" width="64.83203125" style="186" customWidth="1"/>
    <col min="7942" max="7942" width="5.5" style="186" customWidth="1"/>
    <col min="7943" max="7943" width="11.5" style="186" customWidth="1"/>
    <col min="7944" max="7944" width="11.33203125" style="186" customWidth="1"/>
    <col min="7945" max="7945" width="15.83203125" style="186" customWidth="1"/>
    <col min="7946" max="7949" width="0" style="186" hidden="1" customWidth="1"/>
    <col min="7950" max="7950" width="6.1640625" style="186" customWidth="1"/>
    <col min="7951" max="7956" width="0" style="186" hidden="1" customWidth="1"/>
    <col min="7957" max="8192" width="9.33203125" style="186"/>
    <col min="8193" max="8193" width="6.5" style="186" customWidth="1"/>
    <col min="8194" max="8194" width="5.1640625" style="186" customWidth="1"/>
    <col min="8195" max="8195" width="5.5" style="186" customWidth="1"/>
    <col min="8196" max="8196" width="14.83203125" style="186" customWidth="1"/>
    <col min="8197" max="8197" width="64.83203125" style="186" customWidth="1"/>
    <col min="8198" max="8198" width="5.5" style="186" customWidth="1"/>
    <col min="8199" max="8199" width="11.5" style="186" customWidth="1"/>
    <col min="8200" max="8200" width="11.33203125" style="186" customWidth="1"/>
    <col min="8201" max="8201" width="15.83203125" style="186" customWidth="1"/>
    <col min="8202" max="8205" width="0" style="186" hidden="1" customWidth="1"/>
    <col min="8206" max="8206" width="6.1640625" style="186" customWidth="1"/>
    <col min="8207" max="8212" width="0" style="186" hidden="1" customWidth="1"/>
    <col min="8213" max="8448" width="9.33203125" style="186"/>
    <col min="8449" max="8449" width="6.5" style="186" customWidth="1"/>
    <col min="8450" max="8450" width="5.1640625" style="186" customWidth="1"/>
    <col min="8451" max="8451" width="5.5" style="186" customWidth="1"/>
    <col min="8452" max="8452" width="14.83203125" style="186" customWidth="1"/>
    <col min="8453" max="8453" width="64.83203125" style="186" customWidth="1"/>
    <col min="8454" max="8454" width="5.5" style="186" customWidth="1"/>
    <col min="8455" max="8455" width="11.5" style="186" customWidth="1"/>
    <col min="8456" max="8456" width="11.33203125" style="186" customWidth="1"/>
    <col min="8457" max="8457" width="15.83203125" style="186" customWidth="1"/>
    <col min="8458" max="8461" width="0" style="186" hidden="1" customWidth="1"/>
    <col min="8462" max="8462" width="6.1640625" style="186" customWidth="1"/>
    <col min="8463" max="8468" width="0" style="186" hidden="1" customWidth="1"/>
    <col min="8469" max="8704" width="9.33203125" style="186"/>
    <col min="8705" max="8705" width="6.5" style="186" customWidth="1"/>
    <col min="8706" max="8706" width="5.1640625" style="186" customWidth="1"/>
    <col min="8707" max="8707" width="5.5" style="186" customWidth="1"/>
    <col min="8708" max="8708" width="14.83203125" style="186" customWidth="1"/>
    <col min="8709" max="8709" width="64.83203125" style="186" customWidth="1"/>
    <col min="8710" max="8710" width="5.5" style="186" customWidth="1"/>
    <col min="8711" max="8711" width="11.5" style="186" customWidth="1"/>
    <col min="8712" max="8712" width="11.33203125" style="186" customWidth="1"/>
    <col min="8713" max="8713" width="15.83203125" style="186" customWidth="1"/>
    <col min="8714" max="8717" width="0" style="186" hidden="1" customWidth="1"/>
    <col min="8718" max="8718" width="6.1640625" style="186" customWidth="1"/>
    <col min="8719" max="8724" width="0" style="186" hidden="1" customWidth="1"/>
    <col min="8725" max="8960" width="9.33203125" style="186"/>
    <col min="8961" max="8961" width="6.5" style="186" customWidth="1"/>
    <col min="8962" max="8962" width="5.1640625" style="186" customWidth="1"/>
    <col min="8963" max="8963" width="5.5" style="186" customWidth="1"/>
    <col min="8964" max="8964" width="14.83203125" style="186" customWidth="1"/>
    <col min="8965" max="8965" width="64.83203125" style="186" customWidth="1"/>
    <col min="8966" max="8966" width="5.5" style="186" customWidth="1"/>
    <col min="8967" max="8967" width="11.5" style="186" customWidth="1"/>
    <col min="8968" max="8968" width="11.33203125" style="186" customWidth="1"/>
    <col min="8969" max="8969" width="15.83203125" style="186" customWidth="1"/>
    <col min="8970" max="8973" width="0" style="186" hidden="1" customWidth="1"/>
    <col min="8974" max="8974" width="6.1640625" style="186" customWidth="1"/>
    <col min="8975" max="8980" width="0" style="186" hidden="1" customWidth="1"/>
    <col min="8981" max="9216" width="9.33203125" style="186"/>
    <col min="9217" max="9217" width="6.5" style="186" customWidth="1"/>
    <col min="9218" max="9218" width="5.1640625" style="186" customWidth="1"/>
    <col min="9219" max="9219" width="5.5" style="186" customWidth="1"/>
    <col min="9220" max="9220" width="14.83203125" style="186" customWidth="1"/>
    <col min="9221" max="9221" width="64.83203125" style="186" customWidth="1"/>
    <col min="9222" max="9222" width="5.5" style="186" customWidth="1"/>
    <col min="9223" max="9223" width="11.5" style="186" customWidth="1"/>
    <col min="9224" max="9224" width="11.33203125" style="186" customWidth="1"/>
    <col min="9225" max="9225" width="15.83203125" style="186" customWidth="1"/>
    <col min="9226" max="9229" width="0" style="186" hidden="1" customWidth="1"/>
    <col min="9230" max="9230" width="6.1640625" style="186" customWidth="1"/>
    <col min="9231" max="9236" width="0" style="186" hidden="1" customWidth="1"/>
    <col min="9237" max="9472" width="9.33203125" style="186"/>
    <col min="9473" max="9473" width="6.5" style="186" customWidth="1"/>
    <col min="9474" max="9474" width="5.1640625" style="186" customWidth="1"/>
    <col min="9475" max="9475" width="5.5" style="186" customWidth="1"/>
    <col min="9476" max="9476" width="14.83203125" style="186" customWidth="1"/>
    <col min="9477" max="9477" width="64.83203125" style="186" customWidth="1"/>
    <col min="9478" max="9478" width="5.5" style="186" customWidth="1"/>
    <col min="9479" max="9479" width="11.5" style="186" customWidth="1"/>
    <col min="9480" max="9480" width="11.33203125" style="186" customWidth="1"/>
    <col min="9481" max="9481" width="15.83203125" style="186" customWidth="1"/>
    <col min="9482" max="9485" width="0" style="186" hidden="1" customWidth="1"/>
    <col min="9486" max="9486" width="6.1640625" style="186" customWidth="1"/>
    <col min="9487" max="9492" width="0" style="186" hidden="1" customWidth="1"/>
    <col min="9493" max="9728" width="9.33203125" style="186"/>
    <col min="9729" max="9729" width="6.5" style="186" customWidth="1"/>
    <col min="9730" max="9730" width="5.1640625" style="186" customWidth="1"/>
    <col min="9731" max="9731" width="5.5" style="186" customWidth="1"/>
    <col min="9732" max="9732" width="14.83203125" style="186" customWidth="1"/>
    <col min="9733" max="9733" width="64.83203125" style="186" customWidth="1"/>
    <col min="9734" max="9734" width="5.5" style="186" customWidth="1"/>
    <col min="9735" max="9735" width="11.5" style="186" customWidth="1"/>
    <col min="9736" max="9736" width="11.33203125" style="186" customWidth="1"/>
    <col min="9737" max="9737" width="15.83203125" style="186" customWidth="1"/>
    <col min="9738" max="9741" width="0" style="186" hidden="1" customWidth="1"/>
    <col min="9742" max="9742" width="6.1640625" style="186" customWidth="1"/>
    <col min="9743" max="9748" width="0" style="186" hidden="1" customWidth="1"/>
    <col min="9749" max="9984" width="9.33203125" style="186"/>
    <col min="9985" max="9985" width="6.5" style="186" customWidth="1"/>
    <col min="9986" max="9986" width="5.1640625" style="186" customWidth="1"/>
    <col min="9987" max="9987" width="5.5" style="186" customWidth="1"/>
    <col min="9988" max="9988" width="14.83203125" style="186" customWidth="1"/>
    <col min="9989" max="9989" width="64.83203125" style="186" customWidth="1"/>
    <col min="9990" max="9990" width="5.5" style="186" customWidth="1"/>
    <col min="9991" max="9991" width="11.5" style="186" customWidth="1"/>
    <col min="9992" max="9992" width="11.33203125" style="186" customWidth="1"/>
    <col min="9993" max="9993" width="15.83203125" style="186" customWidth="1"/>
    <col min="9994" max="9997" width="0" style="186" hidden="1" customWidth="1"/>
    <col min="9998" max="9998" width="6.1640625" style="186" customWidth="1"/>
    <col min="9999" max="10004" width="0" style="186" hidden="1" customWidth="1"/>
    <col min="10005" max="10240" width="9.33203125" style="186"/>
    <col min="10241" max="10241" width="6.5" style="186" customWidth="1"/>
    <col min="10242" max="10242" width="5.1640625" style="186" customWidth="1"/>
    <col min="10243" max="10243" width="5.5" style="186" customWidth="1"/>
    <col min="10244" max="10244" width="14.83203125" style="186" customWidth="1"/>
    <col min="10245" max="10245" width="64.83203125" style="186" customWidth="1"/>
    <col min="10246" max="10246" width="5.5" style="186" customWidth="1"/>
    <col min="10247" max="10247" width="11.5" style="186" customWidth="1"/>
    <col min="10248" max="10248" width="11.33203125" style="186" customWidth="1"/>
    <col min="10249" max="10249" width="15.83203125" style="186" customWidth="1"/>
    <col min="10250" max="10253" width="0" style="186" hidden="1" customWidth="1"/>
    <col min="10254" max="10254" width="6.1640625" style="186" customWidth="1"/>
    <col min="10255" max="10260" width="0" style="186" hidden="1" customWidth="1"/>
    <col min="10261" max="10496" width="9.33203125" style="186"/>
    <col min="10497" max="10497" width="6.5" style="186" customWidth="1"/>
    <col min="10498" max="10498" width="5.1640625" style="186" customWidth="1"/>
    <col min="10499" max="10499" width="5.5" style="186" customWidth="1"/>
    <col min="10500" max="10500" width="14.83203125" style="186" customWidth="1"/>
    <col min="10501" max="10501" width="64.83203125" style="186" customWidth="1"/>
    <col min="10502" max="10502" width="5.5" style="186" customWidth="1"/>
    <col min="10503" max="10503" width="11.5" style="186" customWidth="1"/>
    <col min="10504" max="10504" width="11.33203125" style="186" customWidth="1"/>
    <col min="10505" max="10505" width="15.83203125" style="186" customWidth="1"/>
    <col min="10506" max="10509" width="0" style="186" hidden="1" customWidth="1"/>
    <col min="10510" max="10510" width="6.1640625" style="186" customWidth="1"/>
    <col min="10511" max="10516" width="0" style="186" hidden="1" customWidth="1"/>
    <col min="10517" max="10752" width="9.33203125" style="186"/>
    <col min="10753" max="10753" width="6.5" style="186" customWidth="1"/>
    <col min="10754" max="10754" width="5.1640625" style="186" customWidth="1"/>
    <col min="10755" max="10755" width="5.5" style="186" customWidth="1"/>
    <col min="10756" max="10756" width="14.83203125" style="186" customWidth="1"/>
    <col min="10757" max="10757" width="64.83203125" style="186" customWidth="1"/>
    <col min="10758" max="10758" width="5.5" style="186" customWidth="1"/>
    <col min="10759" max="10759" width="11.5" style="186" customWidth="1"/>
    <col min="10760" max="10760" width="11.33203125" style="186" customWidth="1"/>
    <col min="10761" max="10761" width="15.83203125" style="186" customWidth="1"/>
    <col min="10762" max="10765" width="0" style="186" hidden="1" customWidth="1"/>
    <col min="10766" max="10766" width="6.1640625" style="186" customWidth="1"/>
    <col min="10767" max="10772" width="0" style="186" hidden="1" customWidth="1"/>
    <col min="10773" max="11008" width="9.33203125" style="186"/>
    <col min="11009" max="11009" width="6.5" style="186" customWidth="1"/>
    <col min="11010" max="11010" width="5.1640625" style="186" customWidth="1"/>
    <col min="11011" max="11011" width="5.5" style="186" customWidth="1"/>
    <col min="11012" max="11012" width="14.83203125" style="186" customWidth="1"/>
    <col min="11013" max="11013" width="64.83203125" style="186" customWidth="1"/>
    <col min="11014" max="11014" width="5.5" style="186" customWidth="1"/>
    <col min="11015" max="11015" width="11.5" style="186" customWidth="1"/>
    <col min="11016" max="11016" width="11.33203125" style="186" customWidth="1"/>
    <col min="11017" max="11017" width="15.83203125" style="186" customWidth="1"/>
    <col min="11018" max="11021" width="0" style="186" hidden="1" customWidth="1"/>
    <col min="11022" max="11022" width="6.1640625" style="186" customWidth="1"/>
    <col min="11023" max="11028" width="0" style="186" hidden="1" customWidth="1"/>
    <col min="11029" max="11264" width="9.33203125" style="186"/>
    <col min="11265" max="11265" width="6.5" style="186" customWidth="1"/>
    <col min="11266" max="11266" width="5.1640625" style="186" customWidth="1"/>
    <col min="11267" max="11267" width="5.5" style="186" customWidth="1"/>
    <col min="11268" max="11268" width="14.83203125" style="186" customWidth="1"/>
    <col min="11269" max="11269" width="64.83203125" style="186" customWidth="1"/>
    <col min="11270" max="11270" width="5.5" style="186" customWidth="1"/>
    <col min="11271" max="11271" width="11.5" style="186" customWidth="1"/>
    <col min="11272" max="11272" width="11.33203125" style="186" customWidth="1"/>
    <col min="11273" max="11273" width="15.83203125" style="186" customWidth="1"/>
    <col min="11274" max="11277" width="0" style="186" hidden="1" customWidth="1"/>
    <col min="11278" max="11278" width="6.1640625" style="186" customWidth="1"/>
    <col min="11279" max="11284" width="0" style="186" hidden="1" customWidth="1"/>
    <col min="11285" max="11520" width="9.33203125" style="186"/>
    <col min="11521" max="11521" width="6.5" style="186" customWidth="1"/>
    <col min="11522" max="11522" width="5.1640625" style="186" customWidth="1"/>
    <col min="11523" max="11523" width="5.5" style="186" customWidth="1"/>
    <col min="11524" max="11524" width="14.83203125" style="186" customWidth="1"/>
    <col min="11525" max="11525" width="64.83203125" style="186" customWidth="1"/>
    <col min="11526" max="11526" width="5.5" style="186" customWidth="1"/>
    <col min="11527" max="11527" width="11.5" style="186" customWidth="1"/>
    <col min="11528" max="11528" width="11.33203125" style="186" customWidth="1"/>
    <col min="11529" max="11529" width="15.83203125" style="186" customWidth="1"/>
    <col min="11530" max="11533" width="0" style="186" hidden="1" customWidth="1"/>
    <col min="11534" max="11534" width="6.1640625" style="186" customWidth="1"/>
    <col min="11535" max="11540" width="0" style="186" hidden="1" customWidth="1"/>
    <col min="11541" max="11776" width="9.33203125" style="186"/>
    <col min="11777" max="11777" width="6.5" style="186" customWidth="1"/>
    <col min="11778" max="11778" width="5.1640625" style="186" customWidth="1"/>
    <col min="11779" max="11779" width="5.5" style="186" customWidth="1"/>
    <col min="11780" max="11780" width="14.83203125" style="186" customWidth="1"/>
    <col min="11781" max="11781" width="64.83203125" style="186" customWidth="1"/>
    <col min="11782" max="11782" width="5.5" style="186" customWidth="1"/>
    <col min="11783" max="11783" width="11.5" style="186" customWidth="1"/>
    <col min="11784" max="11784" width="11.33203125" style="186" customWidth="1"/>
    <col min="11785" max="11785" width="15.83203125" style="186" customWidth="1"/>
    <col min="11786" max="11789" width="0" style="186" hidden="1" customWidth="1"/>
    <col min="11790" max="11790" width="6.1640625" style="186" customWidth="1"/>
    <col min="11791" max="11796" width="0" style="186" hidden="1" customWidth="1"/>
    <col min="11797" max="12032" width="9.33203125" style="186"/>
    <col min="12033" max="12033" width="6.5" style="186" customWidth="1"/>
    <col min="12034" max="12034" width="5.1640625" style="186" customWidth="1"/>
    <col min="12035" max="12035" width="5.5" style="186" customWidth="1"/>
    <col min="12036" max="12036" width="14.83203125" style="186" customWidth="1"/>
    <col min="12037" max="12037" width="64.83203125" style="186" customWidth="1"/>
    <col min="12038" max="12038" width="5.5" style="186" customWidth="1"/>
    <col min="12039" max="12039" width="11.5" style="186" customWidth="1"/>
    <col min="12040" max="12040" width="11.33203125" style="186" customWidth="1"/>
    <col min="12041" max="12041" width="15.83203125" style="186" customWidth="1"/>
    <col min="12042" max="12045" width="0" style="186" hidden="1" customWidth="1"/>
    <col min="12046" max="12046" width="6.1640625" style="186" customWidth="1"/>
    <col min="12047" max="12052" width="0" style="186" hidden="1" customWidth="1"/>
    <col min="12053" max="12288" width="9.33203125" style="186"/>
    <col min="12289" max="12289" width="6.5" style="186" customWidth="1"/>
    <col min="12290" max="12290" width="5.1640625" style="186" customWidth="1"/>
    <col min="12291" max="12291" width="5.5" style="186" customWidth="1"/>
    <col min="12292" max="12292" width="14.83203125" style="186" customWidth="1"/>
    <col min="12293" max="12293" width="64.83203125" style="186" customWidth="1"/>
    <col min="12294" max="12294" width="5.5" style="186" customWidth="1"/>
    <col min="12295" max="12295" width="11.5" style="186" customWidth="1"/>
    <col min="12296" max="12296" width="11.33203125" style="186" customWidth="1"/>
    <col min="12297" max="12297" width="15.83203125" style="186" customWidth="1"/>
    <col min="12298" max="12301" width="0" style="186" hidden="1" customWidth="1"/>
    <col min="12302" max="12302" width="6.1640625" style="186" customWidth="1"/>
    <col min="12303" max="12308" width="0" style="186" hidden="1" customWidth="1"/>
    <col min="12309" max="12544" width="9.33203125" style="186"/>
    <col min="12545" max="12545" width="6.5" style="186" customWidth="1"/>
    <col min="12546" max="12546" width="5.1640625" style="186" customWidth="1"/>
    <col min="12547" max="12547" width="5.5" style="186" customWidth="1"/>
    <col min="12548" max="12548" width="14.83203125" style="186" customWidth="1"/>
    <col min="12549" max="12549" width="64.83203125" style="186" customWidth="1"/>
    <col min="12550" max="12550" width="5.5" style="186" customWidth="1"/>
    <col min="12551" max="12551" width="11.5" style="186" customWidth="1"/>
    <col min="12552" max="12552" width="11.33203125" style="186" customWidth="1"/>
    <col min="12553" max="12553" width="15.83203125" style="186" customWidth="1"/>
    <col min="12554" max="12557" width="0" style="186" hidden="1" customWidth="1"/>
    <col min="12558" max="12558" width="6.1640625" style="186" customWidth="1"/>
    <col min="12559" max="12564" width="0" style="186" hidden="1" customWidth="1"/>
    <col min="12565" max="12800" width="9.33203125" style="186"/>
    <col min="12801" max="12801" width="6.5" style="186" customWidth="1"/>
    <col min="12802" max="12802" width="5.1640625" style="186" customWidth="1"/>
    <col min="12803" max="12803" width="5.5" style="186" customWidth="1"/>
    <col min="12804" max="12804" width="14.83203125" style="186" customWidth="1"/>
    <col min="12805" max="12805" width="64.83203125" style="186" customWidth="1"/>
    <col min="12806" max="12806" width="5.5" style="186" customWidth="1"/>
    <col min="12807" max="12807" width="11.5" style="186" customWidth="1"/>
    <col min="12808" max="12808" width="11.33203125" style="186" customWidth="1"/>
    <col min="12809" max="12809" width="15.83203125" style="186" customWidth="1"/>
    <col min="12810" max="12813" width="0" style="186" hidden="1" customWidth="1"/>
    <col min="12814" max="12814" width="6.1640625" style="186" customWidth="1"/>
    <col min="12815" max="12820" width="0" style="186" hidden="1" customWidth="1"/>
    <col min="12821" max="13056" width="9.33203125" style="186"/>
    <col min="13057" max="13057" width="6.5" style="186" customWidth="1"/>
    <col min="13058" max="13058" width="5.1640625" style="186" customWidth="1"/>
    <col min="13059" max="13059" width="5.5" style="186" customWidth="1"/>
    <col min="13060" max="13060" width="14.83203125" style="186" customWidth="1"/>
    <col min="13061" max="13061" width="64.83203125" style="186" customWidth="1"/>
    <col min="13062" max="13062" width="5.5" style="186" customWidth="1"/>
    <col min="13063" max="13063" width="11.5" style="186" customWidth="1"/>
    <col min="13064" max="13064" width="11.33203125" style="186" customWidth="1"/>
    <col min="13065" max="13065" width="15.83203125" style="186" customWidth="1"/>
    <col min="13066" max="13069" width="0" style="186" hidden="1" customWidth="1"/>
    <col min="13070" max="13070" width="6.1640625" style="186" customWidth="1"/>
    <col min="13071" max="13076" width="0" style="186" hidden="1" customWidth="1"/>
    <col min="13077" max="13312" width="9.33203125" style="186"/>
    <col min="13313" max="13313" width="6.5" style="186" customWidth="1"/>
    <col min="13314" max="13314" width="5.1640625" style="186" customWidth="1"/>
    <col min="13315" max="13315" width="5.5" style="186" customWidth="1"/>
    <col min="13316" max="13316" width="14.83203125" style="186" customWidth="1"/>
    <col min="13317" max="13317" width="64.83203125" style="186" customWidth="1"/>
    <col min="13318" max="13318" width="5.5" style="186" customWidth="1"/>
    <col min="13319" max="13319" width="11.5" style="186" customWidth="1"/>
    <col min="13320" max="13320" width="11.33203125" style="186" customWidth="1"/>
    <col min="13321" max="13321" width="15.83203125" style="186" customWidth="1"/>
    <col min="13322" max="13325" width="0" style="186" hidden="1" customWidth="1"/>
    <col min="13326" max="13326" width="6.1640625" style="186" customWidth="1"/>
    <col min="13327" max="13332" width="0" style="186" hidden="1" customWidth="1"/>
    <col min="13333" max="13568" width="9.33203125" style="186"/>
    <col min="13569" max="13569" width="6.5" style="186" customWidth="1"/>
    <col min="13570" max="13570" width="5.1640625" style="186" customWidth="1"/>
    <col min="13571" max="13571" width="5.5" style="186" customWidth="1"/>
    <col min="13572" max="13572" width="14.83203125" style="186" customWidth="1"/>
    <col min="13573" max="13573" width="64.83203125" style="186" customWidth="1"/>
    <col min="13574" max="13574" width="5.5" style="186" customWidth="1"/>
    <col min="13575" max="13575" width="11.5" style="186" customWidth="1"/>
    <col min="13576" max="13576" width="11.33203125" style="186" customWidth="1"/>
    <col min="13577" max="13577" width="15.83203125" style="186" customWidth="1"/>
    <col min="13578" max="13581" width="0" style="186" hidden="1" customWidth="1"/>
    <col min="13582" max="13582" width="6.1640625" style="186" customWidth="1"/>
    <col min="13583" max="13588" width="0" style="186" hidden="1" customWidth="1"/>
    <col min="13589" max="13824" width="9.33203125" style="186"/>
    <col min="13825" max="13825" width="6.5" style="186" customWidth="1"/>
    <col min="13826" max="13826" width="5.1640625" style="186" customWidth="1"/>
    <col min="13827" max="13827" width="5.5" style="186" customWidth="1"/>
    <col min="13828" max="13828" width="14.83203125" style="186" customWidth="1"/>
    <col min="13829" max="13829" width="64.83203125" style="186" customWidth="1"/>
    <col min="13830" max="13830" width="5.5" style="186" customWidth="1"/>
    <col min="13831" max="13831" width="11.5" style="186" customWidth="1"/>
    <col min="13832" max="13832" width="11.33203125" style="186" customWidth="1"/>
    <col min="13833" max="13833" width="15.83203125" style="186" customWidth="1"/>
    <col min="13834" max="13837" width="0" style="186" hidden="1" customWidth="1"/>
    <col min="13838" max="13838" width="6.1640625" style="186" customWidth="1"/>
    <col min="13839" max="13844" width="0" style="186" hidden="1" customWidth="1"/>
    <col min="13845" max="14080" width="9.33203125" style="186"/>
    <col min="14081" max="14081" width="6.5" style="186" customWidth="1"/>
    <col min="14082" max="14082" width="5.1640625" style="186" customWidth="1"/>
    <col min="14083" max="14083" width="5.5" style="186" customWidth="1"/>
    <col min="14084" max="14084" width="14.83203125" style="186" customWidth="1"/>
    <col min="14085" max="14085" width="64.83203125" style="186" customWidth="1"/>
    <col min="14086" max="14086" width="5.5" style="186" customWidth="1"/>
    <col min="14087" max="14087" width="11.5" style="186" customWidth="1"/>
    <col min="14088" max="14088" width="11.33203125" style="186" customWidth="1"/>
    <col min="14089" max="14089" width="15.83203125" style="186" customWidth="1"/>
    <col min="14090" max="14093" width="0" style="186" hidden="1" customWidth="1"/>
    <col min="14094" max="14094" width="6.1640625" style="186" customWidth="1"/>
    <col min="14095" max="14100" width="0" style="186" hidden="1" customWidth="1"/>
    <col min="14101" max="14336" width="9.33203125" style="186"/>
    <col min="14337" max="14337" width="6.5" style="186" customWidth="1"/>
    <col min="14338" max="14338" width="5.1640625" style="186" customWidth="1"/>
    <col min="14339" max="14339" width="5.5" style="186" customWidth="1"/>
    <col min="14340" max="14340" width="14.83203125" style="186" customWidth="1"/>
    <col min="14341" max="14341" width="64.83203125" style="186" customWidth="1"/>
    <col min="14342" max="14342" width="5.5" style="186" customWidth="1"/>
    <col min="14343" max="14343" width="11.5" style="186" customWidth="1"/>
    <col min="14344" max="14344" width="11.33203125" style="186" customWidth="1"/>
    <col min="14345" max="14345" width="15.83203125" style="186" customWidth="1"/>
    <col min="14346" max="14349" width="0" style="186" hidden="1" customWidth="1"/>
    <col min="14350" max="14350" width="6.1640625" style="186" customWidth="1"/>
    <col min="14351" max="14356" width="0" style="186" hidden="1" customWidth="1"/>
    <col min="14357" max="14592" width="9.33203125" style="186"/>
    <col min="14593" max="14593" width="6.5" style="186" customWidth="1"/>
    <col min="14594" max="14594" width="5.1640625" style="186" customWidth="1"/>
    <col min="14595" max="14595" width="5.5" style="186" customWidth="1"/>
    <col min="14596" max="14596" width="14.83203125" style="186" customWidth="1"/>
    <col min="14597" max="14597" width="64.83203125" style="186" customWidth="1"/>
    <col min="14598" max="14598" width="5.5" style="186" customWidth="1"/>
    <col min="14599" max="14599" width="11.5" style="186" customWidth="1"/>
    <col min="14600" max="14600" width="11.33203125" style="186" customWidth="1"/>
    <col min="14601" max="14601" width="15.83203125" style="186" customWidth="1"/>
    <col min="14602" max="14605" width="0" style="186" hidden="1" customWidth="1"/>
    <col min="14606" max="14606" width="6.1640625" style="186" customWidth="1"/>
    <col min="14607" max="14612" width="0" style="186" hidden="1" customWidth="1"/>
    <col min="14613" max="14848" width="9.33203125" style="186"/>
    <col min="14849" max="14849" width="6.5" style="186" customWidth="1"/>
    <col min="14850" max="14850" width="5.1640625" style="186" customWidth="1"/>
    <col min="14851" max="14851" width="5.5" style="186" customWidth="1"/>
    <col min="14852" max="14852" width="14.83203125" style="186" customWidth="1"/>
    <col min="14853" max="14853" width="64.83203125" style="186" customWidth="1"/>
    <col min="14854" max="14854" width="5.5" style="186" customWidth="1"/>
    <col min="14855" max="14855" width="11.5" style="186" customWidth="1"/>
    <col min="14856" max="14856" width="11.33203125" style="186" customWidth="1"/>
    <col min="14857" max="14857" width="15.83203125" style="186" customWidth="1"/>
    <col min="14858" max="14861" width="0" style="186" hidden="1" customWidth="1"/>
    <col min="14862" max="14862" width="6.1640625" style="186" customWidth="1"/>
    <col min="14863" max="14868" width="0" style="186" hidden="1" customWidth="1"/>
    <col min="14869" max="15104" width="9.33203125" style="186"/>
    <col min="15105" max="15105" width="6.5" style="186" customWidth="1"/>
    <col min="15106" max="15106" width="5.1640625" style="186" customWidth="1"/>
    <col min="15107" max="15107" width="5.5" style="186" customWidth="1"/>
    <col min="15108" max="15108" width="14.83203125" style="186" customWidth="1"/>
    <col min="15109" max="15109" width="64.83203125" style="186" customWidth="1"/>
    <col min="15110" max="15110" width="5.5" style="186" customWidth="1"/>
    <col min="15111" max="15111" width="11.5" style="186" customWidth="1"/>
    <col min="15112" max="15112" width="11.33203125" style="186" customWidth="1"/>
    <col min="15113" max="15113" width="15.83203125" style="186" customWidth="1"/>
    <col min="15114" max="15117" width="0" style="186" hidden="1" customWidth="1"/>
    <col min="15118" max="15118" width="6.1640625" style="186" customWidth="1"/>
    <col min="15119" max="15124" width="0" style="186" hidden="1" customWidth="1"/>
    <col min="15125" max="15360" width="9.33203125" style="186"/>
    <col min="15361" max="15361" width="6.5" style="186" customWidth="1"/>
    <col min="15362" max="15362" width="5.1640625" style="186" customWidth="1"/>
    <col min="15363" max="15363" width="5.5" style="186" customWidth="1"/>
    <col min="15364" max="15364" width="14.83203125" style="186" customWidth="1"/>
    <col min="15365" max="15365" width="64.83203125" style="186" customWidth="1"/>
    <col min="15366" max="15366" width="5.5" style="186" customWidth="1"/>
    <col min="15367" max="15367" width="11.5" style="186" customWidth="1"/>
    <col min="15368" max="15368" width="11.33203125" style="186" customWidth="1"/>
    <col min="15369" max="15369" width="15.83203125" style="186" customWidth="1"/>
    <col min="15370" max="15373" width="0" style="186" hidden="1" customWidth="1"/>
    <col min="15374" max="15374" width="6.1640625" style="186" customWidth="1"/>
    <col min="15375" max="15380" width="0" style="186" hidden="1" customWidth="1"/>
    <col min="15381" max="15616" width="9.33203125" style="186"/>
    <col min="15617" max="15617" width="6.5" style="186" customWidth="1"/>
    <col min="15618" max="15618" width="5.1640625" style="186" customWidth="1"/>
    <col min="15619" max="15619" width="5.5" style="186" customWidth="1"/>
    <col min="15620" max="15620" width="14.83203125" style="186" customWidth="1"/>
    <col min="15621" max="15621" width="64.83203125" style="186" customWidth="1"/>
    <col min="15622" max="15622" width="5.5" style="186" customWidth="1"/>
    <col min="15623" max="15623" width="11.5" style="186" customWidth="1"/>
    <col min="15624" max="15624" width="11.33203125" style="186" customWidth="1"/>
    <col min="15625" max="15625" width="15.83203125" style="186" customWidth="1"/>
    <col min="15626" max="15629" width="0" style="186" hidden="1" customWidth="1"/>
    <col min="15630" max="15630" width="6.1640625" style="186" customWidth="1"/>
    <col min="15631" max="15636" width="0" style="186" hidden="1" customWidth="1"/>
    <col min="15637" max="15872" width="9.33203125" style="186"/>
    <col min="15873" max="15873" width="6.5" style="186" customWidth="1"/>
    <col min="15874" max="15874" width="5.1640625" style="186" customWidth="1"/>
    <col min="15875" max="15875" width="5.5" style="186" customWidth="1"/>
    <col min="15876" max="15876" width="14.83203125" style="186" customWidth="1"/>
    <col min="15877" max="15877" width="64.83203125" style="186" customWidth="1"/>
    <col min="15878" max="15878" width="5.5" style="186" customWidth="1"/>
    <col min="15879" max="15879" width="11.5" style="186" customWidth="1"/>
    <col min="15880" max="15880" width="11.33203125" style="186" customWidth="1"/>
    <col min="15881" max="15881" width="15.83203125" style="186" customWidth="1"/>
    <col min="15882" max="15885" width="0" style="186" hidden="1" customWidth="1"/>
    <col min="15886" max="15886" width="6.1640625" style="186" customWidth="1"/>
    <col min="15887" max="15892" width="0" style="186" hidden="1" customWidth="1"/>
    <col min="15893" max="16128" width="9.33203125" style="186"/>
    <col min="16129" max="16129" width="6.5" style="186" customWidth="1"/>
    <col min="16130" max="16130" width="5.1640625" style="186" customWidth="1"/>
    <col min="16131" max="16131" width="5.5" style="186" customWidth="1"/>
    <col min="16132" max="16132" width="14.83203125" style="186" customWidth="1"/>
    <col min="16133" max="16133" width="64.83203125" style="186" customWidth="1"/>
    <col min="16134" max="16134" width="5.5" style="186" customWidth="1"/>
    <col min="16135" max="16135" width="11.5" style="186" customWidth="1"/>
    <col min="16136" max="16136" width="11.33203125" style="186" customWidth="1"/>
    <col min="16137" max="16137" width="15.83203125" style="186" customWidth="1"/>
    <col min="16138" max="16141" width="0" style="186" hidden="1" customWidth="1"/>
    <col min="16142" max="16142" width="6.1640625" style="186" customWidth="1"/>
    <col min="16143" max="16148" width="0" style="186" hidden="1" customWidth="1"/>
    <col min="16149" max="16384" width="9.33203125" style="186"/>
  </cols>
  <sheetData>
    <row r="1" spans="1:21" ht="18" customHeight="1">
      <c r="A1" s="238" t="s">
        <v>124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4"/>
      <c r="P1" s="224"/>
      <c r="Q1" s="222"/>
      <c r="R1" s="222"/>
      <c r="S1" s="222"/>
      <c r="T1" s="222"/>
    </row>
    <row r="2" spans="1:21" ht="11.25" customHeight="1">
      <c r="A2" s="237" t="s">
        <v>16</v>
      </c>
      <c r="B2" s="236"/>
      <c r="C2" s="236" t="str">
        <f>'Krycí list - silnoproud'!E5</f>
        <v>ZOO Praha - Mobilní stánek IN-SITU</v>
      </c>
      <c r="D2" s="236"/>
      <c r="E2" s="236"/>
      <c r="F2" s="236"/>
      <c r="G2" s="236"/>
      <c r="H2" s="236"/>
      <c r="I2" s="236"/>
      <c r="J2" s="236"/>
      <c r="K2" s="236"/>
      <c r="L2" s="222"/>
      <c r="M2" s="222"/>
      <c r="N2" s="222"/>
      <c r="O2" s="224"/>
      <c r="P2" s="224"/>
      <c r="Q2" s="222"/>
      <c r="R2" s="222"/>
      <c r="S2" s="222"/>
      <c r="T2" s="222"/>
    </row>
    <row r="3" spans="1:21" ht="11.25" customHeight="1">
      <c r="A3" s="237" t="s">
        <v>831</v>
      </c>
      <c r="B3" s="236"/>
      <c r="C3" s="236" t="str">
        <f>'Krycí list - silnoproud'!E7</f>
        <v>Zařízení silnoproudé elektrotechniky, uzemnění a ochrana před bleskem</v>
      </c>
      <c r="D3" s="236"/>
      <c r="E3" s="236"/>
      <c r="F3" s="236"/>
      <c r="G3" s="236"/>
      <c r="H3" s="236"/>
      <c r="I3" s="236"/>
      <c r="J3" s="236"/>
      <c r="K3" s="236"/>
      <c r="L3" s="222"/>
      <c r="M3" s="222"/>
      <c r="N3" s="222"/>
      <c r="O3" s="224"/>
      <c r="P3" s="224"/>
      <c r="Q3" s="222"/>
      <c r="R3" s="222"/>
      <c r="S3" s="222"/>
      <c r="T3" s="222"/>
    </row>
    <row r="4" spans="1:21" ht="11.25" customHeight="1">
      <c r="A4" s="237" t="s">
        <v>830</v>
      </c>
      <c r="B4" s="236"/>
      <c r="C4" s="236" t="str">
        <f>'Krycí list - silnoproud'!E9</f>
        <v xml:space="preserve"> </v>
      </c>
      <c r="D4" s="236"/>
      <c r="E4" s="236"/>
      <c r="F4" s="236"/>
      <c r="G4" s="236"/>
      <c r="H4" s="236"/>
      <c r="I4" s="236"/>
      <c r="J4" s="236"/>
      <c r="K4" s="236"/>
      <c r="L4" s="222"/>
      <c r="M4" s="222"/>
      <c r="N4" s="222"/>
      <c r="O4" s="224"/>
      <c r="P4" s="224"/>
      <c r="Q4" s="222"/>
      <c r="R4" s="222"/>
      <c r="S4" s="222"/>
      <c r="T4" s="222"/>
    </row>
    <row r="5" spans="1:21" ht="11.25" customHeight="1">
      <c r="A5" s="236" t="s">
        <v>19</v>
      </c>
      <c r="B5" s="236"/>
      <c r="C5" s="236" t="str">
        <f>'Krycí list - silnoproud'!P5</f>
        <v xml:space="preserve"> </v>
      </c>
      <c r="D5" s="236"/>
      <c r="E5" s="236"/>
      <c r="F5" s="236"/>
      <c r="G5" s="236"/>
      <c r="H5" s="236"/>
      <c r="I5" s="236"/>
      <c r="J5" s="236"/>
      <c r="K5" s="236"/>
      <c r="L5" s="222"/>
      <c r="M5" s="222"/>
      <c r="N5" s="222"/>
      <c r="O5" s="224"/>
      <c r="P5" s="224"/>
      <c r="Q5" s="222"/>
      <c r="R5" s="222"/>
      <c r="S5" s="222"/>
      <c r="T5" s="222"/>
    </row>
    <row r="6" spans="1:21" ht="6" customHeight="1">
      <c r="A6" s="236"/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22"/>
      <c r="M6" s="222"/>
      <c r="N6" s="222"/>
      <c r="O6" s="224"/>
      <c r="P6" s="224"/>
      <c r="Q6" s="222"/>
      <c r="R6" s="222"/>
      <c r="S6" s="222"/>
      <c r="T6" s="222"/>
    </row>
    <row r="7" spans="1:21" ht="11.25" customHeight="1">
      <c r="A7" s="236" t="s">
        <v>28</v>
      </c>
      <c r="B7" s="236"/>
      <c r="C7" s="236" t="str">
        <f>'Krycí list - silnoproud'!E26</f>
        <v>ZOO Praha, U Trojského zámku 120/3, Praha 7</v>
      </c>
      <c r="D7" s="236"/>
      <c r="E7" s="236"/>
      <c r="F7" s="236"/>
      <c r="G7" s="236"/>
      <c r="H7" s="236"/>
      <c r="I7" s="236"/>
      <c r="J7" s="236"/>
      <c r="K7" s="236"/>
      <c r="L7" s="222"/>
      <c r="M7" s="222"/>
      <c r="N7" s="222"/>
      <c r="O7" s="224"/>
      <c r="P7" s="224"/>
      <c r="Q7" s="222"/>
      <c r="R7" s="222"/>
      <c r="S7" s="222"/>
      <c r="T7" s="222"/>
    </row>
    <row r="8" spans="1:21" ht="11.25" customHeight="1">
      <c r="A8" s="236" t="s">
        <v>32</v>
      </c>
      <c r="B8" s="236"/>
      <c r="C8" s="236" t="str">
        <f>'Krycí list - silnoproud'!E28</f>
        <v>Bude vybrán ve výběrovém řízení</v>
      </c>
      <c r="D8" s="236"/>
      <c r="E8" s="236"/>
      <c r="F8" s="236"/>
      <c r="G8" s="236"/>
      <c r="H8" s="236"/>
      <c r="I8" s="236"/>
      <c r="J8" s="236"/>
      <c r="K8" s="236"/>
      <c r="L8" s="222"/>
      <c r="M8" s="222"/>
      <c r="N8" s="222"/>
      <c r="O8" s="224"/>
      <c r="P8" s="224"/>
      <c r="Q8" s="222"/>
      <c r="R8" s="222"/>
      <c r="S8" s="222"/>
      <c r="T8" s="222"/>
    </row>
    <row r="9" spans="1:21" ht="11.25" customHeight="1">
      <c r="A9" s="236" t="s">
        <v>24</v>
      </c>
      <c r="B9" s="236"/>
      <c r="C9" s="236" t="s">
        <v>829</v>
      </c>
      <c r="D9" s="236"/>
      <c r="E9" s="236"/>
      <c r="F9" s="236"/>
      <c r="G9" s="236"/>
      <c r="H9" s="236"/>
      <c r="I9" s="236"/>
      <c r="J9" s="236"/>
      <c r="K9" s="236"/>
      <c r="L9" s="222"/>
      <c r="M9" s="222"/>
      <c r="N9" s="222"/>
      <c r="O9" s="224"/>
      <c r="P9" s="224"/>
      <c r="Q9" s="222"/>
      <c r="R9" s="222"/>
      <c r="S9" s="222"/>
      <c r="T9" s="222"/>
    </row>
    <row r="10" spans="1:21" ht="5.25" customHeight="1">
      <c r="A10" s="222"/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4"/>
      <c r="P10" s="224"/>
      <c r="Q10" s="222"/>
      <c r="R10" s="222"/>
      <c r="S10" s="222"/>
      <c r="T10" s="222"/>
    </row>
    <row r="11" spans="1:21" ht="21.75" customHeight="1">
      <c r="A11" s="235" t="s">
        <v>828</v>
      </c>
      <c r="B11" s="232" t="s">
        <v>827</v>
      </c>
      <c r="C11" s="232" t="s">
        <v>826</v>
      </c>
      <c r="D11" s="232" t="s">
        <v>825</v>
      </c>
      <c r="E11" s="232" t="s">
        <v>127</v>
      </c>
      <c r="F11" s="232" t="s">
        <v>128</v>
      </c>
      <c r="G11" s="232" t="s">
        <v>824</v>
      </c>
      <c r="H11" s="232" t="s">
        <v>823</v>
      </c>
      <c r="I11" s="232" t="s">
        <v>822</v>
      </c>
      <c r="J11" s="232" t="s">
        <v>821</v>
      </c>
      <c r="K11" s="232" t="s">
        <v>820</v>
      </c>
      <c r="L11" s="232" t="s">
        <v>819</v>
      </c>
      <c r="M11" s="232" t="s">
        <v>818</v>
      </c>
      <c r="N11" s="232" t="s">
        <v>817</v>
      </c>
      <c r="O11" s="234" t="s">
        <v>816</v>
      </c>
      <c r="P11" s="233" t="s">
        <v>815</v>
      </c>
      <c r="Q11" s="232"/>
      <c r="R11" s="232"/>
      <c r="S11" s="232"/>
      <c r="T11" s="231" t="s">
        <v>814</v>
      </c>
      <c r="U11" s="225"/>
    </row>
    <row r="12" spans="1:21" ht="11.25" customHeight="1">
      <c r="A12" s="230">
        <v>1</v>
      </c>
      <c r="B12" s="227">
        <v>2</v>
      </c>
      <c r="C12" s="227">
        <v>3</v>
      </c>
      <c r="D12" s="227">
        <v>4</v>
      </c>
      <c r="E12" s="227">
        <v>5</v>
      </c>
      <c r="F12" s="227">
        <v>6</v>
      </c>
      <c r="G12" s="227">
        <v>7</v>
      </c>
      <c r="H12" s="227">
        <v>8</v>
      </c>
      <c r="I12" s="227">
        <v>9</v>
      </c>
      <c r="J12" s="227"/>
      <c r="K12" s="227"/>
      <c r="L12" s="227"/>
      <c r="M12" s="227"/>
      <c r="N12" s="227">
        <v>10</v>
      </c>
      <c r="O12" s="229">
        <v>11</v>
      </c>
      <c r="P12" s="228">
        <v>12</v>
      </c>
      <c r="Q12" s="227"/>
      <c r="R12" s="227"/>
      <c r="S12" s="227"/>
      <c r="T12" s="226">
        <v>11</v>
      </c>
      <c r="U12" s="225"/>
    </row>
    <row r="13" spans="1:21" ht="3.75" customHeight="1">
      <c r="A13" s="222"/>
      <c r="B13" s="222"/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4"/>
      <c r="P13" s="223"/>
      <c r="Q13" s="222"/>
      <c r="R13" s="222"/>
      <c r="S13" s="222"/>
      <c r="T13" s="222"/>
    </row>
    <row r="14" spans="1:21" s="200" customFormat="1" ht="12.75" customHeight="1">
      <c r="A14" s="218"/>
      <c r="B14" s="221" t="s">
        <v>80</v>
      </c>
      <c r="C14" s="218"/>
      <c r="D14" s="218" t="s">
        <v>813</v>
      </c>
      <c r="E14" s="218" t="s">
        <v>812</v>
      </c>
      <c r="F14" s="218"/>
      <c r="G14" s="218"/>
      <c r="H14" s="218"/>
      <c r="I14" s="220">
        <f>I15</f>
        <v>0</v>
      </c>
      <c r="J14" s="218"/>
      <c r="K14" s="219">
        <f>K15</f>
        <v>0</v>
      </c>
      <c r="L14" s="218"/>
      <c r="M14" s="219">
        <f>M15</f>
        <v>0</v>
      </c>
      <c r="N14" s="218"/>
      <c r="P14" s="205" t="s">
        <v>81</v>
      </c>
    </row>
    <row r="15" spans="1:21" s="200" customFormat="1" ht="12.75" customHeight="1">
      <c r="B15" s="204" t="s">
        <v>80</v>
      </c>
      <c r="D15" s="201" t="s">
        <v>811</v>
      </c>
      <c r="E15" s="201" t="s">
        <v>810</v>
      </c>
      <c r="I15" s="203">
        <f>I16</f>
        <v>0</v>
      </c>
      <c r="K15" s="202">
        <f>K16</f>
        <v>0</v>
      </c>
      <c r="M15" s="202">
        <f>M16</f>
        <v>0</v>
      </c>
      <c r="P15" s="201" t="s">
        <v>21</v>
      </c>
    </row>
    <row r="16" spans="1:21" s="191" customFormat="1" ht="24" customHeight="1">
      <c r="A16" s="197" t="s">
        <v>21</v>
      </c>
      <c r="B16" s="197" t="s">
        <v>144</v>
      </c>
      <c r="C16" s="197" t="s">
        <v>809</v>
      </c>
      <c r="D16" s="199" t="s">
        <v>808</v>
      </c>
      <c r="E16" s="198" t="s">
        <v>807</v>
      </c>
      <c r="F16" s="197" t="s">
        <v>271</v>
      </c>
      <c r="G16" s="194">
        <v>1</v>
      </c>
      <c r="H16" s="196"/>
      <c r="I16" s="196">
        <f>ROUND(G16*H16,2)</f>
        <v>0</v>
      </c>
      <c r="J16" s="195">
        <v>0</v>
      </c>
      <c r="K16" s="194">
        <f>G16*J16</f>
        <v>0</v>
      </c>
      <c r="L16" s="195">
        <v>0</v>
      </c>
      <c r="M16" s="194">
        <f>G16*L16</f>
        <v>0</v>
      </c>
      <c r="N16" s="193">
        <v>21</v>
      </c>
      <c r="O16" s="192">
        <v>16</v>
      </c>
      <c r="P16" s="191" t="s">
        <v>91</v>
      </c>
    </row>
    <row r="17" spans="1:16" s="200" customFormat="1" ht="12.75" customHeight="1">
      <c r="B17" s="208" t="s">
        <v>80</v>
      </c>
      <c r="D17" s="205" t="s">
        <v>214</v>
      </c>
      <c r="E17" s="205" t="s">
        <v>806</v>
      </c>
      <c r="I17" s="207">
        <f>I18+I94+I102+I113</f>
        <v>0</v>
      </c>
      <c r="K17" s="206">
        <f>K18+K94+K102+K113</f>
        <v>3.003755</v>
      </c>
      <c r="M17" s="206">
        <f>M18+M94+M102+M113</f>
        <v>0</v>
      </c>
      <c r="P17" s="205" t="s">
        <v>81</v>
      </c>
    </row>
    <row r="18" spans="1:16" s="200" customFormat="1" ht="12.75" customHeight="1">
      <c r="B18" s="204" t="s">
        <v>80</v>
      </c>
      <c r="D18" s="201" t="s">
        <v>805</v>
      </c>
      <c r="E18" s="201" t="s">
        <v>804</v>
      </c>
      <c r="I18" s="203">
        <f>SUM(I19:I93)</f>
        <v>0</v>
      </c>
      <c r="K18" s="202">
        <f>SUM(K19:K93)</f>
        <v>1.2000000000000002E-4</v>
      </c>
      <c r="M18" s="202">
        <f>SUM(M19:M93)</f>
        <v>0</v>
      </c>
      <c r="P18" s="201" t="s">
        <v>21</v>
      </c>
    </row>
    <row r="19" spans="1:16" s="191" customFormat="1" ht="13.5" customHeight="1">
      <c r="A19" s="197" t="s">
        <v>91</v>
      </c>
      <c r="B19" s="197" t="s">
        <v>144</v>
      </c>
      <c r="C19" s="197" t="s">
        <v>663</v>
      </c>
      <c r="D19" s="199" t="s">
        <v>803</v>
      </c>
      <c r="E19" s="198" t="s">
        <v>802</v>
      </c>
      <c r="F19" s="197" t="s">
        <v>160</v>
      </c>
      <c r="G19" s="194">
        <v>10</v>
      </c>
      <c r="H19" s="196"/>
      <c r="I19" s="196">
        <f t="shared" ref="I19:I82" si="0">ROUND(G19*H19,2)</f>
        <v>0</v>
      </c>
      <c r="J19" s="195">
        <v>0</v>
      </c>
      <c r="K19" s="194">
        <f t="shared" ref="K19:K82" si="1">G19*J19</f>
        <v>0</v>
      </c>
      <c r="L19" s="195">
        <v>0</v>
      </c>
      <c r="M19" s="194">
        <f t="shared" ref="M19:M82" si="2">G19*L19</f>
        <v>0</v>
      </c>
      <c r="N19" s="193">
        <v>21</v>
      </c>
      <c r="O19" s="192">
        <v>64</v>
      </c>
      <c r="P19" s="191" t="s">
        <v>91</v>
      </c>
    </row>
    <row r="20" spans="1:16" s="191" customFormat="1" ht="13.5" customHeight="1">
      <c r="A20" s="215" t="s">
        <v>283</v>
      </c>
      <c r="B20" s="215" t="s">
        <v>214</v>
      </c>
      <c r="C20" s="215" t="s">
        <v>614</v>
      </c>
      <c r="D20" s="217" t="s">
        <v>801</v>
      </c>
      <c r="E20" s="216" t="s">
        <v>800</v>
      </c>
      <c r="F20" s="215" t="s">
        <v>160</v>
      </c>
      <c r="G20" s="212">
        <v>10</v>
      </c>
      <c r="H20" s="214"/>
      <c r="I20" s="214">
        <f t="shared" si="0"/>
        <v>0</v>
      </c>
      <c r="J20" s="213">
        <v>0</v>
      </c>
      <c r="K20" s="212">
        <f t="shared" si="1"/>
        <v>0</v>
      </c>
      <c r="L20" s="213">
        <v>0</v>
      </c>
      <c r="M20" s="212">
        <f t="shared" si="2"/>
        <v>0</v>
      </c>
      <c r="N20" s="211">
        <v>21</v>
      </c>
      <c r="O20" s="210">
        <v>256</v>
      </c>
      <c r="P20" s="209" t="s">
        <v>91</v>
      </c>
    </row>
    <row r="21" spans="1:16" s="191" customFormat="1" ht="13.5" customHeight="1">
      <c r="A21" s="197" t="s">
        <v>148</v>
      </c>
      <c r="B21" s="197" t="s">
        <v>144</v>
      </c>
      <c r="C21" s="197" t="s">
        <v>663</v>
      </c>
      <c r="D21" s="199" t="s">
        <v>799</v>
      </c>
      <c r="E21" s="198" t="s">
        <v>798</v>
      </c>
      <c r="F21" s="197" t="s">
        <v>160</v>
      </c>
      <c r="G21" s="194">
        <v>5</v>
      </c>
      <c r="H21" s="196"/>
      <c r="I21" s="196">
        <f t="shared" si="0"/>
        <v>0</v>
      </c>
      <c r="J21" s="195">
        <v>0</v>
      </c>
      <c r="K21" s="194">
        <f t="shared" si="1"/>
        <v>0</v>
      </c>
      <c r="L21" s="195">
        <v>0</v>
      </c>
      <c r="M21" s="194">
        <f t="shared" si="2"/>
        <v>0</v>
      </c>
      <c r="N21" s="193">
        <v>21</v>
      </c>
      <c r="O21" s="192">
        <v>64</v>
      </c>
      <c r="P21" s="191" t="s">
        <v>91</v>
      </c>
    </row>
    <row r="22" spans="1:16" s="191" customFormat="1" ht="13.5" customHeight="1">
      <c r="A22" s="215" t="s">
        <v>192</v>
      </c>
      <c r="B22" s="215" t="s">
        <v>214</v>
      </c>
      <c r="C22" s="215" t="s">
        <v>614</v>
      </c>
      <c r="D22" s="217" t="s">
        <v>797</v>
      </c>
      <c r="E22" s="216" t="s">
        <v>796</v>
      </c>
      <c r="F22" s="215" t="s">
        <v>160</v>
      </c>
      <c r="G22" s="212">
        <v>5</v>
      </c>
      <c r="H22" s="214"/>
      <c r="I22" s="214">
        <f t="shared" si="0"/>
        <v>0</v>
      </c>
      <c r="J22" s="213">
        <v>0</v>
      </c>
      <c r="K22" s="212">
        <f t="shared" si="1"/>
        <v>0</v>
      </c>
      <c r="L22" s="213">
        <v>0</v>
      </c>
      <c r="M22" s="212">
        <f t="shared" si="2"/>
        <v>0</v>
      </c>
      <c r="N22" s="211">
        <v>21</v>
      </c>
      <c r="O22" s="210">
        <v>256</v>
      </c>
      <c r="P22" s="209" t="s">
        <v>91</v>
      </c>
    </row>
    <row r="23" spans="1:16" s="191" customFormat="1" ht="13.5" customHeight="1">
      <c r="A23" s="197" t="s">
        <v>225</v>
      </c>
      <c r="B23" s="197" t="s">
        <v>144</v>
      </c>
      <c r="C23" s="197" t="s">
        <v>663</v>
      </c>
      <c r="D23" s="199" t="s">
        <v>795</v>
      </c>
      <c r="E23" s="198" t="s">
        <v>794</v>
      </c>
      <c r="F23" s="197" t="s">
        <v>271</v>
      </c>
      <c r="G23" s="194">
        <v>3</v>
      </c>
      <c r="H23" s="196"/>
      <c r="I23" s="196">
        <f t="shared" si="0"/>
        <v>0</v>
      </c>
      <c r="J23" s="195">
        <v>0</v>
      </c>
      <c r="K23" s="194">
        <f t="shared" si="1"/>
        <v>0</v>
      </c>
      <c r="L23" s="195">
        <v>0</v>
      </c>
      <c r="M23" s="194">
        <f t="shared" si="2"/>
        <v>0</v>
      </c>
      <c r="N23" s="193">
        <v>21</v>
      </c>
      <c r="O23" s="192">
        <v>64</v>
      </c>
      <c r="P23" s="191" t="s">
        <v>91</v>
      </c>
    </row>
    <row r="24" spans="1:16" s="191" customFormat="1" ht="13.5" customHeight="1">
      <c r="A24" s="215" t="s">
        <v>251</v>
      </c>
      <c r="B24" s="215" t="s">
        <v>214</v>
      </c>
      <c r="C24" s="215" t="s">
        <v>614</v>
      </c>
      <c r="D24" s="217" t="s">
        <v>787</v>
      </c>
      <c r="E24" s="216" t="s">
        <v>786</v>
      </c>
      <c r="F24" s="215" t="s">
        <v>639</v>
      </c>
      <c r="G24" s="212">
        <v>3</v>
      </c>
      <c r="H24" s="214"/>
      <c r="I24" s="214">
        <f t="shared" si="0"/>
        <v>0</v>
      </c>
      <c r="J24" s="213">
        <v>0</v>
      </c>
      <c r="K24" s="212">
        <f t="shared" si="1"/>
        <v>0</v>
      </c>
      <c r="L24" s="213">
        <v>0</v>
      </c>
      <c r="M24" s="212">
        <f t="shared" si="2"/>
        <v>0</v>
      </c>
      <c r="N24" s="211">
        <v>21</v>
      </c>
      <c r="O24" s="210">
        <v>256</v>
      </c>
      <c r="P24" s="209" t="s">
        <v>91</v>
      </c>
    </row>
    <row r="25" spans="1:16" s="191" customFormat="1" ht="13.5" customHeight="1">
      <c r="A25" s="215" t="s">
        <v>217</v>
      </c>
      <c r="B25" s="215" t="s">
        <v>214</v>
      </c>
      <c r="C25" s="215" t="s">
        <v>614</v>
      </c>
      <c r="D25" s="217" t="s">
        <v>793</v>
      </c>
      <c r="E25" s="216" t="s">
        <v>792</v>
      </c>
      <c r="F25" s="215" t="s">
        <v>639</v>
      </c>
      <c r="G25" s="212">
        <v>3</v>
      </c>
      <c r="H25" s="214"/>
      <c r="I25" s="214">
        <f t="shared" si="0"/>
        <v>0</v>
      </c>
      <c r="J25" s="213">
        <v>0</v>
      </c>
      <c r="K25" s="212">
        <f t="shared" si="1"/>
        <v>0</v>
      </c>
      <c r="L25" s="213">
        <v>0</v>
      </c>
      <c r="M25" s="212">
        <f t="shared" si="2"/>
        <v>0</v>
      </c>
      <c r="N25" s="211">
        <v>21</v>
      </c>
      <c r="O25" s="210">
        <v>256</v>
      </c>
      <c r="P25" s="209" t="s">
        <v>91</v>
      </c>
    </row>
    <row r="26" spans="1:16" s="191" customFormat="1" ht="13.5" customHeight="1">
      <c r="A26" s="215" t="s">
        <v>462</v>
      </c>
      <c r="B26" s="215" t="s">
        <v>214</v>
      </c>
      <c r="C26" s="215" t="s">
        <v>614</v>
      </c>
      <c r="D26" s="217" t="s">
        <v>791</v>
      </c>
      <c r="E26" s="216" t="s">
        <v>790</v>
      </c>
      <c r="F26" s="215" t="s">
        <v>271</v>
      </c>
      <c r="G26" s="212">
        <v>3</v>
      </c>
      <c r="H26" s="214"/>
      <c r="I26" s="214">
        <f t="shared" si="0"/>
        <v>0</v>
      </c>
      <c r="J26" s="213">
        <v>4.0000000000000003E-5</v>
      </c>
      <c r="K26" s="212">
        <f t="shared" si="1"/>
        <v>1.2000000000000002E-4</v>
      </c>
      <c r="L26" s="213">
        <v>0</v>
      </c>
      <c r="M26" s="212">
        <f t="shared" si="2"/>
        <v>0</v>
      </c>
      <c r="N26" s="211">
        <v>21</v>
      </c>
      <c r="O26" s="210">
        <v>256</v>
      </c>
      <c r="P26" s="209" t="s">
        <v>91</v>
      </c>
    </row>
    <row r="27" spans="1:16" s="191" customFormat="1" ht="13.5" customHeight="1">
      <c r="A27" s="197" t="s">
        <v>26</v>
      </c>
      <c r="B27" s="197" t="s">
        <v>144</v>
      </c>
      <c r="C27" s="197" t="s">
        <v>663</v>
      </c>
      <c r="D27" s="199" t="s">
        <v>789</v>
      </c>
      <c r="E27" s="198" t="s">
        <v>788</v>
      </c>
      <c r="F27" s="197" t="s">
        <v>271</v>
      </c>
      <c r="G27" s="194">
        <v>2</v>
      </c>
      <c r="H27" s="196"/>
      <c r="I27" s="196">
        <f t="shared" si="0"/>
        <v>0</v>
      </c>
      <c r="J27" s="195">
        <v>0</v>
      </c>
      <c r="K27" s="194">
        <f t="shared" si="1"/>
        <v>0</v>
      </c>
      <c r="L27" s="195">
        <v>0</v>
      </c>
      <c r="M27" s="194">
        <f t="shared" si="2"/>
        <v>0</v>
      </c>
      <c r="N27" s="193">
        <v>21</v>
      </c>
      <c r="O27" s="192">
        <v>64</v>
      </c>
      <c r="P27" s="191" t="s">
        <v>91</v>
      </c>
    </row>
    <row r="28" spans="1:16" s="191" customFormat="1" ht="13.5" customHeight="1">
      <c r="A28" s="215" t="s">
        <v>267</v>
      </c>
      <c r="B28" s="215" t="s">
        <v>214</v>
      </c>
      <c r="C28" s="215" t="s">
        <v>614</v>
      </c>
      <c r="D28" s="217" t="s">
        <v>787</v>
      </c>
      <c r="E28" s="216" t="s">
        <v>786</v>
      </c>
      <c r="F28" s="215" t="s">
        <v>639</v>
      </c>
      <c r="G28" s="212">
        <v>2</v>
      </c>
      <c r="H28" s="214"/>
      <c r="I28" s="214">
        <f t="shared" si="0"/>
        <v>0</v>
      </c>
      <c r="J28" s="213">
        <v>0</v>
      </c>
      <c r="K28" s="212">
        <f t="shared" si="1"/>
        <v>0</v>
      </c>
      <c r="L28" s="213">
        <v>0</v>
      </c>
      <c r="M28" s="212">
        <f t="shared" si="2"/>
        <v>0</v>
      </c>
      <c r="N28" s="211">
        <v>21</v>
      </c>
      <c r="O28" s="210">
        <v>256</v>
      </c>
      <c r="P28" s="209" t="s">
        <v>91</v>
      </c>
    </row>
    <row r="29" spans="1:16" s="191" customFormat="1" ht="13.5" customHeight="1">
      <c r="A29" s="197" t="s">
        <v>162</v>
      </c>
      <c r="B29" s="197" t="s">
        <v>144</v>
      </c>
      <c r="C29" s="197" t="s">
        <v>663</v>
      </c>
      <c r="D29" s="199" t="s">
        <v>785</v>
      </c>
      <c r="E29" s="198" t="s">
        <v>784</v>
      </c>
      <c r="F29" s="197" t="s">
        <v>271</v>
      </c>
      <c r="G29" s="194">
        <v>2</v>
      </c>
      <c r="H29" s="196"/>
      <c r="I29" s="196">
        <f t="shared" si="0"/>
        <v>0</v>
      </c>
      <c r="J29" s="195">
        <v>0</v>
      </c>
      <c r="K29" s="194">
        <f t="shared" si="1"/>
        <v>0</v>
      </c>
      <c r="L29" s="195">
        <v>0</v>
      </c>
      <c r="M29" s="194">
        <f t="shared" si="2"/>
        <v>0</v>
      </c>
      <c r="N29" s="193">
        <v>21</v>
      </c>
      <c r="O29" s="192">
        <v>64</v>
      </c>
      <c r="P29" s="191" t="s">
        <v>91</v>
      </c>
    </row>
    <row r="30" spans="1:16" s="191" customFormat="1" ht="13.5" customHeight="1">
      <c r="A30" s="215" t="s">
        <v>220</v>
      </c>
      <c r="B30" s="215" t="s">
        <v>214</v>
      </c>
      <c r="C30" s="215" t="s">
        <v>614</v>
      </c>
      <c r="D30" s="217" t="s">
        <v>783</v>
      </c>
      <c r="E30" s="216" t="s">
        <v>782</v>
      </c>
      <c r="F30" s="215" t="s">
        <v>639</v>
      </c>
      <c r="G30" s="212">
        <v>2</v>
      </c>
      <c r="H30" s="214"/>
      <c r="I30" s="214">
        <f t="shared" si="0"/>
        <v>0</v>
      </c>
      <c r="J30" s="213">
        <v>0</v>
      </c>
      <c r="K30" s="212">
        <f t="shared" si="1"/>
        <v>0</v>
      </c>
      <c r="L30" s="213">
        <v>0</v>
      </c>
      <c r="M30" s="212">
        <f t="shared" si="2"/>
        <v>0</v>
      </c>
      <c r="N30" s="211">
        <v>21</v>
      </c>
      <c r="O30" s="210">
        <v>256</v>
      </c>
      <c r="P30" s="209" t="s">
        <v>91</v>
      </c>
    </row>
    <row r="31" spans="1:16" s="191" customFormat="1" ht="24" customHeight="1">
      <c r="A31" s="197" t="s">
        <v>467</v>
      </c>
      <c r="B31" s="197" t="s">
        <v>144</v>
      </c>
      <c r="C31" s="197" t="s">
        <v>663</v>
      </c>
      <c r="D31" s="199" t="s">
        <v>781</v>
      </c>
      <c r="E31" s="198" t="s">
        <v>780</v>
      </c>
      <c r="F31" s="197" t="s">
        <v>271</v>
      </c>
      <c r="G31" s="194">
        <v>10</v>
      </c>
      <c r="H31" s="196"/>
      <c r="I31" s="196">
        <f t="shared" si="0"/>
        <v>0</v>
      </c>
      <c r="J31" s="195">
        <v>0</v>
      </c>
      <c r="K31" s="194">
        <f t="shared" si="1"/>
        <v>0</v>
      </c>
      <c r="L31" s="195">
        <v>0</v>
      </c>
      <c r="M31" s="194">
        <f t="shared" si="2"/>
        <v>0</v>
      </c>
      <c r="N31" s="193">
        <v>21</v>
      </c>
      <c r="O31" s="192">
        <v>64</v>
      </c>
      <c r="P31" s="191" t="s">
        <v>91</v>
      </c>
    </row>
    <row r="32" spans="1:16" s="191" customFormat="1" ht="13.5" customHeight="1">
      <c r="A32" s="215" t="s">
        <v>10</v>
      </c>
      <c r="B32" s="215" t="s">
        <v>214</v>
      </c>
      <c r="C32" s="215" t="s">
        <v>614</v>
      </c>
      <c r="D32" s="217" t="s">
        <v>779</v>
      </c>
      <c r="E32" s="216" t="s">
        <v>778</v>
      </c>
      <c r="F32" s="215" t="s">
        <v>639</v>
      </c>
      <c r="G32" s="212">
        <v>10</v>
      </c>
      <c r="H32" s="214"/>
      <c r="I32" s="214">
        <f t="shared" si="0"/>
        <v>0</v>
      </c>
      <c r="J32" s="213">
        <v>0</v>
      </c>
      <c r="K32" s="212">
        <f t="shared" si="1"/>
        <v>0</v>
      </c>
      <c r="L32" s="213">
        <v>0</v>
      </c>
      <c r="M32" s="212">
        <f t="shared" si="2"/>
        <v>0</v>
      </c>
      <c r="N32" s="211">
        <v>21</v>
      </c>
      <c r="O32" s="210">
        <v>256</v>
      </c>
      <c r="P32" s="209" t="s">
        <v>91</v>
      </c>
    </row>
    <row r="33" spans="1:16" s="191" customFormat="1" ht="24" customHeight="1">
      <c r="A33" s="197" t="s">
        <v>207</v>
      </c>
      <c r="B33" s="197" t="s">
        <v>144</v>
      </c>
      <c r="C33" s="197" t="s">
        <v>663</v>
      </c>
      <c r="D33" s="199" t="s">
        <v>777</v>
      </c>
      <c r="E33" s="198" t="s">
        <v>776</v>
      </c>
      <c r="F33" s="197" t="s">
        <v>271</v>
      </c>
      <c r="G33" s="194">
        <v>7</v>
      </c>
      <c r="H33" s="196"/>
      <c r="I33" s="196">
        <f t="shared" si="0"/>
        <v>0</v>
      </c>
      <c r="J33" s="195">
        <v>0</v>
      </c>
      <c r="K33" s="194">
        <f t="shared" si="1"/>
        <v>0</v>
      </c>
      <c r="L33" s="195">
        <v>0</v>
      </c>
      <c r="M33" s="194">
        <f t="shared" si="2"/>
        <v>0</v>
      </c>
      <c r="N33" s="193">
        <v>21</v>
      </c>
      <c r="O33" s="192">
        <v>64</v>
      </c>
      <c r="P33" s="191" t="s">
        <v>91</v>
      </c>
    </row>
    <row r="34" spans="1:16" s="191" customFormat="1" ht="13.5" customHeight="1">
      <c r="A34" s="215" t="s">
        <v>213</v>
      </c>
      <c r="B34" s="215" t="s">
        <v>214</v>
      </c>
      <c r="C34" s="215" t="s">
        <v>614</v>
      </c>
      <c r="D34" s="217" t="s">
        <v>775</v>
      </c>
      <c r="E34" s="216" t="s">
        <v>774</v>
      </c>
      <c r="F34" s="215" t="s">
        <v>639</v>
      </c>
      <c r="G34" s="212">
        <v>2</v>
      </c>
      <c r="H34" s="214"/>
      <c r="I34" s="214">
        <f t="shared" si="0"/>
        <v>0</v>
      </c>
      <c r="J34" s="213">
        <v>0</v>
      </c>
      <c r="K34" s="212">
        <f t="shared" si="1"/>
        <v>0</v>
      </c>
      <c r="L34" s="213">
        <v>0</v>
      </c>
      <c r="M34" s="212">
        <f t="shared" si="2"/>
        <v>0</v>
      </c>
      <c r="N34" s="211">
        <v>21</v>
      </c>
      <c r="O34" s="210">
        <v>256</v>
      </c>
      <c r="P34" s="209" t="s">
        <v>91</v>
      </c>
    </row>
    <row r="35" spans="1:16" s="191" customFormat="1" ht="13.5" customHeight="1">
      <c r="A35" s="197" t="s">
        <v>354</v>
      </c>
      <c r="B35" s="197" t="s">
        <v>144</v>
      </c>
      <c r="C35" s="197" t="s">
        <v>663</v>
      </c>
      <c r="D35" s="199" t="s">
        <v>773</v>
      </c>
      <c r="E35" s="198" t="s">
        <v>772</v>
      </c>
      <c r="F35" s="197" t="s">
        <v>160</v>
      </c>
      <c r="G35" s="194">
        <v>15</v>
      </c>
      <c r="H35" s="196"/>
      <c r="I35" s="196">
        <f t="shared" si="0"/>
        <v>0</v>
      </c>
      <c r="J35" s="195">
        <v>0</v>
      </c>
      <c r="K35" s="194">
        <f t="shared" si="1"/>
        <v>0</v>
      </c>
      <c r="L35" s="195">
        <v>0</v>
      </c>
      <c r="M35" s="194">
        <f t="shared" si="2"/>
        <v>0</v>
      </c>
      <c r="N35" s="193">
        <v>21</v>
      </c>
      <c r="O35" s="192">
        <v>64</v>
      </c>
      <c r="P35" s="191" t="s">
        <v>91</v>
      </c>
    </row>
    <row r="36" spans="1:16" s="191" customFormat="1" ht="13.5" customHeight="1">
      <c r="A36" s="215" t="s">
        <v>288</v>
      </c>
      <c r="B36" s="215" t="s">
        <v>214</v>
      </c>
      <c r="C36" s="215" t="s">
        <v>614</v>
      </c>
      <c r="D36" s="217" t="s">
        <v>771</v>
      </c>
      <c r="E36" s="216" t="s">
        <v>770</v>
      </c>
      <c r="F36" s="215" t="s">
        <v>639</v>
      </c>
      <c r="G36" s="212">
        <v>3</v>
      </c>
      <c r="H36" s="214"/>
      <c r="I36" s="214">
        <f t="shared" si="0"/>
        <v>0</v>
      </c>
      <c r="J36" s="213">
        <v>0</v>
      </c>
      <c r="K36" s="212">
        <f t="shared" si="1"/>
        <v>0</v>
      </c>
      <c r="L36" s="213">
        <v>0</v>
      </c>
      <c r="M36" s="212">
        <f t="shared" si="2"/>
        <v>0</v>
      </c>
      <c r="N36" s="211">
        <v>21</v>
      </c>
      <c r="O36" s="210">
        <v>256</v>
      </c>
      <c r="P36" s="209" t="s">
        <v>91</v>
      </c>
    </row>
    <row r="37" spans="1:16" s="191" customFormat="1" ht="13.5" customHeight="1">
      <c r="A37" s="197" t="s">
        <v>292</v>
      </c>
      <c r="B37" s="197" t="s">
        <v>144</v>
      </c>
      <c r="C37" s="197" t="s">
        <v>663</v>
      </c>
      <c r="D37" s="199" t="s">
        <v>769</v>
      </c>
      <c r="E37" s="198" t="s">
        <v>768</v>
      </c>
      <c r="F37" s="197" t="s">
        <v>271</v>
      </c>
      <c r="G37" s="194">
        <v>1</v>
      </c>
      <c r="H37" s="196"/>
      <c r="I37" s="196">
        <f t="shared" si="0"/>
        <v>0</v>
      </c>
      <c r="J37" s="195">
        <v>0</v>
      </c>
      <c r="K37" s="194">
        <f t="shared" si="1"/>
        <v>0</v>
      </c>
      <c r="L37" s="195">
        <v>0</v>
      </c>
      <c r="M37" s="194">
        <f t="shared" si="2"/>
        <v>0</v>
      </c>
      <c r="N37" s="193">
        <v>21</v>
      </c>
      <c r="O37" s="192">
        <v>64</v>
      </c>
      <c r="P37" s="191" t="s">
        <v>91</v>
      </c>
    </row>
    <row r="38" spans="1:16" s="191" customFormat="1" ht="13.5" customHeight="1">
      <c r="A38" s="215" t="s">
        <v>9</v>
      </c>
      <c r="B38" s="215" t="s">
        <v>214</v>
      </c>
      <c r="C38" s="215" t="s">
        <v>614</v>
      </c>
      <c r="D38" s="217" t="s">
        <v>767</v>
      </c>
      <c r="E38" s="216" t="s">
        <v>766</v>
      </c>
      <c r="F38" s="215" t="s">
        <v>271</v>
      </c>
      <c r="G38" s="212">
        <v>1</v>
      </c>
      <c r="H38" s="214"/>
      <c r="I38" s="214">
        <f t="shared" si="0"/>
        <v>0</v>
      </c>
      <c r="J38" s="213">
        <v>0</v>
      </c>
      <c r="K38" s="212">
        <f t="shared" si="1"/>
        <v>0</v>
      </c>
      <c r="L38" s="213">
        <v>0</v>
      </c>
      <c r="M38" s="212">
        <f t="shared" si="2"/>
        <v>0</v>
      </c>
      <c r="N38" s="211">
        <v>21</v>
      </c>
      <c r="O38" s="210">
        <v>256</v>
      </c>
      <c r="P38" s="209" t="s">
        <v>91</v>
      </c>
    </row>
    <row r="39" spans="1:16" s="191" customFormat="1" ht="24" customHeight="1">
      <c r="A39" s="197" t="s">
        <v>450</v>
      </c>
      <c r="B39" s="197" t="s">
        <v>144</v>
      </c>
      <c r="C39" s="197" t="s">
        <v>663</v>
      </c>
      <c r="D39" s="199" t="s">
        <v>765</v>
      </c>
      <c r="E39" s="198" t="s">
        <v>764</v>
      </c>
      <c r="F39" s="197" t="s">
        <v>271</v>
      </c>
      <c r="G39" s="194">
        <v>1</v>
      </c>
      <c r="H39" s="196"/>
      <c r="I39" s="196">
        <f t="shared" si="0"/>
        <v>0</v>
      </c>
      <c r="J39" s="195">
        <v>0</v>
      </c>
      <c r="K39" s="194">
        <f t="shared" si="1"/>
        <v>0</v>
      </c>
      <c r="L39" s="195">
        <v>0</v>
      </c>
      <c r="M39" s="194">
        <f t="shared" si="2"/>
        <v>0</v>
      </c>
      <c r="N39" s="193">
        <v>21</v>
      </c>
      <c r="O39" s="192">
        <v>64</v>
      </c>
      <c r="P39" s="191" t="s">
        <v>91</v>
      </c>
    </row>
    <row r="40" spans="1:16" s="191" customFormat="1" ht="13.5" customHeight="1">
      <c r="A40" s="215" t="s">
        <v>454</v>
      </c>
      <c r="B40" s="215" t="s">
        <v>214</v>
      </c>
      <c r="C40" s="215" t="s">
        <v>614</v>
      </c>
      <c r="D40" s="217" t="s">
        <v>763</v>
      </c>
      <c r="E40" s="216" t="s">
        <v>762</v>
      </c>
      <c r="F40" s="215" t="s">
        <v>271</v>
      </c>
      <c r="G40" s="212">
        <v>1</v>
      </c>
      <c r="H40" s="214"/>
      <c r="I40" s="214">
        <f t="shared" si="0"/>
        <v>0</v>
      </c>
      <c r="J40" s="213">
        <v>0</v>
      </c>
      <c r="K40" s="212">
        <f t="shared" si="1"/>
        <v>0</v>
      </c>
      <c r="L40" s="213">
        <v>0</v>
      </c>
      <c r="M40" s="212">
        <f t="shared" si="2"/>
        <v>0</v>
      </c>
      <c r="N40" s="211">
        <v>21</v>
      </c>
      <c r="O40" s="210">
        <v>256</v>
      </c>
      <c r="P40" s="209" t="s">
        <v>91</v>
      </c>
    </row>
    <row r="41" spans="1:16" s="191" customFormat="1" ht="24" customHeight="1">
      <c r="A41" s="197" t="s">
        <v>398</v>
      </c>
      <c r="B41" s="197" t="s">
        <v>144</v>
      </c>
      <c r="C41" s="197" t="s">
        <v>663</v>
      </c>
      <c r="D41" s="199" t="s">
        <v>761</v>
      </c>
      <c r="E41" s="198" t="s">
        <v>760</v>
      </c>
      <c r="F41" s="197" t="s">
        <v>271</v>
      </c>
      <c r="G41" s="194">
        <v>2</v>
      </c>
      <c r="H41" s="196"/>
      <c r="I41" s="196">
        <f t="shared" si="0"/>
        <v>0</v>
      </c>
      <c r="J41" s="195">
        <v>0</v>
      </c>
      <c r="K41" s="194">
        <f t="shared" si="1"/>
        <v>0</v>
      </c>
      <c r="L41" s="195">
        <v>0</v>
      </c>
      <c r="M41" s="194">
        <f t="shared" si="2"/>
        <v>0</v>
      </c>
      <c r="N41" s="193">
        <v>21</v>
      </c>
      <c r="O41" s="192">
        <v>64</v>
      </c>
      <c r="P41" s="191" t="s">
        <v>91</v>
      </c>
    </row>
    <row r="42" spans="1:16" s="191" customFormat="1" ht="13.5" customHeight="1">
      <c r="A42" s="215" t="s">
        <v>402</v>
      </c>
      <c r="B42" s="215" t="s">
        <v>214</v>
      </c>
      <c r="C42" s="215" t="s">
        <v>614</v>
      </c>
      <c r="D42" s="217" t="s">
        <v>759</v>
      </c>
      <c r="E42" s="216" t="s">
        <v>758</v>
      </c>
      <c r="F42" s="215" t="s">
        <v>639</v>
      </c>
      <c r="G42" s="212">
        <v>2</v>
      </c>
      <c r="H42" s="214"/>
      <c r="I42" s="214">
        <f t="shared" si="0"/>
        <v>0</v>
      </c>
      <c r="J42" s="213">
        <v>0</v>
      </c>
      <c r="K42" s="212">
        <f t="shared" si="1"/>
        <v>0</v>
      </c>
      <c r="L42" s="213">
        <v>0</v>
      </c>
      <c r="M42" s="212">
        <f t="shared" si="2"/>
        <v>0</v>
      </c>
      <c r="N42" s="211">
        <v>21</v>
      </c>
      <c r="O42" s="210">
        <v>256</v>
      </c>
      <c r="P42" s="209" t="s">
        <v>91</v>
      </c>
    </row>
    <row r="43" spans="1:16" s="191" customFormat="1" ht="13.5" customHeight="1">
      <c r="A43" s="197" t="s">
        <v>362</v>
      </c>
      <c r="B43" s="197" t="s">
        <v>144</v>
      </c>
      <c r="C43" s="197" t="s">
        <v>663</v>
      </c>
      <c r="D43" s="199" t="s">
        <v>757</v>
      </c>
      <c r="E43" s="198" t="s">
        <v>756</v>
      </c>
      <c r="F43" s="197" t="s">
        <v>271</v>
      </c>
      <c r="G43" s="194">
        <v>6</v>
      </c>
      <c r="H43" s="196"/>
      <c r="I43" s="196">
        <f t="shared" si="0"/>
        <v>0</v>
      </c>
      <c r="J43" s="195">
        <v>0</v>
      </c>
      <c r="K43" s="194">
        <f t="shared" si="1"/>
        <v>0</v>
      </c>
      <c r="L43" s="195">
        <v>0</v>
      </c>
      <c r="M43" s="194">
        <f t="shared" si="2"/>
        <v>0</v>
      </c>
      <c r="N43" s="193">
        <v>21</v>
      </c>
      <c r="O43" s="192">
        <v>64</v>
      </c>
      <c r="P43" s="191" t="s">
        <v>91</v>
      </c>
    </row>
    <row r="44" spans="1:16" s="191" customFormat="1" ht="13.5" customHeight="1">
      <c r="A44" s="215" t="s">
        <v>328</v>
      </c>
      <c r="B44" s="215" t="s">
        <v>214</v>
      </c>
      <c r="C44" s="215" t="s">
        <v>614</v>
      </c>
      <c r="D44" s="217" t="s">
        <v>755</v>
      </c>
      <c r="E44" s="216" t="s">
        <v>754</v>
      </c>
      <c r="F44" s="215" t="s">
        <v>639</v>
      </c>
      <c r="G44" s="212">
        <v>1</v>
      </c>
      <c r="H44" s="214"/>
      <c r="I44" s="214">
        <f t="shared" si="0"/>
        <v>0</v>
      </c>
      <c r="J44" s="213">
        <v>0</v>
      </c>
      <c r="K44" s="212">
        <f t="shared" si="1"/>
        <v>0</v>
      </c>
      <c r="L44" s="213">
        <v>0</v>
      </c>
      <c r="M44" s="212">
        <f t="shared" si="2"/>
        <v>0</v>
      </c>
      <c r="N44" s="211">
        <v>21</v>
      </c>
      <c r="O44" s="210">
        <v>256</v>
      </c>
      <c r="P44" s="209" t="s">
        <v>91</v>
      </c>
    </row>
    <row r="45" spans="1:16" s="191" customFormat="1" ht="13.5" customHeight="1">
      <c r="A45" s="215" t="s">
        <v>333</v>
      </c>
      <c r="B45" s="215" t="s">
        <v>214</v>
      </c>
      <c r="C45" s="215" t="s">
        <v>614</v>
      </c>
      <c r="D45" s="217" t="s">
        <v>753</v>
      </c>
      <c r="E45" s="216" t="s">
        <v>752</v>
      </c>
      <c r="F45" s="215" t="s">
        <v>639</v>
      </c>
      <c r="G45" s="212">
        <v>1</v>
      </c>
      <c r="H45" s="214"/>
      <c r="I45" s="214">
        <f t="shared" si="0"/>
        <v>0</v>
      </c>
      <c r="J45" s="213">
        <v>0</v>
      </c>
      <c r="K45" s="212">
        <f t="shared" si="1"/>
        <v>0</v>
      </c>
      <c r="L45" s="213">
        <v>0</v>
      </c>
      <c r="M45" s="212">
        <f t="shared" si="2"/>
        <v>0</v>
      </c>
      <c r="N45" s="211">
        <v>21</v>
      </c>
      <c r="O45" s="210">
        <v>256</v>
      </c>
      <c r="P45" s="209" t="s">
        <v>91</v>
      </c>
    </row>
    <row r="46" spans="1:16" s="191" customFormat="1" ht="13.5" customHeight="1">
      <c r="A46" s="215" t="s">
        <v>240</v>
      </c>
      <c r="B46" s="215" t="s">
        <v>214</v>
      </c>
      <c r="C46" s="215" t="s">
        <v>614</v>
      </c>
      <c r="D46" s="217" t="s">
        <v>751</v>
      </c>
      <c r="E46" s="216" t="s">
        <v>750</v>
      </c>
      <c r="F46" s="215" t="s">
        <v>639</v>
      </c>
      <c r="G46" s="212">
        <v>2</v>
      </c>
      <c r="H46" s="214"/>
      <c r="I46" s="214">
        <f t="shared" si="0"/>
        <v>0</v>
      </c>
      <c r="J46" s="213">
        <v>0</v>
      </c>
      <c r="K46" s="212">
        <f t="shared" si="1"/>
        <v>0</v>
      </c>
      <c r="L46" s="213">
        <v>0</v>
      </c>
      <c r="M46" s="212">
        <f t="shared" si="2"/>
        <v>0</v>
      </c>
      <c r="N46" s="211">
        <v>21</v>
      </c>
      <c r="O46" s="210">
        <v>256</v>
      </c>
      <c r="P46" s="209" t="s">
        <v>91</v>
      </c>
    </row>
    <row r="47" spans="1:16" s="191" customFormat="1" ht="13.5" customHeight="1">
      <c r="A47" s="215" t="s">
        <v>177</v>
      </c>
      <c r="B47" s="215" t="s">
        <v>214</v>
      </c>
      <c r="C47" s="215" t="s">
        <v>614</v>
      </c>
      <c r="D47" s="217" t="s">
        <v>749</v>
      </c>
      <c r="E47" s="216" t="s">
        <v>748</v>
      </c>
      <c r="F47" s="215" t="s">
        <v>639</v>
      </c>
      <c r="G47" s="212">
        <v>1</v>
      </c>
      <c r="H47" s="214"/>
      <c r="I47" s="214">
        <f t="shared" si="0"/>
        <v>0</v>
      </c>
      <c r="J47" s="213">
        <v>0</v>
      </c>
      <c r="K47" s="212">
        <f t="shared" si="1"/>
        <v>0</v>
      </c>
      <c r="L47" s="213">
        <v>0</v>
      </c>
      <c r="M47" s="212">
        <f t="shared" si="2"/>
        <v>0</v>
      </c>
      <c r="N47" s="211">
        <v>21</v>
      </c>
      <c r="O47" s="210">
        <v>256</v>
      </c>
      <c r="P47" s="209" t="s">
        <v>91</v>
      </c>
    </row>
    <row r="48" spans="1:16" s="191" customFormat="1" ht="13.5" customHeight="1">
      <c r="A48" s="215" t="s">
        <v>182</v>
      </c>
      <c r="B48" s="215" t="s">
        <v>214</v>
      </c>
      <c r="C48" s="215" t="s">
        <v>614</v>
      </c>
      <c r="D48" s="217" t="s">
        <v>747</v>
      </c>
      <c r="E48" s="216" t="s">
        <v>746</v>
      </c>
      <c r="F48" s="215" t="s">
        <v>639</v>
      </c>
      <c r="G48" s="212">
        <v>1</v>
      </c>
      <c r="H48" s="214"/>
      <c r="I48" s="214">
        <f t="shared" si="0"/>
        <v>0</v>
      </c>
      <c r="J48" s="213">
        <v>0</v>
      </c>
      <c r="K48" s="212">
        <f t="shared" si="1"/>
        <v>0</v>
      </c>
      <c r="L48" s="213">
        <v>0</v>
      </c>
      <c r="M48" s="212">
        <f t="shared" si="2"/>
        <v>0</v>
      </c>
      <c r="N48" s="211">
        <v>21</v>
      </c>
      <c r="O48" s="210">
        <v>256</v>
      </c>
      <c r="P48" s="209" t="s">
        <v>91</v>
      </c>
    </row>
    <row r="49" spans="1:16" s="191" customFormat="1" ht="13.5" customHeight="1">
      <c r="A49" s="197" t="s">
        <v>186</v>
      </c>
      <c r="B49" s="197" t="s">
        <v>144</v>
      </c>
      <c r="C49" s="197" t="s">
        <v>663</v>
      </c>
      <c r="D49" s="199" t="s">
        <v>745</v>
      </c>
      <c r="E49" s="198" t="s">
        <v>744</v>
      </c>
      <c r="F49" s="197" t="s">
        <v>271</v>
      </c>
      <c r="G49" s="194">
        <v>2</v>
      </c>
      <c r="H49" s="196"/>
      <c r="I49" s="196">
        <f t="shared" si="0"/>
        <v>0</v>
      </c>
      <c r="J49" s="195">
        <v>0</v>
      </c>
      <c r="K49" s="194">
        <f t="shared" si="1"/>
        <v>0</v>
      </c>
      <c r="L49" s="195">
        <v>0</v>
      </c>
      <c r="M49" s="194">
        <f t="shared" si="2"/>
        <v>0</v>
      </c>
      <c r="N49" s="193">
        <v>21</v>
      </c>
      <c r="O49" s="192">
        <v>64</v>
      </c>
      <c r="P49" s="191" t="s">
        <v>91</v>
      </c>
    </row>
    <row r="50" spans="1:16" s="191" customFormat="1" ht="34.5" customHeight="1">
      <c r="A50" s="215" t="s">
        <v>406</v>
      </c>
      <c r="B50" s="215" t="s">
        <v>214</v>
      </c>
      <c r="C50" s="215" t="s">
        <v>614</v>
      </c>
      <c r="D50" s="217" t="s">
        <v>743</v>
      </c>
      <c r="E50" s="216" t="s">
        <v>742</v>
      </c>
      <c r="F50" s="215" t="s">
        <v>271</v>
      </c>
      <c r="G50" s="212">
        <v>1</v>
      </c>
      <c r="H50" s="214"/>
      <c r="I50" s="214">
        <f t="shared" si="0"/>
        <v>0</v>
      </c>
      <c r="J50" s="213">
        <v>0</v>
      </c>
      <c r="K50" s="212">
        <f t="shared" si="1"/>
        <v>0</v>
      </c>
      <c r="L50" s="213">
        <v>0</v>
      </c>
      <c r="M50" s="212">
        <f t="shared" si="2"/>
        <v>0</v>
      </c>
      <c r="N50" s="211">
        <v>21</v>
      </c>
      <c r="O50" s="210">
        <v>256</v>
      </c>
      <c r="P50" s="209" t="s">
        <v>91</v>
      </c>
    </row>
    <row r="51" spans="1:16" s="191" customFormat="1" ht="13.5" customHeight="1">
      <c r="A51" s="197" t="s">
        <v>368</v>
      </c>
      <c r="B51" s="197" t="s">
        <v>144</v>
      </c>
      <c r="C51" s="197" t="s">
        <v>663</v>
      </c>
      <c r="D51" s="199" t="s">
        <v>741</v>
      </c>
      <c r="E51" s="198" t="s">
        <v>740</v>
      </c>
      <c r="F51" s="197" t="s">
        <v>271</v>
      </c>
      <c r="G51" s="194">
        <v>1</v>
      </c>
      <c r="H51" s="196"/>
      <c r="I51" s="196">
        <f t="shared" si="0"/>
        <v>0</v>
      </c>
      <c r="J51" s="195">
        <v>0</v>
      </c>
      <c r="K51" s="194">
        <f t="shared" si="1"/>
        <v>0</v>
      </c>
      <c r="L51" s="195">
        <v>0</v>
      </c>
      <c r="M51" s="194">
        <f t="shared" si="2"/>
        <v>0</v>
      </c>
      <c r="N51" s="193">
        <v>21</v>
      </c>
      <c r="O51" s="192">
        <v>64</v>
      </c>
      <c r="P51" s="191" t="s">
        <v>91</v>
      </c>
    </row>
    <row r="52" spans="1:16" s="191" customFormat="1" ht="24" customHeight="1">
      <c r="A52" s="215" t="s">
        <v>318</v>
      </c>
      <c r="B52" s="215" t="s">
        <v>214</v>
      </c>
      <c r="C52" s="215" t="s">
        <v>614</v>
      </c>
      <c r="D52" s="217" t="s">
        <v>739</v>
      </c>
      <c r="E52" s="216" t="s">
        <v>738</v>
      </c>
      <c r="F52" s="215" t="s">
        <v>271</v>
      </c>
      <c r="G52" s="212">
        <v>1</v>
      </c>
      <c r="H52" s="214"/>
      <c r="I52" s="214">
        <f t="shared" si="0"/>
        <v>0</v>
      </c>
      <c r="J52" s="213">
        <v>0</v>
      </c>
      <c r="K52" s="212">
        <f t="shared" si="1"/>
        <v>0</v>
      </c>
      <c r="L52" s="213">
        <v>0</v>
      </c>
      <c r="M52" s="212">
        <f t="shared" si="2"/>
        <v>0</v>
      </c>
      <c r="N52" s="211">
        <v>21</v>
      </c>
      <c r="O52" s="210">
        <v>256</v>
      </c>
      <c r="P52" s="209" t="s">
        <v>91</v>
      </c>
    </row>
    <row r="53" spans="1:16" s="191" customFormat="1" ht="13.5" customHeight="1">
      <c r="A53" s="215" t="s">
        <v>322</v>
      </c>
      <c r="B53" s="215" t="s">
        <v>214</v>
      </c>
      <c r="C53" s="215" t="s">
        <v>614</v>
      </c>
      <c r="D53" s="217" t="s">
        <v>737</v>
      </c>
      <c r="E53" s="216" t="s">
        <v>736</v>
      </c>
      <c r="F53" s="215" t="s">
        <v>271</v>
      </c>
      <c r="G53" s="212">
        <v>1</v>
      </c>
      <c r="H53" s="214"/>
      <c r="I53" s="214">
        <f t="shared" si="0"/>
        <v>0</v>
      </c>
      <c r="J53" s="213">
        <v>0</v>
      </c>
      <c r="K53" s="212">
        <f t="shared" si="1"/>
        <v>0</v>
      </c>
      <c r="L53" s="213">
        <v>0</v>
      </c>
      <c r="M53" s="212">
        <f t="shared" si="2"/>
        <v>0</v>
      </c>
      <c r="N53" s="211">
        <v>21</v>
      </c>
      <c r="O53" s="210">
        <v>256</v>
      </c>
      <c r="P53" s="209" t="s">
        <v>91</v>
      </c>
    </row>
    <row r="54" spans="1:16" s="191" customFormat="1" ht="24" customHeight="1">
      <c r="A54" s="197" t="s">
        <v>259</v>
      </c>
      <c r="B54" s="197" t="s">
        <v>144</v>
      </c>
      <c r="C54" s="197" t="s">
        <v>663</v>
      </c>
      <c r="D54" s="199" t="s">
        <v>735</v>
      </c>
      <c r="E54" s="198" t="s">
        <v>734</v>
      </c>
      <c r="F54" s="197" t="s">
        <v>271</v>
      </c>
      <c r="G54" s="194">
        <v>4</v>
      </c>
      <c r="H54" s="196"/>
      <c r="I54" s="196">
        <f t="shared" si="0"/>
        <v>0</v>
      </c>
      <c r="J54" s="195">
        <v>0</v>
      </c>
      <c r="K54" s="194">
        <f t="shared" si="1"/>
        <v>0</v>
      </c>
      <c r="L54" s="195">
        <v>0</v>
      </c>
      <c r="M54" s="194">
        <f t="shared" si="2"/>
        <v>0</v>
      </c>
      <c r="N54" s="193">
        <v>21</v>
      </c>
      <c r="O54" s="192">
        <v>64</v>
      </c>
      <c r="P54" s="191" t="s">
        <v>91</v>
      </c>
    </row>
    <row r="55" spans="1:16" s="191" customFormat="1" ht="13.5" customHeight="1">
      <c r="A55" s="215" t="s">
        <v>473</v>
      </c>
      <c r="B55" s="215" t="s">
        <v>214</v>
      </c>
      <c r="C55" s="215" t="s">
        <v>614</v>
      </c>
      <c r="D55" s="217" t="s">
        <v>733</v>
      </c>
      <c r="E55" s="216" t="s">
        <v>732</v>
      </c>
      <c r="F55" s="215" t="s">
        <v>271</v>
      </c>
      <c r="G55" s="212">
        <v>2</v>
      </c>
      <c r="H55" s="214"/>
      <c r="I55" s="214">
        <f t="shared" si="0"/>
        <v>0</v>
      </c>
      <c r="J55" s="213">
        <v>0</v>
      </c>
      <c r="K55" s="212">
        <f t="shared" si="1"/>
        <v>0</v>
      </c>
      <c r="L55" s="213">
        <v>0</v>
      </c>
      <c r="M55" s="212">
        <f t="shared" si="2"/>
        <v>0</v>
      </c>
      <c r="N55" s="211">
        <v>21</v>
      </c>
      <c r="O55" s="210">
        <v>256</v>
      </c>
      <c r="P55" s="209" t="s">
        <v>91</v>
      </c>
    </row>
    <row r="56" spans="1:16" s="191" customFormat="1" ht="24" customHeight="1">
      <c r="A56" s="215" t="s">
        <v>171</v>
      </c>
      <c r="B56" s="215" t="s">
        <v>214</v>
      </c>
      <c r="C56" s="215" t="s">
        <v>614</v>
      </c>
      <c r="D56" s="217" t="s">
        <v>731</v>
      </c>
      <c r="E56" s="216" t="s">
        <v>730</v>
      </c>
      <c r="F56" s="215" t="s">
        <v>271</v>
      </c>
      <c r="G56" s="212">
        <v>2</v>
      </c>
      <c r="H56" s="214"/>
      <c r="I56" s="214">
        <f t="shared" si="0"/>
        <v>0</v>
      </c>
      <c r="J56" s="213">
        <v>0</v>
      </c>
      <c r="K56" s="212">
        <f t="shared" si="1"/>
        <v>0</v>
      </c>
      <c r="L56" s="213">
        <v>0</v>
      </c>
      <c r="M56" s="212">
        <f t="shared" si="2"/>
        <v>0</v>
      </c>
      <c r="N56" s="211">
        <v>21</v>
      </c>
      <c r="O56" s="210">
        <v>256</v>
      </c>
      <c r="P56" s="209" t="s">
        <v>91</v>
      </c>
    </row>
    <row r="57" spans="1:16" s="191" customFormat="1" ht="24" customHeight="1">
      <c r="A57" s="197" t="s">
        <v>198</v>
      </c>
      <c r="B57" s="197" t="s">
        <v>144</v>
      </c>
      <c r="C57" s="197" t="s">
        <v>663</v>
      </c>
      <c r="D57" s="199" t="s">
        <v>729</v>
      </c>
      <c r="E57" s="198" t="s">
        <v>728</v>
      </c>
      <c r="F57" s="197" t="s">
        <v>160</v>
      </c>
      <c r="G57" s="194">
        <v>10</v>
      </c>
      <c r="H57" s="196"/>
      <c r="I57" s="196">
        <f t="shared" si="0"/>
        <v>0</v>
      </c>
      <c r="J57" s="195">
        <v>0</v>
      </c>
      <c r="K57" s="194">
        <f t="shared" si="1"/>
        <v>0</v>
      </c>
      <c r="L57" s="195">
        <v>0</v>
      </c>
      <c r="M57" s="194">
        <f t="shared" si="2"/>
        <v>0</v>
      </c>
      <c r="N57" s="193">
        <v>21</v>
      </c>
      <c r="O57" s="192">
        <v>64</v>
      </c>
      <c r="P57" s="191" t="s">
        <v>91</v>
      </c>
    </row>
    <row r="58" spans="1:16" s="191" customFormat="1" ht="13.5" customHeight="1">
      <c r="A58" s="215" t="s">
        <v>202</v>
      </c>
      <c r="B58" s="215" t="s">
        <v>214</v>
      </c>
      <c r="C58" s="215" t="s">
        <v>614</v>
      </c>
      <c r="D58" s="217" t="s">
        <v>727</v>
      </c>
      <c r="E58" s="216" t="s">
        <v>726</v>
      </c>
      <c r="F58" s="215" t="s">
        <v>465</v>
      </c>
      <c r="G58" s="212">
        <v>6.2</v>
      </c>
      <c r="H58" s="214"/>
      <c r="I58" s="214">
        <f t="shared" si="0"/>
        <v>0</v>
      </c>
      <c r="J58" s="213">
        <v>0</v>
      </c>
      <c r="K58" s="212">
        <f t="shared" si="1"/>
        <v>0</v>
      </c>
      <c r="L58" s="213">
        <v>0</v>
      </c>
      <c r="M58" s="212">
        <f t="shared" si="2"/>
        <v>0</v>
      </c>
      <c r="N58" s="211">
        <v>21</v>
      </c>
      <c r="O58" s="210">
        <v>256</v>
      </c>
      <c r="P58" s="209" t="s">
        <v>91</v>
      </c>
    </row>
    <row r="59" spans="1:16" s="191" customFormat="1" ht="24" customHeight="1">
      <c r="A59" s="197" t="s">
        <v>478</v>
      </c>
      <c r="B59" s="197" t="s">
        <v>144</v>
      </c>
      <c r="C59" s="197" t="s">
        <v>663</v>
      </c>
      <c r="D59" s="199" t="s">
        <v>725</v>
      </c>
      <c r="E59" s="198" t="s">
        <v>724</v>
      </c>
      <c r="F59" s="197" t="s">
        <v>160</v>
      </c>
      <c r="G59" s="194">
        <v>10</v>
      </c>
      <c r="H59" s="196"/>
      <c r="I59" s="196">
        <f t="shared" si="0"/>
        <v>0</v>
      </c>
      <c r="J59" s="195">
        <v>0</v>
      </c>
      <c r="K59" s="194">
        <f t="shared" si="1"/>
        <v>0</v>
      </c>
      <c r="L59" s="195">
        <v>0</v>
      </c>
      <c r="M59" s="194">
        <f t="shared" si="2"/>
        <v>0</v>
      </c>
      <c r="N59" s="193">
        <v>21</v>
      </c>
      <c r="O59" s="192">
        <v>64</v>
      </c>
      <c r="P59" s="191" t="s">
        <v>91</v>
      </c>
    </row>
    <row r="60" spans="1:16" s="191" customFormat="1" ht="13.5" customHeight="1">
      <c r="A60" s="215" t="s">
        <v>488</v>
      </c>
      <c r="B60" s="215" t="s">
        <v>214</v>
      </c>
      <c r="C60" s="215" t="s">
        <v>614</v>
      </c>
      <c r="D60" s="217" t="s">
        <v>723</v>
      </c>
      <c r="E60" s="216" t="s">
        <v>722</v>
      </c>
      <c r="F60" s="215" t="s">
        <v>465</v>
      </c>
      <c r="G60" s="212">
        <v>1.35</v>
      </c>
      <c r="H60" s="214"/>
      <c r="I60" s="214">
        <f t="shared" si="0"/>
        <v>0</v>
      </c>
      <c r="J60" s="213">
        <v>0</v>
      </c>
      <c r="K60" s="212">
        <f t="shared" si="1"/>
        <v>0</v>
      </c>
      <c r="L60" s="213">
        <v>0</v>
      </c>
      <c r="M60" s="212">
        <f t="shared" si="2"/>
        <v>0</v>
      </c>
      <c r="N60" s="211">
        <v>21</v>
      </c>
      <c r="O60" s="210">
        <v>256</v>
      </c>
      <c r="P60" s="209" t="s">
        <v>91</v>
      </c>
    </row>
    <row r="61" spans="1:16" s="191" customFormat="1" ht="13.5" customHeight="1">
      <c r="A61" s="215" t="s">
        <v>414</v>
      </c>
      <c r="B61" s="215" t="s">
        <v>214</v>
      </c>
      <c r="C61" s="215" t="s">
        <v>614</v>
      </c>
      <c r="D61" s="217" t="s">
        <v>721</v>
      </c>
      <c r="E61" s="216" t="s">
        <v>720</v>
      </c>
      <c r="F61" s="215" t="s">
        <v>639</v>
      </c>
      <c r="G61" s="212">
        <v>10</v>
      </c>
      <c r="H61" s="214"/>
      <c r="I61" s="214">
        <f t="shared" si="0"/>
        <v>0</v>
      </c>
      <c r="J61" s="213">
        <v>0</v>
      </c>
      <c r="K61" s="212">
        <f t="shared" si="1"/>
        <v>0</v>
      </c>
      <c r="L61" s="213">
        <v>0</v>
      </c>
      <c r="M61" s="212">
        <f t="shared" si="2"/>
        <v>0</v>
      </c>
      <c r="N61" s="211">
        <v>21</v>
      </c>
      <c r="O61" s="210">
        <v>256</v>
      </c>
      <c r="P61" s="209" t="s">
        <v>91</v>
      </c>
    </row>
    <row r="62" spans="1:16" s="191" customFormat="1" ht="13.5" customHeight="1">
      <c r="A62" s="197" t="s">
        <v>719</v>
      </c>
      <c r="B62" s="197" t="s">
        <v>144</v>
      </c>
      <c r="C62" s="197" t="s">
        <v>663</v>
      </c>
      <c r="D62" s="199" t="s">
        <v>718</v>
      </c>
      <c r="E62" s="198" t="s">
        <v>717</v>
      </c>
      <c r="F62" s="197" t="s">
        <v>271</v>
      </c>
      <c r="G62" s="194">
        <v>2</v>
      </c>
      <c r="H62" s="196"/>
      <c r="I62" s="196">
        <f t="shared" si="0"/>
        <v>0</v>
      </c>
      <c r="J62" s="195">
        <v>0</v>
      </c>
      <c r="K62" s="194">
        <f t="shared" si="1"/>
        <v>0</v>
      </c>
      <c r="L62" s="195">
        <v>0</v>
      </c>
      <c r="M62" s="194">
        <f t="shared" si="2"/>
        <v>0</v>
      </c>
      <c r="N62" s="193">
        <v>21</v>
      </c>
      <c r="O62" s="192">
        <v>64</v>
      </c>
      <c r="P62" s="191" t="s">
        <v>91</v>
      </c>
    </row>
    <row r="63" spans="1:16" s="191" customFormat="1" ht="13.5" customHeight="1">
      <c r="A63" s="215" t="s">
        <v>716</v>
      </c>
      <c r="B63" s="215" t="s">
        <v>214</v>
      </c>
      <c r="C63" s="215" t="s">
        <v>614</v>
      </c>
      <c r="D63" s="217" t="s">
        <v>715</v>
      </c>
      <c r="E63" s="216" t="s">
        <v>714</v>
      </c>
      <c r="F63" s="215" t="s">
        <v>639</v>
      </c>
      <c r="G63" s="212">
        <v>2</v>
      </c>
      <c r="H63" s="214"/>
      <c r="I63" s="214">
        <f t="shared" si="0"/>
        <v>0</v>
      </c>
      <c r="J63" s="213">
        <v>0</v>
      </c>
      <c r="K63" s="212">
        <f t="shared" si="1"/>
        <v>0</v>
      </c>
      <c r="L63" s="213">
        <v>0</v>
      </c>
      <c r="M63" s="212">
        <f t="shared" si="2"/>
        <v>0</v>
      </c>
      <c r="N63" s="211">
        <v>21</v>
      </c>
      <c r="O63" s="210">
        <v>256</v>
      </c>
      <c r="P63" s="209" t="s">
        <v>91</v>
      </c>
    </row>
    <row r="64" spans="1:16" s="191" customFormat="1" ht="24" customHeight="1">
      <c r="A64" s="197" t="s">
        <v>421</v>
      </c>
      <c r="B64" s="197" t="s">
        <v>144</v>
      </c>
      <c r="C64" s="197" t="s">
        <v>663</v>
      </c>
      <c r="D64" s="199" t="s">
        <v>713</v>
      </c>
      <c r="E64" s="198" t="s">
        <v>712</v>
      </c>
      <c r="F64" s="197" t="s">
        <v>271</v>
      </c>
      <c r="G64" s="194">
        <v>10</v>
      </c>
      <c r="H64" s="196"/>
      <c r="I64" s="196">
        <f t="shared" si="0"/>
        <v>0</v>
      </c>
      <c r="J64" s="195">
        <v>0</v>
      </c>
      <c r="K64" s="194">
        <f t="shared" si="1"/>
        <v>0</v>
      </c>
      <c r="L64" s="195">
        <v>0</v>
      </c>
      <c r="M64" s="194">
        <f t="shared" si="2"/>
        <v>0</v>
      </c>
      <c r="N64" s="193">
        <v>21</v>
      </c>
      <c r="O64" s="192">
        <v>64</v>
      </c>
      <c r="P64" s="191" t="s">
        <v>91</v>
      </c>
    </row>
    <row r="65" spans="1:16" s="191" customFormat="1" ht="13.5" customHeight="1">
      <c r="A65" s="215" t="s">
        <v>430</v>
      </c>
      <c r="B65" s="215" t="s">
        <v>214</v>
      </c>
      <c r="C65" s="215" t="s">
        <v>614</v>
      </c>
      <c r="D65" s="217" t="s">
        <v>711</v>
      </c>
      <c r="E65" s="216" t="s">
        <v>710</v>
      </c>
      <c r="F65" s="215" t="s">
        <v>639</v>
      </c>
      <c r="G65" s="212">
        <v>10</v>
      </c>
      <c r="H65" s="214"/>
      <c r="I65" s="214">
        <f t="shared" si="0"/>
        <v>0</v>
      </c>
      <c r="J65" s="213">
        <v>0</v>
      </c>
      <c r="K65" s="212">
        <f t="shared" si="1"/>
        <v>0</v>
      </c>
      <c r="L65" s="213">
        <v>0</v>
      </c>
      <c r="M65" s="212">
        <f t="shared" si="2"/>
        <v>0</v>
      </c>
      <c r="N65" s="211">
        <v>21</v>
      </c>
      <c r="O65" s="210">
        <v>256</v>
      </c>
      <c r="P65" s="209" t="s">
        <v>91</v>
      </c>
    </row>
    <row r="66" spans="1:16" s="191" customFormat="1" ht="13.5" customHeight="1">
      <c r="A66" s="197" t="s">
        <v>436</v>
      </c>
      <c r="B66" s="197" t="s">
        <v>144</v>
      </c>
      <c r="C66" s="197" t="s">
        <v>663</v>
      </c>
      <c r="D66" s="199" t="s">
        <v>709</v>
      </c>
      <c r="E66" s="198" t="s">
        <v>708</v>
      </c>
      <c r="F66" s="197" t="s">
        <v>271</v>
      </c>
      <c r="G66" s="194">
        <v>4</v>
      </c>
      <c r="H66" s="196"/>
      <c r="I66" s="196">
        <f t="shared" si="0"/>
        <v>0</v>
      </c>
      <c r="J66" s="195">
        <v>0</v>
      </c>
      <c r="K66" s="194">
        <f t="shared" si="1"/>
        <v>0</v>
      </c>
      <c r="L66" s="195">
        <v>0</v>
      </c>
      <c r="M66" s="194">
        <f t="shared" si="2"/>
        <v>0</v>
      </c>
      <c r="N66" s="193">
        <v>21</v>
      </c>
      <c r="O66" s="192">
        <v>64</v>
      </c>
      <c r="P66" s="191" t="s">
        <v>91</v>
      </c>
    </row>
    <row r="67" spans="1:16" s="191" customFormat="1" ht="13.5" customHeight="1">
      <c r="A67" s="215" t="s">
        <v>385</v>
      </c>
      <c r="B67" s="215" t="s">
        <v>214</v>
      </c>
      <c r="C67" s="215" t="s">
        <v>614</v>
      </c>
      <c r="D67" s="217" t="s">
        <v>707</v>
      </c>
      <c r="E67" s="216" t="s">
        <v>706</v>
      </c>
      <c r="F67" s="215" t="s">
        <v>639</v>
      </c>
      <c r="G67" s="212">
        <v>2</v>
      </c>
      <c r="H67" s="214"/>
      <c r="I67" s="214">
        <f t="shared" si="0"/>
        <v>0</v>
      </c>
      <c r="J67" s="213">
        <v>0</v>
      </c>
      <c r="K67" s="212">
        <f t="shared" si="1"/>
        <v>0</v>
      </c>
      <c r="L67" s="213">
        <v>0</v>
      </c>
      <c r="M67" s="212">
        <f t="shared" si="2"/>
        <v>0</v>
      </c>
      <c r="N67" s="211">
        <v>21</v>
      </c>
      <c r="O67" s="210">
        <v>256</v>
      </c>
      <c r="P67" s="209" t="s">
        <v>91</v>
      </c>
    </row>
    <row r="68" spans="1:16" s="191" customFormat="1" ht="13.5" customHeight="1">
      <c r="A68" s="215" t="s">
        <v>390</v>
      </c>
      <c r="B68" s="215" t="s">
        <v>214</v>
      </c>
      <c r="C68" s="215" t="s">
        <v>614</v>
      </c>
      <c r="D68" s="217" t="s">
        <v>705</v>
      </c>
      <c r="E68" s="216" t="s">
        <v>704</v>
      </c>
      <c r="F68" s="215" t="s">
        <v>639</v>
      </c>
      <c r="G68" s="212">
        <v>2</v>
      </c>
      <c r="H68" s="214"/>
      <c r="I68" s="214">
        <f t="shared" si="0"/>
        <v>0</v>
      </c>
      <c r="J68" s="213">
        <v>0</v>
      </c>
      <c r="K68" s="212">
        <f t="shared" si="1"/>
        <v>0</v>
      </c>
      <c r="L68" s="213">
        <v>0</v>
      </c>
      <c r="M68" s="212">
        <f t="shared" si="2"/>
        <v>0</v>
      </c>
      <c r="N68" s="211">
        <v>21</v>
      </c>
      <c r="O68" s="210">
        <v>256</v>
      </c>
      <c r="P68" s="209" t="s">
        <v>91</v>
      </c>
    </row>
    <row r="69" spans="1:16" s="191" customFormat="1" ht="13.5" customHeight="1">
      <c r="A69" s="215" t="s">
        <v>504</v>
      </c>
      <c r="B69" s="215" t="s">
        <v>214</v>
      </c>
      <c r="C69" s="215" t="s">
        <v>614</v>
      </c>
      <c r="D69" s="217" t="s">
        <v>703</v>
      </c>
      <c r="E69" s="216" t="s">
        <v>702</v>
      </c>
      <c r="F69" s="215" t="s">
        <v>639</v>
      </c>
      <c r="G69" s="212">
        <v>2</v>
      </c>
      <c r="H69" s="214"/>
      <c r="I69" s="214">
        <f t="shared" si="0"/>
        <v>0</v>
      </c>
      <c r="J69" s="213">
        <v>0</v>
      </c>
      <c r="K69" s="212">
        <f t="shared" si="1"/>
        <v>0</v>
      </c>
      <c r="L69" s="213">
        <v>0</v>
      </c>
      <c r="M69" s="212">
        <f t="shared" si="2"/>
        <v>0</v>
      </c>
      <c r="N69" s="211">
        <v>21</v>
      </c>
      <c r="O69" s="210">
        <v>256</v>
      </c>
      <c r="P69" s="209" t="s">
        <v>91</v>
      </c>
    </row>
    <row r="70" spans="1:16" s="191" customFormat="1" ht="13.5" customHeight="1">
      <c r="A70" s="197" t="s">
        <v>153</v>
      </c>
      <c r="B70" s="197" t="s">
        <v>144</v>
      </c>
      <c r="C70" s="197" t="s">
        <v>663</v>
      </c>
      <c r="D70" s="199" t="s">
        <v>701</v>
      </c>
      <c r="E70" s="198" t="s">
        <v>700</v>
      </c>
      <c r="F70" s="197" t="s">
        <v>271</v>
      </c>
      <c r="G70" s="194">
        <v>2</v>
      </c>
      <c r="H70" s="196"/>
      <c r="I70" s="196">
        <f t="shared" si="0"/>
        <v>0</v>
      </c>
      <c r="J70" s="195">
        <v>0</v>
      </c>
      <c r="K70" s="194">
        <f t="shared" si="1"/>
        <v>0</v>
      </c>
      <c r="L70" s="195">
        <v>0</v>
      </c>
      <c r="M70" s="194">
        <f t="shared" si="2"/>
        <v>0</v>
      </c>
      <c r="N70" s="193">
        <v>21</v>
      </c>
      <c r="O70" s="192">
        <v>64</v>
      </c>
      <c r="P70" s="191" t="s">
        <v>91</v>
      </c>
    </row>
    <row r="71" spans="1:16" s="191" customFormat="1" ht="13.5" customHeight="1">
      <c r="A71" s="215" t="s">
        <v>278</v>
      </c>
      <c r="B71" s="215" t="s">
        <v>214</v>
      </c>
      <c r="C71" s="215" t="s">
        <v>614</v>
      </c>
      <c r="D71" s="217" t="s">
        <v>699</v>
      </c>
      <c r="E71" s="216" t="s">
        <v>698</v>
      </c>
      <c r="F71" s="215" t="s">
        <v>639</v>
      </c>
      <c r="G71" s="212">
        <v>2</v>
      </c>
      <c r="H71" s="214"/>
      <c r="I71" s="214">
        <f t="shared" si="0"/>
        <v>0</v>
      </c>
      <c r="J71" s="213">
        <v>0</v>
      </c>
      <c r="K71" s="212">
        <f t="shared" si="1"/>
        <v>0</v>
      </c>
      <c r="L71" s="213">
        <v>0</v>
      </c>
      <c r="M71" s="212">
        <f t="shared" si="2"/>
        <v>0</v>
      </c>
      <c r="N71" s="211">
        <v>21</v>
      </c>
      <c r="O71" s="210">
        <v>256</v>
      </c>
      <c r="P71" s="209" t="s">
        <v>91</v>
      </c>
    </row>
    <row r="72" spans="1:16" s="191" customFormat="1" ht="13.5" customHeight="1">
      <c r="A72" s="197" t="s">
        <v>143</v>
      </c>
      <c r="B72" s="197" t="s">
        <v>144</v>
      </c>
      <c r="C72" s="197" t="s">
        <v>663</v>
      </c>
      <c r="D72" s="199" t="s">
        <v>697</v>
      </c>
      <c r="E72" s="198" t="s">
        <v>696</v>
      </c>
      <c r="F72" s="197" t="s">
        <v>271</v>
      </c>
      <c r="G72" s="194">
        <v>2</v>
      </c>
      <c r="H72" s="196"/>
      <c r="I72" s="196">
        <f t="shared" si="0"/>
        <v>0</v>
      </c>
      <c r="J72" s="195">
        <v>0</v>
      </c>
      <c r="K72" s="194">
        <f t="shared" si="1"/>
        <v>0</v>
      </c>
      <c r="L72" s="195">
        <v>0</v>
      </c>
      <c r="M72" s="194">
        <f t="shared" si="2"/>
        <v>0</v>
      </c>
      <c r="N72" s="193">
        <v>21</v>
      </c>
      <c r="O72" s="192">
        <v>64</v>
      </c>
      <c r="P72" s="191" t="s">
        <v>91</v>
      </c>
    </row>
    <row r="73" spans="1:16" s="191" customFormat="1" ht="13.5" customHeight="1">
      <c r="A73" s="215" t="s">
        <v>235</v>
      </c>
      <c r="B73" s="215" t="s">
        <v>214</v>
      </c>
      <c r="C73" s="215" t="s">
        <v>614</v>
      </c>
      <c r="D73" s="217" t="s">
        <v>695</v>
      </c>
      <c r="E73" s="216" t="s">
        <v>694</v>
      </c>
      <c r="F73" s="215" t="s">
        <v>639</v>
      </c>
      <c r="G73" s="212">
        <v>2</v>
      </c>
      <c r="H73" s="214"/>
      <c r="I73" s="214">
        <f t="shared" si="0"/>
        <v>0</v>
      </c>
      <c r="J73" s="213">
        <v>0</v>
      </c>
      <c r="K73" s="212">
        <f t="shared" si="1"/>
        <v>0</v>
      </c>
      <c r="L73" s="213">
        <v>0</v>
      </c>
      <c r="M73" s="212">
        <f t="shared" si="2"/>
        <v>0</v>
      </c>
      <c r="N73" s="211">
        <v>21</v>
      </c>
      <c r="O73" s="210">
        <v>256</v>
      </c>
      <c r="P73" s="209" t="s">
        <v>91</v>
      </c>
    </row>
    <row r="74" spans="1:16" s="191" customFormat="1" ht="13.5" customHeight="1">
      <c r="A74" s="215" t="s">
        <v>230</v>
      </c>
      <c r="B74" s="215" t="s">
        <v>214</v>
      </c>
      <c r="C74" s="215" t="s">
        <v>614</v>
      </c>
      <c r="D74" s="217" t="s">
        <v>693</v>
      </c>
      <c r="E74" s="216" t="s">
        <v>692</v>
      </c>
      <c r="F74" s="215" t="s">
        <v>639</v>
      </c>
      <c r="G74" s="212">
        <v>4</v>
      </c>
      <c r="H74" s="214"/>
      <c r="I74" s="214">
        <f t="shared" si="0"/>
        <v>0</v>
      </c>
      <c r="J74" s="213">
        <v>0</v>
      </c>
      <c r="K74" s="212">
        <f t="shared" si="1"/>
        <v>0</v>
      </c>
      <c r="L74" s="213">
        <v>0</v>
      </c>
      <c r="M74" s="212">
        <f t="shared" si="2"/>
        <v>0</v>
      </c>
      <c r="N74" s="211">
        <v>21</v>
      </c>
      <c r="O74" s="210">
        <v>256</v>
      </c>
      <c r="P74" s="209" t="s">
        <v>91</v>
      </c>
    </row>
    <row r="75" spans="1:16" s="191" customFormat="1" ht="13.5" customHeight="1">
      <c r="A75" s="197" t="s">
        <v>274</v>
      </c>
      <c r="B75" s="197" t="s">
        <v>144</v>
      </c>
      <c r="C75" s="197" t="s">
        <v>663</v>
      </c>
      <c r="D75" s="199" t="s">
        <v>691</v>
      </c>
      <c r="E75" s="198" t="s">
        <v>690</v>
      </c>
      <c r="F75" s="197" t="s">
        <v>271</v>
      </c>
      <c r="G75" s="194">
        <v>4</v>
      </c>
      <c r="H75" s="196"/>
      <c r="I75" s="196">
        <f t="shared" si="0"/>
        <v>0</v>
      </c>
      <c r="J75" s="195">
        <v>0</v>
      </c>
      <c r="K75" s="194">
        <f t="shared" si="1"/>
        <v>0</v>
      </c>
      <c r="L75" s="195">
        <v>0</v>
      </c>
      <c r="M75" s="194">
        <f t="shared" si="2"/>
        <v>0</v>
      </c>
      <c r="N75" s="193">
        <v>21</v>
      </c>
      <c r="O75" s="192">
        <v>64</v>
      </c>
      <c r="P75" s="191" t="s">
        <v>91</v>
      </c>
    </row>
    <row r="76" spans="1:16" s="191" customFormat="1" ht="13.5" customHeight="1">
      <c r="A76" s="215" t="s">
        <v>157</v>
      </c>
      <c r="B76" s="215" t="s">
        <v>214</v>
      </c>
      <c r="C76" s="215" t="s">
        <v>614</v>
      </c>
      <c r="D76" s="217" t="s">
        <v>689</v>
      </c>
      <c r="E76" s="216" t="s">
        <v>688</v>
      </c>
      <c r="F76" s="215" t="s">
        <v>639</v>
      </c>
      <c r="G76" s="212">
        <v>1</v>
      </c>
      <c r="H76" s="214"/>
      <c r="I76" s="214">
        <f t="shared" si="0"/>
        <v>0</v>
      </c>
      <c r="J76" s="213">
        <v>0</v>
      </c>
      <c r="K76" s="212">
        <f t="shared" si="1"/>
        <v>0</v>
      </c>
      <c r="L76" s="213">
        <v>0</v>
      </c>
      <c r="M76" s="212">
        <f t="shared" si="2"/>
        <v>0</v>
      </c>
      <c r="N76" s="211">
        <v>21</v>
      </c>
      <c r="O76" s="210">
        <v>256</v>
      </c>
      <c r="P76" s="209" t="s">
        <v>91</v>
      </c>
    </row>
    <row r="77" spans="1:16" s="191" customFormat="1" ht="13.5" customHeight="1">
      <c r="A77" s="215" t="s">
        <v>263</v>
      </c>
      <c r="B77" s="215" t="s">
        <v>214</v>
      </c>
      <c r="C77" s="215" t="s">
        <v>614</v>
      </c>
      <c r="D77" s="217" t="s">
        <v>687</v>
      </c>
      <c r="E77" s="216" t="s">
        <v>686</v>
      </c>
      <c r="F77" s="215" t="s">
        <v>639</v>
      </c>
      <c r="G77" s="212">
        <v>1</v>
      </c>
      <c r="H77" s="214"/>
      <c r="I77" s="214">
        <f t="shared" si="0"/>
        <v>0</v>
      </c>
      <c r="J77" s="213">
        <v>0</v>
      </c>
      <c r="K77" s="212">
        <f t="shared" si="1"/>
        <v>0</v>
      </c>
      <c r="L77" s="213">
        <v>0</v>
      </c>
      <c r="M77" s="212">
        <f t="shared" si="2"/>
        <v>0</v>
      </c>
      <c r="N77" s="211">
        <v>21</v>
      </c>
      <c r="O77" s="210">
        <v>256</v>
      </c>
      <c r="P77" s="209" t="s">
        <v>91</v>
      </c>
    </row>
    <row r="78" spans="1:16" s="191" customFormat="1" ht="13.5" customHeight="1">
      <c r="A78" s="215" t="s">
        <v>268</v>
      </c>
      <c r="B78" s="215" t="s">
        <v>214</v>
      </c>
      <c r="C78" s="215" t="s">
        <v>614</v>
      </c>
      <c r="D78" s="217" t="s">
        <v>685</v>
      </c>
      <c r="E78" s="216" t="s">
        <v>684</v>
      </c>
      <c r="F78" s="215" t="s">
        <v>639</v>
      </c>
      <c r="G78" s="212">
        <v>2</v>
      </c>
      <c r="H78" s="214"/>
      <c r="I78" s="214">
        <f t="shared" si="0"/>
        <v>0</v>
      </c>
      <c r="J78" s="213">
        <v>0</v>
      </c>
      <c r="K78" s="212">
        <f t="shared" si="1"/>
        <v>0</v>
      </c>
      <c r="L78" s="213">
        <v>0</v>
      </c>
      <c r="M78" s="212">
        <f t="shared" si="2"/>
        <v>0</v>
      </c>
      <c r="N78" s="211">
        <v>21</v>
      </c>
      <c r="O78" s="210">
        <v>256</v>
      </c>
      <c r="P78" s="209" t="s">
        <v>91</v>
      </c>
    </row>
    <row r="79" spans="1:16" s="191" customFormat="1" ht="13.5" customHeight="1">
      <c r="A79" s="197" t="s">
        <v>308</v>
      </c>
      <c r="B79" s="197" t="s">
        <v>144</v>
      </c>
      <c r="C79" s="197" t="s">
        <v>663</v>
      </c>
      <c r="D79" s="199" t="s">
        <v>683</v>
      </c>
      <c r="E79" s="198" t="s">
        <v>682</v>
      </c>
      <c r="F79" s="197" t="s">
        <v>271</v>
      </c>
      <c r="G79" s="194">
        <v>5</v>
      </c>
      <c r="H79" s="196"/>
      <c r="I79" s="196">
        <f t="shared" si="0"/>
        <v>0</v>
      </c>
      <c r="J79" s="195">
        <v>0</v>
      </c>
      <c r="K79" s="194">
        <f t="shared" si="1"/>
        <v>0</v>
      </c>
      <c r="L79" s="195">
        <v>0</v>
      </c>
      <c r="M79" s="194">
        <f t="shared" si="2"/>
        <v>0</v>
      </c>
      <c r="N79" s="193">
        <v>21</v>
      </c>
      <c r="O79" s="192">
        <v>64</v>
      </c>
      <c r="P79" s="191" t="s">
        <v>91</v>
      </c>
    </row>
    <row r="80" spans="1:16" s="191" customFormat="1" ht="13.5" customHeight="1">
      <c r="A80" s="197" t="s">
        <v>381</v>
      </c>
      <c r="B80" s="197" t="s">
        <v>144</v>
      </c>
      <c r="C80" s="197" t="s">
        <v>663</v>
      </c>
      <c r="D80" s="199" t="s">
        <v>681</v>
      </c>
      <c r="E80" s="198" t="s">
        <v>680</v>
      </c>
      <c r="F80" s="197" t="s">
        <v>160</v>
      </c>
      <c r="G80" s="194">
        <v>5</v>
      </c>
      <c r="H80" s="196"/>
      <c r="I80" s="196">
        <f t="shared" si="0"/>
        <v>0</v>
      </c>
      <c r="J80" s="195">
        <v>0</v>
      </c>
      <c r="K80" s="194">
        <f t="shared" si="1"/>
        <v>0</v>
      </c>
      <c r="L80" s="195">
        <v>0</v>
      </c>
      <c r="M80" s="194">
        <f t="shared" si="2"/>
        <v>0</v>
      </c>
      <c r="N80" s="193">
        <v>21</v>
      </c>
      <c r="O80" s="192">
        <v>64</v>
      </c>
      <c r="P80" s="191" t="s">
        <v>91</v>
      </c>
    </row>
    <row r="81" spans="1:16" s="191" customFormat="1" ht="13.5" customHeight="1">
      <c r="A81" s="215" t="s">
        <v>349</v>
      </c>
      <c r="B81" s="215" t="s">
        <v>214</v>
      </c>
      <c r="C81" s="215" t="s">
        <v>614</v>
      </c>
      <c r="D81" s="217" t="s">
        <v>679</v>
      </c>
      <c r="E81" s="216" t="s">
        <v>678</v>
      </c>
      <c r="F81" s="215" t="s">
        <v>160</v>
      </c>
      <c r="G81" s="212">
        <v>5</v>
      </c>
      <c r="H81" s="214"/>
      <c r="I81" s="214">
        <f t="shared" si="0"/>
        <v>0</v>
      </c>
      <c r="J81" s="213">
        <v>0</v>
      </c>
      <c r="K81" s="212">
        <f t="shared" si="1"/>
        <v>0</v>
      </c>
      <c r="L81" s="213">
        <v>0</v>
      </c>
      <c r="M81" s="212">
        <f t="shared" si="2"/>
        <v>0</v>
      </c>
      <c r="N81" s="211">
        <v>21</v>
      </c>
      <c r="O81" s="210">
        <v>256</v>
      </c>
      <c r="P81" s="209" t="s">
        <v>91</v>
      </c>
    </row>
    <row r="82" spans="1:16" s="191" customFormat="1" ht="24" customHeight="1">
      <c r="A82" s="197" t="s">
        <v>358</v>
      </c>
      <c r="B82" s="197" t="s">
        <v>144</v>
      </c>
      <c r="C82" s="197" t="s">
        <v>663</v>
      </c>
      <c r="D82" s="199" t="s">
        <v>677</v>
      </c>
      <c r="E82" s="198" t="s">
        <v>676</v>
      </c>
      <c r="F82" s="197" t="s">
        <v>271</v>
      </c>
      <c r="G82" s="194">
        <v>1</v>
      </c>
      <c r="H82" s="196"/>
      <c r="I82" s="196">
        <f t="shared" si="0"/>
        <v>0</v>
      </c>
      <c r="J82" s="195">
        <v>0</v>
      </c>
      <c r="K82" s="194">
        <f t="shared" si="1"/>
        <v>0</v>
      </c>
      <c r="L82" s="195">
        <v>0</v>
      </c>
      <c r="M82" s="194">
        <f t="shared" si="2"/>
        <v>0</v>
      </c>
      <c r="N82" s="193">
        <v>21</v>
      </c>
      <c r="O82" s="192">
        <v>64</v>
      </c>
      <c r="P82" s="191" t="s">
        <v>91</v>
      </c>
    </row>
    <row r="83" spans="1:16" s="191" customFormat="1" ht="24" customHeight="1">
      <c r="A83" s="197" t="s">
        <v>394</v>
      </c>
      <c r="B83" s="197" t="s">
        <v>144</v>
      </c>
      <c r="C83" s="197" t="s">
        <v>663</v>
      </c>
      <c r="D83" s="199" t="s">
        <v>675</v>
      </c>
      <c r="E83" s="198" t="s">
        <v>674</v>
      </c>
      <c r="F83" s="197" t="s">
        <v>160</v>
      </c>
      <c r="G83" s="194">
        <v>35</v>
      </c>
      <c r="H83" s="196"/>
      <c r="I83" s="196">
        <f t="shared" ref="I83:I93" si="3">ROUND(G83*H83,2)</f>
        <v>0</v>
      </c>
      <c r="J83" s="195">
        <v>0</v>
      </c>
      <c r="K83" s="194">
        <f t="shared" ref="K83:K93" si="4">G83*J83</f>
        <v>0</v>
      </c>
      <c r="L83" s="195">
        <v>0</v>
      </c>
      <c r="M83" s="194">
        <f t="shared" ref="M83:M93" si="5">G83*L83</f>
        <v>0</v>
      </c>
      <c r="N83" s="193">
        <v>21</v>
      </c>
      <c r="O83" s="192">
        <v>64</v>
      </c>
      <c r="P83" s="191" t="s">
        <v>91</v>
      </c>
    </row>
    <row r="84" spans="1:16" s="191" customFormat="1" ht="13.5" customHeight="1">
      <c r="A84" s="215" t="s">
        <v>410</v>
      </c>
      <c r="B84" s="215" t="s">
        <v>214</v>
      </c>
      <c r="C84" s="215" t="s">
        <v>614</v>
      </c>
      <c r="D84" s="217" t="s">
        <v>673</v>
      </c>
      <c r="E84" s="216" t="s">
        <v>672</v>
      </c>
      <c r="F84" s="215" t="s">
        <v>160</v>
      </c>
      <c r="G84" s="212">
        <v>35</v>
      </c>
      <c r="H84" s="214"/>
      <c r="I84" s="214">
        <f t="shared" si="3"/>
        <v>0</v>
      </c>
      <c r="J84" s="213">
        <v>0</v>
      </c>
      <c r="K84" s="212">
        <f t="shared" si="4"/>
        <v>0</v>
      </c>
      <c r="L84" s="213">
        <v>0</v>
      </c>
      <c r="M84" s="212">
        <f t="shared" si="5"/>
        <v>0</v>
      </c>
      <c r="N84" s="211">
        <v>21</v>
      </c>
      <c r="O84" s="210">
        <v>256</v>
      </c>
      <c r="P84" s="209" t="s">
        <v>91</v>
      </c>
    </row>
    <row r="85" spans="1:16" s="191" customFormat="1" ht="24" customHeight="1">
      <c r="A85" s="197" t="s">
        <v>458</v>
      </c>
      <c r="B85" s="197" t="s">
        <v>144</v>
      </c>
      <c r="C85" s="197" t="s">
        <v>663</v>
      </c>
      <c r="D85" s="199" t="s">
        <v>671</v>
      </c>
      <c r="E85" s="198" t="s">
        <v>670</v>
      </c>
      <c r="F85" s="197" t="s">
        <v>160</v>
      </c>
      <c r="G85" s="194">
        <v>7</v>
      </c>
      <c r="H85" s="196"/>
      <c r="I85" s="196">
        <f t="shared" si="3"/>
        <v>0</v>
      </c>
      <c r="J85" s="195">
        <v>0</v>
      </c>
      <c r="K85" s="194">
        <f t="shared" si="4"/>
        <v>0</v>
      </c>
      <c r="L85" s="195">
        <v>0</v>
      </c>
      <c r="M85" s="194">
        <f t="shared" si="5"/>
        <v>0</v>
      </c>
      <c r="N85" s="193">
        <v>21</v>
      </c>
      <c r="O85" s="192">
        <v>64</v>
      </c>
      <c r="P85" s="191" t="s">
        <v>91</v>
      </c>
    </row>
    <row r="86" spans="1:16" s="191" customFormat="1" ht="13.5" customHeight="1">
      <c r="A86" s="215" t="s">
        <v>484</v>
      </c>
      <c r="B86" s="215" t="s">
        <v>214</v>
      </c>
      <c r="C86" s="215" t="s">
        <v>614</v>
      </c>
      <c r="D86" s="217" t="s">
        <v>669</v>
      </c>
      <c r="E86" s="216" t="s">
        <v>668</v>
      </c>
      <c r="F86" s="215" t="s">
        <v>160</v>
      </c>
      <c r="G86" s="212">
        <v>7</v>
      </c>
      <c r="H86" s="214"/>
      <c r="I86" s="214">
        <f t="shared" si="3"/>
        <v>0</v>
      </c>
      <c r="J86" s="213">
        <v>0</v>
      </c>
      <c r="K86" s="212">
        <f t="shared" si="4"/>
        <v>0</v>
      </c>
      <c r="L86" s="213">
        <v>0</v>
      </c>
      <c r="M86" s="212">
        <f t="shared" si="5"/>
        <v>0</v>
      </c>
      <c r="N86" s="211">
        <v>21</v>
      </c>
      <c r="O86" s="210">
        <v>256</v>
      </c>
      <c r="P86" s="209" t="s">
        <v>91</v>
      </c>
    </row>
    <row r="87" spans="1:16" s="191" customFormat="1" ht="24" customHeight="1">
      <c r="A87" s="197" t="s">
        <v>296</v>
      </c>
      <c r="B87" s="197" t="s">
        <v>144</v>
      </c>
      <c r="C87" s="197" t="s">
        <v>663</v>
      </c>
      <c r="D87" s="199" t="s">
        <v>667</v>
      </c>
      <c r="E87" s="198" t="s">
        <v>666</v>
      </c>
      <c r="F87" s="197" t="s">
        <v>160</v>
      </c>
      <c r="G87" s="194">
        <v>50</v>
      </c>
      <c r="H87" s="196"/>
      <c r="I87" s="196">
        <f t="shared" si="3"/>
        <v>0</v>
      </c>
      <c r="J87" s="195">
        <v>0</v>
      </c>
      <c r="K87" s="194">
        <f t="shared" si="4"/>
        <v>0</v>
      </c>
      <c r="L87" s="195">
        <v>0</v>
      </c>
      <c r="M87" s="194">
        <f t="shared" si="5"/>
        <v>0</v>
      </c>
      <c r="N87" s="193">
        <v>21</v>
      </c>
      <c r="O87" s="192">
        <v>64</v>
      </c>
      <c r="P87" s="191" t="s">
        <v>91</v>
      </c>
    </row>
    <row r="88" spans="1:16" s="191" customFormat="1" ht="13.5" customHeight="1">
      <c r="A88" s="215" t="s">
        <v>300</v>
      </c>
      <c r="B88" s="215" t="s">
        <v>214</v>
      </c>
      <c r="C88" s="215" t="s">
        <v>614</v>
      </c>
      <c r="D88" s="217" t="s">
        <v>665</v>
      </c>
      <c r="E88" s="216" t="s">
        <v>664</v>
      </c>
      <c r="F88" s="215" t="s">
        <v>160</v>
      </c>
      <c r="G88" s="212">
        <v>50</v>
      </c>
      <c r="H88" s="214"/>
      <c r="I88" s="214">
        <f t="shared" si="3"/>
        <v>0</v>
      </c>
      <c r="J88" s="213">
        <v>0</v>
      </c>
      <c r="K88" s="212">
        <f t="shared" si="4"/>
        <v>0</v>
      </c>
      <c r="L88" s="213">
        <v>0</v>
      </c>
      <c r="M88" s="212">
        <f t="shared" si="5"/>
        <v>0</v>
      </c>
      <c r="N88" s="211">
        <v>21</v>
      </c>
      <c r="O88" s="210">
        <v>256</v>
      </c>
      <c r="P88" s="209" t="s">
        <v>91</v>
      </c>
    </row>
    <row r="89" spans="1:16" s="191" customFormat="1" ht="24" customHeight="1">
      <c r="A89" s="197" t="s">
        <v>304</v>
      </c>
      <c r="B89" s="197" t="s">
        <v>144</v>
      </c>
      <c r="C89" s="197" t="s">
        <v>663</v>
      </c>
      <c r="D89" s="199" t="s">
        <v>662</v>
      </c>
      <c r="E89" s="198" t="s">
        <v>661</v>
      </c>
      <c r="F89" s="197" t="s">
        <v>160</v>
      </c>
      <c r="G89" s="194">
        <v>7</v>
      </c>
      <c r="H89" s="196"/>
      <c r="I89" s="196">
        <f t="shared" si="3"/>
        <v>0</v>
      </c>
      <c r="J89" s="195">
        <v>0</v>
      </c>
      <c r="K89" s="194">
        <f t="shared" si="4"/>
        <v>0</v>
      </c>
      <c r="L89" s="195">
        <v>0</v>
      </c>
      <c r="M89" s="194">
        <f t="shared" si="5"/>
        <v>0</v>
      </c>
      <c r="N89" s="193">
        <v>21</v>
      </c>
      <c r="O89" s="192">
        <v>64</v>
      </c>
      <c r="P89" s="191" t="s">
        <v>91</v>
      </c>
    </row>
    <row r="90" spans="1:16" s="191" customFormat="1" ht="13.5" customHeight="1">
      <c r="A90" s="215" t="s">
        <v>660</v>
      </c>
      <c r="B90" s="215" t="s">
        <v>214</v>
      </c>
      <c r="C90" s="215" t="s">
        <v>614</v>
      </c>
      <c r="D90" s="217" t="s">
        <v>659</v>
      </c>
      <c r="E90" s="216" t="s">
        <v>658</v>
      </c>
      <c r="F90" s="215" t="s">
        <v>160</v>
      </c>
      <c r="G90" s="212">
        <v>7</v>
      </c>
      <c r="H90" s="214"/>
      <c r="I90" s="214">
        <f t="shared" si="3"/>
        <v>0</v>
      </c>
      <c r="J90" s="213">
        <v>0</v>
      </c>
      <c r="K90" s="212">
        <f t="shared" si="4"/>
        <v>0</v>
      </c>
      <c r="L90" s="213">
        <v>0</v>
      </c>
      <c r="M90" s="212">
        <f t="shared" si="5"/>
        <v>0</v>
      </c>
      <c r="N90" s="211">
        <v>21</v>
      </c>
      <c r="O90" s="210">
        <v>256</v>
      </c>
      <c r="P90" s="209" t="s">
        <v>91</v>
      </c>
    </row>
    <row r="91" spans="1:16" s="191" customFormat="1" ht="13.5" customHeight="1">
      <c r="A91" s="197" t="s">
        <v>657</v>
      </c>
      <c r="B91" s="197" t="s">
        <v>144</v>
      </c>
      <c r="C91" s="197" t="s">
        <v>600</v>
      </c>
      <c r="D91" s="199" t="s">
        <v>603</v>
      </c>
      <c r="E91" s="198" t="s">
        <v>602</v>
      </c>
      <c r="F91" s="197" t="s">
        <v>352</v>
      </c>
      <c r="G91" s="194">
        <v>284.60700000000003</v>
      </c>
      <c r="H91" s="196"/>
      <c r="I91" s="196">
        <f t="shared" si="3"/>
        <v>0</v>
      </c>
      <c r="J91" s="195">
        <v>0</v>
      </c>
      <c r="K91" s="194">
        <f t="shared" si="4"/>
        <v>0</v>
      </c>
      <c r="L91" s="195">
        <v>0</v>
      </c>
      <c r="M91" s="194">
        <f t="shared" si="5"/>
        <v>0</v>
      </c>
      <c r="N91" s="193">
        <v>21</v>
      </c>
      <c r="O91" s="192">
        <v>256</v>
      </c>
      <c r="P91" s="191" t="s">
        <v>91</v>
      </c>
    </row>
    <row r="92" spans="1:16" s="191" customFormat="1" ht="13.5" customHeight="1">
      <c r="A92" s="197" t="s">
        <v>656</v>
      </c>
      <c r="B92" s="197" t="s">
        <v>144</v>
      </c>
      <c r="C92" s="197" t="s">
        <v>600</v>
      </c>
      <c r="D92" s="199" t="s">
        <v>599</v>
      </c>
      <c r="E92" s="198" t="s">
        <v>598</v>
      </c>
      <c r="F92" s="197" t="s">
        <v>352</v>
      </c>
      <c r="G92" s="194">
        <v>441.47800000000001</v>
      </c>
      <c r="H92" s="196"/>
      <c r="I92" s="196">
        <f t="shared" si="3"/>
        <v>0</v>
      </c>
      <c r="J92" s="195">
        <v>0</v>
      </c>
      <c r="K92" s="194">
        <f t="shared" si="4"/>
        <v>0</v>
      </c>
      <c r="L92" s="195">
        <v>0</v>
      </c>
      <c r="M92" s="194">
        <f t="shared" si="5"/>
        <v>0</v>
      </c>
      <c r="N92" s="193">
        <v>21</v>
      </c>
      <c r="O92" s="192">
        <v>64</v>
      </c>
      <c r="P92" s="191" t="s">
        <v>91</v>
      </c>
    </row>
    <row r="93" spans="1:16" s="191" customFormat="1" ht="13.5" customHeight="1">
      <c r="A93" s="197" t="s">
        <v>655</v>
      </c>
      <c r="B93" s="197" t="s">
        <v>144</v>
      </c>
      <c r="C93" s="197" t="s">
        <v>600</v>
      </c>
      <c r="D93" s="199" t="s">
        <v>635</v>
      </c>
      <c r="E93" s="198" t="s">
        <v>634</v>
      </c>
      <c r="F93" s="197" t="s">
        <v>352</v>
      </c>
      <c r="G93" s="194">
        <v>441.47800000000001</v>
      </c>
      <c r="H93" s="196"/>
      <c r="I93" s="196">
        <f t="shared" si="3"/>
        <v>0</v>
      </c>
      <c r="J93" s="195">
        <v>0</v>
      </c>
      <c r="K93" s="194">
        <f t="shared" si="4"/>
        <v>0</v>
      </c>
      <c r="L93" s="195">
        <v>0</v>
      </c>
      <c r="M93" s="194">
        <f t="shared" si="5"/>
        <v>0</v>
      </c>
      <c r="N93" s="193">
        <v>21</v>
      </c>
      <c r="O93" s="192">
        <v>64</v>
      </c>
      <c r="P93" s="191" t="s">
        <v>91</v>
      </c>
    </row>
    <row r="94" spans="1:16" s="200" customFormat="1" ht="12.75" customHeight="1">
      <c r="B94" s="204" t="s">
        <v>80</v>
      </c>
      <c r="D94" s="201" t="s">
        <v>654</v>
      </c>
      <c r="E94" s="201" t="s">
        <v>653</v>
      </c>
      <c r="I94" s="203">
        <f>SUM(I95:I101)</f>
        <v>0</v>
      </c>
      <c r="K94" s="202">
        <f>SUM(K95:K101)</f>
        <v>0</v>
      </c>
      <c r="M94" s="202">
        <f>SUM(M95:M101)</f>
        <v>0</v>
      </c>
      <c r="P94" s="201" t="s">
        <v>21</v>
      </c>
    </row>
    <row r="95" spans="1:16" s="191" customFormat="1" ht="13.5" customHeight="1">
      <c r="A95" s="197" t="s">
        <v>652</v>
      </c>
      <c r="B95" s="197" t="s">
        <v>144</v>
      </c>
      <c r="C95" s="197" t="s">
        <v>645</v>
      </c>
      <c r="D95" s="199" t="s">
        <v>651</v>
      </c>
      <c r="E95" s="198" t="s">
        <v>650</v>
      </c>
      <c r="F95" s="197" t="s">
        <v>160</v>
      </c>
      <c r="G95" s="194">
        <v>15</v>
      </c>
      <c r="H95" s="196"/>
      <c r="I95" s="196">
        <f t="shared" ref="I95:I101" si="6">ROUND(G95*H95,2)</f>
        <v>0</v>
      </c>
      <c r="J95" s="195">
        <v>0</v>
      </c>
      <c r="K95" s="194">
        <f t="shared" ref="K95:K101" si="7">G95*J95</f>
        <v>0</v>
      </c>
      <c r="L95" s="195">
        <v>0</v>
      </c>
      <c r="M95" s="194">
        <f t="shared" ref="M95:M101" si="8">G95*L95</f>
        <v>0</v>
      </c>
      <c r="N95" s="193">
        <v>21</v>
      </c>
      <c r="O95" s="192">
        <v>64</v>
      </c>
      <c r="P95" s="191" t="s">
        <v>91</v>
      </c>
    </row>
    <row r="96" spans="1:16" s="191" customFormat="1" ht="13.5" customHeight="1">
      <c r="A96" s="215" t="s">
        <v>649</v>
      </c>
      <c r="B96" s="215" t="s">
        <v>214</v>
      </c>
      <c r="C96" s="215" t="s">
        <v>614</v>
      </c>
      <c r="D96" s="217" t="s">
        <v>648</v>
      </c>
      <c r="E96" s="216" t="s">
        <v>647</v>
      </c>
      <c r="F96" s="215" t="s">
        <v>160</v>
      </c>
      <c r="G96" s="212">
        <v>15</v>
      </c>
      <c r="H96" s="214"/>
      <c r="I96" s="214">
        <f t="shared" si="6"/>
        <v>0</v>
      </c>
      <c r="J96" s="213">
        <v>0</v>
      </c>
      <c r="K96" s="212">
        <f t="shared" si="7"/>
        <v>0</v>
      </c>
      <c r="L96" s="213">
        <v>0</v>
      </c>
      <c r="M96" s="212">
        <f t="shared" si="8"/>
        <v>0</v>
      </c>
      <c r="N96" s="211">
        <v>21</v>
      </c>
      <c r="O96" s="210">
        <v>256</v>
      </c>
      <c r="P96" s="209" t="s">
        <v>91</v>
      </c>
    </row>
    <row r="97" spans="1:16" s="191" customFormat="1" ht="13.5" customHeight="1">
      <c r="A97" s="197" t="s">
        <v>646</v>
      </c>
      <c r="B97" s="197" t="s">
        <v>144</v>
      </c>
      <c r="C97" s="197" t="s">
        <v>645</v>
      </c>
      <c r="D97" s="199" t="s">
        <v>644</v>
      </c>
      <c r="E97" s="198" t="s">
        <v>643</v>
      </c>
      <c r="F97" s="197" t="s">
        <v>271</v>
      </c>
      <c r="G97" s="194">
        <v>3</v>
      </c>
      <c r="H97" s="196"/>
      <c r="I97" s="196">
        <f t="shared" si="6"/>
        <v>0</v>
      </c>
      <c r="J97" s="195">
        <v>0</v>
      </c>
      <c r="K97" s="194">
        <f t="shared" si="7"/>
        <v>0</v>
      </c>
      <c r="L97" s="195">
        <v>0</v>
      </c>
      <c r="M97" s="194">
        <f t="shared" si="8"/>
        <v>0</v>
      </c>
      <c r="N97" s="193">
        <v>21</v>
      </c>
      <c r="O97" s="192">
        <v>64</v>
      </c>
      <c r="P97" s="191" t="s">
        <v>91</v>
      </c>
    </row>
    <row r="98" spans="1:16" s="191" customFormat="1" ht="13.5" customHeight="1">
      <c r="A98" s="215" t="s">
        <v>642</v>
      </c>
      <c r="B98" s="215" t="s">
        <v>214</v>
      </c>
      <c r="C98" s="215" t="s">
        <v>614</v>
      </c>
      <c r="D98" s="217" t="s">
        <v>641</v>
      </c>
      <c r="E98" s="216" t="s">
        <v>640</v>
      </c>
      <c r="F98" s="215" t="s">
        <v>639</v>
      </c>
      <c r="G98" s="212">
        <v>3</v>
      </c>
      <c r="H98" s="214"/>
      <c r="I98" s="214">
        <f t="shared" si="6"/>
        <v>0</v>
      </c>
      <c r="J98" s="213">
        <v>0</v>
      </c>
      <c r="K98" s="212">
        <f t="shared" si="7"/>
        <v>0</v>
      </c>
      <c r="L98" s="213">
        <v>0</v>
      </c>
      <c r="M98" s="212">
        <f t="shared" si="8"/>
        <v>0</v>
      </c>
      <c r="N98" s="211">
        <v>21</v>
      </c>
      <c r="O98" s="210">
        <v>256</v>
      </c>
      <c r="P98" s="209" t="s">
        <v>91</v>
      </c>
    </row>
    <row r="99" spans="1:16" s="191" customFormat="1" ht="13.5" customHeight="1">
      <c r="A99" s="197" t="s">
        <v>638</v>
      </c>
      <c r="B99" s="197" t="s">
        <v>144</v>
      </c>
      <c r="C99" s="197" t="s">
        <v>600</v>
      </c>
      <c r="D99" s="199" t="s">
        <v>603</v>
      </c>
      <c r="E99" s="198" t="s">
        <v>602</v>
      </c>
      <c r="F99" s="197" t="s">
        <v>352</v>
      </c>
      <c r="G99" s="194">
        <v>7.7880000000000003</v>
      </c>
      <c r="H99" s="196"/>
      <c r="I99" s="196">
        <f t="shared" si="6"/>
        <v>0</v>
      </c>
      <c r="J99" s="195">
        <v>0</v>
      </c>
      <c r="K99" s="194">
        <f t="shared" si="7"/>
        <v>0</v>
      </c>
      <c r="L99" s="195">
        <v>0</v>
      </c>
      <c r="M99" s="194">
        <f t="shared" si="8"/>
        <v>0</v>
      </c>
      <c r="N99" s="193">
        <v>21</v>
      </c>
      <c r="O99" s="192">
        <v>256</v>
      </c>
      <c r="P99" s="191" t="s">
        <v>91</v>
      </c>
    </row>
    <row r="100" spans="1:16" s="191" customFormat="1" ht="13.5" customHeight="1">
      <c r="A100" s="197" t="s">
        <v>637</v>
      </c>
      <c r="B100" s="197" t="s">
        <v>144</v>
      </c>
      <c r="C100" s="197" t="s">
        <v>600</v>
      </c>
      <c r="D100" s="199" t="s">
        <v>599</v>
      </c>
      <c r="E100" s="198" t="s">
        <v>598</v>
      </c>
      <c r="F100" s="197" t="s">
        <v>352</v>
      </c>
      <c r="G100" s="194">
        <v>15.782999999999999</v>
      </c>
      <c r="H100" s="196"/>
      <c r="I100" s="196">
        <f t="shared" si="6"/>
        <v>0</v>
      </c>
      <c r="J100" s="195">
        <v>0</v>
      </c>
      <c r="K100" s="194">
        <f t="shared" si="7"/>
        <v>0</v>
      </c>
      <c r="L100" s="195">
        <v>0</v>
      </c>
      <c r="M100" s="194">
        <f t="shared" si="8"/>
        <v>0</v>
      </c>
      <c r="N100" s="193">
        <v>21</v>
      </c>
      <c r="O100" s="192">
        <v>64</v>
      </c>
      <c r="P100" s="191" t="s">
        <v>91</v>
      </c>
    </row>
    <row r="101" spans="1:16" s="191" customFormat="1" ht="13.5" customHeight="1">
      <c r="A101" s="197" t="s">
        <v>636</v>
      </c>
      <c r="B101" s="197" t="s">
        <v>144</v>
      </c>
      <c r="C101" s="197" t="s">
        <v>600</v>
      </c>
      <c r="D101" s="199" t="s">
        <v>635</v>
      </c>
      <c r="E101" s="198" t="s">
        <v>634</v>
      </c>
      <c r="F101" s="197" t="s">
        <v>352</v>
      </c>
      <c r="G101" s="194">
        <v>15.782999999999999</v>
      </c>
      <c r="H101" s="196"/>
      <c r="I101" s="196">
        <f t="shared" si="6"/>
        <v>0</v>
      </c>
      <c r="J101" s="195">
        <v>0</v>
      </c>
      <c r="K101" s="194">
        <f t="shared" si="7"/>
        <v>0</v>
      </c>
      <c r="L101" s="195">
        <v>0</v>
      </c>
      <c r="M101" s="194">
        <f t="shared" si="8"/>
        <v>0</v>
      </c>
      <c r="N101" s="193">
        <v>21</v>
      </c>
      <c r="O101" s="192">
        <v>64</v>
      </c>
      <c r="P101" s="191" t="s">
        <v>91</v>
      </c>
    </row>
    <row r="102" spans="1:16" s="200" customFormat="1" ht="12.75" customHeight="1">
      <c r="B102" s="204" t="s">
        <v>80</v>
      </c>
      <c r="D102" s="201" t="s">
        <v>633</v>
      </c>
      <c r="E102" s="201" t="s">
        <v>632</v>
      </c>
      <c r="I102" s="203">
        <f>SUM(I103:I112)</f>
        <v>0</v>
      </c>
      <c r="K102" s="202">
        <f>SUM(K103:K112)</f>
        <v>3.0036350000000001</v>
      </c>
      <c r="M102" s="202">
        <f>SUM(M103:M112)</f>
        <v>0</v>
      </c>
      <c r="P102" s="201" t="s">
        <v>21</v>
      </c>
    </row>
    <row r="103" spans="1:16" s="191" customFormat="1" ht="13.5" customHeight="1">
      <c r="A103" s="197" t="s">
        <v>631</v>
      </c>
      <c r="B103" s="197" t="s">
        <v>144</v>
      </c>
      <c r="C103" s="197" t="s">
        <v>607</v>
      </c>
      <c r="D103" s="199" t="s">
        <v>630</v>
      </c>
      <c r="E103" s="198" t="s">
        <v>629</v>
      </c>
      <c r="F103" s="197" t="s">
        <v>625</v>
      </c>
      <c r="G103" s="194">
        <v>0.05</v>
      </c>
      <c r="H103" s="196"/>
      <c r="I103" s="196">
        <f t="shared" ref="I103:I112" si="9">ROUND(G103*H103,2)</f>
        <v>0</v>
      </c>
      <c r="J103" s="195">
        <v>8.8000000000000005E-3</v>
      </c>
      <c r="K103" s="194">
        <f t="shared" ref="K103:K112" si="10">G103*J103</f>
        <v>4.4000000000000007E-4</v>
      </c>
      <c r="L103" s="195">
        <v>0</v>
      </c>
      <c r="M103" s="194">
        <f t="shared" ref="M103:M112" si="11">G103*L103</f>
        <v>0</v>
      </c>
      <c r="N103" s="193">
        <v>21</v>
      </c>
      <c r="O103" s="192">
        <v>64</v>
      </c>
      <c r="P103" s="191" t="s">
        <v>91</v>
      </c>
    </row>
    <row r="104" spans="1:16" s="191" customFormat="1" ht="13.5" customHeight="1">
      <c r="A104" s="197" t="s">
        <v>628</v>
      </c>
      <c r="B104" s="197" t="s">
        <v>144</v>
      </c>
      <c r="C104" s="197" t="s">
        <v>607</v>
      </c>
      <c r="D104" s="199" t="s">
        <v>627</v>
      </c>
      <c r="E104" s="198" t="s">
        <v>626</v>
      </c>
      <c r="F104" s="197" t="s">
        <v>625</v>
      </c>
      <c r="G104" s="194">
        <v>0.05</v>
      </c>
      <c r="H104" s="196"/>
      <c r="I104" s="196">
        <f t="shared" si="9"/>
        <v>0</v>
      </c>
      <c r="J104" s="195">
        <v>9.9000000000000008E-3</v>
      </c>
      <c r="K104" s="194">
        <f t="shared" si="10"/>
        <v>4.9500000000000011E-4</v>
      </c>
      <c r="L104" s="195">
        <v>0</v>
      </c>
      <c r="M104" s="194">
        <f t="shared" si="11"/>
        <v>0</v>
      </c>
      <c r="N104" s="193">
        <v>21</v>
      </c>
      <c r="O104" s="192">
        <v>64</v>
      </c>
      <c r="P104" s="191" t="s">
        <v>91</v>
      </c>
    </row>
    <row r="105" spans="1:16" s="191" customFormat="1" ht="13.5" customHeight="1">
      <c r="A105" s="197" t="s">
        <v>624</v>
      </c>
      <c r="B105" s="197" t="s">
        <v>144</v>
      </c>
      <c r="C105" s="197" t="s">
        <v>607</v>
      </c>
      <c r="D105" s="199" t="s">
        <v>623</v>
      </c>
      <c r="E105" s="198" t="s">
        <v>622</v>
      </c>
      <c r="F105" s="197" t="s">
        <v>160</v>
      </c>
      <c r="G105" s="194">
        <v>30</v>
      </c>
      <c r="H105" s="196"/>
      <c r="I105" s="196">
        <f t="shared" si="9"/>
        <v>0</v>
      </c>
      <c r="J105" s="195">
        <v>0</v>
      </c>
      <c r="K105" s="194">
        <f t="shared" si="10"/>
        <v>0</v>
      </c>
      <c r="L105" s="195">
        <v>0</v>
      </c>
      <c r="M105" s="194">
        <f t="shared" si="11"/>
        <v>0</v>
      </c>
      <c r="N105" s="193">
        <v>21</v>
      </c>
      <c r="O105" s="192">
        <v>64</v>
      </c>
      <c r="P105" s="191" t="s">
        <v>91</v>
      </c>
    </row>
    <row r="106" spans="1:16" s="191" customFormat="1" ht="24" customHeight="1">
      <c r="A106" s="197" t="s">
        <v>621</v>
      </c>
      <c r="B106" s="197" t="s">
        <v>144</v>
      </c>
      <c r="C106" s="197" t="s">
        <v>607</v>
      </c>
      <c r="D106" s="199" t="s">
        <v>620</v>
      </c>
      <c r="E106" s="198" t="s">
        <v>619</v>
      </c>
      <c r="F106" s="197" t="s">
        <v>160</v>
      </c>
      <c r="G106" s="194">
        <v>30</v>
      </c>
      <c r="H106" s="196"/>
      <c r="I106" s="196">
        <f t="shared" si="9"/>
        <v>0</v>
      </c>
      <c r="J106" s="195">
        <v>0.1</v>
      </c>
      <c r="K106" s="194">
        <f t="shared" si="10"/>
        <v>3</v>
      </c>
      <c r="L106" s="195">
        <v>0</v>
      </c>
      <c r="M106" s="194">
        <f t="shared" si="11"/>
        <v>0</v>
      </c>
      <c r="N106" s="193">
        <v>21</v>
      </c>
      <c r="O106" s="192">
        <v>64</v>
      </c>
      <c r="P106" s="191" t="s">
        <v>91</v>
      </c>
    </row>
    <row r="107" spans="1:16" s="191" customFormat="1" ht="13.5" customHeight="1">
      <c r="A107" s="197" t="s">
        <v>618</v>
      </c>
      <c r="B107" s="197" t="s">
        <v>144</v>
      </c>
      <c r="C107" s="197" t="s">
        <v>607</v>
      </c>
      <c r="D107" s="199" t="s">
        <v>617</v>
      </c>
      <c r="E107" s="198" t="s">
        <v>616</v>
      </c>
      <c r="F107" s="197" t="s">
        <v>160</v>
      </c>
      <c r="G107" s="194">
        <v>30</v>
      </c>
      <c r="H107" s="196"/>
      <c r="I107" s="196">
        <f t="shared" si="9"/>
        <v>0</v>
      </c>
      <c r="J107" s="195">
        <v>9.0000000000000006E-5</v>
      </c>
      <c r="K107" s="194">
        <f t="shared" si="10"/>
        <v>2.7000000000000001E-3</v>
      </c>
      <c r="L107" s="195">
        <v>0</v>
      </c>
      <c r="M107" s="194">
        <f t="shared" si="11"/>
        <v>0</v>
      </c>
      <c r="N107" s="193">
        <v>21</v>
      </c>
      <c r="O107" s="192">
        <v>64</v>
      </c>
      <c r="P107" s="191" t="s">
        <v>91</v>
      </c>
    </row>
    <row r="108" spans="1:16" s="191" customFormat="1" ht="13.5" customHeight="1">
      <c r="A108" s="215" t="s">
        <v>615</v>
      </c>
      <c r="B108" s="215" t="s">
        <v>214</v>
      </c>
      <c r="C108" s="215" t="s">
        <v>614</v>
      </c>
      <c r="D108" s="217" t="s">
        <v>613</v>
      </c>
      <c r="E108" s="216" t="s">
        <v>612</v>
      </c>
      <c r="F108" s="215" t="s">
        <v>160</v>
      </c>
      <c r="G108" s="212">
        <v>30</v>
      </c>
      <c r="H108" s="214"/>
      <c r="I108" s="214">
        <f t="shared" si="9"/>
        <v>0</v>
      </c>
      <c r="J108" s="213">
        <v>0</v>
      </c>
      <c r="K108" s="212">
        <f t="shared" si="10"/>
        <v>0</v>
      </c>
      <c r="L108" s="213">
        <v>0</v>
      </c>
      <c r="M108" s="212">
        <f t="shared" si="11"/>
        <v>0</v>
      </c>
      <c r="N108" s="211">
        <v>21</v>
      </c>
      <c r="O108" s="210">
        <v>256</v>
      </c>
      <c r="P108" s="209" t="s">
        <v>91</v>
      </c>
    </row>
    <row r="109" spans="1:16" s="191" customFormat="1" ht="13.5" customHeight="1">
      <c r="A109" s="197" t="s">
        <v>611</v>
      </c>
      <c r="B109" s="197" t="s">
        <v>144</v>
      </c>
      <c r="C109" s="197" t="s">
        <v>607</v>
      </c>
      <c r="D109" s="199" t="s">
        <v>610</v>
      </c>
      <c r="E109" s="198" t="s">
        <v>609</v>
      </c>
      <c r="F109" s="197" t="s">
        <v>160</v>
      </c>
      <c r="G109" s="194">
        <v>30</v>
      </c>
      <c r="H109" s="196"/>
      <c r="I109" s="196">
        <f t="shared" si="9"/>
        <v>0</v>
      </c>
      <c r="J109" s="195">
        <v>0</v>
      </c>
      <c r="K109" s="194">
        <f t="shared" si="10"/>
        <v>0</v>
      </c>
      <c r="L109" s="195">
        <v>0</v>
      </c>
      <c r="M109" s="194">
        <f t="shared" si="11"/>
        <v>0</v>
      </c>
      <c r="N109" s="193">
        <v>21</v>
      </c>
      <c r="O109" s="192">
        <v>64</v>
      </c>
      <c r="P109" s="191" t="s">
        <v>91</v>
      </c>
    </row>
    <row r="110" spans="1:16" s="191" customFormat="1" ht="13.5" customHeight="1">
      <c r="A110" s="197" t="s">
        <v>608</v>
      </c>
      <c r="B110" s="197" t="s">
        <v>144</v>
      </c>
      <c r="C110" s="197" t="s">
        <v>607</v>
      </c>
      <c r="D110" s="199" t="s">
        <v>606</v>
      </c>
      <c r="E110" s="198" t="s">
        <v>605</v>
      </c>
      <c r="F110" s="197" t="s">
        <v>147</v>
      </c>
      <c r="G110" s="194">
        <v>30</v>
      </c>
      <c r="H110" s="196"/>
      <c r="I110" s="196">
        <f t="shared" si="9"/>
        <v>0</v>
      </c>
      <c r="J110" s="195">
        <v>0</v>
      </c>
      <c r="K110" s="194">
        <f t="shared" si="10"/>
        <v>0</v>
      </c>
      <c r="L110" s="195">
        <v>0</v>
      </c>
      <c r="M110" s="194">
        <f t="shared" si="11"/>
        <v>0</v>
      </c>
      <c r="N110" s="193">
        <v>21</v>
      </c>
      <c r="O110" s="192">
        <v>64</v>
      </c>
      <c r="P110" s="191" t="s">
        <v>91</v>
      </c>
    </row>
    <row r="111" spans="1:16" s="191" customFormat="1" ht="13.5" customHeight="1">
      <c r="A111" s="197" t="s">
        <v>604</v>
      </c>
      <c r="B111" s="197" t="s">
        <v>144</v>
      </c>
      <c r="C111" s="197" t="s">
        <v>600</v>
      </c>
      <c r="D111" s="199" t="s">
        <v>603</v>
      </c>
      <c r="E111" s="198" t="s">
        <v>602</v>
      </c>
      <c r="F111" s="197" t="s">
        <v>352</v>
      </c>
      <c r="G111" s="194">
        <v>0.6</v>
      </c>
      <c r="H111" s="196"/>
      <c r="I111" s="196">
        <f t="shared" si="9"/>
        <v>0</v>
      </c>
      <c r="J111" s="195">
        <v>0</v>
      </c>
      <c r="K111" s="194">
        <f t="shared" si="10"/>
        <v>0</v>
      </c>
      <c r="L111" s="195">
        <v>0</v>
      </c>
      <c r="M111" s="194">
        <f t="shared" si="11"/>
        <v>0</v>
      </c>
      <c r="N111" s="193">
        <v>21</v>
      </c>
      <c r="O111" s="192">
        <v>256</v>
      </c>
      <c r="P111" s="191" t="s">
        <v>91</v>
      </c>
    </row>
    <row r="112" spans="1:16" s="191" customFormat="1" ht="13.5" customHeight="1">
      <c r="A112" s="197" t="s">
        <v>601</v>
      </c>
      <c r="B112" s="197" t="s">
        <v>144</v>
      </c>
      <c r="C112" s="197" t="s">
        <v>600</v>
      </c>
      <c r="D112" s="199" t="s">
        <v>599</v>
      </c>
      <c r="E112" s="198" t="s">
        <v>598</v>
      </c>
      <c r="F112" s="197" t="s">
        <v>352</v>
      </c>
      <c r="G112" s="194">
        <v>77.495000000000005</v>
      </c>
      <c r="H112" s="196"/>
      <c r="I112" s="196">
        <f t="shared" si="9"/>
        <v>0</v>
      </c>
      <c r="J112" s="195">
        <v>0</v>
      </c>
      <c r="K112" s="194">
        <f t="shared" si="10"/>
        <v>0</v>
      </c>
      <c r="L112" s="195">
        <v>0</v>
      </c>
      <c r="M112" s="194">
        <f t="shared" si="11"/>
        <v>0</v>
      </c>
      <c r="N112" s="193">
        <v>21</v>
      </c>
      <c r="O112" s="192">
        <v>64</v>
      </c>
      <c r="P112" s="191" t="s">
        <v>91</v>
      </c>
    </row>
    <row r="113" spans="1:16" s="200" customFormat="1" ht="12.75" customHeight="1">
      <c r="B113" s="204" t="s">
        <v>80</v>
      </c>
      <c r="D113" s="201" t="s">
        <v>597</v>
      </c>
      <c r="E113" s="201" t="s">
        <v>596</v>
      </c>
      <c r="I113" s="203">
        <f>SUM(I114:I120)</f>
        <v>0</v>
      </c>
      <c r="K113" s="202">
        <f>SUM(K114:K120)</f>
        <v>0</v>
      </c>
      <c r="M113" s="202">
        <f>SUM(M114:M120)</f>
        <v>0</v>
      </c>
      <c r="P113" s="201" t="s">
        <v>21</v>
      </c>
    </row>
    <row r="114" spans="1:16" s="191" customFormat="1" ht="13.5" customHeight="1">
      <c r="A114" s="197" t="s">
        <v>595</v>
      </c>
      <c r="B114" s="197" t="s">
        <v>144</v>
      </c>
      <c r="C114" s="197" t="s">
        <v>531</v>
      </c>
      <c r="D114" s="199" t="s">
        <v>594</v>
      </c>
      <c r="E114" s="198" t="s">
        <v>593</v>
      </c>
      <c r="F114" s="197" t="s">
        <v>575</v>
      </c>
      <c r="G114" s="194">
        <v>8</v>
      </c>
      <c r="H114" s="196"/>
      <c r="I114" s="196">
        <f t="shared" ref="I114:I120" si="12">ROUND(G114*H114,2)</f>
        <v>0</v>
      </c>
      <c r="J114" s="195">
        <v>0</v>
      </c>
      <c r="K114" s="194">
        <f t="shared" ref="K114:K120" si="13">G114*J114</f>
        <v>0</v>
      </c>
      <c r="L114" s="195">
        <v>0</v>
      </c>
      <c r="M114" s="194">
        <f t="shared" ref="M114:M120" si="14">G114*L114</f>
        <v>0</v>
      </c>
      <c r="N114" s="193">
        <v>21</v>
      </c>
      <c r="O114" s="192">
        <v>512</v>
      </c>
      <c r="P114" s="191" t="s">
        <v>91</v>
      </c>
    </row>
    <row r="115" spans="1:16" s="191" customFormat="1" ht="13.5" customHeight="1">
      <c r="A115" s="197" t="s">
        <v>592</v>
      </c>
      <c r="B115" s="197" t="s">
        <v>144</v>
      </c>
      <c r="C115" s="197" t="s">
        <v>531</v>
      </c>
      <c r="D115" s="199" t="s">
        <v>591</v>
      </c>
      <c r="E115" s="198" t="s">
        <v>590</v>
      </c>
      <c r="F115" s="197" t="s">
        <v>575</v>
      </c>
      <c r="G115" s="194">
        <v>2</v>
      </c>
      <c r="H115" s="196"/>
      <c r="I115" s="196">
        <f t="shared" si="12"/>
        <v>0</v>
      </c>
      <c r="J115" s="195">
        <v>0</v>
      </c>
      <c r="K115" s="194">
        <f t="shared" si="13"/>
        <v>0</v>
      </c>
      <c r="L115" s="195">
        <v>0</v>
      </c>
      <c r="M115" s="194">
        <f t="shared" si="14"/>
        <v>0</v>
      </c>
      <c r="N115" s="193">
        <v>21</v>
      </c>
      <c r="O115" s="192">
        <v>512</v>
      </c>
      <c r="P115" s="191" t="s">
        <v>91</v>
      </c>
    </row>
    <row r="116" spans="1:16" s="191" customFormat="1" ht="13.5" customHeight="1">
      <c r="A116" s="197" t="s">
        <v>589</v>
      </c>
      <c r="B116" s="197" t="s">
        <v>144</v>
      </c>
      <c r="C116" s="197" t="s">
        <v>531</v>
      </c>
      <c r="D116" s="199" t="s">
        <v>588</v>
      </c>
      <c r="E116" s="198" t="s">
        <v>587</v>
      </c>
      <c r="F116" s="197" t="s">
        <v>575</v>
      </c>
      <c r="G116" s="194">
        <v>8</v>
      </c>
      <c r="H116" s="196"/>
      <c r="I116" s="196">
        <f t="shared" si="12"/>
        <v>0</v>
      </c>
      <c r="J116" s="195">
        <v>0</v>
      </c>
      <c r="K116" s="194">
        <f t="shared" si="13"/>
        <v>0</v>
      </c>
      <c r="L116" s="195">
        <v>0</v>
      </c>
      <c r="M116" s="194">
        <f t="shared" si="14"/>
        <v>0</v>
      </c>
      <c r="N116" s="193">
        <v>21</v>
      </c>
      <c r="O116" s="192">
        <v>512</v>
      </c>
      <c r="P116" s="191" t="s">
        <v>91</v>
      </c>
    </row>
    <row r="117" spans="1:16" s="191" customFormat="1" ht="13.5" customHeight="1">
      <c r="A117" s="197" t="s">
        <v>586</v>
      </c>
      <c r="B117" s="197" t="s">
        <v>144</v>
      </c>
      <c r="C117" s="197" t="s">
        <v>531</v>
      </c>
      <c r="D117" s="199" t="s">
        <v>585</v>
      </c>
      <c r="E117" s="198" t="s">
        <v>584</v>
      </c>
      <c r="F117" s="197" t="s">
        <v>575</v>
      </c>
      <c r="G117" s="194">
        <v>8</v>
      </c>
      <c r="H117" s="196"/>
      <c r="I117" s="196">
        <f t="shared" si="12"/>
        <v>0</v>
      </c>
      <c r="J117" s="195">
        <v>0</v>
      </c>
      <c r="K117" s="194">
        <f t="shared" si="13"/>
        <v>0</v>
      </c>
      <c r="L117" s="195">
        <v>0</v>
      </c>
      <c r="M117" s="194">
        <f t="shared" si="14"/>
        <v>0</v>
      </c>
      <c r="N117" s="193">
        <v>21</v>
      </c>
      <c r="O117" s="192">
        <v>512</v>
      </c>
      <c r="P117" s="191" t="s">
        <v>91</v>
      </c>
    </row>
    <row r="118" spans="1:16" s="191" customFormat="1" ht="13.5" customHeight="1">
      <c r="A118" s="197" t="s">
        <v>583</v>
      </c>
      <c r="B118" s="197" t="s">
        <v>144</v>
      </c>
      <c r="C118" s="197" t="s">
        <v>531</v>
      </c>
      <c r="D118" s="199" t="s">
        <v>582</v>
      </c>
      <c r="E118" s="198" t="s">
        <v>581</v>
      </c>
      <c r="F118" s="197" t="s">
        <v>575</v>
      </c>
      <c r="G118" s="194">
        <v>2</v>
      </c>
      <c r="H118" s="196"/>
      <c r="I118" s="196">
        <f t="shared" si="12"/>
        <v>0</v>
      </c>
      <c r="J118" s="195">
        <v>0</v>
      </c>
      <c r="K118" s="194">
        <f t="shared" si="13"/>
        <v>0</v>
      </c>
      <c r="L118" s="195">
        <v>0</v>
      </c>
      <c r="M118" s="194">
        <f t="shared" si="14"/>
        <v>0</v>
      </c>
      <c r="N118" s="193">
        <v>21</v>
      </c>
      <c r="O118" s="192">
        <v>512</v>
      </c>
      <c r="P118" s="191" t="s">
        <v>91</v>
      </c>
    </row>
    <row r="119" spans="1:16" s="191" customFormat="1" ht="13.5" customHeight="1">
      <c r="A119" s="197" t="s">
        <v>580</v>
      </c>
      <c r="B119" s="197" t="s">
        <v>144</v>
      </c>
      <c r="C119" s="197" t="s">
        <v>531</v>
      </c>
      <c r="D119" s="199" t="s">
        <v>579</v>
      </c>
      <c r="E119" s="198" t="s">
        <v>578</v>
      </c>
      <c r="F119" s="197" t="s">
        <v>575</v>
      </c>
      <c r="G119" s="194">
        <v>6</v>
      </c>
      <c r="H119" s="196"/>
      <c r="I119" s="196">
        <f t="shared" si="12"/>
        <v>0</v>
      </c>
      <c r="J119" s="195">
        <v>0</v>
      </c>
      <c r="K119" s="194">
        <f t="shared" si="13"/>
        <v>0</v>
      </c>
      <c r="L119" s="195">
        <v>0</v>
      </c>
      <c r="M119" s="194">
        <f t="shared" si="14"/>
        <v>0</v>
      </c>
      <c r="N119" s="193">
        <v>21</v>
      </c>
      <c r="O119" s="192">
        <v>512</v>
      </c>
      <c r="P119" s="191" t="s">
        <v>91</v>
      </c>
    </row>
    <row r="120" spans="1:16" s="191" customFormat="1" ht="13.5" customHeight="1">
      <c r="A120" s="197" t="s">
        <v>27</v>
      </c>
      <c r="B120" s="197" t="s">
        <v>144</v>
      </c>
      <c r="C120" s="197" t="s">
        <v>531</v>
      </c>
      <c r="D120" s="199" t="s">
        <v>577</v>
      </c>
      <c r="E120" s="198" t="s">
        <v>576</v>
      </c>
      <c r="F120" s="197" t="s">
        <v>575</v>
      </c>
      <c r="G120" s="194">
        <v>2</v>
      </c>
      <c r="H120" s="196"/>
      <c r="I120" s="196">
        <f t="shared" si="12"/>
        <v>0</v>
      </c>
      <c r="J120" s="195">
        <v>0</v>
      </c>
      <c r="K120" s="194">
        <f t="shared" si="13"/>
        <v>0</v>
      </c>
      <c r="L120" s="195">
        <v>0</v>
      </c>
      <c r="M120" s="194">
        <f t="shared" si="14"/>
        <v>0</v>
      </c>
      <c r="N120" s="193">
        <v>21</v>
      </c>
      <c r="O120" s="192">
        <v>512</v>
      </c>
      <c r="P120" s="191" t="s">
        <v>91</v>
      </c>
    </row>
    <row r="121" spans="1:16" s="200" customFormat="1" ht="12.75" customHeight="1">
      <c r="B121" s="208" t="s">
        <v>80</v>
      </c>
      <c r="D121" s="205" t="s">
        <v>574</v>
      </c>
      <c r="E121" s="205" t="s">
        <v>572</v>
      </c>
      <c r="I121" s="207">
        <f>I122+I125+I127+I129+I131</f>
        <v>0</v>
      </c>
      <c r="K121" s="206">
        <f>K122+K125+K127+K129+K131</f>
        <v>0</v>
      </c>
      <c r="M121" s="206">
        <f>M122+M125+M127+M129+M131</f>
        <v>0</v>
      </c>
      <c r="P121" s="205" t="s">
        <v>81</v>
      </c>
    </row>
    <row r="122" spans="1:16" s="200" customFormat="1" ht="12.75" customHeight="1">
      <c r="B122" s="204" t="s">
        <v>80</v>
      </c>
      <c r="D122" s="201" t="s">
        <v>573</v>
      </c>
      <c r="E122" s="201" t="s">
        <v>572</v>
      </c>
      <c r="I122" s="203">
        <f>SUM(I123:I124)</f>
        <v>0</v>
      </c>
      <c r="K122" s="202">
        <f>SUM(K123:K124)</f>
        <v>0</v>
      </c>
      <c r="M122" s="202">
        <f>SUM(M123:M124)</f>
        <v>0</v>
      </c>
      <c r="P122" s="201" t="s">
        <v>21</v>
      </c>
    </row>
    <row r="123" spans="1:16" s="191" customFormat="1" ht="13.5" customHeight="1">
      <c r="A123" s="197" t="s">
        <v>571</v>
      </c>
      <c r="B123" s="197" t="s">
        <v>144</v>
      </c>
      <c r="C123" s="197" t="s">
        <v>531</v>
      </c>
      <c r="D123" s="199" t="s">
        <v>570</v>
      </c>
      <c r="E123" s="198" t="s">
        <v>569</v>
      </c>
      <c r="F123" s="197" t="s">
        <v>555</v>
      </c>
      <c r="G123" s="194">
        <v>1</v>
      </c>
      <c r="H123" s="196"/>
      <c r="I123" s="196">
        <f>ROUND(G123*H123,2)</f>
        <v>0</v>
      </c>
      <c r="J123" s="195">
        <v>0</v>
      </c>
      <c r="K123" s="194">
        <f>G123*J123</f>
        <v>0</v>
      </c>
      <c r="L123" s="195">
        <v>0</v>
      </c>
      <c r="M123" s="194">
        <f>G123*L123</f>
        <v>0</v>
      </c>
      <c r="N123" s="193">
        <v>21</v>
      </c>
      <c r="O123" s="192">
        <v>262144</v>
      </c>
      <c r="P123" s="191" t="s">
        <v>91</v>
      </c>
    </row>
    <row r="124" spans="1:16" s="191" customFormat="1" ht="34.5" customHeight="1">
      <c r="A124" s="197" t="s">
        <v>568</v>
      </c>
      <c r="B124" s="197" t="s">
        <v>144</v>
      </c>
      <c r="C124" s="197" t="s">
        <v>531</v>
      </c>
      <c r="D124" s="199" t="s">
        <v>567</v>
      </c>
      <c r="E124" s="198" t="s">
        <v>566</v>
      </c>
      <c r="F124" s="197" t="s">
        <v>555</v>
      </c>
      <c r="G124" s="194">
        <v>1</v>
      </c>
      <c r="H124" s="196"/>
      <c r="I124" s="196">
        <f>ROUND(G124*H124,2)</f>
        <v>0</v>
      </c>
      <c r="J124" s="195">
        <v>0</v>
      </c>
      <c r="K124" s="194">
        <f>G124*J124</f>
        <v>0</v>
      </c>
      <c r="L124" s="195">
        <v>0</v>
      </c>
      <c r="M124" s="194">
        <f>G124*L124</f>
        <v>0</v>
      </c>
      <c r="N124" s="193">
        <v>21</v>
      </c>
      <c r="O124" s="192">
        <v>262144</v>
      </c>
      <c r="P124" s="191" t="s">
        <v>91</v>
      </c>
    </row>
    <row r="125" spans="1:16" s="200" customFormat="1" ht="12.75" customHeight="1">
      <c r="B125" s="204" t="s">
        <v>80</v>
      </c>
      <c r="D125" s="201" t="s">
        <v>565</v>
      </c>
      <c r="E125" s="201" t="s">
        <v>564</v>
      </c>
      <c r="I125" s="203">
        <f>I126</f>
        <v>0</v>
      </c>
      <c r="K125" s="202">
        <f>K126</f>
        <v>0</v>
      </c>
      <c r="M125" s="202">
        <f>M126</f>
        <v>0</v>
      </c>
      <c r="P125" s="201" t="s">
        <v>21</v>
      </c>
    </row>
    <row r="126" spans="1:16" s="191" customFormat="1" ht="13.5" customHeight="1">
      <c r="A126" s="197" t="s">
        <v>563</v>
      </c>
      <c r="B126" s="197" t="s">
        <v>144</v>
      </c>
      <c r="C126" s="197" t="s">
        <v>531</v>
      </c>
      <c r="D126" s="199" t="s">
        <v>562</v>
      </c>
      <c r="E126" s="198" t="s">
        <v>561</v>
      </c>
      <c r="F126" s="197" t="s">
        <v>555</v>
      </c>
      <c r="G126" s="194">
        <v>1</v>
      </c>
      <c r="H126" s="196"/>
      <c r="I126" s="196">
        <f>ROUND(G126*H126,2)</f>
        <v>0</v>
      </c>
      <c r="J126" s="195">
        <v>0</v>
      </c>
      <c r="K126" s="194">
        <f>G126*J126</f>
        <v>0</v>
      </c>
      <c r="L126" s="195">
        <v>0</v>
      </c>
      <c r="M126" s="194">
        <f>G126*L126</f>
        <v>0</v>
      </c>
      <c r="N126" s="193">
        <v>21</v>
      </c>
      <c r="O126" s="192">
        <v>2048</v>
      </c>
      <c r="P126" s="191" t="s">
        <v>91</v>
      </c>
    </row>
    <row r="127" spans="1:16" s="200" customFormat="1" ht="12.75" customHeight="1">
      <c r="B127" s="204" t="s">
        <v>80</v>
      </c>
      <c r="D127" s="201" t="s">
        <v>560</v>
      </c>
      <c r="E127" s="201" t="s">
        <v>559</v>
      </c>
      <c r="I127" s="203">
        <f>I128</f>
        <v>0</v>
      </c>
      <c r="K127" s="202">
        <f>K128</f>
        <v>0</v>
      </c>
      <c r="M127" s="202">
        <f>M128</f>
        <v>0</v>
      </c>
      <c r="P127" s="201" t="s">
        <v>21</v>
      </c>
    </row>
    <row r="128" spans="1:16" s="191" customFormat="1" ht="24" customHeight="1">
      <c r="A128" s="197" t="s">
        <v>558</v>
      </c>
      <c r="B128" s="197" t="s">
        <v>144</v>
      </c>
      <c r="C128" s="197" t="s">
        <v>531</v>
      </c>
      <c r="D128" s="199" t="s">
        <v>557</v>
      </c>
      <c r="E128" s="198" t="s">
        <v>556</v>
      </c>
      <c r="F128" s="197" t="s">
        <v>555</v>
      </c>
      <c r="G128" s="194">
        <v>1</v>
      </c>
      <c r="H128" s="196"/>
      <c r="I128" s="196">
        <f>ROUND(G128*H128,2)</f>
        <v>0</v>
      </c>
      <c r="J128" s="195">
        <v>0</v>
      </c>
      <c r="K128" s="194">
        <f>G128*J128</f>
        <v>0</v>
      </c>
      <c r="L128" s="195">
        <v>0</v>
      </c>
      <c r="M128" s="194">
        <f>G128*L128</f>
        <v>0</v>
      </c>
      <c r="N128" s="193">
        <v>21</v>
      </c>
      <c r="O128" s="192">
        <v>8192</v>
      </c>
      <c r="P128" s="191" t="s">
        <v>91</v>
      </c>
    </row>
    <row r="129" spans="1:16" s="200" customFormat="1" ht="12.75" customHeight="1">
      <c r="B129" s="204" t="s">
        <v>80</v>
      </c>
      <c r="D129" s="201" t="s">
        <v>554</v>
      </c>
      <c r="E129" s="201" t="s">
        <v>553</v>
      </c>
      <c r="I129" s="203">
        <f>I130</f>
        <v>0</v>
      </c>
      <c r="K129" s="202">
        <f>K130</f>
        <v>0</v>
      </c>
      <c r="M129" s="202">
        <f>M130</f>
        <v>0</v>
      </c>
      <c r="P129" s="201" t="s">
        <v>21</v>
      </c>
    </row>
    <row r="130" spans="1:16" s="191" customFormat="1" ht="13.5" customHeight="1">
      <c r="A130" s="197" t="s">
        <v>552</v>
      </c>
      <c r="B130" s="197" t="s">
        <v>144</v>
      </c>
      <c r="C130" s="197" t="s">
        <v>531</v>
      </c>
      <c r="D130" s="199" t="s">
        <v>551</v>
      </c>
      <c r="E130" s="198" t="s">
        <v>550</v>
      </c>
      <c r="F130" s="197" t="s">
        <v>160</v>
      </c>
      <c r="G130" s="194">
        <v>30</v>
      </c>
      <c r="H130" s="196"/>
      <c r="I130" s="196">
        <f>ROUND(G130*H130,2)</f>
        <v>0</v>
      </c>
      <c r="J130" s="195">
        <v>0</v>
      </c>
      <c r="K130" s="194">
        <f>G130*J130</f>
        <v>0</v>
      </c>
      <c r="L130" s="195">
        <v>0</v>
      </c>
      <c r="M130" s="194">
        <f>G130*L130</f>
        <v>0</v>
      </c>
      <c r="N130" s="193">
        <v>21</v>
      </c>
      <c r="O130" s="192">
        <v>8192</v>
      </c>
      <c r="P130" s="191" t="s">
        <v>91</v>
      </c>
    </row>
    <row r="131" spans="1:16" s="200" customFormat="1" ht="12.75" customHeight="1">
      <c r="B131" s="204" t="s">
        <v>80</v>
      </c>
      <c r="D131" s="201" t="s">
        <v>549</v>
      </c>
      <c r="E131" s="201" t="s">
        <v>548</v>
      </c>
      <c r="I131" s="203">
        <f>SUM(I132:I137)</f>
        <v>0</v>
      </c>
      <c r="K131" s="202">
        <f>SUM(K132:K137)</f>
        <v>0</v>
      </c>
      <c r="M131" s="202">
        <f>SUM(M132:M137)</f>
        <v>0</v>
      </c>
      <c r="P131" s="201" t="s">
        <v>21</v>
      </c>
    </row>
    <row r="132" spans="1:16" s="191" customFormat="1" ht="34.5" customHeight="1">
      <c r="A132" s="197" t="s">
        <v>547</v>
      </c>
      <c r="B132" s="197" t="s">
        <v>144</v>
      </c>
      <c r="C132" s="197" t="s">
        <v>531</v>
      </c>
      <c r="D132" s="199" t="s">
        <v>546</v>
      </c>
      <c r="E132" s="198" t="s">
        <v>545</v>
      </c>
      <c r="F132" s="197"/>
      <c r="G132" s="194">
        <v>0</v>
      </c>
      <c r="H132" s="196">
        <v>0</v>
      </c>
      <c r="I132" s="196">
        <f t="shared" ref="I132:I137" si="15">ROUND(G132*H132,2)</f>
        <v>0</v>
      </c>
      <c r="J132" s="195">
        <v>0</v>
      </c>
      <c r="K132" s="194">
        <f t="shared" ref="K132:K137" si="16">G132*J132</f>
        <v>0</v>
      </c>
      <c r="L132" s="195">
        <v>0</v>
      </c>
      <c r="M132" s="194">
        <f t="shared" ref="M132:M137" si="17">G132*L132</f>
        <v>0</v>
      </c>
      <c r="N132" s="193">
        <v>21</v>
      </c>
      <c r="O132" s="192">
        <v>512</v>
      </c>
      <c r="P132" s="191" t="s">
        <v>91</v>
      </c>
    </row>
    <row r="133" spans="1:16" s="191" customFormat="1" ht="34.5" customHeight="1">
      <c r="A133" s="197" t="s">
        <v>544</v>
      </c>
      <c r="B133" s="197" t="s">
        <v>144</v>
      </c>
      <c r="C133" s="197" t="s">
        <v>531</v>
      </c>
      <c r="D133" s="199" t="s">
        <v>543</v>
      </c>
      <c r="E133" s="198" t="s">
        <v>542</v>
      </c>
      <c r="F133" s="197"/>
      <c r="G133" s="194">
        <v>0</v>
      </c>
      <c r="H133" s="196">
        <v>0</v>
      </c>
      <c r="I133" s="196">
        <f t="shared" si="15"/>
        <v>0</v>
      </c>
      <c r="J133" s="195">
        <v>0</v>
      </c>
      <c r="K133" s="194">
        <f t="shared" si="16"/>
        <v>0</v>
      </c>
      <c r="L133" s="195">
        <v>0</v>
      </c>
      <c r="M133" s="194">
        <f t="shared" si="17"/>
        <v>0</v>
      </c>
      <c r="N133" s="193">
        <v>21</v>
      </c>
      <c r="O133" s="192">
        <v>512</v>
      </c>
      <c r="P133" s="191" t="s">
        <v>91</v>
      </c>
    </row>
    <row r="134" spans="1:16" s="191" customFormat="1" ht="55.5" customHeight="1">
      <c r="A134" s="197" t="s">
        <v>541</v>
      </c>
      <c r="B134" s="197" t="s">
        <v>144</v>
      </c>
      <c r="C134" s="197" t="s">
        <v>531</v>
      </c>
      <c r="D134" s="199" t="s">
        <v>540</v>
      </c>
      <c r="E134" s="198" t="s">
        <v>539</v>
      </c>
      <c r="F134" s="197"/>
      <c r="G134" s="194">
        <v>0</v>
      </c>
      <c r="H134" s="196">
        <v>0</v>
      </c>
      <c r="I134" s="196">
        <f t="shared" si="15"/>
        <v>0</v>
      </c>
      <c r="J134" s="195">
        <v>0</v>
      </c>
      <c r="K134" s="194">
        <f t="shared" si="16"/>
        <v>0</v>
      </c>
      <c r="L134" s="195">
        <v>0</v>
      </c>
      <c r="M134" s="194">
        <f t="shared" si="17"/>
        <v>0</v>
      </c>
      <c r="N134" s="193">
        <v>21</v>
      </c>
      <c r="O134" s="192">
        <v>512</v>
      </c>
      <c r="P134" s="191" t="s">
        <v>91</v>
      </c>
    </row>
    <row r="135" spans="1:16" s="191" customFormat="1" ht="45" customHeight="1">
      <c r="A135" s="197" t="s">
        <v>538</v>
      </c>
      <c r="B135" s="197" t="s">
        <v>144</v>
      </c>
      <c r="C135" s="197" t="s">
        <v>531</v>
      </c>
      <c r="D135" s="199" t="s">
        <v>537</v>
      </c>
      <c r="E135" s="198" t="s">
        <v>536</v>
      </c>
      <c r="F135" s="197"/>
      <c r="G135" s="194">
        <v>0</v>
      </c>
      <c r="H135" s="196">
        <v>0</v>
      </c>
      <c r="I135" s="196">
        <f t="shared" si="15"/>
        <v>0</v>
      </c>
      <c r="J135" s="195">
        <v>0</v>
      </c>
      <c r="K135" s="194">
        <f t="shared" si="16"/>
        <v>0</v>
      </c>
      <c r="L135" s="195">
        <v>0</v>
      </c>
      <c r="M135" s="194">
        <f t="shared" si="17"/>
        <v>0</v>
      </c>
      <c r="N135" s="193">
        <v>21</v>
      </c>
      <c r="O135" s="192">
        <v>512</v>
      </c>
      <c r="P135" s="191" t="s">
        <v>91</v>
      </c>
    </row>
    <row r="136" spans="1:16" s="191" customFormat="1" ht="55.5" customHeight="1">
      <c r="A136" s="197" t="s">
        <v>535</v>
      </c>
      <c r="B136" s="197" t="s">
        <v>144</v>
      </c>
      <c r="C136" s="197" t="s">
        <v>531</v>
      </c>
      <c r="D136" s="199" t="s">
        <v>534</v>
      </c>
      <c r="E136" s="198" t="s">
        <v>533</v>
      </c>
      <c r="F136" s="197"/>
      <c r="G136" s="194">
        <v>0</v>
      </c>
      <c r="H136" s="196">
        <v>0</v>
      </c>
      <c r="I136" s="196">
        <f t="shared" si="15"/>
        <v>0</v>
      </c>
      <c r="J136" s="195">
        <v>0</v>
      </c>
      <c r="K136" s="194">
        <f t="shared" si="16"/>
        <v>0</v>
      </c>
      <c r="L136" s="195">
        <v>0</v>
      </c>
      <c r="M136" s="194">
        <f t="shared" si="17"/>
        <v>0</v>
      </c>
      <c r="N136" s="193">
        <v>21</v>
      </c>
      <c r="O136" s="192">
        <v>512</v>
      </c>
      <c r="P136" s="191" t="s">
        <v>91</v>
      </c>
    </row>
    <row r="137" spans="1:16" s="191" customFormat="1" ht="24" customHeight="1">
      <c r="A137" s="197" t="s">
        <v>532</v>
      </c>
      <c r="B137" s="197" t="s">
        <v>144</v>
      </c>
      <c r="C137" s="197" t="s">
        <v>531</v>
      </c>
      <c r="D137" s="199" t="s">
        <v>530</v>
      </c>
      <c r="E137" s="198" t="s">
        <v>529</v>
      </c>
      <c r="F137" s="197"/>
      <c r="G137" s="194">
        <v>0</v>
      </c>
      <c r="H137" s="196">
        <v>0</v>
      </c>
      <c r="I137" s="196">
        <f t="shared" si="15"/>
        <v>0</v>
      </c>
      <c r="J137" s="195">
        <v>0</v>
      </c>
      <c r="K137" s="194">
        <f t="shared" si="16"/>
        <v>0</v>
      </c>
      <c r="L137" s="195">
        <v>0</v>
      </c>
      <c r="M137" s="194">
        <f t="shared" si="17"/>
        <v>0</v>
      </c>
      <c r="N137" s="193">
        <v>21</v>
      </c>
      <c r="O137" s="192">
        <v>512</v>
      </c>
      <c r="P137" s="191" t="s">
        <v>91</v>
      </c>
    </row>
    <row r="138" spans="1:16" s="187" customFormat="1" ht="12.75" customHeight="1">
      <c r="E138" s="190" t="s">
        <v>528</v>
      </c>
      <c r="I138" s="189">
        <f>I14+I17+I121</f>
        <v>0</v>
      </c>
      <c r="K138" s="188">
        <f>K14+K17+K121</f>
        <v>3.003755</v>
      </c>
      <c r="M138" s="188">
        <f>M14+M17+M121</f>
        <v>0</v>
      </c>
    </row>
  </sheetData>
  <printOptions horizontalCentered="1"/>
  <pageMargins left="0.59055119752883911" right="0.59055119752883911" top="0.59055119752883911" bottom="0.59055119752883911" header="0" footer="0"/>
  <pageSetup paperSize="9" scale="84" fitToHeight="999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4"/>
  <sheetViews>
    <sheetView showGridLines="0" topLeftCell="A43" workbookViewId="0">
      <selection activeCell="X47" sqref="X47"/>
    </sheetView>
  </sheetViews>
  <sheetFormatPr defaultRowHeight="12.75" customHeight="1"/>
  <cols>
    <col min="1" max="1" width="2.83203125" style="186" customWidth="1"/>
    <col min="2" max="2" width="2.1640625" style="186" customWidth="1"/>
    <col min="3" max="3" width="3.1640625" style="186" customWidth="1"/>
    <col min="4" max="4" width="8" style="186" customWidth="1"/>
    <col min="5" max="5" width="15.83203125" style="186" customWidth="1"/>
    <col min="6" max="6" width="0.6640625" style="186" customWidth="1"/>
    <col min="7" max="7" width="3" style="186" customWidth="1"/>
    <col min="8" max="8" width="3.1640625" style="186" customWidth="1"/>
    <col min="9" max="9" width="11.33203125" style="186" customWidth="1"/>
    <col min="10" max="10" width="15.83203125" style="186" customWidth="1"/>
    <col min="11" max="11" width="0.83203125" style="186" customWidth="1"/>
    <col min="12" max="12" width="2.83203125" style="186" customWidth="1"/>
    <col min="13" max="13" width="3.33203125" style="186" customWidth="1"/>
    <col min="14" max="14" width="2.33203125" style="186" customWidth="1"/>
    <col min="15" max="15" width="14.83203125" style="186" customWidth="1"/>
    <col min="16" max="16" width="3.33203125" style="186" customWidth="1"/>
    <col min="17" max="17" width="2.33203125" style="186" customWidth="1"/>
    <col min="18" max="18" width="15.83203125" style="186" customWidth="1"/>
    <col min="19" max="19" width="0.6640625" style="186" customWidth="1"/>
    <col min="20" max="256" width="9.33203125" style="186"/>
    <col min="257" max="257" width="2.83203125" style="186" customWidth="1"/>
    <col min="258" max="258" width="2.1640625" style="186" customWidth="1"/>
    <col min="259" max="259" width="3.1640625" style="186" customWidth="1"/>
    <col min="260" max="260" width="8" style="186" customWidth="1"/>
    <col min="261" max="261" width="15.83203125" style="186" customWidth="1"/>
    <col min="262" max="262" width="0.6640625" style="186" customWidth="1"/>
    <col min="263" max="263" width="3" style="186" customWidth="1"/>
    <col min="264" max="264" width="3.1640625" style="186" customWidth="1"/>
    <col min="265" max="265" width="11.33203125" style="186" customWidth="1"/>
    <col min="266" max="266" width="15.83203125" style="186" customWidth="1"/>
    <col min="267" max="267" width="0.83203125" style="186" customWidth="1"/>
    <col min="268" max="268" width="2.83203125" style="186" customWidth="1"/>
    <col min="269" max="269" width="3.33203125" style="186" customWidth="1"/>
    <col min="270" max="270" width="2.33203125" style="186" customWidth="1"/>
    <col min="271" max="271" width="14.83203125" style="186" customWidth="1"/>
    <col min="272" max="272" width="3.33203125" style="186" customWidth="1"/>
    <col min="273" max="273" width="2.33203125" style="186" customWidth="1"/>
    <col min="274" max="274" width="15.83203125" style="186" customWidth="1"/>
    <col min="275" max="275" width="0.6640625" style="186" customWidth="1"/>
    <col min="276" max="512" width="9.33203125" style="186"/>
    <col min="513" max="513" width="2.83203125" style="186" customWidth="1"/>
    <col min="514" max="514" width="2.1640625" style="186" customWidth="1"/>
    <col min="515" max="515" width="3.1640625" style="186" customWidth="1"/>
    <col min="516" max="516" width="8" style="186" customWidth="1"/>
    <col min="517" max="517" width="15.83203125" style="186" customWidth="1"/>
    <col min="518" max="518" width="0.6640625" style="186" customWidth="1"/>
    <col min="519" max="519" width="3" style="186" customWidth="1"/>
    <col min="520" max="520" width="3.1640625" style="186" customWidth="1"/>
    <col min="521" max="521" width="11.33203125" style="186" customWidth="1"/>
    <col min="522" max="522" width="15.83203125" style="186" customWidth="1"/>
    <col min="523" max="523" width="0.83203125" style="186" customWidth="1"/>
    <col min="524" max="524" width="2.83203125" style="186" customWidth="1"/>
    <col min="525" max="525" width="3.33203125" style="186" customWidth="1"/>
    <col min="526" max="526" width="2.33203125" style="186" customWidth="1"/>
    <col min="527" max="527" width="14.83203125" style="186" customWidth="1"/>
    <col min="528" max="528" width="3.33203125" style="186" customWidth="1"/>
    <col min="529" max="529" width="2.33203125" style="186" customWidth="1"/>
    <col min="530" max="530" width="15.83203125" style="186" customWidth="1"/>
    <col min="531" max="531" width="0.6640625" style="186" customWidth="1"/>
    <col min="532" max="768" width="9.33203125" style="186"/>
    <col min="769" max="769" width="2.83203125" style="186" customWidth="1"/>
    <col min="770" max="770" width="2.1640625" style="186" customWidth="1"/>
    <col min="771" max="771" width="3.1640625" style="186" customWidth="1"/>
    <col min="772" max="772" width="8" style="186" customWidth="1"/>
    <col min="773" max="773" width="15.83203125" style="186" customWidth="1"/>
    <col min="774" max="774" width="0.6640625" style="186" customWidth="1"/>
    <col min="775" max="775" width="3" style="186" customWidth="1"/>
    <col min="776" max="776" width="3.1640625" style="186" customWidth="1"/>
    <col min="777" max="777" width="11.33203125" style="186" customWidth="1"/>
    <col min="778" max="778" width="15.83203125" style="186" customWidth="1"/>
    <col min="779" max="779" width="0.83203125" style="186" customWidth="1"/>
    <col min="780" max="780" width="2.83203125" style="186" customWidth="1"/>
    <col min="781" max="781" width="3.33203125" style="186" customWidth="1"/>
    <col min="782" max="782" width="2.33203125" style="186" customWidth="1"/>
    <col min="783" max="783" width="14.83203125" style="186" customWidth="1"/>
    <col min="784" max="784" width="3.33203125" style="186" customWidth="1"/>
    <col min="785" max="785" width="2.33203125" style="186" customWidth="1"/>
    <col min="786" max="786" width="15.83203125" style="186" customWidth="1"/>
    <col min="787" max="787" width="0.6640625" style="186" customWidth="1"/>
    <col min="788" max="1024" width="9.33203125" style="186"/>
    <col min="1025" max="1025" width="2.83203125" style="186" customWidth="1"/>
    <col min="1026" max="1026" width="2.1640625" style="186" customWidth="1"/>
    <col min="1027" max="1027" width="3.1640625" style="186" customWidth="1"/>
    <col min="1028" max="1028" width="8" style="186" customWidth="1"/>
    <col min="1029" max="1029" width="15.83203125" style="186" customWidth="1"/>
    <col min="1030" max="1030" width="0.6640625" style="186" customWidth="1"/>
    <col min="1031" max="1031" width="3" style="186" customWidth="1"/>
    <col min="1032" max="1032" width="3.1640625" style="186" customWidth="1"/>
    <col min="1033" max="1033" width="11.33203125" style="186" customWidth="1"/>
    <col min="1034" max="1034" width="15.83203125" style="186" customWidth="1"/>
    <col min="1035" max="1035" width="0.83203125" style="186" customWidth="1"/>
    <col min="1036" max="1036" width="2.83203125" style="186" customWidth="1"/>
    <col min="1037" max="1037" width="3.33203125" style="186" customWidth="1"/>
    <col min="1038" max="1038" width="2.33203125" style="186" customWidth="1"/>
    <col min="1039" max="1039" width="14.83203125" style="186" customWidth="1"/>
    <col min="1040" max="1040" width="3.33203125" style="186" customWidth="1"/>
    <col min="1041" max="1041" width="2.33203125" style="186" customWidth="1"/>
    <col min="1042" max="1042" width="15.83203125" style="186" customWidth="1"/>
    <col min="1043" max="1043" width="0.6640625" style="186" customWidth="1"/>
    <col min="1044" max="1280" width="9.33203125" style="186"/>
    <col min="1281" max="1281" width="2.83203125" style="186" customWidth="1"/>
    <col min="1282" max="1282" width="2.1640625" style="186" customWidth="1"/>
    <col min="1283" max="1283" width="3.1640625" style="186" customWidth="1"/>
    <col min="1284" max="1284" width="8" style="186" customWidth="1"/>
    <col min="1285" max="1285" width="15.83203125" style="186" customWidth="1"/>
    <col min="1286" max="1286" width="0.6640625" style="186" customWidth="1"/>
    <col min="1287" max="1287" width="3" style="186" customWidth="1"/>
    <col min="1288" max="1288" width="3.1640625" style="186" customWidth="1"/>
    <col min="1289" max="1289" width="11.33203125" style="186" customWidth="1"/>
    <col min="1290" max="1290" width="15.83203125" style="186" customWidth="1"/>
    <col min="1291" max="1291" width="0.83203125" style="186" customWidth="1"/>
    <col min="1292" max="1292" width="2.83203125" style="186" customWidth="1"/>
    <col min="1293" max="1293" width="3.33203125" style="186" customWidth="1"/>
    <col min="1294" max="1294" width="2.33203125" style="186" customWidth="1"/>
    <col min="1295" max="1295" width="14.83203125" style="186" customWidth="1"/>
    <col min="1296" max="1296" width="3.33203125" style="186" customWidth="1"/>
    <col min="1297" max="1297" width="2.33203125" style="186" customWidth="1"/>
    <col min="1298" max="1298" width="15.83203125" style="186" customWidth="1"/>
    <col min="1299" max="1299" width="0.6640625" style="186" customWidth="1"/>
    <col min="1300" max="1536" width="9.33203125" style="186"/>
    <col min="1537" max="1537" width="2.83203125" style="186" customWidth="1"/>
    <col min="1538" max="1538" width="2.1640625" style="186" customWidth="1"/>
    <col min="1539" max="1539" width="3.1640625" style="186" customWidth="1"/>
    <col min="1540" max="1540" width="8" style="186" customWidth="1"/>
    <col min="1541" max="1541" width="15.83203125" style="186" customWidth="1"/>
    <col min="1542" max="1542" width="0.6640625" style="186" customWidth="1"/>
    <col min="1543" max="1543" width="3" style="186" customWidth="1"/>
    <col min="1544" max="1544" width="3.1640625" style="186" customWidth="1"/>
    <col min="1545" max="1545" width="11.33203125" style="186" customWidth="1"/>
    <col min="1546" max="1546" width="15.83203125" style="186" customWidth="1"/>
    <col min="1547" max="1547" width="0.83203125" style="186" customWidth="1"/>
    <col min="1548" max="1548" width="2.83203125" style="186" customWidth="1"/>
    <col min="1549" max="1549" width="3.33203125" style="186" customWidth="1"/>
    <col min="1550" max="1550" width="2.33203125" style="186" customWidth="1"/>
    <col min="1551" max="1551" width="14.83203125" style="186" customWidth="1"/>
    <col min="1552" max="1552" width="3.33203125" style="186" customWidth="1"/>
    <col min="1553" max="1553" width="2.33203125" style="186" customWidth="1"/>
    <col min="1554" max="1554" width="15.83203125" style="186" customWidth="1"/>
    <col min="1555" max="1555" width="0.6640625" style="186" customWidth="1"/>
    <col min="1556" max="1792" width="9.33203125" style="186"/>
    <col min="1793" max="1793" width="2.83203125" style="186" customWidth="1"/>
    <col min="1794" max="1794" width="2.1640625" style="186" customWidth="1"/>
    <col min="1795" max="1795" width="3.1640625" style="186" customWidth="1"/>
    <col min="1796" max="1796" width="8" style="186" customWidth="1"/>
    <col min="1797" max="1797" width="15.83203125" style="186" customWidth="1"/>
    <col min="1798" max="1798" width="0.6640625" style="186" customWidth="1"/>
    <col min="1799" max="1799" width="3" style="186" customWidth="1"/>
    <col min="1800" max="1800" width="3.1640625" style="186" customWidth="1"/>
    <col min="1801" max="1801" width="11.33203125" style="186" customWidth="1"/>
    <col min="1802" max="1802" width="15.83203125" style="186" customWidth="1"/>
    <col min="1803" max="1803" width="0.83203125" style="186" customWidth="1"/>
    <col min="1804" max="1804" width="2.83203125" style="186" customWidth="1"/>
    <col min="1805" max="1805" width="3.33203125" style="186" customWidth="1"/>
    <col min="1806" max="1806" width="2.33203125" style="186" customWidth="1"/>
    <col min="1807" max="1807" width="14.83203125" style="186" customWidth="1"/>
    <col min="1808" max="1808" width="3.33203125" style="186" customWidth="1"/>
    <col min="1809" max="1809" width="2.33203125" style="186" customWidth="1"/>
    <col min="1810" max="1810" width="15.83203125" style="186" customWidth="1"/>
    <col min="1811" max="1811" width="0.6640625" style="186" customWidth="1"/>
    <col min="1812" max="2048" width="9.33203125" style="186"/>
    <col min="2049" max="2049" width="2.83203125" style="186" customWidth="1"/>
    <col min="2050" max="2050" width="2.1640625" style="186" customWidth="1"/>
    <col min="2051" max="2051" width="3.1640625" style="186" customWidth="1"/>
    <col min="2052" max="2052" width="8" style="186" customWidth="1"/>
    <col min="2053" max="2053" width="15.83203125" style="186" customWidth="1"/>
    <col min="2054" max="2054" width="0.6640625" style="186" customWidth="1"/>
    <col min="2055" max="2055" width="3" style="186" customWidth="1"/>
    <col min="2056" max="2056" width="3.1640625" style="186" customWidth="1"/>
    <col min="2057" max="2057" width="11.33203125" style="186" customWidth="1"/>
    <col min="2058" max="2058" width="15.83203125" style="186" customWidth="1"/>
    <col min="2059" max="2059" width="0.83203125" style="186" customWidth="1"/>
    <col min="2060" max="2060" width="2.83203125" style="186" customWidth="1"/>
    <col min="2061" max="2061" width="3.33203125" style="186" customWidth="1"/>
    <col min="2062" max="2062" width="2.33203125" style="186" customWidth="1"/>
    <col min="2063" max="2063" width="14.83203125" style="186" customWidth="1"/>
    <col min="2064" max="2064" width="3.33203125" style="186" customWidth="1"/>
    <col min="2065" max="2065" width="2.33203125" style="186" customWidth="1"/>
    <col min="2066" max="2066" width="15.83203125" style="186" customWidth="1"/>
    <col min="2067" max="2067" width="0.6640625" style="186" customWidth="1"/>
    <col min="2068" max="2304" width="9.33203125" style="186"/>
    <col min="2305" max="2305" width="2.83203125" style="186" customWidth="1"/>
    <col min="2306" max="2306" width="2.1640625" style="186" customWidth="1"/>
    <col min="2307" max="2307" width="3.1640625" style="186" customWidth="1"/>
    <col min="2308" max="2308" width="8" style="186" customWidth="1"/>
    <col min="2309" max="2309" width="15.83203125" style="186" customWidth="1"/>
    <col min="2310" max="2310" width="0.6640625" style="186" customWidth="1"/>
    <col min="2311" max="2311" width="3" style="186" customWidth="1"/>
    <col min="2312" max="2312" width="3.1640625" style="186" customWidth="1"/>
    <col min="2313" max="2313" width="11.33203125" style="186" customWidth="1"/>
    <col min="2314" max="2314" width="15.83203125" style="186" customWidth="1"/>
    <col min="2315" max="2315" width="0.83203125" style="186" customWidth="1"/>
    <col min="2316" max="2316" width="2.83203125" style="186" customWidth="1"/>
    <col min="2317" max="2317" width="3.33203125" style="186" customWidth="1"/>
    <col min="2318" max="2318" width="2.33203125" style="186" customWidth="1"/>
    <col min="2319" max="2319" width="14.83203125" style="186" customWidth="1"/>
    <col min="2320" max="2320" width="3.33203125" style="186" customWidth="1"/>
    <col min="2321" max="2321" width="2.33203125" style="186" customWidth="1"/>
    <col min="2322" max="2322" width="15.83203125" style="186" customWidth="1"/>
    <col min="2323" max="2323" width="0.6640625" style="186" customWidth="1"/>
    <col min="2324" max="2560" width="9.33203125" style="186"/>
    <col min="2561" max="2561" width="2.83203125" style="186" customWidth="1"/>
    <col min="2562" max="2562" width="2.1640625" style="186" customWidth="1"/>
    <col min="2563" max="2563" width="3.1640625" style="186" customWidth="1"/>
    <col min="2564" max="2564" width="8" style="186" customWidth="1"/>
    <col min="2565" max="2565" width="15.83203125" style="186" customWidth="1"/>
    <col min="2566" max="2566" width="0.6640625" style="186" customWidth="1"/>
    <col min="2567" max="2567" width="3" style="186" customWidth="1"/>
    <col min="2568" max="2568" width="3.1640625" style="186" customWidth="1"/>
    <col min="2569" max="2569" width="11.33203125" style="186" customWidth="1"/>
    <col min="2570" max="2570" width="15.83203125" style="186" customWidth="1"/>
    <col min="2571" max="2571" width="0.83203125" style="186" customWidth="1"/>
    <col min="2572" max="2572" width="2.83203125" style="186" customWidth="1"/>
    <col min="2573" max="2573" width="3.33203125" style="186" customWidth="1"/>
    <col min="2574" max="2574" width="2.33203125" style="186" customWidth="1"/>
    <col min="2575" max="2575" width="14.83203125" style="186" customWidth="1"/>
    <col min="2576" max="2576" width="3.33203125" style="186" customWidth="1"/>
    <col min="2577" max="2577" width="2.33203125" style="186" customWidth="1"/>
    <col min="2578" max="2578" width="15.83203125" style="186" customWidth="1"/>
    <col min="2579" max="2579" width="0.6640625" style="186" customWidth="1"/>
    <col min="2580" max="2816" width="9.33203125" style="186"/>
    <col min="2817" max="2817" width="2.83203125" style="186" customWidth="1"/>
    <col min="2818" max="2818" width="2.1640625" style="186" customWidth="1"/>
    <col min="2819" max="2819" width="3.1640625" style="186" customWidth="1"/>
    <col min="2820" max="2820" width="8" style="186" customWidth="1"/>
    <col min="2821" max="2821" width="15.83203125" style="186" customWidth="1"/>
    <col min="2822" max="2822" width="0.6640625" style="186" customWidth="1"/>
    <col min="2823" max="2823" width="3" style="186" customWidth="1"/>
    <col min="2824" max="2824" width="3.1640625" style="186" customWidth="1"/>
    <col min="2825" max="2825" width="11.33203125" style="186" customWidth="1"/>
    <col min="2826" max="2826" width="15.83203125" style="186" customWidth="1"/>
    <col min="2827" max="2827" width="0.83203125" style="186" customWidth="1"/>
    <col min="2828" max="2828" width="2.83203125" style="186" customWidth="1"/>
    <col min="2829" max="2829" width="3.33203125" style="186" customWidth="1"/>
    <col min="2830" max="2830" width="2.33203125" style="186" customWidth="1"/>
    <col min="2831" max="2831" width="14.83203125" style="186" customWidth="1"/>
    <col min="2832" max="2832" width="3.33203125" style="186" customWidth="1"/>
    <col min="2833" max="2833" width="2.33203125" style="186" customWidth="1"/>
    <col min="2834" max="2834" width="15.83203125" style="186" customWidth="1"/>
    <col min="2835" max="2835" width="0.6640625" style="186" customWidth="1"/>
    <col min="2836" max="3072" width="9.33203125" style="186"/>
    <col min="3073" max="3073" width="2.83203125" style="186" customWidth="1"/>
    <col min="3074" max="3074" width="2.1640625" style="186" customWidth="1"/>
    <col min="3075" max="3075" width="3.1640625" style="186" customWidth="1"/>
    <col min="3076" max="3076" width="8" style="186" customWidth="1"/>
    <col min="3077" max="3077" width="15.83203125" style="186" customWidth="1"/>
    <col min="3078" max="3078" width="0.6640625" style="186" customWidth="1"/>
    <col min="3079" max="3079" width="3" style="186" customWidth="1"/>
    <col min="3080" max="3080" width="3.1640625" style="186" customWidth="1"/>
    <col min="3081" max="3081" width="11.33203125" style="186" customWidth="1"/>
    <col min="3082" max="3082" width="15.83203125" style="186" customWidth="1"/>
    <col min="3083" max="3083" width="0.83203125" style="186" customWidth="1"/>
    <col min="3084" max="3084" width="2.83203125" style="186" customWidth="1"/>
    <col min="3085" max="3085" width="3.33203125" style="186" customWidth="1"/>
    <col min="3086" max="3086" width="2.33203125" style="186" customWidth="1"/>
    <col min="3087" max="3087" width="14.83203125" style="186" customWidth="1"/>
    <col min="3088" max="3088" width="3.33203125" style="186" customWidth="1"/>
    <col min="3089" max="3089" width="2.33203125" style="186" customWidth="1"/>
    <col min="3090" max="3090" width="15.83203125" style="186" customWidth="1"/>
    <col min="3091" max="3091" width="0.6640625" style="186" customWidth="1"/>
    <col min="3092" max="3328" width="9.33203125" style="186"/>
    <col min="3329" max="3329" width="2.83203125" style="186" customWidth="1"/>
    <col min="3330" max="3330" width="2.1640625" style="186" customWidth="1"/>
    <col min="3331" max="3331" width="3.1640625" style="186" customWidth="1"/>
    <col min="3332" max="3332" width="8" style="186" customWidth="1"/>
    <col min="3333" max="3333" width="15.83203125" style="186" customWidth="1"/>
    <col min="3334" max="3334" width="0.6640625" style="186" customWidth="1"/>
    <col min="3335" max="3335" width="3" style="186" customWidth="1"/>
    <col min="3336" max="3336" width="3.1640625" style="186" customWidth="1"/>
    <col min="3337" max="3337" width="11.33203125" style="186" customWidth="1"/>
    <col min="3338" max="3338" width="15.83203125" style="186" customWidth="1"/>
    <col min="3339" max="3339" width="0.83203125" style="186" customWidth="1"/>
    <col min="3340" max="3340" width="2.83203125" style="186" customWidth="1"/>
    <col min="3341" max="3341" width="3.33203125" style="186" customWidth="1"/>
    <col min="3342" max="3342" width="2.33203125" style="186" customWidth="1"/>
    <col min="3343" max="3343" width="14.83203125" style="186" customWidth="1"/>
    <col min="3344" max="3344" width="3.33203125" style="186" customWidth="1"/>
    <col min="3345" max="3345" width="2.33203125" style="186" customWidth="1"/>
    <col min="3346" max="3346" width="15.83203125" style="186" customWidth="1"/>
    <col min="3347" max="3347" width="0.6640625" style="186" customWidth="1"/>
    <col min="3348" max="3584" width="9.33203125" style="186"/>
    <col min="3585" max="3585" width="2.83203125" style="186" customWidth="1"/>
    <col min="3586" max="3586" width="2.1640625" style="186" customWidth="1"/>
    <col min="3587" max="3587" width="3.1640625" style="186" customWidth="1"/>
    <col min="3588" max="3588" width="8" style="186" customWidth="1"/>
    <col min="3589" max="3589" width="15.83203125" style="186" customWidth="1"/>
    <col min="3590" max="3590" width="0.6640625" style="186" customWidth="1"/>
    <col min="3591" max="3591" width="3" style="186" customWidth="1"/>
    <col min="3592" max="3592" width="3.1640625" style="186" customWidth="1"/>
    <col min="3593" max="3593" width="11.33203125" style="186" customWidth="1"/>
    <col min="3594" max="3594" width="15.83203125" style="186" customWidth="1"/>
    <col min="3595" max="3595" width="0.83203125" style="186" customWidth="1"/>
    <col min="3596" max="3596" width="2.83203125" style="186" customWidth="1"/>
    <col min="3597" max="3597" width="3.33203125" style="186" customWidth="1"/>
    <col min="3598" max="3598" width="2.33203125" style="186" customWidth="1"/>
    <col min="3599" max="3599" width="14.83203125" style="186" customWidth="1"/>
    <col min="3600" max="3600" width="3.33203125" style="186" customWidth="1"/>
    <col min="3601" max="3601" width="2.33203125" style="186" customWidth="1"/>
    <col min="3602" max="3602" width="15.83203125" style="186" customWidth="1"/>
    <col min="3603" max="3603" width="0.6640625" style="186" customWidth="1"/>
    <col min="3604" max="3840" width="9.33203125" style="186"/>
    <col min="3841" max="3841" width="2.83203125" style="186" customWidth="1"/>
    <col min="3842" max="3842" width="2.1640625" style="186" customWidth="1"/>
    <col min="3843" max="3843" width="3.1640625" style="186" customWidth="1"/>
    <col min="3844" max="3844" width="8" style="186" customWidth="1"/>
    <col min="3845" max="3845" width="15.83203125" style="186" customWidth="1"/>
    <col min="3846" max="3846" width="0.6640625" style="186" customWidth="1"/>
    <col min="3847" max="3847" width="3" style="186" customWidth="1"/>
    <col min="3848" max="3848" width="3.1640625" style="186" customWidth="1"/>
    <col min="3849" max="3849" width="11.33203125" style="186" customWidth="1"/>
    <col min="3850" max="3850" width="15.83203125" style="186" customWidth="1"/>
    <col min="3851" max="3851" width="0.83203125" style="186" customWidth="1"/>
    <col min="3852" max="3852" width="2.83203125" style="186" customWidth="1"/>
    <col min="3853" max="3853" width="3.33203125" style="186" customWidth="1"/>
    <col min="3854" max="3854" width="2.33203125" style="186" customWidth="1"/>
    <col min="3855" max="3855" width="14.83203125" style="186" customWidth="1"/>
    <col min="3856" max="3856" width="3.33203125" style="186" customWidth="1"/>
    <col min="3857" max="3857" width="2.33203125" style="186" customWidth="1"/>
    <col min="3858" max="3858" width="15.83203125" style="186" customWidth="1"/>
    <col min="3859" max="3859" width="0.6640625" style="186" customWidth="1"/>
    <col min="3860" max="4096" width="9.33203125" style="186"/>
    <col min="4097" max="4097" width="2.83203125" style="186" customWidth="1"/>
    <col min="4098" max="4098" width="2.1640625" style="186" customWidth="1"/>
    <col min="4099" max="4099" width="3.1640625" style="186" customWidth="1"/>
    <col min="4100" max="4100" width="8" style="186" customWidth="1"/>
    <col min="4101" max="4101" width="15.83203125" style="186" customWidth="1"/>
    <col min="4102" max="4102" width="0.6640625" style="186" customWidth="1"/>
    <col min="4103" max="4103" width="3" style="186" customWidth="1"/>
    <col min="4104" max="4104" width="3.1640625" style="186" customWidth="1"/>
    <col min="4105" max="4105" width="11.33203125" style="186" customWidth="1"/>
    <col min="4106" max="4106" width="15.83203125" style="186" customWidth="1"/>
    <col min="4107" max="4107" width="0.83203125" style="186" customWidth="1"/>
    <col min="4108" max="4108" width="2.83203125" style="186" customWidth="1"/>
    <col min="4109" max="4109" width="3.33203125" style="186" customWidth="1"/>
    <col min="4110" max="4110" width="2.33203125" style="186" customWidth="1"/>
    <col min="4111" max="4111" width="14.83203125" style="186" customWidth="1"/>
    <col min="4112" max="4112" width="3.33203125" style="186" customWidth="1"/>
    <col min="4113" max="4113" width="2.33203125" style="186" customWidth="1"/>
    <col min="4114" max="4114" width="15.83203125" style="186" customWidth="1"/>
    <col min="4115" max="4115" width="0.6640625" style="186" customWidth="1"/>
    <col min="4116" max="4352" width="9.33203125" style="186"/>
    <col min="4353" max="4353" width="2.83203125" style="186" customWidth="1"/>
    <col min="4354" max="4354" width="2.1640625" style="186" customWidth="1"/>
    <col min="4355" max="4355" width="3.1640625" style="186" customWidth="1"/>
    <col min="4356" max="4356" width="8" style="186" customWidth="1"/>
    <col min="4357" max="4357" width="15.83203125" style="186" customWidth="1"/>
    <col min="4358" max="4358" width="0.6640625" style="186" customWidth="1"/>
    <col min="4359" max="4359" width="3" style="186" customWidth="1"/>
    <col min="4360" max="4360" width="3.1640625" style="186" customWidth="1"/>
    <col min="4361" max="4361" width="11.33203125" style="186" customWidth="1"/>
    <col min="4362" max="4362" width="15.83203125" style="186" customWidth="1"/>
    <col min="4363" max="4363" width="0.83203125" style="186" customWidth="1"/>
    <col min="4364" max="4364" width="2.83203125" style="186" customWidth="1"/>
    <col min="4365" max="4365" width="3.33203125" style="186" customWidth="1"/>
    <col min="4366" max="4366" width="2.33203125" style="186" customWidth="1"/>
    <col min="4367" max="4367" width="14.83203125" style="186" customWidth="1"/>
    <col min="4368" max="4368" width="3.33203125" style="186" customWidth="1"/>
    <col min="4369" max="4369" width="2.33203125" style="186" customWidth="1"/>
    <col min="4370" max="4370" width="15.83203125" style="186" customWidth="1"/>
    <col min="4371" max="4371" width="0.6640625" style="186" customWidth="1"/>
    <col min="4372" max="4608" width="9.33203125" style="186"/>
    <col min="4609" max="4609" width="2.83203125" style="186" customWidth="1"/>
    <col min="4610" max="4610" width="2.1640625" style="186" customWidth="1"/>
    <col min="4611" max="4611" width="3.1640625" style="186" customWidth="1"/>
    <col min="4612" max="4612" width="8" style="186" customWidth="1"/>
    <col min="4613" max="4613" width="15.83203125" style="186" customWidth="1"/>
    <col min="4614" max="4614" width="0.6640625" style="186" customWidth="1"/>
    <col min="4615" max="4615" width="3" style="186" customWidth="1"/>
    <col min="4616" max="4616" width="3.1640625" style="186" customWidth="1"/>
    <col min="4617" max="4617" width="11.33203125" style="186" customWidth="1"/>
    <col min="4618" max="4618" width="15.83203125" style="186" customWidth="1"/>
    <col min="4619" max="4619" width="0.83203125" style="186" customWidth="1"/>
    <col min="4620" max="4620" width="2.83203125" style="186" customWidth="1"/>
    <col min="4621" max="4621" width="3.33203125" style="186" customWidth="1"/>
    <col min="4622" max="4622" width="2.33203125" style="186" customWidth="1"/>
    <col min="4623" max="4623" width="14.83203125" style="186" customWidth="1"/>
    <col min="4624" max="4624" width="3.33203125" style="186" customWidth="1"/>
    <col min="4625" max="4625" width="2.33203125" style="186" customWidth="1"/>
    <col min="4626" max="4626" width="15.83203125" style="186" customWidth="1"/>
    <col min="4627" max="4627" width="0.6640625" style="186" customWidth="1"/>
    <col min="4628" max="4864" width="9.33203125" style="186"/>
    <col min="4865" max="4865" width="2.83203125" style="186" customWidth="1"/>
    <col min="4866" max="4866" width="2.1640625" style="186" customWidth="1"/>
    <col min="4867" max="4867" width="3.1640625" style="186" customWidth="1"/>
    <col min="4868" max="4868" width="8" style="186" customWidth="1"/>
    <col min="4869" max="4869" width="15.83203125" style="186" customWidth="1"/>
    <col min="4870" max="4870" width="0.6640625" style="186" customWidth="1"/>
    <col min="4871" max="4871" width="3" style="186" customWidth="1"/>
    <col min="4872" max="4872" width="3.1640625" style="186" customWidth="1"/>
    <col min="4873" max="4873" width="11.33203125" style="186" customWidth="1"/>
    <col min="4874" max="4874" width="15.83203125" style="186" customWidth="1"/>
    <col min="4875" max="4875" width="0.83203125" style="186" customWidth="1"/>
    <col min="4876" max="4876" width="2.83203125" style="186" customWidth="1"/>
    <col min="4877" max="4877" width="3.33203125" style="186" customWidth="1"/>
    <col min="4878" max="4878" width="2.33203125" style="186" customWidth="1"/>
    <col min="4879" max="4879" width="14.83203125" style="186" customWidth="1"/>
    <col min="4880" max="4880" width="3.33203125" style="186" customWidth="1"/>
    <col min="4881" max="4881" width="2.33203125" style="186" customWidth="1"/>
    <col min="4882" max="4882" width="15.83203125" style="186" customWidth="1"/>
    <col min="4883" max="4883" width="0.6640625" style="186" customWidth="1"/>
    <col min="4884" max="5120" width="9.33203125" style="186"/>
    <col min="5121" max="5121" width="2.83203125" style="186" customWidth="1"/>
    <col min="5122" max="5122" width="2.1640625" style="186" customWidth="1"/>
    <col min="5123" max="5123" width="3.1640625" style="186" customWidth="1"/>
    <col min="5124" max="5124" width="8" style="186" customWidth="1"/>
    <col min="5125" max="5125" width="15.83203125" style="186" customWidth="1"/>
    <col min="5126" max="5126" width="0.6640625" style="186" customWidth="1"/>
    <col min="5127" max="5127" width="3" style="186" customWidth="1"/>
    <col min="5128" max="5128" width="3.1640625" style="186" customWidth="1"/>
    <col min="5129" max="5129" width="11.33203125" style="186" customWidth="1"/>
    <col min="5130" max="5130" width="15.83203125" style="186" customWidth="1"/>
    <col min="5131" max="5131" width="0.83203125" style="186" customWidth="1"/>
    <col min="5132" max="5132" width="2.83203125" style="186" customWidth="1"/>
    <col min="5133" max="5133" width="3.33203125" style="186" customWidth="1"/>
    <col min="5134" max="5134" width="2.33203125" style="186" customWidth="1"/>
    <col min="5135" max="5135" width="14.83203125" style="186" customWidth="1"/>
    <col min="5136" max="5136" width="3.33203125" style="186" customWidth="1"/>
    <col min="5137" max="5137" width="2.33203125" style="186" customWidth="1"/>
    <col min="5138" max="5138" width="15.83203125" style="186" customWidth="1"/>
    <col min="5139" max="5139" width="0.6640625" style="186" customWidth="1"/>
    <col min="5140" max="5376" width="9.33203125" style="186"/>
    <col min="5377" max="5377" width="2.83203125" style="186" customWidth="1"/>
    <col min="5378" max="5378" width="2.1640625" style="186" customWidth="1"/>
    <col min="5379" max="5379" width="3.1640625" style="186" customWidth="1"/>
    <col min="5380" max="5380" width="8" style="186" customWidth="1"/>
    <col min="5381" max="5381" width="15.83203125" style="186" customWidth="1"/>
    <col min="5382" max="5382" width="0.6640625" style="186" customWidth="1"/>
    <col min="5383" max="5383" width="3" style="186" customWidth="1"/>
    <col min="5384" max="5384" width="3.1640625" style="186" customWidth="1"/>
    <col min="5385" max="5385" width="11.33203125" style="186" customWidth="1"/>
    <col min="5386" max="5386" width="15.83203125" style="186" customWidth="1"/>
    <col min="5387" max="5387" width="0.83203125" style="186" customWidth="1"/>
    <col min="5388" max="5388" width="2.83203125" style="186" customWidth="1"/>
    <col min="5389" max="5389" width="3.33203125" style="186" customWidth="1"/>
    <col min="5390" max="5390" width="2.33203125" style="186" customWidth="1"/>
    <col min="5391" max="5391" width="14.83203125" style="186" customWidth="1"/>
    <col min="5392" max="5392" width="3.33203125" style="186" customWidth="1"/>
    <col min="5393" max="5393" width="2.33203125" style="186" customWidth="1"/>
    <col min="5394" max="5394" width="15.83203125" style="186" customWidth="1"/>
    <col min="5395" max="5395" width="0.6640625" style="186" customWidth="1"/>
    <col min="5396" max="5632" width="9.33203125" style="186"/>
    <col min="5633" max="5633" width="2.83203125" style="186" customWidth="1"/>
    <col min="5634" max="5634" width="2.1640625" style="186" customWidth="1"/>
    <col min="5635" max="5635" width="3.1640625" style="186" customWidth="1"/>
    <col min="5636" max="5636" width="8" style="186" customWidth="1"/>
    <col min="5637" max="5637" width="15.83203125" style="186" customWidth="1"/>
    <col min="5638" max="5638" width="0.6640625" style="186" customWidth="1"/>
    <col min="5639" max="5639" width="3" style="186" customWidth="1"/>
    <col min="5640" max="5640" width="3.1640625" style="186" customWidth="1"/>
    <col min="5641" max="5641" width="11.33203125" style="186" customWidth="1"/>
    <col min="5642" max="5642" width="15.83203125" style="186" customWidth="1"/>
    <col min="5643" max="5643" width="0.83203125" style="186" customWidth="1"/>
    <col min="5644" max="5644" width="2.83203125" style="186" customWidth="1"/>
    <col min="5645" max="5645" width="3.33203125" style="186" customWidth="1"/>
    <col min="5646" max="5646" width="2.33203125" style="186" customWidth="1"/>
    <col min="5647" max="5647" width="14.83203125" style="186" customWidth="1"/>
    <col min="5648" max="5648" width="3.33203125" style="186" customWidth="1"/>
    <col min="5649" max="5649" width="2.33203125" style="186" customWidth="1"/>
    <col min="5650" max="5650" width="15.83203125" style="186" customWidth="1"/>
    <col min="5651" max="5651" width="0.6640625" style="186" customWidth="1"/>
    <col min="5652" max="5888" width="9.33203125" style="186"/>
    <col min="5889" max="5889" width="2.83203125" style="186" customWidth="1"/>
    <col min="5890" max="5890" width="2.1640625" style="186" customWidth="1"/>
    <col min="5891" max="5891" width="3.1640625" style="186" customWidth="1"/>
    <col min="5892" max="5892" width="8" style="186" customWidth="1"/>
    <col min="5893" max="5893" width="15.83203125" style="186" customWidth="1"/>
    <col min="5894" max="5894" width="0.6640625" style="186" customWidth="1"/>
    <col min="5895" max="5895" width="3" style="186" customWidth="1"/>
    <col min="5896" max="5896" width="3.1640625" style="186" customWidth="1"/>
    <col min="5897" max="5897" width="11.33203125" style="186" customWidth="1"/>
    <col min="5898" max="5898" width="15.83203125" style="186" customWidth="1"/>
    <col min="5899" max="5899" width="0.83203125" style="186" customWidth="1"/>
    <col min="5900" max="5900" width="2.83203125" style="186" customWidth="1"/>
    <col min="5901" max="5901" width="3.33203125" style="186" customWidth="1"/>
    <col min="5902" max="5902" width="2.33203125" style="186" customWidth="1"/>
    <col min="5903" max="5903" width="14.83203125" style="186" customWidth="1"/>
    <col min="5904" max="5904" width="3.33203125" style="186" customWidth="1"/>
    <col min="5905" max="5905" width="2.33203125" style="186" customWidth="1"/>
    <col min="5906" max="5906" width="15.83203125" style="186" customWidth="1"/>
    <col min="5907" max="5907" width="0.6640625" style="186" customWidth="1"/>
    <col min="5908" max="6144" width="9.33203125" style="186"/>
    <col min="6145" max="6145" width="2.83203125" style="186" customWidth="1"/>
    <col min="6146" max="6146" width="2.1640625" style="186" customWidth="1"/>
    <col min="6147" max="6147" width="3.1640625" style="186" customWidth="1"/>
    <col min="6148" max="6148" width="8" style="186" customWidth="1"/>
    <col min="6149" max="6149" width="15.83203125" style="186" customWidth="1"/>
    <col min="6150" max="6150" width="0.6640625" style="186" customWidth="1"/>
    <col min="6151" max="6151" width="3" style="186" customWidth="1"/>
    <col min="6152" max="6152" width="3.1640625" style="186" customWidth="1"/>
    <col min="6153" max="6153" width="11.33203125" style="186" customWidth="1"/>
    <col min="6154" max="6154" width="15.83203125" style="186" customWidth="1"/>
    <col min="6155" max="6155" width="0.83203125" style="186" customWidth="1"/>
    <col min="6156" max="6156" width="2.83203125" style="186" customWidth="1"/>
    <col min="6157" max="6157" width="3.33203125" style="186" customWidth="1"/>
    <col min="6158" max="6158" width="2.33203125" style="186" customWidth="1"/>
    <col min="6159" max="6159" width="14.83203125" style="186" customWidth="1"/>
    <col min="6160" max="6160" width="3.33203125" style="186" customWidth="1"/>
    <col min="6161" max="6161" width="2.33203125" style="186" customWidth="1"/>
    <col min="6162" max="6162" width="15.83203125" style="186" customWidth="1"/>
    <col min="6163" max="6163" width="0.6640625" style="186" customWidth="1"/>
    <col min="6164" max="6400" width="9.33203125" style="186"/>
    <col min="6401" max="6401" width="2.83203125" style="186" customWidth="1"/>
    <col min="6402" max="6402" width="2.1640625" style="186" customWidth="1"/>
    <col min="6403" max="6403" width="3.1640625" style="186" customWidth="1"/>
    <col min="6404" max="6404" width="8" style="186" customWidth="1"/>
    <col min="6405" max="6405" width="15.83203125" style="186" customWidth="1"/>
    <col min="6406" max="6406" width="0.6640625" style="186" customWidth="1"/>
    <col min="6407" max="6407" width="3" style="186" customWidth="1"/>
    <col min="6408" max="6408" width="3.1640625" style="186" customWidth="1"/>
    <col min="6409" max="6409" width="11.33203125" style="186" customWidth="1"/>
    <col min="6410" max="6410" width="15.83203125" style="186" customWidth="1"/>
    <col min="6411" max="6411" width="0.83203125" style="186" customWidth="1"/>
    <col min="6412" max="6412" width="2.83203125" style="186" customWidth="1"/>
    <col min="6413" max="6413" width="3.33203125" style="186" customWidth="1"/>
    <col min="6414" max="6414" width="2.33203125" style="186" customWidth="1"/>
    <col min="6415" max="6415" width="14.83203125" style="186" customWidth="1"/>
    <col min="6416" max="6416" width="3.33203125" style="186" customWidth="1"/>
    <col min="6417" max="6417" width="2.33203125" style="186" customWidth="1"/>
    <col min="6418" max="6418" width="15.83203125" style="186" customWidth="1"/>
    <col min="6419" max="6419" width="0.6640625" style="186" customWidth="1"/>
    <col min="6420" max="6656" width="9.33203125" style="186"/>
    <col min="6657" max="6657" width="2.83203125" style="186" customWidth="1"/>
    <col min="6658" max="6658" width="2.1640625" style="186" customWidth="1"/>
    <col min="6659" max="6659" width="3.1640625" style="186" customWidth="1"/>
    <col min="6660" max="6660" width="8" style="186" customWidth="1"/>
    <col min="6661" max="6661" width="15.83203125" style="186" customWidth="1"/>
    <col min="6662" max="6662" width="0.6640625" style="186" customWidth="1"/>
    <col min="6663" max="6663" width="3" style="186" customWidth="1"/>
    <col min="6664" max="6664" width="3.1640625" style="186" customWidth="1"/>
    <col min="6665" max="6665" width="11.33203125" style="186" customWidth="1"/>
    <col min="6666" max="6666" width="15.83203125" style="186" customWidth="1"/>
    <col min="6667" max="6667" width="0.83203125" style="186" customWidth="1"/>
    <col min="6668" max="6668" width="2.83203125" style="186" customWidth="1"/>
    <col min="6669" max="6669" width="3.33203125" style="186" customWidth="1"/>
    <col min="6670" max="6670" width="2.33203125" style="186" customWidth="1"/>
    <col min="6671" max="6671" width="14.83203125" style="186" customWidth="1"/>
    <col min="6672" max="6672" width="3.33203125" style="186" customWidth="1"/>
    <col min="6673" max="6673" width="2.33203125" style="186" customWidth="1"/>
    <col min="6674" max="6674" width="15.83203125" style="186" customWidth="1"/>
    <col min="6675" max="6675" width="0.6640625" style="186" customWidth="1"/>
    <col min="6676" max="6912" width="9.33203125" style="186"/>
    <col min="6913" max="6913" width="2.83203125" style="186" customWidth="1"/>
    <col min="6914" max="6914" width="2.1640625" style="186" customWidth="1"/>
    <col min="6915" max="6915" width="3.1640625" style="186" customWidth="1"/>
    <col min="6916" max="6916" width="8" style="186" customWidth="1"/>
    <col min="6917" max="6917" width="15.83203125" style="186" customWidth="1"/>
    <col min="6918" max="6918" width="0.6640625" style="186" customWidth="1"/>
    <col min="6919" max="6919" width="3" style="186" customWidth="1"/>
    <col min="6920" max="6920" width="3.1640625" style="186" customWidth="1"/>
    <col min="6921" max="6921" width="11.33203125" style="186" customWidth="1"/>
    <col min="6922" max="6922" width="15.83203125" style="186" customWidth="1"/>
    <col min="6923" max="6923" width="0.83203125" style="186" customWidth="1"/>
    <col min="6924" max="6924" width="2.83203125" style="186" customWidth="1"/>
    <col min="6925" max="6925" width="3.33203125" style="186" customWidth="1"/>
    <col min="6926" max="6926" width="2.33203125" style="186" customWidth="1"/>
    <col min="6927" max="6927" width="14.83203125" style="186" customWidth="1"/>
    <col min="6928" max="6928" width="3.33203125" style="186" customWidth="1"/>
    <col min="6929" max="6929" width="2.33203125" style="186" customWidth="1"/>
    <col min="6930" max="6930" width="15.83203125" style="186" customWidth="1"/>
    <col min="6931" max="6931" width="0.6640625" style="186" customWidth="1"/>
    <col min="6932" max="7168" width="9.33203125" style="186"/>
    <col min="7169" max="7169" width="2.83203125" style="186" customWidth="1"/>
    <col min="7170" max="7170" width="2.1640625" style="186" customWidth="1"/>
    <col min="7171" max="7171" width="3.1640625" style="186" customWidth="1"/>
    <col min="7172" max="7172" width="8" style="186" customWidth="1"/>
    <col min="7173" max="7173" width="15.83203125" style="186" customWidth="1"/>
    <col min="7174" max="7174" width="0.6640625" style="186" customWidth="1"/>
    <col min="7175" max="7175" width="3" style="186" customWidth="1"/>
    <col min="7176" max="7176" width="3.1640625" style="186" customWidth="1"/>
    <col min="7177" max="7177" width="11.33203125" style="186" customWidth="1"/>
    <col min="7178" max="7178" width="15.83203125" style="186" customWidth="1"/>
    <col min="7179" max="7179" width="0.83203125" style="186" customWidth="1"/>
    <col min="7180" max="7180" width="2.83203125" style="186" customWidth="1"/>
    <col min="7181" max="7181" width="3.33203125" style="186" customWidth="1"/>
    <col min="7182" max="7182" width="2.33203125" style="186" customWidth="1"/>
    <col min="7183" max="7183" width="14.83203125" style="186" customWidth="1"/>
    <col min="7184" max="7184" width="3.33203125" style="186" customWidth="1"/>
    <col min="7185" max="7185" width="2.33203125" style="186" customWidth="1"/>
    <col min="7186" max="7186" width="15.83203125" style="186" customWidth="1"/>
    <col min="7187" max="7187" width="0.6640625" style="186" customWidth="1"/>
    <col min="7188" max="7424" width="9.33203125" style="186"/>
    <col min="7425" max="7425" width="2.83203125" style="186" customWidth="1"/>
    <col min="7426" max="7426" width="2.1640625" style="186" customWidth="1"/>
    <col min="7427" max="7427" width="3.1640625" style="186" customWidth="1"/>
    <col min="7428" max="7428" width="8" style="186" customWidth="1"/>
    <col min="7429" max="7429" width="15.83203125" style="186" customWidth="1"/>
    <col min="7430" max="7430" width="0.6640625" style="186" customWidth="1"/>
    <col min="7431" max="7431" width="3" style="186" customWidth="1"/>
    <col min="7432" max="7432" width="3.1640625" style="186" customWidth="1"/>
    <col min="7433" max="7433" width="11.33203125" style="186" customWidth="1"/>
    <col min="7434" max="7434" width="15.83203125" style="186" customWidth="1"/>
    <col min="7435" max="7435" width="0.83203125" style="186" customWidth="1"/>
    <col min="7436" max="7436" width="2.83203125" style="186" customWidth="1"/>
    <col min="7437" max="7437" width="3.33203125" style="186" customWidth="1"/>
    <col min="7438" max="7438" width="2.33203125" style="186" customWidth="1"/>
    <col min="7439" max="7439" width="14.83203125" style="186" customWidth="1"/>
    <col min="7440" max="7440" width="3.33203125" style="186" customWidth="1"/>
    <col min="7441" max="7441" width="2.33203125" style="186" customWidth="1"/>
    <col min="7442" max="7442" width="15.83203125" style="186" customWidth="1"/>
    <col min="7443" max="7443" width="0.6640625" style="186" customWidth="1"/>
    <col min="7444" max="7680" width="9.33203125" style="186"/>
    <col min="7681" max="7681" width="2.83203125" style="186" customWidth="1"/>
    <col min="7682" max="7682" width="2.1640625" style="186" customWidth="1"/>
    <col min="7683" max="7683" width="3.1640625" style="186" customWidth="1"/>
    <col min="7684" max="7684" width="8" style="186" customWidth="1"/>
    <col min="7685" max="7685" width="15.83203125" style="186" customWidth="1"/>
    <col min="7686" max="7686" width="0.6640625" style="186" customWidth="1"/>
    <col min="7687" max="7687" width="3" style="186" customWidth="1"/>
    <col min="7688" max="7688" width="3.1640625" style="186" customWidth="1"/>
    <col min="7689" max="7689" width="11.33203125" style="186" customWidth="1"/>
    <col min="7690" max="7690" width="15.83203125" style="186" customWidth="1"/>
    <col min="7691" max="7691" width="0.83203125" style="186" customWidth="1"/>
    <col min="7692" max="7692" width="2.83203125" style="186" customWidth="1"/>
    <col min="7693" max="7693" width="3.33203125" style="186" customWidth="1"/>
    <col min="7694" max="7694" width="2.33203125" style="186" customWidth="1"/>
    <col min="7695" max="7695" width="14.83203125" style="186" customWidth="1"/>
    <col min="7696" max="7696" width="3.33203125" style="186" customWidth="1"/>
    <col min="7697" max="7697" width="2.33203125" style="186" customWidth="1"/>
    <col min="7698" max="7698" width="15.83203125" style="186" customWidth="1"/>
    <col min="7699" max="7699" width="0.6640625" style="186" customWidth="1"/>
    <col min="7700" max="7936" width="9.33203125" style="186"/>
    <col min="7937" max="7937" width="2.83203125" style="186" customWidth="1"/>
    <col min="7938" max="7938" width="2.1640625" style="186" customWidth="1"/>
    <col min="7939" max="7939" width="3.1640625" style="186" customWidth="1"/>
    <col min="7940" max="7940" width="8" style="186" customWidth="1"/>
    <col min="7941" max="7941" width="15.83203125" style="186" customWidth="1"/>
    <col min="7942" max="7942" width="0.6640625" style="186" customWidth="1"/>
    <col min="7943" max="7943" width="3" style="186" customWidth="1"/>
    <col min="7944" max="7944" width="3.1640625" style="186" customWidth="1"/>
    <col min="7945" max="7945" width="11.33203125" style="186" customWidth="1"/>
    <col min="7946" max="7946" width="15.83203125" style="186" customWidth="1"/>
    <col min="7947" max="7947" width="0.83203125" style="186" customWidth="1"/>
    <col min="7948" max="7948" width="2.83203125" style="186" customWidth="1"/>
    <col min="7949" max="7949" width="3.33203125" style="186" customWidth="1"/>
    <col min="7950" max="7950" width="2.33203125" style="186" customWidth="1"/>
    <col min="7951" max="7951" width="14.83203125" style="186" customWidth="1"/>
    <col min="7952" max="7952" width="3.33203125" style="186" customWidth="1"/>
    <col min="7953" max="7953" width="2.33203125" style="186" customWidth="1"/>
    <col min="7954" max="7954" width="15.83203125" style="186" customWidth="1"/>
    <col min="7955" max="7955" width="0.6640625" style="186" customWidth="1"/>
    <col min="7956" max="8192" width="9.33203125" style="186"/>
    <col min="8193" max="8193" width="2.83203125" style="186" customWidth="1"/>
    <col min="8194" max="8194" width="2.1640625" style="186" customWidth="1"/>
    <col min="8195" max="8195" width="3.1640625" style="186" customWidth="1"/>
    <col min="8196" max="8196" width="8" style="186" customWidth="1"/>
    <col min="8197" max="8197" width="15.83203125" style="186" customWidth="1"/>
    <col min="8198" max="8198" width="0.6640625" style="186" customWidth="1"/>
    <col min="8199" max="8199" width="3" style="186" customWidth="1"/>
    <col min="8200" max="8200" width="3.1640625" style="186" customWidth="1"/>
    <col min="8201" max="8201" width="11.33203125" style="186" customWidth="1"/>
    <col min="8202" max="8202" width="15.83203125" style="186" customWidth="1"/>
    <col min="8203" max="8203" width="0.83203125" style="186" customWidth="1"/>
    <col min="8204" max="8204" width="2.83203125" style="186" customWidth="1"/>
    <col min="8205" max="8205" width="3.33203125" style="186" customWidth="1"/>
    <col min="8206" max="8206" width="2.33203125" style="186" customWidth="1"/>
    <col min="8207" max="8207" width="14.83203125" style="186" customWidth="1"/>
    <col min="8208" max="8208" width="3.33203125" style="186" customWidth="1"/>
    <col min="8209" max="8209" width="2.33203125" style="186" customWidth="1"/>
    <col min="8210" max="8210" width="15.83203125" style="186" customWidth="1"/>
    <col min="8211" max="8211" width="0.6640625" style="186" customWidth="1"/>
    <col min="8212" max="8448" width="9.33203125" style="186"/>
    <col min="8449" max="8449" width="2.83203125" style="186" customWidth="1"/>
    <col min="8450" max="8450" width="2.1640625" style="186" customWidth="1"/>
    <col min="8451" max="8451" width="3.1640625" style="186" customWidth="1"/>
    <col min="8452" max="8452" width="8" style="186" customWidth="1"/>
    <col min="8453" max="8453" width="15.83203125" style="186" customWidth="1"/>
    <col min="8454" max="8454" width="0.6640625" style="186" customWidth="1"/>
    <col min="8455" max="8455" width="3" style="186" customWidth="1"/>
    <col min="8456" max="8456" width="3.1640625" style="186" customWidth="1"/>
    <col min="8457" max="8457" width="11.33203125" style="186" customWidth="1"/>
    <col min="8458" max="8458" width="15.83203125" style="186" customWidth="1"/>
    <col min="8459" max="8459" width="0.83203125" style="186" customWidth="1"/>
    <col min="8460" max="8460" width="2.83203125" style="186" customWidth="1"/>
    <col min="8461" max="8461" width="3.33203125" style="186" customWidth="1"/>
    <col min="8462" max="8462" width="2.33203125" style="186" customWidth="1"/>
    <col min="8463" max="8463" width="14.83203125" style="186" customWidth="1"/>
    <col min="8464" max="8464" width="3.33203125" style="186" customWidth="1"/>
    <col min="8465" max="8465" width="2.33203125" style="186" customWidth="1"/>
    <col min="8466" max="8466" width="15.83203125" style="186" customWidth="1"/>
    <col min="8467" max="8467" width="0.6640625" style="186" customWidth="1"/>
    <col min="8468" max="8704" width="9.33203125" style="186"/>
    <col min="8705" max="8705" width="2.83203125" style="186" customWidth="1"/>
    <col min="8706" max="8706" width="2.1640625" style="186" customWidth="1"/>
    <col min="8707" max="8707" width="3.1640625" style="186" customWidth="1"/>
    <col min="8708" max="8708" width="8" style="186" customWidth="1"/>
    <col min="8709" max="8709" width="15.83203125" style="186" customWidth="1"/>
    <col min="8710" max="8710" width="0.6640625" style="186" customWidth="1"/>
    <col min="8711" max="8711" width="3" style="186" customWidth="1"/>
    <col min="8712" max="8712" width="3.1640625" style="186" customWidth="1"/>
    <col min="8713" max="8713" width="11.33203125" style="186" customWidth="1"/>
    <col min="8714" max="8714" width="15.83203125" style="186" customWidth="1"/>
    <col min="8715" max="8715" width="0.83203125" style="186" customWidth="1"/>
    <col min="8716" max="8716" width="2.83203125" style="186" customWidth="1"/>
    <col min="8717" max="8717" width="3.33203125" style="186" customWidth="1"/>
    <col min="8718" max="8718" width="2.33203125" style="186" customWidth="1"/>
    <col min="8719" max="8719" width="14.83203125" style="186" customWidth="1"/>
    <col min="8720" max="8720" width="3.33203125" style="186" customWidth="1"/>
    <col min="8721" max="8721" width="2.33203125" style="186" customWidth="1"/>
    <col min="8722" max="8722" width="15.83203125" style="186" customWidth="1"/>
    <col min="8723" max="8723" width="0.6640625" style="186" customWidth="1"/>
    <col min="8724" max="8960" width="9.33203125" style="186"/>
    <col min="8961" max="8961" width="2.83203125" style="186" customWidth="1"/>
    <col min="8962" max="8962" width="2.1640625" style="186" customWidth="1"/>
    <col min="8963" max="8963" width="3.1640625" style="186" customWidth="1"/>
    <col min="8964" max="8964" width="8" style="186" customWidth="1"/>
    <col min="8965" max="8965" width="15.83203125" style="186" customWidth="1"/>
    <col min="8966" max="8966" width="0.6640625" style="186" customWidth="1"/>
    <col min="8967" max="8967" width="3" style="186" customWidth="1"/>
    <col min="8968" max="8968" width="3.1640625" style="186" customWidth="1"/>
    <col min="8969" max="8969" width="11.33203125" style="186" customWidth="1"/>
    <col min="8970" max="8970" width="15.83203125" style="186" customWidth="1"/>
    <col min="8971" max="8971" width="0.83203125" style="186" customWidth="1"/>
    <col min="8972" max="8972" width="2.83203125" style="186" customWidth="1"/>
    <col min="8973" max="8973" width="3.33203125" style="186" customWidth="1"/>
    <col min="8974" max="8974" width="2.33203125" style="186" customWidth="1"/>
    <col min="8975" max="8975" width="14.83203125" style="186" customWidth="1"/>
    <col min="8976" max="8976" width="3.33203125" style="186" customWidth="1"/>
    <col min="8977" max="8977" width="2.33203125" style="186" customWidth="1"/>
    <col min="8978" max="8978" width="15.83203125" style="186" customWidth="1"/>
    <col min="8979" max="8979" width="0.6640625" style="186" customWidth="1"/>
    <col min="8980" max="9216" width="9.33203125" style="186"/>
    <col min="9217" max="9217" width="2.83203125" style="186" customWidth="1"/>
    <col min="9218" max="9218" width="2.1640625" style="186" customWidth="1"/>
    <col min="9219" max="9219" width="3.1640625" style="186" customWidth="1"/>
    <col min="9220" max="9220" width="8" style="186" customWidth="1"/>
    <col min="9221" max="9221" width="15.83203125" style="186" customWidth="1"/>
    <col min="9222" max="9222" width="0.6640625" style="186" customWidth="1"/>
    <col min="9223" max="9223" width="3" style="186" customWidth="1"/>
    <col min="9224" max="9224" width="3.1640625" style="186" customWidth="1"/>
    <col min="9225" max="9225" width="11.33203125" style="186" customWidth="1"/>
    <col min="9226" max="9226" width="15.83203125" style="186" customWidth="1"/>
    <col min="9227" max="9227" width="0.83203125" style="186" customWidth="1"/>
    <col min="9228" max="9228" width="2.83203125" style="186" customWidth="1"/>
    <col min="9229" max="9229" width="3.33203125" style="186" customWidth="1"/>
    <col min="9230" max="9230" width="2.33203125" style="186" customWidth="1"/>
    <col min="9231" max="9231" width="14.83203125" style="186" customWidth="1"/>
    <col min="9232" max="9232" width="3.33203125" style="186" customWidth="1"/>
    <col min="9233" max="9233" width="2.33203125" style="186" customWidth="1"/>
    <col min="9234" max="9234" width="15.83203125" style="186" customWidth="1"/>
    <col min="9235" max="9235" width="0.6640625" style="186" customWidth="1"/>
    <col min="9236" max="9472" width="9.33203125" style="186"/>
    <col min="9473" max="9473" width="2.83203125" style="186" customWidth="1"/>
    <col min="9474" max="9474" width="2.1640625" style="186" customWidth="1"/>
    <col min="9475" max="9475" width="3.1640625" style="186" customWidth="1"/>
    <col min="9476" max="9476" width="8" style="186" customWidth="1"/>
    <col min="9477" max="9477" width="15.83203125" style="186" customWidth="1"/>
    <col min="9478" max="9478" width="0.6640625" style="186" customWidth="1"/>
    <col min="9479" max="9479" width="3" style="186" customWidth="1"/>
    <col min="9480" max="9480" width="3.1640625" style="186" customWidth="1"/>
    <col min="9481" max="9481" width="11.33203125" style="186" customWidth="1"/>
    <col min="9482" max="9482" width="15.83203125" style="186" customWidth="1"/>
    <col min="9483" max="9483" width="0.83203125" style="186" customWidth="1"/>
    <col min="9484" max="9484" width="2.83203125" style="186" customWidth="1"/>
    <col min="9485" max="9485" width="3.33203125" style="186" customWidth="1"/>
    <col min="9486" max="9486" width="2.33203125" style="186" customWidth="1"/>
    <col min="9487" max="9487" width="14.83203125" style="186" customWidth="1"/>
    <col min="9488" max="9488" width="3.33203125" style="186" customWidth="1"/>
    <col min="9489" max="9489" width="2.33203125" style="186" customWidth="1"/>
    <col min="9490" max="9490" width="15.83203125" style="186" customWidth="1"/>
    <col min="9491" max="9491" width="0.6640625" style="186" customWidth="1"/>
    <col min="9492" max="9728" width="9.33203125" style="186"/>
    <col min="9729" max="9729" width="2.83203125" style="186" customWidth="1"/>
    <col min="9730" max="9730" width="2.1640625" style="186" customWidth="1"/>
    <col min="9731" max="9731" width="3.1640625" style="186" customWidth="1"/>
    <col min="9732" max="9732" width="8" style="186" customWidth="1"/>
    <col min="9733" max="9733" width="15.83203125" style="186" customWidth="1"/>
    <col min="9734" max="9734" width="0.6640625" style="186" customWidth="1"/>
    <col min="9735" max="9735" width="3" style="186" customWidth="1"/>
    <col min="9736" max="9736" width="3.1640625" style="186" customWidth="1"/>
    <col min="9737" max="9737" width="11.33203125" style="186" customWidth="1"/>
    <col min="9738" max="9738" width="15.83203125" style="186" customWidth="1"/>
    <col min="9739" max="9739" width="0.83203125" style="186" customWidth="1"/>
    <col min="9740" max="9740" width="2.83203125" style="186" customWidth="1"/>
    <col min="9741" max="9741" width="3.33203125" style="186" customWidth="1"/>
    <col min="9742" max="9742" width="2.33203125" style="186" customWidth="1"/>
    <col min="9743" max="9743" width="14.83203125" style="186" customWidth="1"/>
    <col min="9744" max="9744" width="3.33203125" style="186" customWidth="1"/>
    <col min="9745" max="9745" width="2.33203125" style="186" customWidth="1"/>
    <col min="9746" max="9746" width="15.83203125" style="186" customWidth="1"/>
    <col min="9747" max="9747" width="0.6640625" style="186" customWidth="1"/>
    <col min="9748" max="9984" width="9.33203125" style="186"/>
    <col min="9985" max="9985" width="2.83203125" style="186" customWidth="1"/>
    <col min="9986" max="9986" width="2.1640625" style="186" customWidth="1"/>
    <col min="9987" max="9987" width="3.1640625" style="186" customWidth="1"/>
    <col min="9988" max="9988" width="8" style="186" customWidth="1"/>
    <col min="9989" max="9989" width="15.83203125" style="186" customWidth="1"/>
    <col min="9990" max="9990" width="0.6640625" style="186" customWidth="1"/>
    <col min="9991" max="9991" width="3" style="186" customWidth="1"/>
    <col min="9992" max="9992" width="3.1640625" style="186" customWidth="1"/>
    <col min="9993" max="9993" width="11.33203125" style="186" customWidth="1"/>
    <col min="9994" max="9994" width="15.83203125" style="186" customWidth="1"/>
    <col min="9995" max="9995" width="0.83203125" style="186" customWidth="1"/>
    <col min="9996" max="9996" width="2.83203125" style="186" customWidth="1"/>
    <col min="9997" max="9997" width="3.33203125" style="186" customWidth="1"/>
    <col min="9998" max="9998" width="2.33203125" style="186" customWidth="1"/>
    <col min="9999" max="9999" width="14.83203125" style="186" customWidth="1"/>
    <col min="10000" max="10000" width="3.33203125" style="186" customWidth="1"/>
    <col min="10001" max="10001" width="2.33203125" style="186" customWidth="1"/>
    <col min="10002" max="10002" width="15.83203125" style="186" customWidth="1"/>
    <col min="10003" max="10003" width="0.6640625" style="186" customWidth="1"/>
    <col min="10004" max="10240" width="9.33203125" style="186"/>
    <col min="10241" max="10241" width="2.83203125" style="186" customWidth="1"/>
    <col min="10242" max="10242" width="2.1640625" style="186" customWidth="1"/>
    <col min="10243" max="10243" width="3.1640625" style="186" customWidth="1"/>
    <col min="10244" max="10244" width="8" style="186" customWidth="1"/>
    <col min="10245" max="10245" width="15.83203125" style="186" customWidth="1"/>
    <col min="10246" max="10246" width="0.6640625" style="186" customWidth="1"/>
    <col min="10247" max="10247" width="3" style="186" customWidth="1"/>
    <col min="10248" max="10248" width="3.1640625" style="186" customWidth="1"/>
    <col min="10249" max="10249" width="11.33203125" style="186" customWidth="1"/>
    <col min="10250" max="10250" width="15.83203125" style="186" customWidth="1"/>
    <col min="10251" max="10251" width="0.83203125" style="186" customWidth="1"/>
    <col min="10252" max="10252" width="2.83203125" style="186" customWidth="1"/>
    <col min="10253" max="10253" width="3.33203125" style="186" customWidth="1"/>
    <col min="10254" max="10254" width="2.33203125" style="186" customWidth="1"/>
    <col min="10255" max="10255" width="14.83203125" style="186" customWidth="1"/>
    <col min="10256" max="10256" width="3.33203125" style="186" customWidth="1"/>
    <col min="10257" max="10257" width="2.33203125" style="186" customWidth="1"/>
    <col min="10258" max="10258" width="15.83203125" style="186" customWidth="1"/>
    <col min="10259" max="10259" width="0.6640625" style="186" customWidth="1"/>
    <col min="10260" max="10496" width="9.33203125" style="186"/>
    <col min="10497" max="10497" width="2.83203125" style="186" customWidth="1"/>
    <col min="10498" max="10498" width="2.1640625" style="186" customWidth="1"/>
    <col min="10499" max="10499" width="3.1640625" style="186" customWidth="1"/>
    <col min="10500" max="10500" width="8" style="186" customWidth="1"/>
    <col min="10501" max="10501" width="15.83203125" style="186" customWidth="1"/>
    <col min="10502" max="10502" width="0.6640625" style="186" customWidth="1"/>
    <col min="10503" max="10503" width="3" style="186" customWidth="1"/>
    <col min="10504" max="10504" width="3.1640625" style="186" customWidth="1"/>
    <col min="10505" max="10505" width="11.33203125" style="186" customWidth="1"/>
    <col min="10506" max="10506" width="15.83203125" style="186" customWidth="1"/>
    <col min="10507" max="10507" width="0.83203125" style="186" customWidth="1"/>
    <col min="10508" max="10508" width="2.83203125" style="186" customWidth="1"/>
    <col min="10509" max="10509" width="3.33203125" style="186" customWidth="1"/>
    <col min="10510" max="10510" width="2.33203125" style="186" customWidth="1"/>
    <col min="10511" max="10511" width="14.83203125" style="186" customWidth="1"/>
    <col min="10512" max="10512" width="3.33203125" style="186" customWidth="1"/>
    <col min="10513" max="10513" width="2.33203125" style="186" customWidth="1"/>
    <col min="10514" max="10514" width="15.83203125" style="186" customWidth="1"/>
    <col min="10515" max="10515" width="0.6640625" style="186" customWidth="1"/>
    <col min="10516" max="10752" width="9.33203125" style="186"/>
    <col min="10753" max="10753" width="2.83203125" style="186" customWidth="1"/>
    <col min="10754" max="10754" width="2.1640625" style="186" customWidth="1"/>
    <col min="10755" max="10755" width="3.1640625" style="186" customWidth="1"/>
    <col min="10756" max="10756" width="8" style="186" customWidth="1"/>
    <col min="10757" max="10757" width="15.83203125" style="186" customWidth="1"/>
    <col min="10758" max="10758" width="0.6640625" style="186" customWidth="1"/>
    <col min="10759" max="10759" width="3" style="186" customWidth="1"/>
    <col min="10760" max="10760" width="3.1640625" style="186" customWidth="1"/>
    <col min="10761" max="10761" width="11.33203125" style="186" customWidth="1"/>
    <col min="10762" max="10762" width="15.83203125" style="186" customWidth="1"/>
    <col min="10763" max="10763" width="0.83203125" style="186" customWidth="1"/>
    <col min="10764" max="10764" width="2.83203125" style="186" customWidth="1"/>
    <col min="10765" max="10765" width="3.33203125" style="186" customWidth="1"/>
    <col min="10766" max="10766" width="2.33203125" style="186" customWidth="1"/>
    <col min="10767" max="10767" width="14.83203125" style="186" customWidth="1"/>
    <col min="10768" max="10768" width="3.33203125" style="186" customWidth="1"/>
    <col min="10769" max="10769" width="2.33203125" style="186" customWidth="1"/>
    <col min="10770" max="10770" width="15.83203125" style="186" customWidth="1"/>
    <col min="10771" max="10771" width="0.6640625" style="186" customWidth="1"/>
    <col min="10772" max="11008" width="9.33203125" style="186"/>
    <col min="11009" max="11009" width="2.83203125" style="186" customWidth="1"/>
    <col min="11010" max="11010" width="2.1640625" style="186" customWidth="1"/>
    <col min="11011" max="11011" width="3.1640625" style="186" customWidth="1"/>
    <col min="11012" max="11012" width="8" style="186" customWidth="1"/>
    <col min="11013" max="11013" width="15.83203125" style="186" customWidth="1"/>
    <col min="11014" max="11014" width="0.6640625" style="186" customWidth="1"/>
    <col min="11015" max="11015" width="3" style="186" customWidth="1"/>
    <col min="11016" max="11016" width="3.1640625" style="186" customWidth="1"/>
    <col min="11017" max="11017" width="11.33203125" style="186" customWidth="1"/>
    <col min="11018" max="11018" width="15.83203125" style="186" customWidth="1"/>
    <col min="11019" max="11019" width="0.83203125" style="186" customWidth="1"/>
    <col min="11020" max="11020" width="2.83203125" style="186" customWidth="1"/>
    <col min="11021" max="11021" width="3.33203125" style="186" customWidth="1"/>
    <col min="11022" max="11022" width="2.33203125" style="186" customWidth="1"/>
    <col min="11023" max="11023" width="14.83203125" style="186" customWidth="1"/>
    <col min="11024" max="11024" width="3.33203125" style="186" customWidth="1"/>
    <col min="11025" max="11025" width="2.33203125" style="186" customWidth="1"/>
    <col min="11026" max="11026" width="15.83203125" style="186" customWidth="1"/>
    <col min="11027" max="11027" width="0.6640625" style="186" customWidth="1"/>
    <col min="11028" max="11264" width="9.33203125" style="186"/>
    <col min="11265" max="11265" width="2.83203125" style="186" customWidth="1"/>
    <col min="11266" max="11266" width="2.1640625" style="186" customWidth="1"/>
    <col min="11267" max="11267" width="3.1640625" style="186" customWidth="1"/>
    <col min="11268" max="11268" width="8" style="186" customWidth="1"/>
    <col min="11269" max="11269" width="15.83203125" style="186" customWidth="1"/>
    <col min="11270" max="11270" width="0.6640625" style="186" customWidth="1"/>
    <col min="11271" max="11271" width="3" style="186" customWidth="1"/>
    <col min="11272" max="11272" width="3.1640625" style="186" customWidth="1"/>
    <col min="11273" max="11273" width="11.33203125" style="186" customWidth="1"/>
    <col min="11274" max="11274" width="15.83203125" style="186" customWidth="1"/>
    <col min="11275" max="11275" width="0.83203125" style="186" customWidth="1"/>
    <col min="11276" max="11276" width="2.83203125" style="186" customWidth="1"/>
    <col min="11277" max="11277" width="3.33203125" style="186" customWidth="1"/>
    <col min="11278" max="11278" width="2.33203125" style="186" customWidth="1"/>
    <col min="11279" max="11279" width="14.83203125" style="186" customWidth="1"/>
    <col min="11280" max="11280" width="3.33203125" style="186" customWidth="1"/>
    <col min="11281" max="11281" width="2.33203125" style="186" customWidth="1"/>
    <col min="11282" max="11282" width="15.83203125" style="186" customWidth="1"/>
    <col min="11283" max="11283" width="0.6640625" style="186" customWidth="1"/>
    <col min="11284" max="11520" width="9.33203125" style="186"/>
    <col min="11521" max="11521" width="2.83203125" style="186" customWidth="1"/>
    <col min="11522" max="11522" width="2.1640625" style="186" customWidth="1"/>
    <col min="11523" max="11523" width="3.1640625" style="186" customWidth="1"/>
    <col min="11524" max="11524" width="8" style="186" customWidth="1"/>
    <col min="11525" max="11525" width="15.83203125" style="186" customWidth="1"/>
    <col min="11526" max="11526" width="0.6640625" style="186" customWidth="1"/>
    <col min="11527" max="11527" width="3" style="186" customWidth="1"/>
    <col min="11528" max="11528" width="3.1640625" style="186" customWidth="1"/>
    <col min="11529" max="11529" width="11.33203125" style="186" customWidth="1"/>
    <col min="11530" max="11530" width="15.83203125" style="186" customWidth="1"/>
    <col min="11531" max="11531" width="0.83203125" style="186" customWidth="1"/>
    <col min="11532" max="11532" width="2.83203125" style="186" customWidth="1"/>
    <col min="11533" max="11533" width="3.33203125" style="186" customWidth="1"/>
    <col min="11534" max="11534" width="2.33203125" style="186" customWidth="1"/>
    <col min="11535" max="11535" width="14.83203125" style="186" customWidth="1"/>
    <col min="11536" max="11536" width="3.33203125" style="186" customWidth="1"/>
    <col min="11537" max="11537" width="2.33203125" style="186" customWidth="1"/>
    <col min="11538" max="11538" width="15.83203125" style="186" customWidth="1"/>
    <col min="11539" max="11539" width="0.6640625" style="186" customWidth="1"/>
    <col min="11540" max="11776" width="9.33203125" style="186"/>
    <col min="11777" max="11777" width="2.83203125" style="186" customWidth="1"/>
    <col min="11778" max="11778" width="2.1640625" style="186" customWidth="1"/>
    <col min="11779" max="11779" width="3.1640625" style="186" customWidth="1"/>
    <col min="11780" max="11780" width="8" style="186" customWidth="1"/>
    <col min="11781" max="11781" width="15.83203125" style="186" customWidth="1"/>
    <col min="11782" max="11782" width="0.6640625" style="186" customWidth="1"/>
    <col min="11783" max="11783" width="3" style="186" customWidth="1"/>
    <col min="11784" max="11784" width="3.1640625" style="186" customWidth="1"/>
    <col min="11785" max="11785" width="11.33203125" style="186" customWidth="1"/>
    <col min="11786" max="11786" width="15.83203125" style="186" customWidth="1"/>
    <col min="11787" max="11787" width="0.83203125" style="186" customWidth="1"/>
    <col min="11788" max="11788" width="2.83203125" style="186" customWidth="1"/>
    <col min="11789" max="11789" width="3.33203125" style="186" customWidth="1"/>
    <col min="11790" max="11790" width="2.33203125" style="186" customWidth="1"/>
    <col min="11791" max="11791" width="14.83203125" style="186" customWidth="1"/>
    <col min="11792" max="11792" width="3.33203125" style="186" customWidth="1"/>
    <col min="11793" max="11793" width="2.33203125" style="186" customWidth="1"/>
    <col min="11794" max="11794" width="15.83203125" style="186" customWidth="1"/>
    <col min="11795" max="11795" width="0.6640625" style="186" customWidth="1"/>
    <col min="11796" max="12032" width="9.33203125" style="186"/>
    <col min="12033" max="12033" width="2.83203125" style="186" customWidth="1"/>
    <col min="12034" max="12034" width="2.1640625" style="186" customWidth="1"/>
    <col min="12035" max="12035" width="3.1640625" style="186" customWidth="1"/>
    <col min="12036" max="12036" width="8" style="186" customWidth="1"/>
    <col min="12037" max="12037" width="15.83203125" style="186" customWidth="1"/>
    <col min="12038" max="12038" width="0.6640625" style="186" customWidth="1"/>
    <col min="12039" max="12039" width="3" style="186" customWidth="1"/>
    <col min="12040" max="12040" width="3.1640625" style="186" customWidth="1"/>
    <col min="12041" max="12041" width="11.33203125" style="186" customWidth="1"/>
    <col min="12042" max="12042" width="15.83203125" style="186" customWidth="1"/>
    <col min="12043" max="12043" width="0.83203125" style="186" customWidth="1"/>
    <col min="12044" max="12044" width="2.83203125" style="186" customWidth="1"/>
    <col min="12045" max="12045" width="3.33203125" style="186" customWidth="1"/>
    <col min="12046" max="12046" width="2.33203125" style="186" customWidth="1"/>
    <col min="12047" max="12047" width="14.83203125" style="186" customWidth="1"/>
    <col min="12048" max="12048" width="3.33203125" style="186" customWidth="1"/>
    <col min="12049" max="12049" width="2.33203125" style="186" customWidth="1"/>
    <col min="12050" max="12050" width="15.83203125" style="186" customWidth="1"/>
    <col min="12051" max="12051" width="0.6640625" style="186" customWidth="1"/>
    <col min="12052" max="12288" width="9.33203125" style="186"/>
    <col min="12289" max="12289" width="2.83203125" style="186" customWidth="1"/>
    <col min="12290" max="12290" width="2.1640625" style="186" customWidth="1"/>
    <col min="12291" max="12291" width="3.1640625" style="186" customWidth="1"/>
    <col min="12292" max="12292" width="8" style="186" customWidth="1"/>
    <col min="12293" max="12293" width="15.83203125" style="186" customWidth="1"/>
    <col min="12294" max="12294" width="0.6640625" style="186" customWidth="1"/>
    <col min="12295" max="12295" width="3" style="186" customWidth="1"/>
    <col min="12296" max="12296" width="3.1640625" style="186" customWidth="1"/>
    <col min="12297" max="12297" width="11.33203125" style="186" customWidth="1"/>
    <col min="12298" max="12298" width="15.83203125" style="186" customWidth="1"/>
    <col min="12299" max="12299" width="0.83203125" style="186" customWidth="1"/>
    <col min="12300" max="12300" width="2.83203125" style="186" customWidth="1"/>
    <col min="12301" max="12301" width="3.33203125" style="186" customWidth="1"/>
    <col min="12302" max="12302" width="2.33203125" style="186" customWidth="1"/>
    <col min="12303" max="12303" width="14.83203125" style="186" customWidth="1"/>
    <col min="12304" max="12304" width="3.33203125" style="186" customWidth="1"/>
    <col min="12305" max="12305" width="2.33203125" style="186" customWidth="1"/>
    <col min="12306" max="12306" width="15.83203125" style="186" customWidth="1"/>
    <col min="12307" max="12307" width="0.6640625" style="186" customWidth="1"/>
    <col min="12308" max="12544" width="9.33203125" style="186"/>
    <col min="12545" max="12545" width="2.83203125" style="186" customWidth="1"/>
    <col min="12546" max="12546" width="2.1640625" style="186" customWidth="1"/>
    <col min="12547" max="12547" width="3.1640625" style="186" customWidth="1"/>
    <col min="12548" max="12548" width="8" style="186" customWidth="1"/>
    <col min="12549" max="12549" width="15.83203125" style="186" customWidth="1"/>
    <col min="12550" max="12550" width="0.6640625" style="186" customWidth="1"/>
    <col min="12551" max="12551" width="3" style="186" customWidth="1"/>
    <col min="12552" max="12552" width="3.1640625" style="186" customWidth="1"/>
    <col min="12553" max="12553" width="11.33203125" style="186" customWidth="1"/>
    <col min="12554" max="12554" width="15.83203125" style="186" customWidth="1"/>
    <col min="12555" max="12555" width="0.83203125" style="186" customWidth="1"/>
    <col min="12556" max="12556" width="2.83203125" style="186" customWidth="1"/>
    <col min="12557" max="12557" width="3.33203125" style="186" customWidth="1"/>
    <col min="12558" max="12558" width="2.33203125" style="186" customWidth="1"/>
    <col min="12559" max="12559" width="14.83203125" style="186" customWidth="1"/>
    <col min="12560" max="12560" width="3.33203125" style="186" customWidth="1"/>
    <col min="12561" max="12561" width="2.33203125" style="186" customWidth="1"/>
    <col min="12562" max="12562" width="15.83203125" style="186" customWidth="1"/>
    <col min="12563" max="12563" width="0.6640625" style="186" customWidth="1"/>
    <col min="12564" max="12800" width="9.33203125" style="186"/>
    <col min="12801" max="12801" width="2.83203125" style="186" customWidth="1"/>
    <col min="12802" max="12802" width="2.1640625" style="186" customWidth="1"/>
    <col min="12803" max="12803" width="3.1640625" style="186" customWidth="1"/>
    <col min="12804" max="12804" width="8" style="186" customWidth="1"/>
    <col min="12805" max="12805" width="15.83203125" style="186" customWidth="1"/>
    <col min="12806" max="12806" width="0.6640625" style="186" customWidth="1"/>
    <col min="12807" max="12807" width="3" style="186" customWidth="1"/>
    <col min="12808" max="12808" width="3.1640625" style="186" customWidth="1"/>
    <col min="12809" max="12809" width="11.33203125" style="186" customWidth="1"/>
    <col min="12810" max="12810" width="15.83203125" style="186" customWidth="1"/>
    <col min="12811" max="12811" width="0.83203125" style="186" customWidth="1"/>
    <col min="12812" max="12812" width="2.83203125" style="186" customWidth="1"/>
    <col min="12813" max="12813" width="3.33203125" style="186" customWidth="1"/>
    <col min="12814" max="12814" width="2.33203125" style="186" customWidth="1"/>
    <col min="12815" max="12815" width="14.83203125" style="186" customWidth="1"/>
    <col min="12816" max="12816" width="3.33203125" style="186" customWidth="1"/>
    <col min="12817" max="12817" width="2.33203125" style="186" customWidth="1"/>
    <col min="12818" max="12818" width="15.83203125" style="186" customWidth="1"/>
    <col min="12819" max="12819" width="0.6640625" style="186" customWidth="1"/>
    <col min="12820" max="13056" width="9.33203125" style="186"/>
    <col min="13057" max="13057" width="2.83203125" style="186" customWidth="1"/>
    <col min="13058" max="13058" width="2.1640625" style="186" customWidth="1"/>
    <col min="13059" max="13059" width="3.1640625" style="186" customWidth="1"/>
    <col min="13060" max="13060" width="8" style="186" customWidth="1"/>
    <col min="13061" max="13061" width="15.83203125" style="186" customWidth="1"/>
    <col min="13062" max="13062" width="0.6640625" style="186" customWidth="1"/>
    <col min="13063" max="13063" width="3" style="186" customWidth="1"/>
    <col min="13064" max="13064" width="3.1640625" style="186" customWidth="1"/>
    <col min="13065" max="13065" width="11.33203125" style="186" customWidth="1"/>
    <col min="13066" max="13066" width="15.83203125" style="186" customWidth="1"/>
    <col min="13067" max="13067" width="0.83203125" style="186" customWidth="1"/>
    <col min="13068" max="13068" width="2.83203125" style="186" customWidth="1"/>
    <col min="13069" max="13069" width="3.33203125" style="186" customWidth="1"/>
    <col min="13070" max="13070" width="2.33203125" style="186" customWidth="1"/>
    <col min="13071" max="13071" width="14.83203125" style="186" customWidth="1"/>
    <col min="13072" max="13072" width="3.33203125" style="186" customWidth="1"/>
    <col min="13073" max="13073" width="2.33203125" style="186" customWidth="1"/>
    <col min="13074" max="13074" width="15.83203125" style="186" customWidth="1"/>
    <col min="13075" max="13075" width="0.6640625" style="186" customWidth="1"/>
    <col min="13076" max="13312" width="9.33203125" style="186"/>
    <col min="13313" max="13313" width="2.83203125" style="186" customWidth="1"/>
    <col min="13314" max="13314" width="2.1640625" style="186" customWidth="1"/>
    <col min="13315" max="13315" width="3.1640625" style="186" customWidth="1"/>
    <col min="13316" max="13316" width="8" style="186" customWidth="1"/>
    <col min="13317" max="13317" width="15.83203125" style="186" customWidth="1"/>
    <col min="13318" max="13318" width="0.6640625" style="186" customWidth="1"/>
    <col min="13319" max="13319" width="3" style="186" customWidth="1"/>
    <col min="13320" max="13320" width="3.1640625" style="186" customWidth="1"/>
    <col min="13321" max="13321" width="11.33203125" style="186" customWidth="1"/>
    <col min="13322" max="13322" width="15.83203125" style="186" customWidth="1"/>
    <col min="13323" max="13323" width="0.83203125" style="186" customWidth="1"/>
    <col min="13324" max="13324" width="2.83203125" style="186" customWidth="1"/>
    <col min="13325" max="13325" width="3.33203125" style="186" customWidth="1"/>
    <col min="13326" max="13326" width="2.33203125" style="186" customWidth="1"/>
    <col min="13327" max="13327" width="14.83203125" style="186" customWidth="1"/>
    <col min="13328" max="13328" width="3.33203125" style="186" customWidth="1"/>
    <col min="13329" max="13329" width="2.33203125" style="186" customWidth="1"/>
    <col min="13330" max="13330" width="15.83203125" style="186" customWidth="1"/>
    <col min="13331" max="13331" width="0.6640625" style="186" customWidth="1"/>
    <col min="13332" max="13568" width="9.33203125" style="186"/>
    <col min="13569" max="13569" width="2.83203125" style="186" customWidth="1"/>
    <col min="13570" max="13570" width="2.1640625" style="186" customWidth="1"/>
    <col min="13571" max="13571" width="3.1640625" style="186" customWidth="1"/>
    <col min="13572" max="13572" width="8" style="186" customWidth="1"/>
    <col min="13573" max="13573" width="15.83203125" style="186" customWidth="1"/>
    <col min="13574" max="13574" width="0.6640625" style="186" customWidth="1"/>
    <col min="13575" max="13575" width="3" style="186" customWidth="1"/>
    <col min="13576" max="13576" width="3.1640625" style="186" customWidth="1"/>
    <col min="13577" max="13577" width="11.33203125" style="186" customWidth="1"/>
    <col min="13578" max="13578" width="15.83203125" style="186" customWidth="1"/>
    <col min="13579" max="13579" width="0.83203125" style="186" customWidth="1"/>
    <col min="13580" max="13580" width="2.83203125" style="186" customWidth="1"/>
    <col min="13581" max="13581" width="3.33203125" style="186" customWidth="1"/>
    <col min="13582" max="13582" width="2.33203125" style="186" customWidth="1"/>
    <col min="13583" max="13583" width="14.83203125" style="186" customWidth="1"/>
    <col min="13584" max="13584" width="3.33203125" style="186" customWidth="1"/>
    <col min="13585" max="13585" width="2.33203125" style="186" customWidth="1"/>
    <col min="13586" max="13586" width="15.83203125" style="186" customWidth="1"/>
    <col min="13587" max="13587" width="0.6640625" style="186" customWidth="1"/>
    <col min="13588" max="13824" width="9.33203125" style="186"/>
    <col min="13825" max="13825" width="2.83203125" style="186" customWidth="1"/>
    <col min="13826" max="13826" width="2.1640625" style="186" customWidth="1"/>
    <col min="13827" max="13827" width="3.1640625" style="186" customWidth="1"/>
    <col min="13828" max="13828" width="8" style="186" customWidth="1"/>
    <col min="13829" max="13829" width="15.83203125" style="186" customWidth="1"/>
    <col min="13830" max="13830" width="0.6640625" style="186" customWidth="1"/>
    <col min="13831" max="13831" width="3" style="186" customWidth="1"/>
    <col min="13832" max="13832" width="3.1640625" style="186" customWidth="1"/>
    <col min="13833" max="13833" width="11.33203125" style="186" customWidth="1"/>
    <col min="13834" max="13834" width="15.83203125" style="186" customWidth="1"/>
    <col min="13835" max="13835" width="0.83203125" style="186" customWidth="1"/>
    <col min="13836" max="13836" width="2.83203125" style="186" customWidth="1"/>
    <col min="13837" max="13837" width="3.33203125" style="186" customWidth="1"/>
    <col min="13838" max="13838" width="2.33203125" style="186" customWidth="1"/>
    <col min="13839" max="13839" width="14.83203125" style="186" customWidth="1"/>
    <col min="13840" max="13840" width="3.33203125" style="186" customWidth="1"/>
    <col min="13841" max="13841" width="2.33203125" style="186" customWidth="1"/>
    <col min="13842" max="13842" width="15.83203125" style="186" customWidth="1"/>
    <col min="13843" max="13843" width="0.6640625" style="186" customWidth="1"/>
    <col min="13844" max="14080" width="9.33203125" style="186"/>
    <col min="14081" max="14081" width="2.83203125" style="186" customWidth="1"/>
    <col min="14082" max="14082" width="2.1640625" style="186" customWidth="1"/>
    <col min="14083" max="14083" width="3.1640625" style="186" customWidth="1"/>
    <col min="14084" max="14084" width="8" style="186" customWidth="1"/>
    <col min="14085" max="14085" width="15.83203125" style="186" customWidth="1"/>
    <col min="14086" max="14086" width="0.6640625" style="186" customWidth="1"/>
    <col min="14087" max="14087" width="3" style="186" customWidth="1"/>
    <col min="14088" max="14088" width="3.1640625" style="186" customWidth="1"/>
    <col min="14089" max="14089" width="11.33203125" style="186" customWidth="1"/>
    <col min="14090" max="14090" width="15.83203125" style="186" customWidth="1"/>
    <col min="14091" max="14091" width="0.83203125" style="186" customWidth="1"/>
    <col min="14092" max="14092" width="2.83203125" style="186" customWidth="1"/>
    <col min="14093" max="14093" width="3.33203125" style="186" customWidth="1"/>
    <col min="14094" max="14094" width="2.33203125" style="186" customWidth="1"/>
    <col min="14095" max="14095" width="14.83203125" style="186" customWidth="1"/>
    <col min="14096" max="14096" width="3.33203125" style="186" customWidth="1"/>
    <col min="14097" max="14097" width="2.33203125" style="186" customWidth="1"/>
    <col min="14098" max="14098" width="15.83203125" style="186" customWidth="1"/>
    <col min="14099" max="14099" width="0.6640625" style="186" customWidth="1"/>
    <col min="14100" max="14336" width="9.33203125" style="186"/>
    <col min="14337" max="14337" width="2.83203125" style="186" customWidth="1"/>
    <col min="14338" max="14338" width="2.1640625" style="186" customWidth="1"/>
    <col min="14339" max="14339" width="3.1640625" style="186" customWidth="1"/>
    <col min="14340" max="14340" width="8" style="186" customWidth="1"/>
    <col min="14341" max="14341" width="15.83203125" style="186" customWidth="1"/>
    <col min="14342" max="14342" width="0.6640625" style="186" customWidth="1"/>
    <col min="14343" max="14343" width="3" style="186" customWidth="1"/>
    <col min="14344" max="14344" width="3.1640625" style="186" customWidth="1"/>
    <col min="14345" max="14345" width="11.33203125" style="186" customWidth="1"/>
    <col min="14346" max="14346" width="15.83203125" style="186" customWidth="1"/>
    <col min="14347" max="14347" width="0.83203125" style="186" customWidth="1"/>
    <col min="14348" max="14348" width="2.83203125" style="186" customWidth="1"/>
    <col min="14349" max="14349" width="3.33203125" style="186" customWidth="1"/>
    <col min="14350" max="14350" width="2.33203125" style="186" customWidth="1"/>
    <col min="14351" max="14351" width="14.83203125" style="186" customWidth="1"/>
    <col min="14352" max="14352" width="3.33203125" style="186" customWidth="1"/>
    <col min="14353" max="14353" width="2.33203125" style="186" customWidth="1"/>
    <col min="14354" max="14354" width="15.83203125" style="186" customWidth="1"/>
    <col min="14355" max="14355" width="0.6640625" style="186" customWidth="1"/>
    <col min="14356" max="14592" width="9.33203125" style="186"/>
    <col min="14593" max="14593" width="2.83203125" style="186" customWidth="1"/>
    <col min="14594" max="14594" width="2.1640625" style="186" customWidth="1"/>
    <col min="14595" max="14595" width="3.1640625" style="186" customWidth="1"/>
    <col min="14596" max="14596" width="8" style="186" customWidth="1"/>
    <col min="14597" max="14597" width="15.83203125" style="186" customWidth="1"/>
    <col min="14598" max="14598" width="0.6640625" style="186" customWidth="1"/>
    <col min="14599" max="14599" width="3" style="186" customWidth="1"/>
    <col min="14600" max="14600" width="3.1640625" style="186" customWidth="1"/>
    <col min="14601" max="14601" width="11.33203125" style="186" customWidth="1"/>
    <col min="14602" max="14602" width="15.83203125" style="186" customWidth="1"/>
    <col min="14603" max="14603" width="0.83203125" style="186" customWidth="1"/>
    <col min="14604" max="14604" width="2.83203125" style="186" customWidth="1"/>
    <col min="14605" max="14605" width="3.33203125" style="186" customWidth="1"/>
    <col min="14606" max="14606" width="2.33203125" style="186" customWidth="1"/>
    <col min="14607" max="14607" width="14.83203125" style="186" customWidth="1"/>
    <col min="14608" max="14608" width="3.33203125" style="186" customWidth="1"/>
    <col min="14609" max="14609" width="2.33203125" style="186" customWidth="1"/>
    <col min="14610" max="14610" width="15.83203125" style="186" customWidth="1"/>
    <col min="14611" max="14611" width="0.6640625" style="186" customWidth="1"/>
    <col min="14612" max="14848" width="9.33203125" style="186"/>
    <col min="14849" max="14849" width="2.83203125" style="186" customWidth="1"/>
    <col min="14850" max="14850" width="2.1640625" style="186" customWidth="1"/>
    <col min="14851" max="14851" width="3.1640625" style="186" customWidth="1"/>
    <col min="14852" max="14852" width="8" style="186" customWidth="1"/>
    <col min="14853" max="14853" width="15.83203125" style="186" customWidth="1"/>
    <col min="14854" max="14854" width="0.6640625" style="186" customWidth="1"/>
    <col min="14855" max="14855" width="3" style="186" customWidth="1"/>
    <col min="14856" max="14856" width="3.1640625" style="186" customWidth="1"/>
    <col min="14857" max="14857" width="11.33203125" style="186" customWidth="1"/>
    <col min="14858" max="14858" width="15.83203125" style="186" customWidth="1"/>
    <col min="14859" max="14859" width="0.83203125" style="186" customWidth="1"/>
    <col min="14860" max="14860" width="2.83203125" style="186" customWidth="1"/>
    <col min="14861" max="14861" width="3.33203125" style="186" customWidth="1"/>
    <col min="14862" max="14862" width="2.33203125" style="186" customWidth="1"/>
    <col min="14863" max="14863" width="14.83203125" style="186" customWidth="1"/>
    <col min="14864" max="14864" width="3.33203125" style="186" customWidth="1"/>
    <col min="14865" max="14865" width="2.33203125" style="186" customWidth="1"/>
    <col min="14866" max="14866" width="15.83203125" style="186" customWidth="1"/>
    <col min="14867" max="14867" width="0.6640625" style="186" customWidth="1"/>
    <col min="14868" max="15104" width="9.33203125" style="186"/>
    <col min="15105" max="15105" width="2.83203125" style="186" customWidth="1"/>
    <col min="15106" max="15106" width="2.1640625" style="186" customWidth="1"/>
    <col min="15107" max="15107" width="3.1640625" style="186" customWidth="1"/>
    <col min="15108" max="15108" width="8" style="186" customWidth="1"/>
    <col min="15109" max="15109" width="15.83203125" style="186" customWidth="1"/>
    <col min="15110" max="15110" width="0.6640625" style="186" customWidth="1"/>
    <col min="15111" max="15111" width="3" style="186" customWidth="1"/>
    <col min="15112" max="15112" width="3.1640625" style="186" customWidth="1"/>
    <col min="15113" max="15113" width="11.33203125" style="186" customWidth="1"/>
    <col min="15114" max="15114" width="15.83203125" style="186" customWidth="1"/>
    <col min="15115" max="15115" width="0.83203125" style="186" customWidth="1"/>
    <col min="15116" max="15116" width="2.83203125" style="186" customWidth="1"/>
    <col min="15117" max="15117" width="3.33203125" style="186" customWidth="1"/>
    <col min="15118" max="15118" width="2.33203125" style="186" customWidth="1"/>
    <col min="15119" max="15119" width="14.83203125" style="186" customWidth="1"/>
    <col min="15120" max="15120" width="3.33203125" style="186" customWidth="1"/>
    <col min="15121" max="15121" width="2.33203125" style="186" customWidth="1"/>
    <col min="15122" max="15122" width="15.83203125" style="186" customWidth="1"/>
    <col min="15123" max="15123" width="0.6640625" style="186" customWidth="1"/>
    <col min="15124" max="15360" width="9.33203125" style="186"/>
    <col min="15361" max="15361" width="2.83203125" style="186" customWidth="1"/>
    <col min="15362" max="15362" width="2.1640625" style="186" customWidth="1"/>
    <col min="15363" max="15363" width="3.1640625" style="186" customWidth="1"/>
    <col min="15364" max="15364" width="8" style="186" customWidth="1"/>
    <col min="15365" max="15365" width="15.83203125" style="186" customWidth="1"/>
    <col min="15366" max="15366" width="0.6640625" style="186" customWidth="1"/>
    <col min="15367" max="15367" width="3" style="186" customWidth="1"/>
    <col min="15368" max="15368" width="3.1640625" style="186" customWidth="1"/>
    <col min="15369" max="15369" width="11.33203125" style="186" customWidth="1"/>
    <col min="15370" max="15370" width="15.83203125" style="186" customWidth="1"/>
    <col min="15371" max="15371" width="0.83203125" style="186" customWidth="1"/>
    <col min="15372" max="15372" width="2.83203125" style="186" customWidth="1"/>
    <col min="15373" max="15373" width="3.33203125" style="186" customWidth="1"/>
    <col min="15374" max="15374" width="2.33203125" style="186" customWidth="1"/>
    <col min="15375" max="15375" width="14.83203125" style="186" customWidth="1"/>
    <col min="15376" max="15376" width="3.33203125" style="186" customWidth="1"/>
    <col min="15377" max="15377" width="2.33203125" style="186" customWidth="1"/>
    <col min="15378" max="15378" width="15.83203125" style="186" customWidth="1"/>
    <col min="15379" max="15379" width="0.6640625" style="186" customWidth="1"/>
    <col min="15380" max="15616" width="9.33203125" style="186"/>
    <col min="15617" max="15617" width="2.83203125" style="186" customWidth="1"/>
    <col min="15618" max="15618" width="2.1640625" style="186" customWidth="1"/>
    <col min="15619" max="15619" width="3.1640625" style="186" customWidth="1"/>
    <col min="15620" max="15620" width="8" style="186" customWidth="1"/>
    <col min="15621" max="15621" width="15.83203125" style="186" customWidth="1"/>
    <col min="15622" max="15622" width="0.6640625" style="186" customWidth="1"/>
    <col min="15623" max="15623" width="3" style="186" customWidth="1"/>
    <col min="15624" max="15624" width="3.1640625" style="186" customWidth="1"/>
    <col min="15625" max="15625" width="11.33203125" style="186" customWidth="1"/>
    <col min="15626" max="15626" width="15.83203125" style="186" customWidth="1"/>
    <col min="15627" max="15627" width="0.83203125" style="186" customWidth="1"/>
    <col min="15628" max="15628" width="2.83203125" style="186" customWidth="1"/>
    <col min="15629" max="15629" width="3.33203125" style="186" customWidth="1"/>
    <col min="15630" max="15630" width="2.33203125" style="186" customWidth="1"/>
    <col min="15631" max="15631" width="14.83203125" style="186" customWidth="1"/>
    <col min="15632" max="15632" width="3.33203125" style="186" customWidth="1"/>
    <col min="15633" max="15633" width="2.33203125" style="186" customWidth="1"/>
    <col min="15634" max="15634" width="15.83203125" style="186" customWidth="1"/>
    <col min="15635" max="15635" width="0.6640625" style="186" customWidth="1"/>
    <col min="15636" max="15872" width="9.33203125" style="186"/>
    <col min="15873" max="15873" width="2.83203125" style="186" customWidth="1"/>
    <col min="15874" max="15874" width="2.1640625" style="186" customWidth="1"/>
    <col min="15875" max="15875" width="3.1640625" style="186" customWidth="1"/>
    <col min="15876" max="15876" width="8" style="186" customWidth="1"/>
    <col min="15877" max="15877" width="15.83203125" style="186" customWidth="1"/>
    <col min="15878" max="15878" width="0.6640625" style="186" customWidth="1"/>
    <col min="15879" max="15879" width="3" style="186" customWidth="1"/>
    <col min="15880" max="15880" width="3.1640625" style="186" customWidth="1"/>
    <col min="15881" max="15881" width="11.33203125" style="186" customWidth="1"/>
    <col min="15882" max="15882" width="15.83203125" style="186" customWidth="1"/>
    <col min="15883" max="15883" width="0.83203125" style="186" customWidth="1"/>
    <col min="15884" max="15884" width="2.83203125" style="186" customWidth="1"/>
    <col min="15885" max="15885" width="3.33203125" style="186" customWidth="1"/>
    <col min="15886" max="15886" width="2.33203125" style="186" customWidth="1"/>
    <col min="15887" max="15887" width="14.83203125" style="186" customWidth="1"/>
    <col min="15888" max="15888" width="3.33203125" style="186" customWidth="1"/>
    <col min="15889" max="15889" width="2.33203125" style="186" customWidth="1"/>
    <col min="15890" max="15890" width="15.83203125" style="186" customWidth="1"/>
    <col min="15891" max="15891" width="0.6640625" style="186" customWidth="1"/>
    <col min="15892" max="16128" width="9.33203125" style="186"/>
    <col min="16129" max="16129" width="2.83203125" style="186" customWidth="1"/>
    <col min="16130" max="16130" width="2.1640625" style="186" customWidth="1"/>
    <col min="16131" max="16131" width="3.1640625" style="186" customWidth="1"/>
    <col min="16132" max="16132" width="8" style="186" customWidth="1"/>
    <col min="16133" max="16133" width="15.83203125" style="186" customWidth="1"/>
    <col min="16134" max="16134" width="0.6640625" style="186" customWidth="1"/>
    <col min="16135" max="16135" width="3" style="186" customWidth="1"/>
    <col min="16136" max="16136" width="3.1640625" style="186" customWidth="1"/>
    <col min="16137" max="16137" width="11.33203125" style="186" customWidth="1"/>
    <col min="16138" max="16138" width="15.83203125" style="186" customWidth="1"/>
    <col min="16139" max="16139" width="0.83203125" style="186" customWidth="1"/>
    <col min="16140" max="16140" width="2.83203125" style="186" customWidth="1"/>
    <col min="16141" max="16141" width="3.33203125" style="186" customWidth="1"/>
    <col min="16142" max="16142" width="2.33203125" style="186" customWidth="1"/>
    <col min="16143" max="16143" width="14.83203125" style="186" customWidth="1"/>
    <col min="16144" max="16144" width="3.33203125" style="186" customWidth="1"/>
    <col min="16145" max="16145" width="2.33203125" style="186" customWidth="1"/>
    <col min="16146" max="16146" width="15.83203125" style="186" customWidth="1"/>
    <col min="16147" max="16147" width="0.6640625" style="186" customWidth="1"/>
    <col min="16148" max="16384" width="9.33203125" style="186"/>
  </cols>
  <sheetData>
    <row r="1" spans="1:19" ht="12" hidden="1" customHeight="1">
      <c r="A1" s="250"/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2"/>
    </row>
    <row r="2" spans="1:19" ht="23.25" customHeight="1">
      <c r="A2" s="250"/>
      <c r="B2" s="251"/>
      <c r="C2" s="251"/>
      <c r="D2" s="251"/>
      <c r="E2" s="251"/>
      <c r="F2" s="251"/>
      <c r="G2" s="253" t="s">
        <v>92</v>
      </c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2"/>
    </row>
    <row r="3" spans="1:19" ht="12" hidden="1" customHeight="1">
      <c r="A3" s="254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6"/>
    </row>
    <row r="4" spans="1:19" ht="8.25" customHeight="1">
      <c r="A4" s="257"/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9"/>
    </row>
    <row r="5" spans="1:19" ht="24" customHeight="1">
      <c r="A5" s="260"/>
      <c r="B5" s="191" t="s">
        <v>858</v>
      </c>
      <c r="C5" s="191"/>
      <c r="D5" s="191"/>
      <c r="E5" s="437" t="s">
        <v>859</v>
      </c>
      <c r="F5" s="438"/>
      <c r="G5" s="438"/>
      <c r="H5" s="438"/>
      <c r="I5" s="438"/>
      <c r="J5" s="439"/>
      <c r="K5" s="191"/>
      <c r="L5" s="191"/>
      <c r="M5" s="191"/>
      <c r="N5" s="191"/>
      <c r="O5" s="191" t="s">
        <v>860</v>
      </c>
      <c r="P5" s="261" t="s">
        <v>30</v>
      </c>
      <c r="Q5" s="262"/>
      <c r="R5" s="263"/>
      <c r="S5" s="264"/>
    </row>
    <row r="6" spans="1:19" ht="17.25" hidden="1" customHeight="1">
      <c r="A6" s="260"/>
      <c r="B6" s="191" t="s">
        <v>861</v>
      </c>
      <c r="C6" s="191"/>
      <c r="D6" s="191"/>
      <c r="E6" s="265" t="s">
        <v>862</v>
      </c>
      <c r="F6" s="191"/>
      <c r="G6" s="191"/>
      <c r="H6" s="191"/>
      <c r="I6" s="191"/>
      <c r="J6" s="266"/>
      <c r="K6" s="191"/>
      <c r="L6" s="191"/>
      <c r="M6" s="191"/>
      <c r="N6" s="191"/>
      <c r="O6" s="191"/>
      <c r="P6" s="267"/>
      <c r="Q6" s="268"/>
      <c r="R6" s="266"/>
      <c r="S6" s="264"/>
    </row>
    <row r="7" spans="1:19" ht="24" customHeight="1">
      <c r="A7" s="260"/>
      <c r="B7" s="191" t="s">
        <v>863</v>
      </c>
      <c r="C7" s="191"/>
      <c r="D7" s="191"/>
      <c r="E7" s="440" t="s">
        <v>922</v>
      </c>
      <c r="F7" s="441"/>
      <c r="G7" s="441"/>
      <c r="H7" s="441"/>
      <c r="I7" s="441"/>
      <c r="J7" s="442"/>
      <c r="K7" s="191"/>
      <c r="L7" s="191"/>
      <c r="M7" s="191"/>
      <c r="N7" s="191"/>
      <c r="O7" s="191" t="s">
        <v>865</v>
      </c>
      <c r="P7" s="269"/>
      <c r="Q7" s="268"/>
      <c r="R7" s="266"/>
      <c r="S7" s="264"/>
    </row>
    <row r="8" spans="1:19" ht="17.25" hidden="1" customHeight="1">
      <c r="A8" s="260"/>
      <c r="B8" s="191" t="s">
        <v>866</v>
      </c>
      <c r="C8" s="191"/>
      <c r="D8" s="191"/>
      <c r="E8" s="265" t="s">
        <v>570</v>
      </c>
      <c r="F8" s="191"/>
      <c r="G8" s="191"/>
      <c r="H8" s="191"/>
      <c r="I8" s="191"/>
      <c r="J8" s="266"/>
      <c r="K8" s="191"/>
      <c r="L8" s="191"/>
      <c r="M8" s="191"/>
      <c r="N8" s="191"/>
      <c r="O8" s="191"/>
      <c r="P8" s="267"/>
      <c r="Q8" s="268"/>
      <c r="R8" s="266"/>
      <c r="S8" s="264"/>
    </row>
    <row r="9" spans="1:19" ht="24" customHeight="1">
      <c r="A9" s="260"/>
      <c r="B9" s="191" t="s">
        <v>868</v>
      </c>
      <c r="C9" s="191"/>
      <c r="D9" s="191"/>
      <c r="E9" s="443" t="s">
        <v>30</v>
      </c>
      <c r="F9" s="444"/>
      <c r="G9" s="444"/>
      <c r="H9" s="444"/>
      <c r="I9" s="444"/>
      <c r="J9" s="445"/>
      <c r="K9" s="191"/>
      <c r="L9" s="191"/>
      <c r="M9" s="191"/>
      <c r="N9" s="191"/>
      <c r="O9" s="191" t="s">
        <v>869</v>
      </c>
      <c r="P9" s="446" t="s">
        <v>23</v>
      </c>
      <c r="Q9" s="444"/>
      <c r="R9" s="445"/>
      <c r="S9" s="264"/>
    </row>
    <row r="10" spans="1:19" ht="17.25" hidden="1" customHeight="1">
      <c r="A10" s="260"/>
      <c r="B10" s="191" t="s">
        <v>870</v>
      </c>
      <c r="C10" s="191"/>
      <c r="D10" s="191"/>
      <c r="E10" s="270" t="s">
        <v>30</v>
      </c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268"/>
      <c r="Q10" s="268"/>
      <c r="R10" s="191"/>
      <c r="S10" s="264"/>
    </row>
    <row r="11" spans="1:19" ht="17.25" hidden="1" customHeight="1">
      <c r="A11" s="260"/>
      <c r="B11" s="191" t="s">
        <v>871</v>
      </c>
      <c r="C11" s="191"/>
      <c r="D11" s="191"/>
      <c r="E11" s="270" t="s">
        <v>30</v>
      </c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268"/>
      <c r="Q11" s="268"/>
      <c r="R11" s="191"/>
      <c r="S11" s="264"/>
    </row>
    <row r="12" spans="1:19" ht="17.25" hidden="1" customHeight="1">
      <c r="A12" s="260"/>
      <c r="B12" s="191" t="s">
        <v>872</v>
      </c>
      <c r="C12" s="191"/>
      <c r="D12" s="191"/>
      <c r="E12" s="270" t="s">
        <v>30</v>
      </c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268"/>
      <c r="Q12" s="268"/>
      <c r="R12" s="191"/>
      <c r="S12" s="264"/>
    </row>
    <row r="13" spans="1:19" ht="17.25" hidden="1" customHeight="1">
      <c r="A13" s="260"/>
      <c r="B13" s="191"/>
      <c r="C13" s="191"/>
      <c r="D13" s="191"/>
      <c r="E13" s="270" t="s">
        <v>30</v>
      </c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268"/>
      <c r="Q13" s="268"/>
      <c r="R13" s="191"/>
      <c r="S13" s="264"/>
    </row>
    <row r="14" spans="1:19" ht="17.25" hidden="1" customHeight="1">
      <c r="A14" s="260"/>
      <c r="B14" s="191"/>
      <c r="C14" s="191"/>
      <c r="D14" s="191"/>
      <c r="E14" s="270" t="s">
        <v>30</v>
      </c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268"/>
      <c r="Q14" s="268"/>
      <c r="R14" s="191"/>
      <c r="S14" s="264"/>
    </row>
    <row r="15" spans="1:19" ht="17.25" hidden="1" customHeight="1">
      <c r="A15" s="260"/>
      <c r="B15" s="191"/>
      <c r="C15" s="191"/>
      <c r="D15" s="191"/>
      <c r="E15" s="270" t="s">
        <v>30</v>
      </c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268"/>
      <c r="Q15" s="268"/>
      <c r="R15" s="191"/>
      <c r="S15" s="264"/>
    </row>
    <row r="16" spans="1:19" ht="17.25" hidden="1" customHeight="1">
      <c r="A16" s="260"/>
      <c r="B16" s="191"/>
      <c r="C16" s="191"/>
      <c r="D16" s="191"/>
      <c r="E16" s="270" t="s">
        <v>30</v>
      </c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268"/>
      <c r="Q16" s="268"/>
      <c r="R16" s="191"/>
      <c r="S16" s="264"/>
    </row>
    <row r="17" spans="1:19" ht="17.25" hidden="1" customHeight="1">
      <c r="A17" s="260"/>
      <c r="B17" s="191"/>
      <c r="C17" s="191"/>
      <c r="D17" s="191"/>
      <c r="E17" s="270" t="s">
        <v>30</v>
      </c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268"/>
      <c r="Q17" s="268"/>
      <c r="R17" s="191"/>
      <c r="S17" s="264"/>
    </row>
    <row r="18" spans="1:19" ht="17.25" hidden="1" customHeight="1">
      <c r="A18" s="260"/>
      <c r="B18" s="191"/>
      <c r="C18" s="191"/>
      <c r="D18" s="191"/>
      <c r="E18" s="270" t="s">
        <v>30</v>
      </c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268"/>
      <c r="Q18" s="268"/>
      <c r="R18" s="191"/>
      <c r="S18" s="264"/>
    </row>
    <row r="19" spans="1:19" ht="17.25" hidden="1" customHeight="1">
      <c r="A19" s="260"/>
      <c r="B19" s="191"/>
      <c r="C19" s="191"/>
      <c r="D19" s="191"/>
      <c r="E19" s="270" t="s">
        <v>30</v>
      </c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268"/>
      <c r="Q19" s="268"/>
      <c r="R19" s="191"/>
      <c r="S19" s="264"/>
    </row>
    <row r="20" spans="1:19" ht="17.25" hidden="1" customHeight="1">
      <c r="A20" s="260"/>
      <c r="B20" s="191"/>
      <c r="C20" s="191"/>
      <c r="D20" s="191"/>
      <c r="E20" s="270" t="s">
        <v>30</v>
      </c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268"/>
      <c r="Q20" s="268"/>
      <c r="R20" s="191"/>
      <c r="S20" s="264"/>
    </row>
    <row r="21" spans="1:19" ht="17.25" hidden="1" customHeight="1">
      <c r="A21" s="260"/>
      <c r="B21" s="191"/>
      <c r="C21" s="191"/>
      <c r="D21" s="191"/>
      <c r="E21" s="270" t="s">
        <v>30</v>
      </c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268"/>
      <c r="Q21" s="268"/>
      <c r="R21" s="191"/>
      <c r="S21" s="264"/>
    </row>
    <row r="22" spans="1:19" ht="17.25" hidden="1" customHeight="1">
      <c r="A22" s="260"/>
      <c r="B22" s="191"/>
      <c r="C22" s="191"/>
      <c r="D22" s="191"/>
      <c r="E22" s="270" t="s">
        <v>30</v>
      </c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268"/>
      <c r="Q22" s="268"/>
      <c r="R22" s="191"/>
      <c r="S22" s="264"/>
    </row>
    <row r="23" spans="1:19" ht="17.25" hidden="1" customHeight="1">
      <c r="A23" s="260"/>
      <c r="B23" s="191"/>
      <c r="C23" s="191"/>
      <c r="D23" s="191"/>
      <c r="E23" s="270" t="s">
        <v>30</v>
      </c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268"/>
      <c r="Q23" s="268"/>
      <c r="R23" s="191"/>
      <c r="S23" s="264"/>
    </row>
    <row r="24" spans="1:19" ht="17.25" hidden="1" customHeight="1">
      <c r="A24" s="260"/>
      <c r="B24" s="191"/>
      <c r="C24" s="191"/>
      <c r="D24" s="191"/>
      <c r="E24" s="271" t="s">
        <v>30</v>
      </c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268"/>
      <c r="Q24" s="268"/>
      <c r="R24" s="191"/>
      <c r="S24" s="264"/>
    </row>
    <row r="25" spans="1:19" ht="17.25" customHeight="1">
      <c r="A25" s="260"/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 t="s">
        <v>873</v>
      </c>
      <c r="P25" s="191" t="s">
        <v>874</v>
      </c>
      <c r="Q25" s="191"/>
      <c r="R25" s="191"/>
      <c r="S25" s="264"/>
    </row>
    <row r="26" spans="1:19" ht="17.25" customHeight="1">
      <c r="A26" s="260"/>
      <c r="B26" s="191" t="s">
        <v>875</v>
      </c>
      <c r="C26" s="191"/>
      <c r="D26" s="191"/>
      <c r="E26" s="261" t="s">
        <v>876</v>
      </c>
      <c r="F26" s="272"/>
      <c r="G26" s="272"/>
      <c r="H26" s="272"/>
      <c r="I26" s="272"/>
      <c r="J26" s="263"/>
      <c r="K26" s="191"/>
      <c r="L26" s="191"/>
      <c r="M26" s="191"/>
      <c r="N26" s="191"/>
      <c r="O26" s="273"/>
      <c r="P26" s="274"/>
      <c r="Q26" s="275"/>
      <c r="R26" s="276"/>
      <c r="S26" s="264"/>
    </row>
    <row r="27" spans="1:19" ht="17.25" customHeight="1">
      <c r="A27" s="260"/>
      <c r="B27" s="191" t="s">
        <v>53</v>
      </c>
      <c r="C27" s="191"/>
      <c r="D27" s="191"/>
      <c r="E27" s="269" t="s">
        <v>877</v>
      </c>
      <c r="F27" s="191"/>
      <c r="G27" s="191"/>
      <c r="H27" s="191"/>
      <c r="I27" s="191"/>
      <c r="J27" s="266"/>
      <c r="K27" s="191"/>
      <c r="L27" s="191"/>
      <c r="M27" s="191"/>
      <c r="N27" s="191"/>
      <c r="O27" s="273"/>
      <c r="P27" s="274"/>
      <c r="Q27" s="275"/>
      <c r="R27" s="276"/>
      <c r="S27" s="264"/>
    </row>
    <row r="28" spans="1:19" ht="17.25" customHeight="1">
      <c r="A28" s="260"/>
      <c r="B28" s="191" t="s">
        <v>58</v>
      </c>
      <c r="C28" s="191"/>
      <c r="D28" s="191"/>
      <c r="E28" s="269" t="s">
        <v>878</v>
      </c>
      <c r="F28" s="191"/>
      <c r="G28" s="191"/>
      <c r="H28" s="191"/>
      <c r="I28" s="191"/>
      <c r="J28" s="266"/>
      <c r="K28" s="191"/>
      <c r="L28" s="191"/>
      <c r="M28" s="191"/>
      <c r="N28" s="191"/>
      <c r="O28" s="273"/>
      <c r="P28" s="274"/>
      <c r="Q28" s="275"/>
      <c r="R28" s="276"/>
      <c r="S28" s="264"/>
    </row>
    <row r="29" spans="1:19" ht="17.25" customHeight="1">
      <c r="A29" s="260"/>
      <c r="B29" s="191"/>
      <c r="C29" s="191"/>
      <c r="D29" s="191"/>
      <c r="E29" s="277"/>
      <c r="F29" s="278"/>
      <c r="G29" s="278"/>
      <c r="H29" s="278"/>
      <c r="I29" s="278"/>
      <c r="J29" s="279"/>
      <c r="K29" s="191"/>
      <c r="L29" s="191"/>
      <c r="M29" s="191"/>
      <c r="N29" s="191"/>
      <c r="O29" s="268"/>
      <c r="P29" s="268"/>
      <c r="Q29" s="268"/>
      <c r="R29" s="191"/>
      <c r="S29" s="264"/>
    </row>
    <row r="30" spans="1:19" ht="17.25" customHeight="1">
      <c r="A30" s="260"/>
      <c r="B30" s="191"/>
      <c r="C30" s="191"/>
      <c r="D30" s="191"/>
      <c r="E30" s="280" t="s">
        <v>879</v>
      </c>
      <c r="F30" s="191"/>
      <c r="G30" s="191" t="s">
        <v>880</v>
      </c>
      <c r="H30" s="191"/>
      <c r="I30" s="191"/>
      <c r="J30" s="191"/>
      <c r="K30" s="191"/>
      <c r="L30" s="191"/>
      <c r="M30" s="191"/>
      <c r="N30" s="191"/>
      <c r="O30" s="280" t="s">
        <v>881</v>
      </c>
      <c r="P30" s="268"/>
      <c r="Q30" s="268"/>
      <c r="R30" s="281"/>
      <c r="S30" s="264"/>
    </row>
    <row r="31" spans="1:19" ht="17.25" customHeight="1">
      <c r="A31" s="260"/>
      <c r="B31" s="191"/>
      <c r="C31" s="191"/>
      <c r="D31" s="191"/>
      <c r="E31" s="273" t="s">
        <v>923</v>
      </c>
      <c r="F31" s="191"/>
      <c r="G31" s="274" t="s">
        <v>877</v>
      </c>
      <c r="H31" s="282"/>
      <c r="I31" s="283"/>
      <c r="J31" s="191"/>
      <c r="K31" s="191"/>
      <c r="L31" s="191"/>
      <c r="M31" s="191"/>
      <c r="N31" s="191"/>
      <c r="O31" s="284" t="s">
        <v>829</v>
      </c>
      <c r="P31" s="268"/>
      <c r="Q31" s="268"/>
      <c r="R31" s="285"/>
      <c r="S31" s="264"/>
    </row>
    <row r="32" spans="1:19" ht="8.25" customHeight="1">
      <c r="A32" s="286"/>
      <c r="B32" s="287"/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8"/>
    </row>
    <row r="33" spans="1:19" ht="20.25" customHeight="1">
      <c r="A33" s="289"/>
      <c r="B33" s="290"/>
      <c r="C33" s="290"/>
      <c r="D33" s="290"/>
      <c r="E33" s="291" t="s">
        <v>883</v>
      </c>
      <c r="F33" s="290"/>
      <c r="G33" s="290"/>
      <c r="H33" s="290"/>
      <c r="I33" s="290"/>
      <c r="J33" s="290"/>
      <c r="K33" s="290"/>
      <c r="L33" s="290"/>
      <c r="M33" s="290"/>
      <c r="N33" s="290"/>
      <c r="O33" s="290"/>
      <c r="P33" s="290"/>
      <c r="Q33" s="290"/>
      <c r="R33" s="290"/>
      <c r="S33" s="292"/>
    </row>
    <row r="34" spans="1:19" ht="20.25" customHeight="1">
      <c r="A34" s="293" t="s">
        <v>884</v>
      </c>
      <c r="B34" s="294"/>
      <c r="C34" s="294"/>
      <c r="D34" s="295"/>
      <c r="E34" s="296" t="s">
        <v>885</v>
      </c>
      <c r="F34" s="295"/>
      <c r="G34" s="296" t="s">
        <v>886</v>
      </c>
      <c r="H34" s="294"/>
      <c r="I34" s="295"/>
      <c r="J34" s="296" t="s">
        <v>887</v>
      </c>
      <c r="K34" s="294"/>
      <c r="L34" s="296" t="s">
        <v>888</v>
      </c>
      <c r="M34" s="294"/>
      <c r="N34" s="294"/>
      <c r="O34" s="295"/>
      <c r="P34" s="296" t="s">
        <v>889</v>
      </c>
      <c r="Q34" s="294"/>
      <c r="R34" s="294"/>
      <c r="S34" s="297"/>
    </row>
    <row r="35" spans="1:19" ht="20.25" customHeight="1">
      <c r="A35" s="298"/>
      <c r="B35" s="299"/>
      <c r="C35" s="299"/>
      <c r="D35" s="300">
        <v>0</v>
      </c>
      <c r="E35" s="301">
        <f>IF(D35=0,0,R47/D35)</f>
        <v>0</v>
      </c>
      <c r="F35" s="302"/>
      <c r="G35" s="303"/>
      <c r="H35" s="299"/>
      <c r="I35" s="300">
        <v>0</v>
      </c>
      <c r="J35" s="301">
        <f>IF(I35=0,0,R47/I35)</f>
        <v>0</v>
      </c>
      <c r="K35" s="304"/>
      <c r="L35" s="303"/>
      <c r="M35" s="299"/>
      <c r="N35" s="299"/>
      <c r="O35" s="300">
        <v>0</v>
      </c>
      <c r="P35" s="303"/>
      <c r="Q35" s="299"/>
      <c r="R35" s="305">
        <f>IF(O35=0,0,R47/O35)</f>
        <v>0</v>
      </c>
      <c r="S35" s="306"/>
    </row>
    <row r="36" spans="1:19" ht="20.25" customHeight="1">
      <c r="A36" s="289"/>
      <c r="B36" s="290"/>
      <c r="C36" s="290"/>
      <c r="D36" s="290"/>
      <c r="E36" s="291" t="s">
        <v>890</v>
      </c>
      <c r="F36" s="290"/>
      <c r="G36" s="290"/>
      <c r="H36" s="290"/>
      <c r="I36" s="290"/>
      <c r="J36" s="307" t="s">
        <v>52</v>
      </c>
      <c r="K36" s="290"/>
      <c r="L36" s="290"/>
      <c r="M36" s="290"/>
      <c r="N36" s="290"/>
      <c r="O36" s="290"/>
      <c r="P36" s="290"/>
      <c r="Q36" s="290"/>
      <c r="R36" s="290"/>
      <c r="S36" s="292"/>
    </row>
    <row r="37" spans="1:19" ht="20.25" customHeight="1">
      <c r="A37" s="308" t="s">
        <v>891</v>
      </c>
      <c r="B37" s="309"/>
      <c r="C37" s="310" t="s">
        <v>892</v>
      </c>
      <c r="D37" s="311"/>
      <c r="E37" s="311"/>
      <c r="F37" s="312"/>
      <c r="G37" s="308" t="s">
        <v>893</v>
      </c>
      <c r="H37" s="313"/>
      <c r="I37" s="310" t="s">
        <v>894</v>
      </c>
      <c r="J37" s="311"/>
      <c r="K37" s="311"/>
      <c r="L37" s="308" t="s">
        <v>895</v>
      </c>
      <c r="M37" s="313"/>
      <c r="N37" s="310" t="s">
        <v>896</v>
      </c>
      <c r="O37" s="311"/>
      <c r="P37" s="311"/>
      <c r="Q37" s="311"/>
      <c r="R37" s="311"/>
      <c r="S37" s="312"/>
    </row>
    <row r="38" spans="1:19" ht="20.25" customHeight="1">
      <c r="A38" s="314">
        <v>1</v>
      </c>
      <c r="B38" s="315" t="s">
        <v>897</v>
      </c>
      <c r="C38" s="263"/>
      <c r="D38" s="316" t="s">
        <v>898</v>
      </c>
      <c r="E38" s="317">
        <f>SUMIF('Rozpocet - slaboproud'!O5:O60,8,'Rozpocet - slaboproud'!I5:I60)</f>
        <v>0</v>
      </c>
      <c r="F38" s="318"/>
      <c r="G38" s="314">
        <v>8</v>
      </c>
      <c r="H38" s="319" t="s">
        <v>899</v>
      </c>
      <c r="I38" s="276"/>
      <c r="J38" s="320">
        <v>0</v>
      </c>
      <c r="K38" s="321"/>
      <c r="L38" s="314">
        <v>13</v>
      </c>
      <c r="M38" s="274" t="s">
        <v>900</v>
      </c>
      <c r="N38" s="282"/>
      <c r="O38" s="282"/>
      <c r="P38" s="322">
        <f>M49</f>
        <v>21</v>
      </c>
      <c r="Q38" s="323" t="s">
        <v>352</v>
      </c>
      <c r="R38" s="317">
        <v>0</v>
      </c>
      <c r="S38" s="318"/>
    </row>
    <row r="39" spans="1:19" ht="20.25" customHeight="1">
      <c r="A39" s="314">
        <v>2</v>
      </c>
      <c r="B39" s="324"/>
      <c r="C39" s="279"/>
      <c r="D39" s="316" t="s">
        <v>40</v>
      </c>
      <c r="E39" s="317">
        <f>SUMIF('Rozpocet - slaboproud'!O10:O60,4,'Rozpocet - slaboproud'!I10:I60)</f>
        <v>0</v>
      </c>
      <c r="F39" s="318"/>
      <c r="G39" s="314">
        <v>9</v>
      </c>
      <c r="H39" s="191" t="s">
        <v>901</v>
      </c>
      <c r="I39" s="316"/>
      <c r="J39" s="320">
        <v>0</v>
      </c>
      <c r="K39" s="321"/>
      <c r="L39" s="314">
        <v>14</v>
      </c>
      <c r="M39" s="274" t="s">
        <v>902</v>
      </c>
      <c r="N39" s="282"/>
      <c r="O39" s="282"/>
      <c r="P39" s="322">
        <f>M49</f>
        <v>21</v>
      </c>
      <c r="Q39" s="323" t="s">
        <v>352</v>
      </c>
      <c r="R39" s="317">
        <v>0</v>
      </c>
      <c r="S39" s="318"/>
    </row>
    <row r="40" spans="1:19" ht="20.25" customHeight="1">
      <c r="A40" s="314">
        <v>3</v>
      </c>
      <c r="B40" s="315" t="s">
        <v>813</v>
      </c>
      <c r="C40" s="263"/>
      <c r="D40" s="316" t="s">
        <v>898</v>
      </c>
      <c r="E40" s="317">
        <f>SUMIF('Rozpocet - slaboproud'!O11:O60,32,'Rozpocet - slaboproud'!I11:I60)</f>
        <v>0</v>
      </c>
      <c r="F40" s="318"/>
      <c r="G40" s="314">
        <v>10</v>
      </c>
      <c r="H40" s="319" t="s">
        <v>903</v>
      </c>
      <c r="I40" s="276"/>
      <c r="J40" s="320">
        <v>0</v>
      </c>
      <c r="K40" s="321"/>
      <c r="L40" s="314">
        <v>15</v>
      </c>
      <c r="M40" s="274" t="s">
        <v>904</v>
      </c>
      <c r="N40" s="282"/>
      <c r="O40" s="282"/>
      <c r="P40" s="322">
        <f>M49</f>
        <v>21</v>
      </c>
      <c r="Q40" s="323" t="s">
        <v>352</v>
      </c>
      <c r="R40" s="317">
        <v>0</v>
      </c>
      <c r="S40" s="318"/>
    </row>
    <row r="41" spans="1:19" ht="20.25" customHeight="1">
      <c r="A41" s="314">
        <v>4</v>
      </c>
      <c r="B41" s="324"/>
      <c r="C41" s="279"/>
      <c r="D41" s="316" t="s">
        <v>40</v>
      </c>
      <c r="E41" s="317">
        <f>SUMIF('Rozpocet - slaboproud'!O12:O60,16,'Rozpocet - slaboproud'!I12:I60)+SUMIF('Rozpocet - slaboproud'!O12:O60,128,'Rozpocet - slaboproud'!I12:I60)</f>
        <v>0</v>
      </c>
      <c r="F41" s="318"/>
      <c r="G41" s="314">
        <v>11</v>
      </c>
      <c r="H41" s="319"/>
      <c r="I41" s="276"/>
      <c r="J41" s="320">
        <v>0</v>
      </c>
      <c r="K41" s="321"/>
      <c r="L41" s="314">
        <v>16</v>
      </c>
      <c r="M41" s="274" t="s">
        <v>905</v>
      </c>
      <c r="N41" s="282"/>
      <c r="O41" s="282"/>
      <c r="P41" s="322">
        <f>M49</f>
        <v>21</v>
      </c>
      <c r="Q41" s="323" t="s">
        <v>352</v>
      </c>
      <c r="R41" s="317">
        <v>0</v>
      </c>
      <c r="S41" s="318"/>
    </row>
    <row r="42" spans="1:19" ht="20.25" customHeight="1">
      <c r="A42" s="314">
        <v>5</v>
      </c>
      <c r="B42" s="315" t="s">
        <v>906</v>
      </c>
      <c r="C42" s="263"/>
      <c r="D42" s="316" t="s">
        <v>898</v>
      </c>
      <c r="E42" s="317">
        <f>SUMIF('Rozpocet - slaboproud'!O13:O60,256,'Rozpocet - slaboproud'!I13:I60)</f>
        <v>0</v>
      </c>
      <c r="F42" s="318"/>
      <c r="G42" s="325"/>
      <c r="H42" s="282"/>
      <c r="I42" s="276"/>
      <c r="J42" s="326"/>
      <c r="K42" s="321"/>
      <c r="L42" s="314">
        <v>17</v>
      </c>
      <c r="M42" s="274" t="s">
        <v>572</v>
      </c>
      <c r="N42" s="282"/>
      <c r="O42" s="282"/>
      <c r="P42" s="322">
        <f>M49</f>
        <v>21</v>
      </c>
      <c r="Q42" s="323" t="s">
        <v>352</v>
      </c>
      <c r="R42" s="317">
        <v>0</v>
      </c>
      <c r="S42" s="318"/>
    </row>
    <row r="43" spans="1:19" ht="20.25" customHeight="1">
      <c r="A43" s="314">
        <v>6</v>
      </c>
      <c r="B43" s="324"/>
      <c r="C43" s="279"/>
      <c r="D43" s="316" t="s">
        <v>40</v>
      </c>
      <c r="E43" s="317">
        <f>SUMIF('Rozpocet - slaboproud'!O14:O60,64,'Rozpocet - slaboproud'!I14:I60)</f>
        <v>0</v>
      </c>
      <c r="F43" s="318"/>
      <c r="G43" s="325"/>
      <c r="H43" s="282"/>
      <c r="I43" s="276"/>
      <c r="J43" s="326"/>
      <c r="K43" s="321"/>
      <c r="L43" s="314">
        <v>18</v>
      </c>
      <c r="M43" s="319" t="s">
        <v>907</v>
      </c>
      <c r="N43" s="282"/>
      <c r="O43" s="282"/>
      <c r="P43" s="282"/>
      <c r="Q43" s="276"/>
      <c r="R43" s="317">
        <f>SUMIF('Rozpocet - slaboproud'!O14:O60,1024,'Rozpocet - slaboproud'!I14:I60)</f>
        <v>0</v>
      </c>
      <c r="S43" s="318"/>
    </row>
    <row r="44" spans="1:19" ht="20.25" customHeight="1">
      <c r="A44" s="314">
        <v>7</v>
      </c>
      <c r="B44" s="327" t="s">
        <v>908</v>
      </c>
      <c r="C44" s="282"/>
      <c r="D44" s="276"/>
      <c r="E44" s="328">
        <f>SUM(E38:E43)</f>
        <v>0</v>
      </c>
      <c r="F44" s="292"/>
      <c r="G44" s="314">
        <v>12</v>
      </c>
      <c r="H44" s="327" t="s">
        <v>909</v>
      </c>
      <c r="I44" s="276"/>
      <c r="J44" s="329">
        <f>SUM(J38:J41)</f>
        <v>0</v>
      </c>
      <c r="K44" s="330"/>
      <c r="L44" s="314">
        <v>19</v>
      </c>
      <c r="M44" s="315" t="s">
        <v>910</v>
      </c>
      <c r="N44" s="272"/>
      <c r="O44" s="272"/>
      <c r="P44" s="272"/>
      <c r="Q44" s="331"/>
      <c r="R44" s="328">
        <f>SUM(R38:R43)</f>
        <v>0</v>
      </c>
      <c r="S44" s="292"/>
    </row>
    <row r="45" spans="1:19" ht="20.25" customHeight="1">
      <c r="A45" s="332">
        <v>20</v>
      </c>
      <c r="B45" s="333" t="s">
        <v>911</v>
      </c>
      <c r="C45" s="334"/>
      <c r="D45" s="335"/>
      <c r="E45" s="336">
        <f>SUMIF('Rozpocet - slaboproud'!O14:O60,512,'Rozpocet - slaboproud'!I14:I60)</f>
        <v>0</v>
      </c>
      <c r="F45" s="288"/>
      <c r="G45" s="332">
        <v>21</v>
      </c>
      <c r="H45" s="333" t="s">
        <v>912</v>
      </c>
      <c r="I45" s="335"/>
      <c r="J45" s="337">
        <v>0</v>
      </c>
      <c r="K45" s="338">
        <f>M49</f>
        <v>21</v>
      </c>
      <c r="L45" s="332">
        <v>22</v>
      </c>
      <c r="M45" s="333" t="s">
        <v>94</v>
      </c>
      <c r="N45" s="334"/>
      <c r="O45" s="334"/>
      <c r="P45" s="334"/>
      <c r="Q45" s="335"/>
      <c r="R45" s="336">
        <f>SUMIF('Rozpocet - slaboproud'!O14:O60,"&lt;4",'Rozpocet - slaboproud'!I14:I60)+SUMIF('Rozpocet - slaboproud'!O14:O60,"&gt;1024",'Rozpocet - slaboproud'!I14:I60)</f>
        <v>0</v>
      </c>
      <c r="S45" s="288"/>
    </row>
    <row r="46" spans="1:19" ht="20.25" customHeight="1">
      <c r="A46" s="339" t="s">
        <v>53</v>
      </c>
      <c r="B46" s="258"/>
      <c r="C46" s="258"/>
      <c r="D46" s="258"/>
      <c r="E46" s="258"/>
      <c r="F46" s="340"/>
      <c r="G46" s="341"/>
      <c r="H46" s="258"/>
      <c r="I46" s="258"/>
      <c r="J46" s="258"/>
      <c r="K46" s="258"/>
      <c r="L46" s="308" t="s">
        <v>80</v>
      </c>
      <c r="M46" s="295"/>
      <c r="N46" s="310" t="s">
        <v>913</v>
      </c>
      <c r="O46" s="294"/>
      <c r="P46" s="294"/>
      <c r="Q46" s="294"/>
      <c r="R46" s="294"/>
      <c r="S46" s="297"/>
    </row>
    <row r="47" spans="1:19" ht="20.25" customHeight="1">
      <c r="A47" s="260"/>
      <c r="B47" s="191"/>
      <c r="C47" s="191"/>
      <c r="D47" s="191"/>
      <c r="E47" s="191"/>
      <c r="F47" s="266"/>
      <c r="G47" s="342"/>
      <c r="H47" s="191"/>
      <c r="I47" s="191"/>
      <c r="J47" s="191"/>
      <c r="K47" s="191"/>
      <c r="L47" s="314">
        <v>23</v>
      </c>
      <c r="M47" s="319" t="s">
        <v>914</v>
      </c>
      <c r="N47" s="282"/>
      <c r="O47" s="282"/>
      <c r="P47" s="282"/>
      <c r="Q47" s="318"/>
      <c r="R47" s="328">
        <f>ROUND(E44+J44+R44+E45+J45+R45,2)</f>
        <v>0</v>
      </c>
      <c r="S47" s="343">
        <f>E44+J44+R44+E45+J45+R45</f>
        <v>0</v>
      </c>
    </row>
    <row r="48" spans="1:19" ht="20.25" customHeight="1">
      <c r="A48" s="344" t="s">
        <v>915</v>
      </c>
      <c r="B48" s="278"/>
      <c r="C48" s="278"/>
      <c r="D48" s="278"/>
      <c r="E48" s="278"/>
      <c r="F48" s="279"/>
      <c r="G48" s="345" t="s">
        <v>56</v>
      </c>
      <c r="H48" s="278"/>
      <c r="I48" s="278"/>
      <c r="J48" s="278"/>
      <c r="K48" s="278"/>
      <c r="L48" s="314">
        <v>24</v>
      </c>
      <c r="M48" s="346">
        <v>15</v>
      </c>
      <c r="N48" s="279" t="s">
        <v>352</v>
      </c>
      <c r="O48" s="347">
        <f>R47-O49</f>
        <v>0</v>
      </c>
      <c r="P48" s="282" t="s">
        <v>43</v>
      </c>
      <c r="Q48" s="276"/>
      <c r="R48" s="348">
        <f>ROUNDUP(O48*M48/100,1)</f>
        <v>0</v>
      </c>
      <c r="S48" s="349">
        <f>O48*M48/100</f>
        <v>0</v>
      </c>
    </row>
    <row r="49" spans="1:19" ht="20.25" customHeight="1" thickBot="1">
      <c r="A49" s="350" t="s">
        <v>875</v>
      </c>
      <c r="B49" s="272"/>
      <c r="C49" s="272"/>
      <c r="D49" s="272"/>
      <c r="E49" s="272"/>
      <c r="F49" s="263"/>
      <c r="G49" s="351"/>
      <c r="H49" s="272"/>
      <c r="I49" s="272"/>
      <c r="J49" s="272"/>
      <c r="K49" s="272"/>
      <c r="L49" s="314">
        <v>25</v>
      </c>
      <c r="M49" s="352">
        <v>21</v>
      </c>
      <c r="N49" s="276" t="s">
        <v>352</v>
      </c>
      <c r="O49" s="347">
        <f>ROUND(SUMIF('Rozpocet - slaboproud'!N14:N60,M49,'Rozpocet - slaboproud'!I14:I60)+SUMIF(P38:P42,M49,R38:R42)+IF(K45=M49,J45,0),2)</f>
        <v>0</v>
      </c>
      <c r="P49" s="282" t="s">
        <v>43</v>
      </c>
      <c r="Q49" s="276"/>
      <c r="R49" s="317">
        <f>ROUNDUP(O49*M49/100,1)</f>
        <v>0</v>
      </c>
      <c r="S49" s="353">
        <f>O49*M49/100</f>
        <v>0</v>
      </c>
    </row>
    <row r="50" spans="1:19" ht="20.25" customHeight="1" thickBot="1">
      <c r="A50" s="260"/>
      <c r="B50" s="191"/>
      <c r="C50" s="191"/>
      <c r="D50" s="191"/>
      <c r="E50" s="191"/>
      <c r="F50" s="266"/>
      <c r="G50" s="342"/>
      <c r="H50" s="191"/>
      <c r="I50" s="191"/>
      <c r="J50" s="191"/>
      <c r="K50" s="191"/>
      <c r="L50" s="332">
        <v>26</v>
      </c>
      <c r="M50" s="354" t="s">
        <v>916</v>
      </c>
      <c r="N50" s="334"/>
      <c r="O50" s="334"/>
      <c r="P50" s="334"/>
      <c r="Q50" s="355"/>
      <c r="R50" s="356">
        <f>R47+R48+R49</f>
        <v>0</v>
      </c>
      <c r="S50" s="357"/>
    </row>
    <row r="51" spans="1:19" ht="20.25" customHeight="1">
      <c r="A51" s="344" t="s">
        <v>915</v>
      </c>
      <c r="B51" s="278"/>
      <c r="C51" s="278"/>
      <c r="D51" s="278"/>
      <c r="E51" s="278"/>
      <c r="F51" s="279"/>
      <c r="G51" s="345" t="s">
        <v>56</v>
      </c>
      <c r="H51" s="278"/>
      <c r="I51" s="278"/>
      <c r="J51" s="278"/>
      <c r="K51" s="278"/>
      <c r="L51" s="308" t="s">
        <v>917</v>
      </c>
      <c r="M51" s="295"/>
      <c r="N51" s="310" t="s">
        <v>918</v>
      </c>
      <c r="O51" s="294"/>
      <c r="P51" s="294"/>
      <c r="Q51" s="294"/>
      <c r="R51" s="358"/>
      <c r="S51" s="297"/>
    </row>
    <row r="52" spans="1:19" ht="20.25" customHeight="1">
      <c r="A52" s="350" t="s">
        <v>58</v>
      </c>
      <c r="B52" s="272"/>
      <c r="C52" s="272"/>
      <c r="D52" s="272"/>
      <c r="E52" s="272"/>
      <c r="F52" s="263"/>
      <c r="G52" s="351"/>
      <c r="H52" s="272"/>
      <c r="I52" s="272"/>
      <c r="J52" s="272"/>
      <c r="K52" s="272"/>
      <c r="L52" s="314">
        <v>27</v>
      </c>
      <c r="M52" s="319" t="s">
        <v>919</v>
      </c>
      <c r="N52" s="282"/>
      <c r="O52" s="282"/>
      <c r="P52" s="282"/>
      <c r="Q52" s="276"/>
      <c r="R52" s="317">
        <v>0</v>
      </c>
      <c r="S52" s="318"/>
    </row>
    <row r="53" spans="1:19" ht="20.25" customHeight="1">
      <c r="A53" s="260"/>
      <c r="B53" s="191"/>
      <c r="C53" s="191"/>
      <c r="D53" s="191"/>
      <c r="E53" s="191"/>
      <c r="F53" s="266"/>
      <c r="G53" s="342"/>
      <c r="H53" s="191"/>
      <c r="I53" s="191"/>
      <c r="J53" s="191"/>
      <c r="K53" s="191"/>
      <c r="L53" s="314">
        <v>28</v>
      </c>
      <c r="M53" s="319" t="s">
        <v>920</v>
      </c>
      <c r="N53" s="282"/>
      <c r="O53" s="282"/>
      <c r="P53" s="282"/>
      <c r="Q53" s="276"/>
      <c r="R53" s="317">
        <v>0</v>
      </c>
      <c r="S53" s="318"/>
    </row>
    <row r="54" spans="1:19" ht="20.25" customHeight="1">
      <c r="A54" s="359" t="s">
        <v>915</v>
      </c>
      <c r="B54" s="287"/>
      <c r="C54" s="287"/>
      <c r="D54" s="287"/>
      <c r="E54" s="287"/>
      <c r="F54" s="360"/>
      <c r="G54" s="361" t="s">
        <v>56</v>
      </c>
      <c r="H54" s="287"/>
      <c r="I54" s="287"/>
      <c r="J54" s="287"/>
      <c r="K54" s="287"/>
      <c r="L54" s="332">
        <v>29</v>
      </c>
      <c r="M54" s="333" t="s">
        <v>921</v>
      </c>
      <c r="N54" s="334"/>
      <c r="O54" s="334"/>
      <c r="P54" s="334"/>
      <c r="Q54" s="335"/>
      <c r="R54" s="301">
        <v>0</v>
      </c>
      <c r="S54" s="362"/>
    </row>
  </sheetData>
  <mergeCells count="4">
    <mergeCell ref="E5:J5"/>
    <mergeCell ref="E7:J7"/>
    <mergeCell ref="E9:J9"/>
    <mergeCell ref="P9:R9"/>
  </mergeCells>
  <printOptions verticalCentered="1"/>
  <pageMargins left="0.59055119752883911" right="0.59055119752883911" top="0.90551179647445679" bottom="0.90551179647445679" header="0" footer="0"/>
  <pageSetup paperSize="9" scale="96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pane ySplit="13" topLeftCell="A14" activePane="bottomLeft" state="frozenSplit"/>
      <selection activeCell="I38" sqref="I38"/>
      <selection pane="bottomLeft" activeCell="L43" sqref="L43:L44"/>
    </sheetView>
  </sheetViews>
  <sheetFormatPr defaultRowHeight="12.75" customHeight="1"/>
  <cols>
    <col min="1" max="1" width="13.6640625" style="186" customWidth="1"/>
    <col min="2" max="2" width="65" style="186" customWidth="1"/>
    <col min="3" max="3" width="15.83203125" style="186" customWidth="1"/>
    <col min="4" max="4" width="16" style="186" hidden="1" customWidth="1"/>
    <col min="5" max="5" width="16.1640625" style="186" hidden="1" customWidth="1"/>
    <col min="6" max="256" width="9.33203125" style="186"/>
    <col min="257" max="257" width="13.6640625" style="186" customWidth="1"/>
    <col min="258" max="258" width="65" style="186" customWidth="1"/>
    <col min="259" max="259" width="15.83203125" style="186" customWidth="1"/>
    <col min="260" max="261" width="0" style="186" hidden="1" customWidth="1"/>
    <col min="262" max="512" width="9.33203125" style="186"/>
    <col min="513" max="513" width="13.6640625" style="186" customWidth="1"/>
    <col min="514" max="514" width="65" style="186" customWidth="1"/>
    <col min="515" max="515" width="15.83203125" style="186" customWidth="1"/>
    <col min="516" max="517" width="0" style="186" hidden="1" customWidth="1"/>
    <col min="518" max="768" width="9.33203125" style="186"/>
    <col min="769" max="769" width="13.6640625" style="186" customWidth="1"/>
    <col min="770" max="770" width="65" style="186" customWidth="1"/>
    <col min="771" max="771" width="15.83203125" style="186" customWidth="1"/>
    <col min="772" max="773" width="0" style="186" hidden="1" customWidth="1"/>
    <col min="774" max="1024" width="9.33203125" style="186"/>
    <col min="1025" max="1025" width="13.6640625" style="186" customWidth="1"/>
    <col min="1026" max="1026" width="65" style="186" customWidth="1"/>
    <col min="1027" max="1027" width="15.83203125" style="186" customWidth="1"/>
    <col min="1028" max="1029" width="0" style="186" hidden="1" customWidth="1"/>
    <col min="1030" max="1280" width="9.33203125" style="186"/>
    <col min="1281" max="1281" width="13.6640625" style="186" customWidth="1"/>
    <col min="1282" max="1282" width="65" style="186" customWidth="1"/>
    <col min="1283" max="1283" width="15.83203125" style="186" customWidth="1"/>
    <col min="1284" max="1285" width="0" style="186" hidden="1" customWidth="1"/>
    <col min="1286" max="1536" width="9.33203125" style="186"/>
    <col min="1537" max="1537" width="13.6640625" style="186" customWidth="1"/>
    <col min="1538" max="1538" width="65" style="186" customWidth="1"/>
    <col min="1539" max="1539" width="15.83203125" style="186" customWidth="1"/>
    <col min="1540" max="1541" width="0" style="186" hidden="1" customWidth="1"/>
    <col min="1542" max="1792" width="9.33203125" style="186"/>
    <col min="1793" max="1793" width="13.6640625" style="186" customWidth="1"/>
    <col min="1794" max="1794" width="65" style="186" customWidth="1"/>
    <col min="1795" max="1795" width="15.83203125" style="186" customWidth="1"/>
    <col min="1796" max="1797" width="0" style="186" hidden="1" customWidth="1"/>
    <col min="1798" max="2048" width="9.33203125" style="186"/>
    <col min="2049" max="2049" width="13.6640625" style="186" customWidth="1"/>
    <col min="2050" max="2050" width="65" style="186" customWidth="1"/>
    <col min="2051" max="2051" width="15.83203125" style="186" customWidth="1"/>
    <col min="2052" max="2053" width="0" style="186" hidden="1" customWidth="1"/>
    <col min="2054" max="2304" width="9.33203125" style="186"/>
    <col min="2305" max="2305" width="13.6640625" style="186" customWidth="1"/>
    <col min="2306" max="2306" width="65" style="186" customWidth="1"/>
    <col min="2307" max="2307" width="15.83203125" style="186" customWidth="1"/>
    <col min="2308" max="2309" width="0" style="186" hidden="1" customWidth="1"/>
    <col min="2310" max="2560" width="9.33203125" style="186"/>
    <col min="2561" max="2561" width="13.6640625" style="186" customWidth="1"/>
    <col min="2562" max="2562" width="65" style="186" customWidth="1"/>
    <col min="2563" max="2563" width="15.83203125" style="186" customWidth="1"/>
    <col min="2564" max="2565" width="0" style="186" hidden="1" customWidth="1"/>
    <col min="2566" max="2816" width="9.33203125" style="186"/>
    <col min="2817" max="2817" width="13.6640625" style="186" customWidth="1"/>
    <col min="2818" max="2818" width="65" style="186" customWidth="1"/>
    <col min="2819" max="2819" width="15.83203125" style="186" customWidth="1"/>
    <col min="2820" max="2821" width="0" style="186" hidden="1" customWidth="1"/>
    <col min="2822" max="3072" width="9.33203125" style="186"/>
    <col min="3073" max="3073" width="13.6640625" style="186" customWidth="1"/>
    <col min="3074" max="3074" width="65" style="186" customWidth="1"/>
    <col min="3075" max="3075" width="15.83203125" style="186" customWidth="1"/>
    <col min="3076" max="3077" width="0" style="186" hidden="1" customWidth="1"/>
    <col min="3078" max="3328" width="9.33203125" style="186"/>
    <col min="3329" max="3329" width="13.6640625" style="186" customWidth="1"/>
    <col min="3330" max="3330" width="65" style="186" customWidth="1"/>
    <col min="3331" max="3331" width="15.83203125" style="186" customWidth="1"/>
    <col min="3332" max="3333" width="0" style="186" hidden="1" customWidth="1"/>
    <col min="3334" max="3584" width="9.33203125" style="186"/>
    <col min="3585" max="3585" width="13.6640625" style="186" customWidth="1"/>
    <col min="3586" max="3586" width="65" style="186" customWidth="1"/>
    <col min="3587" max="3587" width="15.83203125" style="186" customWidth="1"/>
    <col min="3588" max="3589" width="0" style="186" hidden="1" customWidth="1"/>
    <col min="3590" max="3840" width="9.33203125" style="186"/>
    <col min="3841" max="3841" width="13.6640625" style="186" customWidth="1"/>
    <col min="3842" max="3842" width="65" style="186" customWidth="1"/>
    <col min="3843" max="3843" width="15.83203125" style="186" customWidth="1"/>
    <col min="3844" max="3845" width="0" style="186" hidden="1" customWidth="1"/>
    <col min="3846" max="4096" width="9.33203125" style="186"/>
    <col min="4097" max="4097" width="13.6640625" style="186" customWidth="1"/>
    <col min="4098" max="4098" width="65" style="186" customWidth="1"/>
    <col min="4099" max="4099" width="15.83203125" style="186" customWidth="1"/>
    <col min="4100" max="4101" width="0" style="186" hidden="1" customWidth="1"/>
    <col min="4102" max="4352" width="9.33203125" style="186"/>
    <col min="4353" max="4353" width="13.6640625" style="186" customWidth="1"/>
    <col min="4354" max="4354" width="65" style="186" customWidth="1"/>
    <col min="4355" max="4355" width="15.83203125" style="186" customWidth="1"/>
    <col min="4356" max="4357" width="0" style="186" hidden="1" customWidth="1"/>
    <col min="4358" max="4608" width="9.33203125" style="186"/>
    <col min="4609" max="4609" width="13.6640625" style="186" customWidth="1"/>
    <col min="4610" max="4610" width="65" style="186" customWidth="1"/>
    <col min="4611" max="4611" width="15.83203125" style="186" customWidth="1"/>
    <col min="4612" max="4613" width="0" style="186" hidden="1" customWidth="1"/>
    <col min="4614" max="4864" width="9.33203125" style="186"/>
    <col min="4865" max="4865" width="13.6640625" style="186" customWidth="1"/>
    <col min="4866" max="4866" width="65" style="186" customWidth="1"/>
    <col min="4867" max="4867" width="15.83203125" style="186" customWidth="1"/>
    <col min="4868" max="4869" width="0" style="186" hidden="1" customWidth="1"/>
    <col min="4870" max="5120" width="9.33203125" style="186"/>
    <col min="5121" max="5121" width="13.6640625" style="186" customWidth="1"/>
    <col min="5122" max="5122" width="65" style="186" customWidth="1"/>
    <col min="5123" max="5123" width="15.83203125" style="186" customWidth="1"/>
    <col min="5124" max="5125" width="0" style="186" hidden="1" customWidth="1"/>
    <col min="5126" max="5376" width="9.33203125" style="186"/>
    <col min="5377" max="5377" width="13.6640625" style="186" customWidth="1"/>
    <col min="5378" max="5378" width="65" style="186" customWidth="1"/>
    <col min="5379" max="5379" width="15.83203125" style="186" customWidth="1"/>
    <col min="5380" max="5381" width="0" style="186" hidden="1" customWidth="1"/>
    <col min="5382" max="5632" width="9.33203125" style="186"/>
    <col min="5633" max="5633" width="13.6640625" style="186" customWidth="1"/>
    <col min="5634" max="5634" width="65" style="186" customWidth="1"/>
    <col min="5635" max="5635" width="15.83203125" style="186" customWidth="1"/>
    <col min="5636" max="5637" width="0" style="186" hidden="1" customWidth="1"/>
    <col min="5638" max="5888" width="9.33203125" style="186"/>
    <col min="5889" max="5889" width="13.6640625" style="186" customWidth="1"/>
    <col min="5890" max="5890" width="65" style="186" customWidth="1"/>
    <col min="5891" max="5891" width="15.83203125" style="186" customWidth="1"/>
    <col min="5892" max="5893" width="0" style="186" hidden="1" customWidth="1"/>
    <col min="5894" max="6144" width="9.33203125" style="186"/>
    <col min="6145" max="6145" width="13.6640625" style="186" customWidth="1"/>
    <col min="6146" max="6146" width="65" style="186" customWidth="1"/>
    <col min="6147" max="6147" width="15.83203125" style="186" customWidth="1"/>
    <col min="6148" max="6149" width="0" style="186" hidden="1" customWidth="1"/>
    <col min="6150" max="6400" width="9.33203125" style="186"/>
    <col min="6401" max="6401" width="13.6640625" style="186" customWidth="1"/>
    <col min="6402" max="6402" width="65" style="186" customWidth="1"/>
    <col min="6403" max="6403" width="15.83203125" style="186" customWidth="1"/>
    <col min="6404" max="6405" width="0" style="186" hidden="1" customWidth="1"/>
    <col min="6406" max="6656" width="9.33203125" style="186"/>
    <col min="6657" max="6657" width="13.6640625" style="186" customWidth="1"/>
    <col min="6658" max="6658" width="65" style="186" customWidth="1"/>
    <col min="6659" max="6659" width="15.83203125" style="186" customWidth="1"/>
    <col min="6660" max="6661" width="0" style="186" hidden="1" customWidth="1"/>
    <col min="6662" max="6912" width="9.33203125" style="186"/>
    <col min="6913" max="6913" width="13.6640625" style="186" customWidth="1"/>
    <col min="6914" max="6914" width="65" style="186" customWidth="1"/>
    <col min="6915" max="6915" width="15.83203125" style="186" customWidth="1"/>
    <col min="6916" max="6917" width="0" style="186" hidden="1" customWidth="1"/>
    <col min="6918" max="7168" width="9.33203125" style="186"/>
    <col min="7169" max="7169" width="13.6640625" style="186" customWidth="1"/>
    <col min="7170" max="7170" width="65" style="186" customWidth="1"/>
    <col min="7171" max="7171" width="15.83203125" style="186" customWidth="1"/>
    <col min="7172" max="7173" width="0" style="186" hidden="1" customWidth="1"/>
    <col min="7174" max="7424" width="9.33203125" style="186"/>
    <col min="7425" max="7425" width="13.6640625" style="186" customWidth="1"/>
    <col min="7426" max="7426" width="65" style="186" customWidth="1"/>
    <col min="7427" max="7427" width="15.83203125" style="186" customWidth="1"/>
    <col min="7428" max="7429" width="0" style="186" hidden="1" customWidth="1"/>
    <col min="7430" max="7680" width="9.33203125" style="186"/>
    <col min="7681" max="7681" width="13.6640625" style="186" customWidth="1"/>
    <col min="7682" max="7682" width="65" style="186" customWidth="1"/>
    <col min="7683" max="7683" width="15.83203125" style="186" customWidth="1"/>
    <col min="7684" max="7685" width="0" style="186" hidden="1" customWidth="1"/>
    <col min="7686" max="7936" width="9.33203125" style="186"/>
    <col min="7937" max="7937" width="13.6640625" style="186" customWidth="1"/>
    <col min="7938" max="7938" width="65" style="186" customWidth="1"/>
    <col min="7939" max="7939" width="15.83203125" style="186" customWidth="1"/>
    <col min="7940" max="7941" width="0" style="186" hidden="1" customWidth="1"/>
    <col min="7942" max="8192" width="9.33203125" style="186"/>
    <col min="8193" max="8193" width="13.6640625" style="186" customWidth="1"/>
    <col min="8194" max="8194" width="65" style="186" customWidth="1"/>
    <col min="8195" max="8195" width="15.83203125" style="186" customWidth="1"/>
    <col min="8196" max="8197" width="0" style="186" hidden="1" customWidth="1"/>
    <col min="8198" max="8448" width="9.33203125" style="186"/>
    <col min="8449" max="8449" width="13.6640625" style="186" customWidth="1"/>
    <col min="8450" max="8450" width="65" style="186" customWidth="1"/>
    <col min="8451" max="8451" width="15.83203125" style="186" customWidth="1"/>
    <col min="8452" max="8453" width="0" style="186" hidden="1" customWidth="1"/>
    <col min="8454" max="8704" width="9.33203125" style="186"/>
    <col min="8705" max="8705" width="13.6640625" style="186" customWidth="1"/>
    <col min="8706" max="8706" width="65" style="186" customWidth="1"/>
    <col min="8707" max="8707" width="15.83203125" style="186" customWidth="1"/>
    <col min="8708" max="8709" width="0" style="186" hidden="1" customWidth="1"/>
    <col min="8710" max="8960" width="9.33203125" style="186"/>
    <col min="8961" max="8961" width="13.6640625" style="186" customWidth="1"/>
    <col min="8962" max="8962" width="65" style="186" customWidth="1"/>
    <col min="8963" max="8963" width="15.83203125" style="186" customWidth="1"/>
    <col min="8964" max="8965" width="0" style="186" hidden="1" customWidth="1"/>
    <col min="8966" max="9216" width="9.33203125" style="186"/>
    <col min="9217" max="9217" width="13.6640625" style="186" customWidth="1"/>
    <col min="9218" max="9218" width="65" style="186" customWidth="1"/>
    <col min="9219" max="9219" width="15.83203125" style="186" customWidth="1"/>
    <col min="9220" max="9221" width="0" style="186" hidden="1" customWidth="1"/>
    <col min="9222" max="9472" width="9.33203125" style="186"/>
    <col min="9473" max="9473" width="13.6640625" style="186" customWidth="1"/>
    <col min="9474" max="9474" width="65" style="186" customWidth="1"/>
    <col min="9475" max="9475" width="15.83203125" style="186" customWidth="1"/>
    <col min="9476" max="9477" width="0" style="186" hidden="1" customWidth="1"/>
    <col min="9478" max="9728" width="9.33203125" style="186"/>
    <col min="9729" max="9729" width="13.6640625" style="186" customWidth="1"/>
    <col min="9730" max="9730" width="65" style="186" customWidth="1"/>
    <col min="9731" max="9731" width="15.83203125" style="186" customWidth="1"/>
    <col min="9732" max="9733" width="0" style="186" hidden="1" customWidth="1"/>
    <col min="9734" max="9984" width="9.33203125" style="186"/>
    <col min="9985" max="9985" width="13.6640625" style="186" customWidth="1"/>
    <col min="9986" max="9986" width="65" style="186" customWidth="1"/>
    <col min="9987" max="9987" width="15.83203125" style="186" customWidth="1"/>
    <col min="9988" max="9989" width="0" style="186" hidden="1" customWidth="1"/>
    <col min="9990" max="10240" width="9.33203125" style="186"/>
    <col min="10241" max="10241" width="13.6640625" style="186" customWidth="1"/>
    <col min="10242" max="10242" width="65" style="186" customWidth="1"/>
    <col min="10243" max="10243" width="15.83203125" style="186" customWidth="1"/>
    <col min="10244" max="10245" width="0" style="186" hidden="1" customWidth="1"/>
    <col min="10246" max="10496" width="9.33203125" style="186"/>
    <col min="10497" max="10497" width="13.6640625" style="186" customWidth="1"/>
    <col min="10498" max="10498" width="65" style="186" customWidth="1"/>
    <col min="10499" max="10499" width="15.83203125" style="186" customWidth="1"/>
    <col min="10500" max="10501" width="0" style="186" hidden="1" customWidth="1"/>
    <col min="10502" max="10752" width="9.33203125" style="186"/>
    <col min="10753" max="10753" width="13.6640625" style="186" customWidth="1"/>
    <col min="10754" max="10754" width="65" style="186" customWidth="1"/>
    <col min="10755" max="10755" width="15.83203125" style="186" customWidth="1"/>
    <col min="10756" max="10757" width="0" style="186" hidden="1" customWidth="1"/>
    <col min="10758" max="11008" width="9.33203125" style="186"/>
    <col min="11009" max="11009" width="13.6640625" style="186" customWidth="1"/>
    <col min="11010" max="11010" width="65" style="186" customWidth="1"/>
    <col min="11011" max="11011" width="15.83203125" style="186" customWidth="1"/>
    <col min="11012" max="11013" width="0" style="186" hidden="1" customWidth="1"/>
    <col min="11014" max="11264" width="9.33203125" style="186"/>
    <col min="11265" max="11265" width="13.6640625" style="186" customWidth="1"/>
    <col min="11266" max="11266" width="65" style="186" customWidth="1"/>
    <col min="11267" max="11267" width="15.83203125" style="186" customWidth="1"/>
    <col min="11268" max="11269" width="0" style="186" hidden="1" customWidth="1"/>
    <col min="11270" max="11520" width="9.33203125" style="186"/>
    <col min="11521" max="11521" width="13.6640625" style="186" customWidth="1"/>
    <col min="11522" max="11522" width="65" style="186" customWidth="1"/>
    <col min="11523" max="11523" width="15.83203125" style="186" customWidth="1"/>
    <col min="11524" max="11525" width="0" style="186" hidden="1" customWidth="1"/>
    <col min="11526" max="11776" width="9.33203125" style="186"/>
    <col min="11777" max="11777" width="13.6640625" style="186" customWidth="1"/>
    <col min="11778" max="11778" width="65" style="186" customWidth="1"/>
    <col min="11779" max="11779" width="15.83203125" style="186" customWidth="1"/>
    <col min="11780" max="11781" width="0" style="186" hidden="1" customWidth="1"/>
    <col min="11782" max="12032" width="9.33203125" style="186"/>
    <col min="12033" max="12033" width="13.6640625" style="186" customWidth="1"/>
    <col min="12034" max="12034" width="65" style="186" customWidth="1"/>
    <col min="12035" max="12035" width="15.83203125" style="186" customWidth="1"/>
    <col min="12036" max="12037" width="0" style="186" hidden="1" customWidth="1"/>
    <col min="12038" max="12288" width="9.33203125" style="186"/>
    <col min="12289" max="12289" width="13.6640625" style="186" customWidth="1"/>
    <col min="12290" max="12290" width="65" style="186" customWidth="1"/>
    <col min="12291" max="12291" width="15.83203125" style="186" customWidth="1"/>
    <col min="12292" max="12293" width="0" style="186" hidden="1" customWidth="1"/>
    <col min="12294" max="12544" width="9.33203125" style="186"/>
    <col min="12545" max="12545" width="13.6640625" style="186" customWidth="1"/>
    <col min="12546" max="12546" width="65" style="186" customWidth="1"/>
    <col min="12547" max="12547" width="15.83203125" style="186" customWidth="1"/>
    <col min="12548" max="12549" width="0" style="186" hidden="1" customWidth="1"/>
    <col min="12550" max="12800" width="9.33203125" style="186"/>
    <col min="12801" max="12801" width="13.6640625" style="186" customWidth="1"/>
    <col min="12802" max="12802" width="65" style="186" customWidth="1"/>
    <col min="12803" max="12803" width="15.83203125" style="186" customWidth="1"/>
    <col min="12804" max="12805" width="0" style="186" hidden="1" customWidth="1"/>
    <col min="12806" max="13056" width="9.33203125" style="186"/>
    <col min="13057" max="13057" width="13.6640625" style="186" customWidth="1"/>
    <col min="13058" max="13058" width="65" style="186" customWidth="1"/>
    <col min="13059" max="13059" width="15.83203125" style="186" customWidth="1"/>
    <col min="13060" max="13061" width="0" style="186" hidden="1" customWidth="1"/>
    <col min="13062" max="13312" width="9.33203125" style="186"/>
    <col min="13313" max="13313" width="13.6640625" style="186" customWidth="1"/>
    <col min="13314" max="13314" width="65" style="186" customWidth="1"/>
    <col min="13315" max="13315" width="15.83203125" style="186" customWidth="1"/>
    <col min="13316" max="13317" width="0" style="186" hidden="1" customWidth="1"/>
    <col min="13318" max="13568" width="9.33203125" style="186"/>
    <col min="13569" max="13569" width="13.6640625" style="186" customWidth="1"/>
    <col min="13570" max="13570" width="65" style="186" customWidth="1"/>
    <col min="13571" max="13571" width="15.83203125" style="186" customWidth="1"/>
    <col min="13572" max="13573" width="0" style="186" hidden="1" customWidth="1"/>
    <col min="13574" max="13824" width="9.33203125" style="186"/>
    <col min="13825" max="13825" width="13.6640625" style="186" customWidth="1"/>
    <col min="13826" max="13826" width="65" style="186" customWidth="1"/>
    <col min="13827" max="13827" width="15.83203125" style="186" customWidth="1"/>
    <col min="13828" max="13829" width="0" style="186" hidden="1" customWidth="1"/>
    <col min="13830" max="14080" width="9.33203125" style="186"/>
    <col min="14081" max="14081" width="13.6640625" style="186" customWidth="1"/>
    <col min="14082" max="14082" width="65" style="186" customWidth="1"/>
    <col min="14083" max="14083" width="15.83203125" style="186" customWidth="1"/>
    <col min="14084" max="14085" width="0" style="186" hidden="1" customWidth="1"/>
    <col min="14086" max="14336" width="9.33203125" style="186"/>
    <col min="14337" max="14337" width="13.6640625" style="186" customWidth="1"/>
    <col min="14338" max="14338" width="65" style="186" customWidth="1"/>
    <col min="14339" max="14339" width="15.83203125" style="186" customWidth="1"/>
    <col min="14340" max="14341" width="0" style="186" hidden="1" customWidth="1"/>
    <col min="14342" max="14592" width="9.33203125" style="186"/>
    <col min="14593" max="14593" width="13.6640625" style="186" customWidth="1"/>
    <col min="14594" max="14594" width="65" style="186" customWidth="1"/>
    <col min="14595" max="14595" width="15.83203125" style="186" customWidth="1"/>
    <col min="14596" max="14597" width="0" style="186" hidden="1" customWidth="1"/>
    <col min="14598" max="14848" width="9.33203125" style="186"/>
    <col min="14849" max="14849" width="13.6640625" style="186" customWidth="1"/>
    <col min="14850" max="14850" width="65" style="186" customWidth="1"/>
    <col min="14851" max="14851" width="15.83203125" style="186" customWidth="1"/>
    <col min="14852" max="14853" width="0" style="186" hidden="1" customWidth="1"/>
    <col min="14854" max="15104" width="9.33203125" style="186"/>
    <col min="15105" max="15105" width="13.6640625" style="186" customWidth="1"/>
    <col min="15106" max="15106" width="65" style="186" customWidth="1"/>
    <col min="15107" max="15107" width="15.83203125" style="186" customWidth="1"/>
    <col min="15108" max="15109" width="0" style="186" hidden="1" customWidth="1"/>
    <col min="15110" max="15360" width="9.33203125" style="186"/>
    <col min="15361" max="15361" width="13.6640625" style="186" customWidth="1"/>
    <col min="15362" max="15362" width="65" style="186" customWidth="1"/>
    <col min="15363" max="15363" width="15.83203125" style="186" customWidth="1"/>
    <col min="15364" max="15365" width="0" style="186" hidden="1" customWidth="1"/>
    <col min="15366" max="15616" width="9.33203125" style="186"/>
    <col min="15617" max="15617" width="13.6640625" style="186" customWidth="1"/>
    <col min="15618" max="15618" width="65" style="186" customWidth="1"/>
    <col min="15619" max="15619" width="15.83203125" style="186" customWidth="1"/>
    <col min="15620" max="15621" width="0" style="186" hidden="1" customWidth="1"/>
    <col min="15622" max="15872" width="9.33203125" style="186"/>
    <col min="15873" max="15873" width="13.6640625" style="186" customWidth="1"/>
    <col min="15874" max="15874" width="65" style="186" customWidth="1"/>
    <col min="15875" max="15875" width="15.83203125" style="186" customWidth="1"/>
    <col min="15876" max="15877" width="0" style="186" hidden="1" customWidth="1"/>
    <col min="15878" max="16128" width="9.33203125" style="186"/>
    <col min="16129" max="16129" width="13.6640625" style="186" customWidth="1"/>
    <col min="16130" max="16130" width="65" style="186" customWidth="1"/>
    <col min="16131" max="16131" width="15.83203125" style="186" customWidth="1"/>
    <col min="16132" max="16133" width="0" style="186" hidden="1" customWidth="1"/>
    <col min="16134" max="16384" width="9.33203125" style="186"/>
  </cols>
  <sheetData>
    <row r="1" spans="1:5" ht="18" customHeight="1">
      <c r="A1" s="238" t="s">
        <v>95</v>
      </c>
      <c r="B1" s="239"/>
      <c r="C1" s="239"/>
      <c r="D1" s="239"/>
      <c r="E1" s="239"/>
    </row>
    <row r="2" spans="1:5" ht="12" customHeight="1">
      <c r="A2" s="237" t="s">
        <v>16</v>
      </c>
      <c r="B2" s="236" t="str">
        <f>'Krycí list- slaboproud'!E5</f>
        <v>ZOO Praha - Mobilní stánek IN-SITU</v>
      </c>
      <c r="C2" s="240"/>
      <c r="D2" s="240"/>
      <c r="E2" s="240"/>
    </row>
    <row r="3" spans="1:5" ht="12" customHeight="1">
      <c r="A3" s="237" t="s">
        <v>831</v>
      </c>
      <c r="B3" s="236" t="str">
        <f>'Krycí list- slaboproud'!E7</f>
        <v>Zařízení slaboproudé elektrotechniky</v>
      </c>
      <c r="C3" s="241"/>
      <c r="D3" s="236"/>
      <c r="E3" s="242"/>
    </row>
    <row r="4" spans="1:5" ht="12" customHeight="1">
      <c r="A4" s="237" t="s">
        <v>830</v>
      </c>
      <c r="B4" s="236" t="str">
        <f>'Krycí list- slaboproud'!E9</f>
        <v xml:space="preserve"> </v>
      </c>
      <c r="C4" s="241"/>
      <c r="D4" s="236"/>
      <c r="E4" s="242"/>
    </row>
    <row r="5" spans="1:5" ht="12" customHeight="1">
      <c r="A5" s="236" t="s">
        <v>832</v>
      </c>
      <c r="B5" s="236" t="str">
        <f>'Krycí list- slaboproud'!P5</f>
        <v xml:space="preserve"> </v>
      </c>
      <c r="C5" s="241"/>
      <c r="D5" s="236"/>
      <c r="E5" s="242"/>
    </row>
    <row r="6" spans="1:5" ht="6" customHeight="1">
      <c r="A6" s="236"/>
      <c r="B6" s="236"/>
      <c r="C6" s="241"/>
      <c r="D6" s="236"/>
      <c r="E6" s="242"/>
    </row>
    <row r="7" spans="1:5" ht="12" customHeight="1">
      <c r="A7" s="236" t="s">
        <v>28</v>
      </c>
      <c r="B7" s="236" t="str">
        <f>'Krycí list- slaboproud'!E26</f>
        <v>ZOO Praha, U Trojského zámku 120/3, Praha 7</v>
      </c>
      <c r="C7" s="241"/>
      <c r="D7" s="236"/>
      <c r="E7" s="242"/>
    </row>
    <row r="8" spans="1:5" ht="12" customHeight="1">
      <c r="A8" s="236" t="s">
        <v>32</v>
      </c>
      <c r="B8" s="236" t="str">
        <f>'Krycí list- slaboproud'!E28</f>
        <v>Bude vybrán ve výběrovém řízení</v>
      </c>
      <c r="C8" s="241"/>
      <c r="D8" s="236"/>
      <c r="E8" s="242"/>
    </row>
    <row r="9" spans="1:5" ht="12" customHeight="1">
      <c r="A9" s="236" t="s">
        <v>24</v>
      </c>
      <c r="B9" s="236" t="s">
        <v>829</v>
      </c>
      <c r="C9" s="241"/>
      <c r="D9" s="236"/>
      <c r="E9" s="242"/>
    </row>
    <row r="10" spans="1:5" ht="6" customHeight="1">
      <c r="A10" s="239"/>
      <c r="B10" s="239"/>
      <c r="C10" s="239"/>
      <c r="D10" s="239"/>
      <c r="E10" s="239"/>
    </row>
    <row r="11" spans="1:5" ht="12" customHeight="1">
      <c r="A11" s="235" t="s">
        <v>61</v>
      </c>
      <c r="B11" s="232" t="s">
        <v>127</v>
      </c>
      <c r="C11" s="243" t="s">
        <v>822</v>
      </c>
      <c r="D11" s="244" t="s">
        <v>820</v>
      </c>
      <c r="E11" s="243" t="s">
        <v>833</v>
      </c>
    </row>
    <row r="12" spans="1:5" ht="12" customHeight="1">
      <c r="A12" s="230">
        <v>1</v>
      </c>
      <c r="B12" s="227">
        <v>2</v>
      </c>
      <c r="C12" s="245">
        <v>3</v>
      </c>
      <c r="D12" s="246">
        <v>4</v>
      </c>
      <c r="E12" s="245">
        <v>5</v>
      </c>
    </row>
    <row r="13" spans="1:5" ht="3.75" customHeight="1">
      <c r="A13" s="247"/>
      <c r="B13" s="248"/>
      <c r="C13" s="248"/>
      <c r="D13" s="248"/>
      <c r="E13" s="249"/>
    </row>
    <row r="14" spans="1:5" s="200" customFormat="1" ht="12.75" customHeight="1">
      <c r="A14" s="208" t="str">
        <f>'Rozpocet - slaboproud'!D14</f>
        <v>M</v>
      </c>
      <c r="B14" s="205" t="str">
        <f>'Rozpocet - slaboproud'!E14</f>
        <v>Práce a dodávky M</v>
      </c>
      <c r="C14" s="207">
        <f>'Rozpocet - slaboproud'!I14</f>
        <v>0</v>
      </c>
      <c r="D14" s="206">
        <f>'Rozpocet - slaboproud'!K14</f>
        <v>5.6250000000000001E-2</v>
      </c>
      <c r="E14" s="206">
        <f>'Rozpocet - slaboproud'!M14</f>
        <v>0</v>
      </c>
    </row>
    <row r="15" spans="1:5" s="200" customFormat="1" ht="12.75" customHeight="1">
      <c r="A15" s="204" t="str">
        <f>'Rozpocet - slaboproud'!D15</f>
        <v>21-M</v>
      </c>
      <c r="B15" s="201" t="str">
        <f>'Rozpocet - slaboproud'!E15</f>
        <v>Elektromontáže</v>
      </c>
      <c r="C15" s="203">
        <f>'Rozpocet - slaboproud'!I15</f>
        <v>0</v>
      </c>
      <c r="D15" s="202">
        <f>'Rozpocet - slaboproud'!K15</f>
        <v>0</v>
      </c>
      <c r="E15" s="202">
        <f>'Rozpocet - slaboproud'!M15</f>
        <v>0</v>
      </c>
    </row>
    <row r="16" spans="1:5" s="200" customFormat="1" ht="12.75" customHeight="1">
      <c r="A16" s="204" t="str">
        <f>'Rozpocet - slaboproud'!D21</f>
        <v>22-M</v>
      </c>
      <c r="B16" s="201" t="str">
        <f>'Rozpocet - slaboproud'!E21</f>
        <v>Montáže oznam. a zabezp. zařízení</v>
      </c>
      <c r="C16" s="203">
        <f>'Rozpocet - slaboproud'!I21</f>
        <v>0</v>
      </c>
      <c r="D16" s="202">
        <f>'Rozpocet - slaboproud'!K21</f>
        <v>5.6250000000000001E-2</v>
      </c>
      <c r="E16" s="202">
        <f>'Rozpocet - slaboproud'!M21</f>
        <v>0</v>
      </c>
    </row>
    <row r="17" spans="1:5" s="200" customFormat="1" ht="12.75" customHeight="1">
      <c r="A17" s="204" t="str">
        <f>'Rozpocet - slaboproud'!D41</f>
        <v>50-M</v>
      </c>
      <c r="B17" s="201" t="str">
        <f>'Rozpocet - slaboproud'!E41</f>
        <v>Hodinová zúčtovací sazba</v>
      </c>
      <c r="C17" s="203">
        <f>'Rozpocet - slaboproud'!I41</f>
        <v>0</v>
      </c>
      <c r="D17" s="202">
        <f>'Rozpocet - slaboproud'!K41</f>
        <v>0</v>
      </c>
      <c r="E17" s="202">
        <f>'Rozpocet - slaboproud'!M41</f>
        <v>0</v>
      </c>
    </row>
    <row r="18" spans="1:5" s="200" customFormat="1" ht="12.75" customHeight="1">
      <c r="A18" s="208" t="str">
        <f>'Rozpocet - slaboproud'!D47</f>
        <v>OST</v>
      </c>
      <c r="B18" s="205" t="str">
        <f>'Rozpocet - slaboproud'!E47</f>
        <v>Ostatní</v>
      </c>
      <c r="C18" s="207">
        <f>'Rozpocet - slaboproud'!I47</f>
        <v>0</v>
      </c>
      <c r="D18" s="206">
        <f>'Rozpocet - slaboproud'!K47</f>
        <v>0</v>
      </c>
      <c r="E18" s="206">
        <f>'Rozpocet - slaboproud'!M47</f>
        <v>0</v>
      </c>
    </row>
    <row r="19" spans="1:5" s="200" customFormat="1" ht="12.75" customHeight="1">
      <c r="A19" s="204" t="str">
        <f>'Rozpocet - slaboproud'!D48</f>
        <v>O01</v>
      </c>
      <c r="B19" s="201" t="str">
        <f>'Rozpocet - slaboproud'!E48</f>
        <v>Ostatní</v>
      </c>
      <c r="C19" s="203">
        <f>'Rozpocet - slaboproud'!I48</f>
        <v>0</v>
      </c>
      <c r="D19" s="202">
        <f>'Rozpocet - slaboproud'!K48</f>
        <v>0</v>
      </c>
      <c r="E19" s="202">
        <f>'Rozpocet - slaboproud'!M48</f>
        <v>0</v>
      </c>
    </row>
    <row r="20" spans="1:5" s="200" customFormat="1" ht="12.75" customHeight="1">
      <c r="A20" s="204" t="str">
        <f>'Rozpocet - slaboproud'!D50</f>
        <v>O02</v>
      </c>
      <c r="B20" s="201" t="str">
        <f>'Rozpocet - slaboproud'!E50</f>
        <v>Doprava</v>
      </c>
      <c r="C20" s="203">
        <f>'Rozpocet - slaboproud'!I50</f>
        <v>0</v>
      </c>
      <c r="D20" s="202">
        <f>'Rozpocet - slaboproud'!K50</f>
        <v>0</v>
      </c>
      <c r="E20" s="202">
        <f>'Rozpocet - slaboproud'!M50</f>
        <v>0</v>
      </c>
    </row>
    <row r="21" spans="1:5" s="200" customFormat="1" ht="12.75" customHeight="1">
      <c r="A21" s="204" t="str">
        <f>'Rozpocet - slaboproud'!D52</f>
        <v>O03</v>
      </c>
      <c r="B21" s="201" t="str">
        <f>'Rozpocet - slaboproud'!E52</f>
        <v>Projekční práce</v>
      </c>
      <c r="C21" s="203">
        <f>'Rozpocet - slaboproud'!I52</f>
        <v>0</v>
      </c>
      <c r="D21" s="202">
        <f>'Rozpocet - slaboproud'!K52</f>
        <v>0</v>
      </c>
      <c r="E21" s="202">
        <f>'Rozpocet - slaboproud'!M52</f>
        <v>0</v>
      </c>
    </row>
    <row r="22" spans="1:5" s="200" customFormat="1" ht="12.75" customHeight="1">
      <c r="A22" s="204" t="str">
        <f>'Rozpocet - slaboproud'!D54</f>
        <v>O05</v>
      </c>
      <c r="B22" s="201" t="str">
        <f>'Rozpocet - slaboproud'!E54</f>
        <v>Text - poznámka</v>
      </c>
      <c r="C22" s="203">
        <f>'Rozpocet - slaboproud'!I54</f>
        <v>0</v>
      </c>
      <c r="D22" s="202">
        <f>'Rozpocet - slaboproud'!K54</f>
        <v>0</v>
      </c>
      <c r="E22" s="202">
        <f>'Rozpocet - slaboproud'!M54</f>
        <v>0</v>
      </c>
    </row>
    <row r="23" spans="1:5" s="187" customFormat="1" ht="12.75" customHeight="1">
      <c r="B23" s="190" t="s">
        <v>528</v>
      </c>
      <c r="C23" s="189">
        <f>'Rozpocet - slaboproud'!I60</f>
        <v>0</v>
      </c>
      <c r="D23" s="188">
        <f>'Rozpocet - slaboproud'!K60</f>
        <v>5.6250000000000001E-2</v>
      </c>
      <c r="E23" s="188">
        <f>'Rozpocet - slaboproud'!M60</f>
        <v>0</v>
      </c>
    </row>
  </sheetData>
  <printOptions horizontalCentered="1"/>
  <pageMargins left="1.1023621559143066" right="1.1023621559143066" top="0.78740155696868896" bottom="0.78740155696868896" header="0" footer="0"/>
  <pageSetup paperSize="9" scale="97" fitToHeight="99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showGridLines="0" workbookViewId="0">
      <pane ySplit="13" topLeftCell="A14" activePane="bottomLeft" state="frozenSplit"/>
      <selection activeCell="I38" sqref="I38"/>
      <selection pane="bottomLeft" activeCell="Z53" sqref="Z53"/>
    </sheetView>
  </sheetViews>
  <sheetFormatPr defaultRowHeight="11.25" customHeight="1"/>
  <cols>
    <col min="1" max="1" width="6.5" style="186" customWidth="1"/>
    <col min="2" max="2" width="5.1640625" style="186" customWidth="1"/>
    <col min="3" max="3" width="5.5" style="186" customWidth="1"/>
    <col min="4" max="4" width="14.83203125" style="186" customWidth="1"/>
    <col min="5" max="5" width="64.83203125" style="186" customWidth="1"/>
    <col min="6" max="6" width="5.5" style="186" customWidth="1"/>
    <col min="7" max="7" width="11.5" style="186" customWidth="1"/>
    <col min="8" max="8" width="11.33203125" style="186" customWidth="1"/>
    <col min="9" max="9" width="15.83203125" style="186" customWidth="1"/>
    <col min="10" max="10" width="12.33203125" style="186" hidden="1" customWidth="1"/>
    <col min="11" max="11" width="12.6640625" style="186" hidden="1" customWidth="1"/>
    <col min="12" max="12" width="11.33203125" style="186" hidden="1" customWidth="1"/>
    <col min="13" max="13" width="13.5" style="186" hidden="1" customWidth="1"/>
    <col min="14" max="14" width="6.1640625" style="186" customWidth="1"/>
    <col min="15" max="15" width="8.1640625" style="186" hidden="1" customWidth="1"/>
    <col min="16" max="16" width="8.5" style="186" hidden="1" customWidth="1"/>
    <col min="17" max="19" width="10.6640625" style="186" hidden="1" customWidth="1"/>
    <col min="20" max="20" width="0" style="186" hidden="1" customWidth="1"/>
    <col min="21" max="256" width="9.33203125" style="186"/>
    <col min="257" max="257" width="6.5" style="186" customWidth="1"/>
    <col min="258" max="258" width="5.1640625" style="186" customWidth="1"/>
    <col min="259" max="259" width="5.5" style="186" customWidth="1"/>
    <col min="260" max="260" width="14.83203125" style="186" customWidth="1"/>
    <col min="261" max="261" width="64.83203125" style="186" customWidth="1"/>
    <col min="262" max="262" width="5.5" style="186" customWidth="1"/>
    <col min="263" max="263" width="11.5" style="186" customWidth="1"/>
    <col min="264" max="264" width="11.33203125" style="186" customWidth="1"/>
    <col min="265" max="265" width="15.83203125" style="186" customWidth="1"/>
    <col min="266" max="269" width="0" style="186" hidden="1" customWidth="1"/>
    <col min="270" max="270" width="6.1640625" style="186" customWidth="1"/>
    <col min="271" max="276" width="0" style="186" hidden="1" customWidth="1"/>
    <col min="277" max="512" width="9.33203125" style="186"/>
    <col min="513" max="513" width="6.5" style="186" customWidth="1"/>
    <col min="514" max="514" width="5.1640625" style="186" customWidth="1"/>
    <col min="515" max="515" width="5.5" style="186" customWidth="1"/>
    <col min="516" max="516" width="14.83203125" style="186" customWidth="1"/>
    <col min="517" max="517" width="64.83203125" style="186" customWidth="1"/>
    <col min="518" max="518" width="5.5" style="186" customWidth="1"/>
    <col min="519" max="519" width="11.5" style="186" customWidth="1"/>
    <col min="520" max="520" width="11.33203125" style="186" customWidth="1"/>
    <col min="521" max="521" width="15.83203125" style="186" customWidth="1"/>
    <col min="522" max="525" width="0" style="186" hidden="1" customWidth="1"/>
    <col min="526" max="526" width="6.1640625" style="186" customWidth="1"/>
    <col min="527" max="532" width="0" style="186" hidden="1" customWidth="1"/>
    <col min="533" max="768" width="9.33203125" style="186"/>
    <col min="769" max="769" width="6.5" style="186" customWidth="1"/>
    <col min="770" max="770" width="5.1640625" style="186" customWidth="1"/>
    <col min="771" max="771" width="5.5" style="186" customWidth="1"/>
    <col min="772" max="772" width="14.83203125" style="186" customWidth="1"/>
    <col min="773" max="773" width="64.83203125" style="186" customWidth="1"/>
    <col min="774" max="774" width="5.5" style="186" customWidth="1"/>
    <col min="775" max="775" width="11.5" style="186" customWidth="1"/>
    <col min="776" max="776" width="11.33203125" style="186" customWidth="1"/>
    <col min="777" max="777" width="15.83203125" style="186" customWidth="1"/>
    <col min="778" max="781" width="0" style="186" hidden="1" customWidth="1"/>
    <col min="782" max="782" width="6.1640625" style="186" customWidth="1"/>
    <col min="783" max="788" width="0" style="186" hidden="1" customWidth="1"/>
    <col min="789" max="1024" width="9.33203125" style="186"/>
    <col min="1025" max="1025" width="6.5" style="186" customWidth="1"/>
    <col min="1026" max="1026" width="5.1640625" style="186" customWidth="1"/>
    <col min="1027" max="1027" width="5.5" style="186" customWidth="1"/>
    <col min="1028" max="1028" width="14.83203125" style="186" customWidth="1"/>
    <col min="1029" max="1029" width="64.83203125" style="186" customWidth="1"/>
    <col min="1030" max="1030" width="5.5" style="186" customWidth="1"/>
    <col min="1031" max="1031" width="11.5" style="186" customWidth="1"/>
    <col min="1032" max="1032" width="11.33203125" style="186" customWidth="1"/>
    <col min="1033" max="1033" width="15.83203125" style="186" customWidth="1"/>
    <col min="1034" max="1037" width="0" style="186" hidden="1" customWidth="1"/>
    <col min="1038" max="1038" width="6.1640625" style="186" customWidth="1"/>
    <col min="1039" max="1044" width="0" style="186" hidden="1" customWidth="1"/>
    <col min="1045" max="1280" width="9.33203125" style="186"/>
    <col min="1281" max="1281" width="6.5" style="186" customWidth="1"/>
    <col min="1282" max="1282" width="5.1640625" style="186" customWidth="1"/>
    <col min="1283" max="1283" width="5.5" style="186" customWidth="1"/>
    <col min="1284" max="1284" width="14.83203125" style="186" customWidth="1"/>
    <col min="1285" max="1285" width="64.83203125" style="186" customWidth="1"/>
    <col min="1286" max="1286" width="5.5" style="186" customWidth="1"/>
    <col min="1287" max="1287" width="11.5" style="186" customWidth="1"/>
    <col min="1288" max="1288" width="11.33203125" style="186" customWidth="1"/>
    <col min="1289" max="1289" width="15.83203125" style="186" customWidth="1"/>
    <col min="1290" max="1293" width="0" style="186" hidden="1" customWidth="1"/>
    <col min="1294" max="1294" width="6.1640625" style="186" customWidth="1"/>
    <col min="1295" max="1300" width="0" style="186" hidden="1" customWidth="1"/>
    <col min="1301" max="1536" width="9.33203125" style="186"/>
    <col min="1537" max="1537" width="6.5" style="186" customWidth="1"/>
    <col min="1538" max="1538" width="5.1640625" style="186" customWidth="1"/>
    <col min="1539" max="1539" width="5.5" style="186" customWidth="1"/>
    <col min="1540" max="1540" width="14.83203125" style="186" customWidth="1"/>
    <col min="1541" max="1541" width="64.83203125" style="186" customWidth="1"/>
    <col min="1542" max="1542" width="5.5" style="186" customWidth="1"/>
    <col min="1543" max="1543" width="11.5" style="186" customWidth="1"/>
    <col min="1544" max="1544" width="11.33203125" style="186" customWidth="1"/>
    <col min="1545" max="1545" width="15.83203125" style="186" customWidth="1"/>
    <col min="1546" max="1549" width="0" style="186" hidden="1" customWidth="1"/>
    <col min="1550" max="1550" width="6.1640625" style="186" customWidth="1"/>
    <col min="1551" max="1556" width="0" style="186" hidden="1" customWidth="1"/>
    <col min="1557" max="1792" width="9.33203125" style="186"/>
    <col min="1793" max="1793" width="6.5" style="186" customWidth="1"/>
    <col min="1794" max="1794" width="5.1640625" style="186" customWidth="1"/>
    <col min="1795" max="1795" width="5.5" style="186" customWidth="1"/>
    <col min="1796" max="1796" width="14.83203125" style="186" customWidth="1"/>
    <col min="1797" max="1797" width="64.83203125" style="186" customWidth="1"/>
    <col min="1798" max="1798" width="5.5" style="186" customWidth="1"/>
    <col min="1799" max="1799" width="11.5" style="186" customWidth="1"/>
    <col min="1800" max="1800" width="11.33203125" style="186" customWidth="1"/>
    <col min="1801" max="1801" width="15.83203125" style="186" customWidth="1"/>
    <col min="1802" max="1805" width="0" style="186" hidden="1" customWidth="1"/>
    <col min="1806" max="1806" width="6.1640625" style="186" customWidth="1"/>
    <col min="1807" max="1812" width="0" style="186" hidden="1" customWidth="1"/>
    <col min="1813" max="2048" width="9.33203125" style="186"/>
    <col min="2049" max="2049" width="6.5" style="186" customWidth="1"/>
    <col min="2050" max="2050" width="5.1640625" style="186" customWidth="1"/>
    <col min="2051" max="2051" width="5.5" style="186" customWidth="1"/>
    <col min="2052" max="2052" width="14.83203125" style="186" customWidth="1"/>
    <col min="2053" max="2053" width="64.83203125" style="186" customWidth="1"/>
    <col min="2054" max="2054" width="5.5" style="186" customWidth="1"/>
    <col min="2055" max="2055" width="11.5" style="186" customWidth="1"/>
    <col min="2056" max="2056" width="11.33203125" style="186" customWidth="1"/>
    <col min="2057" max="2057" width="15.83203125" style="186" customWidth="1"/>
    <col min="2058" max="2061" width="0" style="186" hidden="1" customWidth="1"/>
    <col min="2062" max="2062" width="6.1640625" style="186" customWidth="1"/>
    <col min="2063" max="2068" width="0" style="186" hidden="1" customWidth="1"/>
    <col min="2069" max="2304" width="9.33203125" style="186"/>
    <col min="2305" max="2305" width="6.5" style="186" customWidth="1"/>
    <col min="2306" max="2306" width="5.1640625" style="186" customWidth="1"/>
    <col min="2307" max="2307" width="5.5" style="186" customWidth="1"/>
    <col min="2308" max="2308" width="14.83203125" style="186" customWidth="1"/>
    <col min="2309" max="2309" width="64.83203125" style="186" customWidth="1"/>
    <col min="2310" max="2310" width="5.5" style="186" customWidth="1"/>
    <col min="2311" max="2311" width="11.5" style="186" customWidth="1"/>
    <col min="2312" max="2312" width="11.33203125" style="186" customWidth="1"/>
    <col min="2313" max="2313" width="15.83203125" style="186" customWidth="1"/>
    <col min="2314" max="2317" width="0" style="186" hidden="1" customWidth="1"/>
    <col min="2318" max="2318" width="6.1640625" style="186" customWidth="1"/>
    <col min="2319" max="2324" width="0" style="186" hidden="1" customWidth="1"/>
    <col min="2325" max="2560" width="9.33203125" style="186"/>
    <col min="2561" max="2561" width="6.5" style="186" customWidth="1"/>
    <col min="2562" max="2562" width="5.1640625" style="186" customWidth="1"/>
    <col min="2563" max="2563" width="5.5" style="186" customWidth="1"/>
    <col min="2564" max="2564" width="14.83203125" style="186" customWidth="1"/>
    <col min="2565" max="2565" width="64.83203125" style="186" customWidth="1"/>
    <col min="2566" max="2566" width="5.5" style="186" customWidth="1"/>
    <col min="2567" max="2567" width="11.5" style="186" customWidth="1"/>
    <col min="2568" max="2568" width="11.33203125" style="186" customWidth="1"/>
    <col min="2569" max="2569" width="15.83203125" style="186" customWidth="1"/>
    <col min="2570" max="2573" width="0" style="186" hidden="1" customWidth="1"/>
    <col min="2574" max="2574" width="6.1640625" style="186" customWidth="1"/>
    <col min="2575" max="2580" width="0" style="186" hidden="1" customWidth="1"/>
    <col min="2581" max="2816" width="9.33203125" style="186"/>
    <col min="2817" max="2817" width="6.5" style="186" customWidth="1"/>
    <col min="2818" max="2818" width="5.1640625" style="186" customWidth="1"/>
    <col min="2819" max="2819" width="5.5" style="186" customWidth="1"/>
    <col min="2820" max="2820" width="14.83203125" style="186" customWidth="1"/>
    <col min="2821" max="2821" width="64.83203125" style="186" customWidth="1"/>
    <col min="2822" max="2822" width="5.5" style="186" customWidth="1"/>
    <col min="2823" max="2823" width="11.5" style="186" customWidth="1"/>
    <col min="2824" max="2824" width="11.33203125" style="186" customWidth="1"/>
    <col min="2825" max="2825" width="15.83203125" style="186" customWidth="1"/>
    <col min="2826" max="2829" width="0" style="186" hidden="1" customWidth="1"/>
    <col min="2830" max="2830" width="6.1640625" style="186" customWidth="1"/>
    <col min="2831" max="2836" width="0" style="186" hidden="1" customWidth="1"/>
    <col min="2837" max="3072" width="9.33203125" style="186"/>
    <col min="3073" max="3073" width="6.5" style="186" customWidth="1"/>
    <col min="3074" max="3074" width="5.1640625" style="186" customWidth="1"/>
    <col min="3075" max="3075" width="5.5" style="186" customWidth="1"/>
    <col min="3076" max="3076" width="14.83203125" style="186" customWidth="1"/>
    <col min="3077" max="3077" width="64.83203125" style="186" customWidth="1"/>
    <col min="3078" max="3078" width="5.5" style="186" customWidth="1"/>
    <col min="3079" max="3079" width="11.5" style="186" customWidth="1"/>
    <col min="3080" max="3080" width="11.33203125" style="186" customWidth="1"/>
    <col min="3081" max="3081" width="15.83203125" style="186" customWidth="1"/>
    <col min="3082" max="3085" width="0" style="186" hidden="1" customWidth="1"/>
    <col min="3086" max="3086" width="6.1640625" style="186" customWidth="1"/>
    <col min="3087" max="3092" width="0" style="186" hidden="1" customWidth="1"/>
    <col min="3093" max="3328" width="9.33203125" style="186"/>
    <col min="3329" max="3329" width="6.5" style="186" customWidth="1"/>
    <col min="3330" max="3330" width="5.1640625" style="186" customWidth="1"/>
    <col min="3331" max="3331" width="5.5" style="186" customWidth="1"/>
    <col min="3332" max="3332" width="14.83203125" style="186" customWidth="1"/>
    <col min="3333" max="3333" width="64.83203125" style="186" customWidth="1"/>
    <col min="3334" max="3334" width="5.5" style="186" customWidth="1"/>
    <col min="3335" max="3335" width="11.5" style="186" customWidth="1"/>
    <col min="3336" max="3336" width="11.33203125" style="186" customWidth="1"/>
    <col min="3337" max="3337" width="15.83203125" style="186" customWidth="1"/>
    <col min="3338" max="3341" width="0" style="186" hidden="1" customWidth="1"/>
    <col min="3342" max="3342" width="6.1640625" style="186" customWidth="1"/>
    <col min="3343" max="3348" width="0" style="186" hidden="1" customWidth="1"/>
    <col min="3349" max="3584" width="9.33203125" style="186"/>
    <col min="3585" max="3585" width="6.5" style="186" customWidth="1"/>
    <col min="3586" max="3586" width="5.1640625" style="186" customWidth="1"/>
    <col min="3587" max="3587" width="5.5" style="186" customWidth="1"/>
    <col min="3588" max="3588" width="14.83203125" style="186" customWidth="1"/>
    <col min="3589" max="3589" width="64.83203125" style="186" customWidth="1"/>
    <col min="3590" max="3590" width="5.5" style="186" customWidth="1"/>
    <col min="3591" max="3591" width="11.5" style="186" customWidth="1"/>
    <col min="3592" max="3592" width="11.33203125" style="186" customWidth="1"/>
    <col min="3593" max="3593" width="15.83203125" style="186" customWidth="1"/>
    <col min="3594" max="3597" width="0" style="186" hidden="1" customWidth="1"/>
    <col min="3598" max="3598" width="6.1640625" style="186" customWidth="1"/>
    <col min="3599" max="3604" width="0" style="186" hidden="1" customWidth="1"/>
    <col min="3605" max="3840" width="9.33203125" style="186"/>
    <col min="3841" max="3841" width="6.5" style="186" customWidth="1"/>
    <col min="3842" max="3842" width="5.1640625" style="186" customWidth="1"/>
    <col min="3843" max="3843" width="5.5" style="186" customWidth="1"/>
    <col min="3844" max="3844" width="14.83203125" style="186" customWidth="1"/>
    <col min="3845" max="3845" width="64.83203125" style="186" customWidth="1"/>
    <col min="3846" max="3846" width="5.5" style="186" customWidth="1"/>
    <col min="3847" max="3847" width="11.5" style="186" customWidth="1"/>
    <col min="3848" max="3848" width="11.33203125" style="186" customWidth="1"/>
    <col min="3849" max="3849" width="15.83203125" style="186" customWidth="1"/>
    <col min="3850" max="3853" width="0" style="186" hidden="1" customWidth="1"/>
    <col min="3854" max="3854" width="6.1640625" style="186" customWidth="1"/>
    <col min="3855" max="3860" width="0" style="186" hidden="1" customWidth="1"/>
    <col min="3861" max="4096" width="9.33203125" style="186"/>
    <col min="4097" max="4097" width="6.5" style="186" customWidth="1"/>
    <col min="4098" max="4098" width="5.1640625" style="186" customWidth="1"/>
    <col min="4099" max="4099" width="5.5" style="186" customWidth="1"/>
    <col min="4100" max="4100" width="14.83203125" style="186" customWidth="1"/>
    <col min="4101" max="4101" width="64.83203125" style="186" customWidth="1"/>
    <col min="4102" max="4102" width="5.5" style="186" customWidth="1"/>
    <col min="4103" max="4103" width="11.5" style="186" customWidth="1"/>
    <col min="4104" max="4104" width="11.33203125" style="186" customWidth="1"/>
    <col min="4105" max="4105" width="15.83203125" style="186" customWidth="1"/>
    <col min="4106" max="4109" width="0" style="186" hidden="1" customWidth="1"/>
    <col min="4110" max="4110" width="6.1640625" style="186" customWidth="1"/>
    <col min="4111" max="4116" width="0" style="186" hidden="1" customWidth="1"/>
    <col min="4117" max="4352" width="9.33203125" style="186"/>
    <col min="4353" max="4353" width="6.5" style="186" customWidth="1"/>
    <col min="4354" max="4354" width="5.1640625" style="186" customWidth="1"/>
    <col min="4355" max="4355" width="5.5" style="186" customWidth="1"/>
    <col min="4356" max="4356" width="14.83203125" style="186" customWidth="1"/>
    <col min="4357" max="4357" width="64.83203125" style="186" customWidth="1"/>
    <col min="4358" max="4358" width="5.5" style="186" customWidth="1"/>
    <col min="4359" max="4359" width="11.5" style="186" customWidth="1"/>
    <col min="4360" max="4360" width="11.33203125" style="186" customWidth="1"/>
    <col min="4361" max="4361" width="15.83203125" style="186" customWidth="1"/>
    <col min="4362" max="4365" width="0" style="186" hidden="1" customWidth="1"/>
    <col min="4366" max="4366" width="6.1640625" style="186" customWidth="1"/>
    <col min="4367" max="4372" width="0" style="186" hidden="1" customWidth="1"/>
    <col min="4373" max="4608" width="9.33203125" style="186"/>
    <col min="4609" max="4609" width="6.5" style="186" customWidth="1"/>
    <col min="4610" max="4610" width="5.1640625" style="186" customWidth="1"/>
    <col min="4611" max="4611" width="5.5" style="186" customWidth="1"/>
    <col min="4612" max="4612" width="14.83203125" style="186" customWidth="1"/>
    <col min="4613" max="4613" width="64.83203125" style="186" customWidth="1"/>
    <col min="4614" max="4614" width="5.5" style="186" customWidth="1"/>
    <col min="4615" max="4615" width="11.5" style="186" customWidth="1"/>
    <col min="4616" max="4616" width="11.33203125" style="186" customWidth="1"/>
    <col min="4617" max="4617" width="15.83203125" style="186" customWidth="1"/>
    <col min="4618" max="4621" width="0" style="186" hidden="1" customWidth="1"/>
    <col min="4622" max="4622" width="6.1640625" style="186" customWidth="1"/>
    <col min="4623" max="4628" width="0" style="186" hidden="1" customWidth="1"/>
    <col min="4629" max="4864" width="9.33203125" style="186"/>
    <col min="4865" max="4865" width="6.5" style="186" customWidth="1"/>
    <col min="4866" max="4866" width="5.1640625" style="186" customWidth="1"/>
    <col min="4867" max="4867" width="5.5" style="186" customWidth="1"/>
    <col min="4868" max="4868" width="14.83203125" style="186" customWidth="1"/>
    <col min="4869" max="4869" width="64.83203125" style="186" customWidth="1"/>
    <col min="4870" max="4870" width="5.5" style="186" customWidth="1"/>
    <col min="4871" max="4871" width="11.5" style="186" customWidth="1"/>
    <col min="4872" max="4872" width="11.33203125" style="186" customWidth="1"/>
    <col min="4873" max="4873" width="15.83203125" style="186" customWidth="1"/>
    <col min="4874" max="4877" width="0" style="186" hidden="1" customWidth="1"/>
    <col min="4878" max="4878" width="6.1640625" style="186" customWidth="1"/>
    <col min="4879" max="4884" width="0" style="186" hidden="1" customWidth="1"/>
    <col min="4885" max="5120" width="9.33203125" style="186"/>
    <col min="5121" max="5121" width="6.5" style="186" customWidth="1"/>
    <col min="5122" max="5122" width="5.1640625" style="186" customWidth="1"/>
    <col min="5123" max="5123" width="5.5" style="186" customWidth="1"/>
    <col min="5124" max="5124" width="14.83203125" style="186" customWidth="1"/>
    <col min="5125" max="5125" width="64.83203125" style="186" customWidth="1"/>
    <col min="5126" max="5126" width="5.5" style="186" customWidth="1"/>
    <col min="5127" max="5127" width="11.5" style="186" customWidth="1"/>
    <col min="5128" max="5128" width="11.33203125" style="186" customWidth="1"/>
    <col min="5129" max="5129" width="15.83203125" style="186" customWidth="1"/>
    <col min="5130" max="5133" width="0" style="186" hidden="1" customWidth="1"/>
    <col min="5134" max="5134" width="6.1640625" style="186" customWidth="1"/>
    <col min="5135" max="5140" width="0" style="186" hidden="1" customWidth="1"/>
    <col min="5141" max="5376" width="9.33203125" style="186"/>
    <col min="5377" max="5377" width="6.5" style="186" customWidth="1"/>
    <col min="5378" max="5378" width="5.1640625" style="186" customWidth="1"/>
    <col min="5379" max="5379" width="5.5" style="186" customWidth="1"/>
    <col min="5380" max="5380" width="14.83203125" style="186" customWidth="1"/>
    <col min="5381" max="5381" width="64.83203125" style="186" customWidth="1"/>
    <col min="5382" max="5382" width="5.5" style="186" customWidth="1"/>
    <col min="5383" max="5383" width="11.5" style="186" customWidth="1"/>
    <col min="5384" max="5384" width="11.33203125" style="186" customWidth="1"/>
    <col min="5385" max="5385" width="15.83203125" style="186" customWidth="1"/>
    <col min="5386" max="5389" width="0" style="186" hidden="1" customWidth="1"/>
    <col min="5390" max="5390" width="6.1640625" style="186" customWidth="1"/>
    <col min="5391" max="5396" width="0" style="186" hidden="1" customWidth="1"/>
    <col min="5397" max="5632" width="9.33203125" style="186"/>
    <col min="5633" max="5633" width="6.5" style="186" customWidth="1"/>
    <col min="5634" max="5634" width="5.1640625" style="186" customWidth="1"/>
    <col min="5635" max="5635" width="5.5" style="186" customWidth="1"/>
    <col min="5636" max="5636" width="14.83203125" style="186" customWidth="1"/>
    <col min="5637" max="5637" width="64.83203125" style="186" customWidth="1"/>
    <col min="5638" max="5638" width="5.5" style="186" customWidth="1"/>
    <col min="5639" max="5639" width="11.5" style="186" customWidth="1"/>
    <col min="5640" max="5640" width="11.33203125" style="186" customWidth="1"/>
    <col min="5641" max="5641" width="15.83203125" style="186" customWidth="1"/>
    <col min="5642" max="5645" width="0" style="186" hidden="1" customWidth="1"/>
    <col min="5646" max="5646" width="6.1640625" style="186" customWidth="1"/>
    <col min="5647" max="5652" width="0" style="186" hidden="1" customWidth="1"/>
    <col min="5653" max="5888" width="9.33203125" style="186"/>
    <col min="5889" max="5889" width="6.5" style="186" customWidth="1"/>
    <col min="5890" max="5890" width="5.1640625" style="186" customWidth="1"/>
    <col min="5891" max="5891" width="5.5" style="186" customWidth="1"/>
    <col min="5892" max="5892" width="14.83203125" style="186" customWidth="1"/>
    <col min="5893" max="5893" width="64.83203125" style="186" customWidth="1"/>
    <col min="5894" max="5894" width="5.5" style="186" customWidth="1"/>
    <col min="5895" max="5895" width="11.5" style="186" customWidth="1"/>
    <col min="5896" max="5896" width="11.33203125" style="186" customWidth="1"/>
    <col min="5897" max="5897" width="15.83203125" style="186" customWidth="1"/>
    <col min="5898" max="5901" width="0" style="186" hidden="1" customWidth="1"/>
    <col min="5902" max="5902" width="6.1640625" style="186" customWidth="1"/>
    <col min="5903" max="5908" width="0" style="186" hidden="1" customWidth="1"/>
    <col min="5909" max="6144" width="9.33203125" style="186"/>
    <col min="6145" max="6145" width="6.5" style="186" customWidth="1"/>
    <col min="6146" max="6146" width="5.1640625" style="186" customWidth="1"/>
    <col min="6147" max="6147" width="5.5" style="186" customWidth="1"/>
    <col min="6148" max="6148" width="14.83203125" style="186" customWidth="1"/>
    <col min="6149" max="6149" width="64.83203125" style="186" customWidth="1"/>
    <col min="6150" max="6150" width="5.5" style="186" customWidth="1"/>
    <col min="6151" max="6151" width="11.5" style="186" customWidth="1"/>
    <col min="6152" max="6152" width="11.33203125" style="186" customWidth="1"/>
    <col min="6153" max="6153" width="15.83203125" style="186" customWidth="1"/>
    <col min="6154" max="6157" width="0" style="186" hidden="1" customWidth="1"/>
    <col min="6158" max="6158" width="6.1640625" style="186" customWidth="1"/>
    <col min="6159" max="6164" width="0" style="186" hidden="1" customWidth="1"/>
    <col min="6165" max="6400" width="9.33203125" style="186"/>
    <col min="6401" max="6401" width="6.5" style="186" customWidth="1"/>
    <col min="6402" max="6402" width="5.1640625" style="186" customWidth="1"/>
    <col min="6403" max="6403" width="5.5" style="186" customWidth="1"/>
    <col min="6404" max="6404" width="14.83203125" style="186" customWidth="1"/>
    <col min="6405" max="6405" width="64.83203125" style="186" customWidth="1"/>
    <col min="6406" max="6406" width="5.5" style="186" customWidth="1"/>
    <col min="6407" max="6407" width="11.5" style="186" customWidth="1"/>
    <col min="6408" max="6408" width="11.33203125" style="186" customWidth="1"/>
    <col min="6409" max="6409" width="15.83203125" style="186" customWidth="1"/>
    <col min="6410" max="6413" width="0" style="186" hidden="1" customWidth="1"/>
    <col min="6414" max="6414" width="6.1640625" style="186" customWidth="1"/>
    <col min="6415" max="6420" width="0" style="186" hidden="1" customWidth="1"/>
    <col min="6421" max="6656" width="9.33203125" style="186"/>
    <col min="6657" max="6657" width="6.5" style="186" customWidth="1"/>
    <col min="6658" max="6658" width="5.1640625" style="186" customWidth="1"/>
    <col min="6659" max="6659" width="5.5" style="186" customWidth="1"/>
    <col min="6660" max="6660" width="14.83203125" style="186" customWidth="1"/>
    <col min="6661" max="6661" width="64.83203125" style="186" customWidth="1"/>
    <col min="6662" max="6662" width="5.5" style="186" customWidth="1"/>
    <col min="6663" max="6663" width="11.5" style="186" customWidth="1"/>
    <col min="6664" max="6664" width="11.33203125" style="186" customWidth="1"/>
    <col min="6665" max="6665" width="15.83203125" style="186" customWidth="1"/>
    <col min="6666" max="6669" width="0" style="186" hidden="1" customWidth="1"/>
    <col min="6670" max="6670" width="6.1640625" style="186" customWidth="1"/>
    <col min="6671" max="6676" width="0" style="186" hidden="1" customWidth="1"/>
    <col min="6677" max="6912" width="9.33203125" style="186"/>
    <col min="6913" max="6913" width="6.5" style="186" customWidth="1"/>
    <col min="6914" max="6914" width="5.1640625" style="186" customWidth="1"/>
    <col min="6915" max="6915" width="5.5" style="186" customWidth="1"/>
    <col min="6916" max="6916" width="14.83203125" style="186" customWidth="1"/>
    <col min="6917" max="6917" width="64.83203125" style="186" customWidth="1"/>
    <col min="6918" max="6918" width="5.5" style="186" customWidth="1"/>
    <col min="6919" max="6919" width="11.5" style="186" customWidth="1"/>
    <col min="6920" max="6920" width="11.33203125" style="186" customWidth="1"/>
    <col min="6921" max="6921" width="15.83203125" style="186" customWidth="1"/>
    <col min="6922" max="6925" width="0" style="186" hidden="1" customWidth="1"/>
    <col min="6926" max="6926" width="6.1640625" style="186" customWidth="1"/>
    <col min="6927" max="6932" width="0" style="186" hidden="1" customWidth="1"/>
    <col min="6933" max="7168" width="9.33203125" style="186"/>
    <col min="7169" max="7169" width="6.5" style="186" customWidth="1"/>
    <col min="7170" max="7170" width="5.1640625" style="186" customWidth="1"/>
    <col min="7171" max="7171" width="5.5" style="186" customWidth="1"/>
    <col min="7172" max="7172" width="14.83203125" style="186" customWidth="1"/>
    <col min="7173" max="7173" width="64.83203125" style="186" customWidth="1"/>
    <col min="7174" max="7174" width="5.5" style="186" customWidth="1"/>
    <col min="7175" max="7175" width="11.5" style="186" customWidth="1"/>
    <col min="7176" max="7176" width="11.33203125" style="186" customWidth="1"/>
    <col min="7177" max="7177" width="15.83203125" style="186" customWidth="1"/>
    <col min="7178" max="7181" width="0" style="186" hidden="1" customWidth="1"/>
    <col min="7182" max="7182" width="6.1640625" style="186" customWidth="1"/>
    <col min="7183" max="7188" width="0" style="186" hidden="1" customWidth="1"/>
    <col min="7189" max="7424" width="9.33203125" style="186"/>
    <col min="7425" max="7425" width="6.5" style="186" customWidth="1"/>
    <col min="7426" max="7426" width="5.1640625" style="186" customWidth="1"/>
    <col min="7427" max="7427" width="5.5" style="186" customWidth="1"/>
    <col min="7428" max="7428" width="14.83203125" style="186" customWidth="1"/>
    <col min="7429" max="7429" width="64.83203125" style="186" customWidth="1"/>
    <col min="7430" max="7430" width="5.5" style="186" customWidth="1"/>
    <col min="7431" max="7431" width="11.5" style="186" customWidth="1"/>
    <col min="7432" max="7432" width="11.33203125" style="186" customWidth="1"/>
    <col min="7433" max="7433" width="15.83203125" style="186" customWidth="1"/>
    <col min="7434" max="7437" width="0" style="186" hidden="1" customWidth="1"/>
    <col min="7438" max="7438" width="6.1640625" style="186" customWidth="1"/>
    <col min="7439" max="7444" width="0" style="186" hidden="1" customWidth="1"/>
    <col min="7445" max="7680" width="9.33203125" style="186"/>
    <col min="7681" max="7681" width="6.5" style="186" customWidth="1"/>
    <col min="7682" max="7682" width="5.1640625" style="186" customWidth="1"/>
    <col min="7683" max="7683" width="5.5" style="186" customWidth="1"/>
    <col min="7684" max="7684" width="14.83203125" style="186" customWidth="1"/>
    <col min="7685" max="7685" width="64.83203125" style="186" customWidth="1"/>
    <col min="7686" max="7686" width="5.5" style="186" customWidth="1"/>
    <col min="7687" max="7687" width="11.5" style="186" customWidth="1"/>
    <col min="7688" max="7688" width="11.33203125" style="186" customWidth="1"/>
    <col min="7689" max="7689" width="15.83203125" style="186" customWidth="1"/>
    <col min="7690" max="7693" width="0" style="186" hidden="1" customWidth="1"/>
    <col min="7694" max="7694" width="6.1640625" style="186" customWidth="1"/>
    <col min="7695" max="7700" width="0" style="186" hidden="1" customWidth="1"/>
    <col min="7701" max="7936" width="9.33203125" style="186"/>
    <col min="7937" max="7937" width="6.5" style="186" customWidth="1"/>
    <col min="7938" max="7938" width="5.1640625" style="186" customWidth="1"/>
    <col min="7939" max="7939" width="5.5" style="186" customWidth="1"/>
    <col min="7940" max="7940" width="14.83203125" style="186" customWidth="1"/>
    <col min="7941" max="7941" width="64.83203125" style="186" customWidth="1"/>
    <col min="7942" max="7942" width="5.5" style="186" customWidth="1"/>
    <col min="7943" max="7943" width="11.5" style="186" customWidth="1"/>
    <col min="7944" max="7944" width="11.33203125" style="186" customWidth="1"/>
    <col min="7945" max="7945" width="15.83203125" style="186" customWidth="1"/>
    <col min="7946" max="7949" width="0" style="186" hidden="1" customWidth="1"/>
    <col min="7950" max="7950" width="6.1640625" style="186" customWidth="1"/>
    <col min="7951" max="7956" width="0" style="186" hidden="1" customWidth="1"/>
    <col min="7957" max="8192" width="9.33203125" style="186"/>
    <col min="8193" max="8193" width="6.5" style="186" customWidth="1"/>
    <col min="8194" max="8194" width="5.1640625" style="186" customWidth="1"/>
    <col min="8195" max="8195" width="5.5" style="186" customWidth="1"/>
    <col min="8196" max="8196" width="14.83203125" style="186" customWidth="1"/>
    <col min="8197" max="8197" width="64.83203125" style="186" customWidth="1"/>
    <col min="8198" max="8198" width="5.5" style="186" customWidth="1"/>
    <col min="8199" max="8199" width="11.5" style="186" customWidth="1"/>
    <col min="8200" max="8200" width="11.33203125" style="186" customWidth="1"/>
    <col min="8201" max="8201" width="15.83203125" style="186" customWidth="1"/>
    <col min="8202" max="8205" width="0" style="186" hidden="1" customWidth="1"/>
    <col min="8206" max="8206" width="6.1640625" style="186" customWidth="1"/>
    <col min="8207" max="8212" width="0" style="186" hidden="1" customWidth="1"/>
    <col min="8213" max="8448" width="9.33203125" style="186"/>
    <col min="8449" max="8449" width="6.5" style="186" customWidth="1"/>
    <col min="8450" max="8450" width="5.1640625" style="186" customWidth="1"/>
    <col min="8451" max="8451" width="5.5" style="186" customWidth="1"/>
    <col min="8452" max="8452" width="14.83203125" style="186" customWidth="1"/>
    <col min="8453" max="8453" width="64.83203125" style="186" customWidth="1"/>
    <col min="8454" max="8454" width="5.5" style="186" customWidth="1"/>
    <col min="8455" max="8455" width="11.5" style="186" customWidth="1"/>
    <col min="8456" max="8456" width="11.33203125" style="186" customWidth="1"/>
    <col min="8457" max="8457" width="15.83203125" style="186" customWidth="1"/>
    <col min="8458" max="8461" width="0" style="186" hidden="1" customWidth="1"/>
    <col min="8462" max="8462" width="6.1640625" style="186" customWidth="1"/>
    <col min="8463" max="8468" width="0" style="186" hidden="1" customWidth="1"/>
    <col min="8469" max="8704" width="9.33203125" style="186"/>
    <col min="8705" max="8705" width="6.5" style="186" customWidth="1"/>
    <col min="8706" max="8706" width="5.1640625" style="186" customWidth="1"/>
    <col min="8707" max="8707" width="5.5" style="186" customWidth="1"/>
    <col min="8708" max="8708" width="14.83203125" style="186" customWidth="1"/>
    <col min="8709" max="8709" width="64.83203125" style="186" customWidth="1"/>
    <col min="8710" max="8710" width="5.5" style="186" customWidth="1"/>
    <col min="8711" max="8711" width="11.5" style="186" customWidth="1"/>
    <col min="8712" max="8712" width="11.33203125" style="186" customWidth="1"/>
    <col min="8713" max="8713" width="15.83203125" style="186" customWidth="1"/>
    <col min="8714" max="8717" width="0" style="186" hidden="1" customWidth="1"/>
    <col min="8718" max="8718" width="6.1640625" style="186" customWidth="1"/>
    <col min="8719" max="8724" width="0" style="186" hidden="1" customWidth="1"/>
    <col min="8725" max="8960" width="9.33203125" style="186"/>
    <col min="8961" max="8961" width="6.5" style="186" customWidth="1"/>
    <col min="8962" max="8962" width="5.1640625" style="186" customWidth="1"/>
    <col min="8963" max="8963" width="5.5" style="186" customWidth="1"/>
    <col min="8964" max="8964" width="14.83203125" style="186" customWidth="1"/>
    <col min="8965" max="8965" width="64.83203125" style="186" customWidth="1"/>
    <col min="8966" max="8966" width="5.5" style="186" customWidth="1"/>
    <col min="8967" max="8967" width="11.5" style="186" customWidth="1"/>
    <col min="8968" max="8968" width="11.33203125" style="186" customWidth="1"/>
    <col min="8969" max="8969" width="15.83203125" style="186" customWidth="1"/>
    <col min="8970" max="8973" width="0" style="186" hidden="1" customWidth="1"/>
    <col min="8974" max="8974" width="6.1640625" style="186" customWidth="1"/>
    <col min="8975" max="8980" width="0" style="186" hidden="1" customWidth="1"/>
    <col min="8981" max="9216" width="9.33203125" style="186"/>
    <col min="9217" max="9217" width="6.5" style="186" customWidth="1"/>
    <col min="9218" max="9218" width="5.1640625" style="186" customWidth="1"/>
    <col min="9219" max="9219" width="5.5" style="186" customWidth="1"/>
    <col min="9220" max="9220" width="14.83203125" style="186" customWidth="1"/>
    <col min="9221" max="9221" width="64.83203125" style="186" customWidth="1"/>
    <col min="9222" max="9222" width="5.5" style="186" customWidth="1"/>
    <col min="9223" max="9223" width="11.5" style="186" customWidth="1"/>
    <col min="9224" max="9224" width="11.33203125" style="186" customWidth="1"/>
    <col min="9225" max="9225" width="15.83203125" style="186" customWidth="1"/>
    <col min="9226" max="9229" width="0" style="186" hidden="1" customWidth="1"/>
    <col min="9230" max="9230" width="6.1640625" style="186" customWidth="1"/>
    <col min="9231" max="9236" width="0" style="186" hidden="1" customWidth="1"/>
    <col min="9237" max="9472" width="9.33203125" style="186"/>
    <col min="9473" max="9473" width="6.5" style="186" customWidth="1"/>
    <col min="9474" max="9474" width="5.1640625" style="186" customWidth="1"/>
    <col min="9475" max="9475" width="5.5" style="186" customWidth="1"/>
    <col min="9476" max="9476" width="14.83203125" style="186" customWidth="1"/>
    <col min="9477" max="9477" width="64.83203125" style="186" customWidth="1"/>
    <col min="9478" max="9478" width="5.5" style="186" customWidth="1"/>
    <col min="9479" max="9479" width="11.5" style="186" customWidth="1"/>
    <col min="9480" max="9480" width="11.33203125" style="186" customWidth="1"/>
    <col min="9481" max="9481" width="15.83203125" style="186" customWidth="1"/>
    <col min="9482" max="9485" width="0" style="186" hidden="1" customWidth="1"/>
    <col min="9486" max="9486" width="6.1640625" style="186" customWidth="1"/>
    <col min="9487" max="9492" width="0" style="186" hidden="1" customWidth="1"/>
    <col min="9493" max="9728" width="9.33203125" style="186"/>
    <col min="9729" max="9729" width="6.5" style="186" customWidth="1"/>
    <col min="9730" max="9730" width="5.1640625" style="186" customWidth="1"/>
    <col min="9731" max="9731" width="5.5" style="186" customWidth="1"/>
    <col min="9732" max="9732" width="14.83203125" style="186" customWidth="1"/>
    <col min="9733" max="9733" width="64.83203125" style="186" customWidth="1"/>
    <col min="9734" max="9734" width="5.5" style="186" customWidth="1"/>
    <col min="9735" max="9735" width="11.5" style="186" customWidth="1"/>
    <col min="9736" max="9736" width="11.33203125" style="186" customWidth="1"/>
    <col min="9737" max="9737" width="15.83203125" style="186" customWidth="1"/>
    <col min="9738" max="9741" width="0" style="186" hidden="1" customWidth="1"/>
    <col min="9742" max="9742" width="6.1640625" style="186" customWidth="1"/>
    <col min="9743" max="9748" width="0" style="186" hidden="1" customWidth="1"/>
    <col min="9749" max="9984" width="9.33203125" style="186"/>
    <col min="9985" max="9985" width="6.5" style="186" customWidth="1"/>
    <col min="9986" max="9986" width="5.1640625" style="186" customWidth="1"/>
    <col min="9987" max="9987" width="5.5" style="186" customWidth="1"/>
    <col min="9988" max="9988" width="14.83203125" style="186" customWidth="1"/>
    <col min="9989" max="9989" width="64.83203125" style="186" customWidth="1"/>
    <col min="9990" max="9990" width="5.5" style="186" customWidth="1"/>
    <col min="9991" max="9991" width="11.5" style="186" customWidth="1"/>
    <col min="9992" max="9992" width="11.33203125" style="186" customWidth="1"/>
    <col min="9993" max="9993" width="15.83203125" style="186" customWidth="1"/>
    <col min="9994" max="9997" width="0" style="186" hidden="1" customWidth="1"/>
    <col min="9998" max="9998" width="6.1640625" style="186" customWidth="1"/>
    <col min="9999" max="10004" width="0" style="186" hidden="1" customWidth="1"/>
    <col min="10005" max="10240" width="9.33203125" style="186"/>
    <col min="10241" max="10241" width="6.5" style="186" customWidth="1"/>
    <col min="10242" max="10242" width="5.1640625" style="186" customWidth="1"/>
    <col min="10243" max="10243" width="5.5" style="186" customWidth="1"/>
    <col min="10244" max="10244" width="14.83203125" style="186" customWidth="1"/>
    <col min="10245" max="10245" width="64.83203125" style="186" customWidth="1"/>
    <col min="10246" max="10246" width="5.5" style="186" customWidth="1"/>
    <col min="10247" max="10247" width="11.5" style="186" customWidth="1"/>
    <col min="10248" max="10248" width="11.33203125" style="186" customWidth="1"/>
    <col min="10249" max="10249" width="15.83203125" style="186" customWidth="1"/>
    <col min="10250" max="10253" width="0" style="186" hidden="1" customWidth="1"/>
    <col min="10254" max="10254" width="6.1640625" style="186" customWidth="1"/>
    <col min="10255" max="10260" width="0" style="186" hidden="1" customWidth="1"/>
    <col min="10261" max="10496" width="9.33203125" style="186"/>
    <col min="10497" max="10497" width="6.5" style="186" customWidth="1"/>
    <col min="10498" max="10498" width="5.1640625" style="186" customWidth="1"/>
    <col min="10499" max="10499" width="5.5" style="186" customWidth="1"/>
    <col min="10500" max="10500" width="14.83203125" style="186" customWidth="1"/>
    <col min="10501" max="10501" width="64.83203125" style="186" customWidth="1"/>
    <col min="10502" max="10502" width="5.5" style="186" customWidth="1"/>
    <col min="10503" max="10503" width="11.5" style="186" customWidth="1"/>
    <col min="10504" max="10504" width="11.33203125" style="186" customWidth="1"/>
    <col min="10505" max="10505" width="15.83203125" style="186" customWidth="1"/>
    <col min="10506" max="10509" width="0" style="186" hidden="1" customWidth="1"/>
    <col min="10510" max="10510" width="6.1640625" style="186" customWidth="1"/>
    <col min="10511" max="10516" width="0" style="186" hidden="1" customWidth="1"/>
    <col min="10517" max="10752" width="9.33203125" style="186"/>
    <col min="10753" max="10753" width="6.5" style="186" customWidth="1"/>
    <col min="10754" max="10754" width="5.1640625" style="186" customWidth="1"/>
    <col min="10755" max="10755" width="5.5" style="186" customWidth="1"/>
    <col min="10756" max="10756" width="14.83203125" style="186" customWidth="1"/>
    <col min="10757" max="10757" width="64.83203125" style="186" customWidth="1"/>
    <col min="10758" max="10758" width="5.5" style="186" customWidth="1"/>
    <col min="10759" max="10759" width="11.5" style="186" customWidth="1"/>
    <col min="10760" max="10760" width="11.33203125" style="186" customWidth="1"/>
    <col min="10761" max="10761" width="15.83203125" style="186" customWidth="1"/>
    <col min="10762" max="10765" width="0" style="186" hidden="1" customWidth="1"/>
    <col min="10766" max="10766" width="6.1640625" style="186" customWidth="1"/>
    <col min="10767" max="10772" width="0" style="186" hidden="1" customWidth="1"/>
    <col min="10773" max="11008" width="9.33203125" style="186"/>
    <col min="11009" max="11009" width="6.5" style="186" customWidth="1"/>
    <col min="11010" max="11010" width="5.1640625" style="186" customWidth="1"/>
    <col min="11011" max="11011" width="5.5" style="186" customWidth="1"/>
    <col min="11012" max="11012" width="14.83203125" style="186" customWidth="1"/>
    <col min="11013" max="11013" width="64.83203125" style="186" customWidth="1"/>
    <col min="11014" max="11014" width="5.5" style="186" customWidth="1"/>
    <col min="11015" max="11015" width="11.5" style="186" customWidth="1"/>
    <col min="11016" max="11016" width="11.33203125" style="186" customWidth="1"/>
    <col min="11017" max="11017" width="15.83203125" style="186" customWidth="1"/>
    <col min="11018" max="11021" width="0" style="186" hidden="1" customWidth="1"/>
    <col min="11022" max="11022" width="6.1640625" style="186" customWidth="1"/>
    <col min="11023" max="11028" width="0" style="186" hidden="1" customWidth="1"/>
    <col min="11029" max="11264" width="9.33203125" style="186"/>
    <col min="11265" max="11265" width="6.5" style="186" customWidth="1"/>
    <col min="11266" max="11266" width="5.1640625" style="186" customWidth="1"/>
    <col min="11267" max="11267" width="5.5" style="186" customWidth="1"/>
    <col min="11268" max="11268" width="14.83203125" style="186" customWidth="1"/>
    <col min="11269" max="11269" width="64.83203125" style="186" customWidth="1"/>
    <col min="11270" max="11270" width="5.5" style="186" customWidth="1"/>
    <col min="11271" max="11271" width="11.5" style="186" customWidth="1"/>
    <col min="11272" max="11272" width="11.33203125" style="186" customWidth="1"/>
    <col min="11273" max="11273" width="15.83203125" style="186" customWidth="1"/>
    <col min="11274" max="11277" width="0" style="186" hidden="1" customWidth="1"/>
    <col min="11278" max="11278" width="6.1640625" style="186" customWidth="1"/>
    <col min="11279" max="11284" width="0" style="186" hidden="1" customWidth="1"/>
    <col min="11285" max="11520" width="9.33203125" style="186"/>
    <col min="11521" max="11521" width="6.5" style="186" customWidth="1"/>
    <col min="11522" max="11522" width="5.1640625" style="186" customWidth="1"/>
    <col min="11523" max="11523" width="5.5" style="186" customWidth="1"/>
    <col min="11524" max="11524" width="14.83203125" style="186" customWidth="1"/>
    <col min="11525" max="11525" width="64.83203125" style="186" customWidth="1"/>
    <col min="11526" max="11526" width="5.5" style="186" customWidth="1"/>
    <col min="11527" max="11527" width="11.5" style="186" customWidth="1"/>
    <col min="11528" max="11528" width="11.33203125" style="186" customWidth="1"/>
    <col min="11529" max="11529" width="15.83203125" style="186" customWidth="1"/>
    <col min="11530" max="11533" width="0" style="186" hidden="1" customWidth="1"/>
    <col min="11534" max="11534" width="6.1640625" style="186" customWidth="1"/>
    <col min="11535" max="11540" width="0" style="186" hidden="1" customWidth="1"/>
    <col min="11541" max="11776" width="9.33203125" style="186"/>
    <col min="11777" max="11777" width="6.5" style="186" customWidth="1"/>
    <col min="11778" max="11778" width="5.1640625" style="186" customWidth="1"/>
    <col min="11779" max="11779" width="5.5" style="186" customWidth="1"/>
    <col min="11780" max="11780" width="14.83203125" style="186" customWidth="1"/>
    <col min="11781" max="11781" width="64.83203125" style="186" customWidth="1"/>
    <col min="11782" max="11782" width="5.5" style="186" customWidth="1"/>
    <col min="11783" max="11783" width="11.5" style="186" customWidth="1"/>
    <col min="11784" max="11784" width="11.33203125" style="186" customWidth="1"/>
    <col min="11785" max="11785" width="15.83203125" style="186" customWidth="1"/>
    <col min="11786" max="11789" width="0" style="186" hidden="1" customWidth="1"/>
    <col min="11790" max="11790" width="6.1640625" style="186" customWidth="1"/>
    <col min="11791" max="11796" width="0" style="186" hidden="1" customWidth="1"/>
    <col min="11797" max="12032" width="9.33203125" style="186"/>
    <col min="12033" max="12033" width="6.5" style="186" customWidth="1"/>
    <col min="12034" max="12034" width="5.1640625" style="186" customWidth="1"/>
    <col min="12035" max="12035" width="5.5" style="186" customWidth="1"/>
    <col min="12036" max="12036" width="14.83203125" style="186" customWidth="1"/>
    <col min="12037" max="12037" width="64.83203125" style="186" customWidth="1"/>
    <col min="12038" max="12038" width="5.5" style="186" customWidth="1"/>
    <col min="12039" max="12039" width="11.5" style="186" customWidth="1"/>
    <col min="12040" max="12040" width="11.33203125" style="186" customWidth="1"/>
    <col min="12041" max="12041" width="15.83203125" style="186" customWidth="1"/>
    <col min="12042" max="12045" width="0" style="186" hidden="1" customWidth="1"/>
    <col min="12046" max="12046" width="6.1640625" style="186" customWidth="1"/>
    <col min="12047" max="12052" width="0" style="186" hidden="1" customWidth="1"/>
    <col min="12053" max="12288" width="9.33203125" style="186"/>
    <col min="12289" max="12289" width="6.5" style="186" customWidth="1"/>
    <col min="12290" max="12290" width="5.1640625" style="186" customWidth="1"/>
    <col min="12291" max="12291" width="5.5" style="186" customWidth="1"/>
    <col min="12292" max="12292" width="14.83203125" style="186" customWidth="1"/>
    <col min="12293" max="12293" width="64.83203125" style="186" customWidth="1"/>
    <col min="12294" max="12294" width="5.5" style="186" customWidth="1"/>
    <col min="12295" max="12295" width="11.5" style="186" customWidth="1"/>
    <col min="12296" max="12296" width="11.33203125" style="186" customWidth="1"/>
    <col min="12297" max="12297" width="15.83203125" style="186" customWidth="1"/>
    <col min="12298" max="12301" width="0" style="186" hidden="1" customWidth="1"/>
    <col min="12302" max="12302" width="6.1640625" style="186" customWidth="1"/>
    <col min="12303" max="12308" width="0" style="186" hidden="1" customWidth="1"/>
    <col min="12309" max="12544" width="9.33203125" style="186"/>
    <col min="12545" max="12545" width="6.5" style="186" customWidth="1"/>
    <col min="12546" max="12546" width="5.1640625" style="186" customWidth="1"/>
    <col min="12547" max="12547" width="5.5" style="186" customWidth="1"/>
    <col min="12548" max="12548" width="14.83203125" style="186" customWidth="1"/>
    <col min="12549" max="12549" width="64.83203125" style="186" customWidth="1"/>
    <col min="12550" max="12550" width="5.5" style="186" customWidth="1"/>
    <col min="12551" max="12551" width="11.5" style="186" customWidth="1"/>
    <col min="12552" max="12552" width="11.33203125" style="186" customWidth="1"/>
    <col min="12553" max="12553" width="15.83203125" style="186" customWidth="1"/>
    <col min="12554" max="12557" width="0" style="186" hidden="1" customWidth="1"/>
    <col min="12558" max="12558" width="6.1640625" style="186" customWidth="1"/>
    <col min="12559" max="12564" width="0" style="186" hidden="1" customWidth="1"/>
    <col min="12565" max="12800" width="9.33203125" style="186"/>
    <col min="12801" max="12801" width="6.5" style="186" customWidth="1"/>
    <col min="12802" max="12802" width="5.1640625" style="186" customWidth="1"/>
    <col min="12803" max="12803" width="5.5" style="186" customWidth="1"/>
    <col min="12804" max="12804" width="14.83203125" style="186" customWidth="1"/>
    <col min="12805" max="12805" width="64.83203125" style="186" customWidth="1"/>
    <col min="12806" max="12806" width="5.5" style="186" customWidth="1"/>
    <col min="12807" max="12807" width="11.5" style="186" customWidth="1"/>
    <col min="12808" max="12808" width="11.33203125" style="186" customWidth="1"/>
    <col min="12809" max="12809" width="15.83203125" style="186" customWidth="1"/>
    <col min="12810" max="12813" width="0" style="186" hidden="1" customWidth="1"/>
    <col min="12814" max="12814" width="6.1640625" style="186" customWidth="1"/>
    <col min="12815" max="12820" width="0" style="186" hidden="1" customWidth="1"/>
    <col min="12821" max="13056" width="9.33203125" style="186"/>
    <col min="13057" max="13057" width="6.5" style="186" customWidth="1"/>
    <col min="13058" max="13058" width="5.1640625" style="186" customWidth="1"/>
    <col min="13059" max="13059" width="5.5" style="186" customWidth="1"/>
    <col min="13060" max="13060" width="14.83203125" style="186" customWidth="1"/>
    <col min="13061" max="13061" width="64.83203125" style="186" customWidth="1"/>
    <col min="13062" max="13062" width="5.5" style="186" customWidth="1"/>
    <col min="13063" max="13063" width="11.5" style="186" customWidth="1"/>
    <col min="13064" max="13064" width="11.33203125" style="186" customWidth="1"/>
    <col min="13065" max="13065" width="15.83203125" style="186" customWidth="1"/>
    <col min="13066" max="13069" width="0" style="186" hidden="1" customWidth="1"/>
    <col min="13070" max="13070" width="6.1640625" style="186" customWidth="1"/>
    <col min="13071" max="13076" width="0" style="186" hidden="1" customWidth="1"/>
    <col min="13077" max="13312" width="9.33203125" style="186"/>
    <col min="13313" max="13313" width="6.5" style="186" customWidth="1"/>
    <col min="13314" max="13314" width="5.1640625" style="186" customWidth="1"/>
    <col min="13315" max="13315" width="5.5" style="186" customWidth="1"/>
    <col min="13316" max="13316" width="14.83203125" style="186" customWidth="1"/>
    <col min="13317" max="13317" width="64.83203125" style="186" customWidth="1"/>
    <col min="13318" max="13318" width="5.5" style="186" customWidth="1"/>
    <col min="13319" max="13319" width="11.5" style="186" customWidth="1"/>
    <col min="13320" max="13320" width="11.33203125" style="186" customWidth="1"/>
    <col min="13321" max="13321" width="15.83203125" style="186" customWidth="1"/>
    <col min="13322" max="13325" width="0" style="186" hidden="1" customWidth="1"/>
    <col min="13326" max="13326" width="6.1640625" style="186" customWidth="1"/>
    <col min="13327" max="13332" width="0" style="186" hidden="1" customWidth="1"/>
    <col min="13333" max="13568" width="9.33203125" style="186"/>
    <col min="13569" max="13569" width="6.5" style="186" customWidth="1"/>
    <col min="13570" max="13570" width="5.1640625" style="186" customWidth="1"/>
    <col min="13571" max="13571" width="5.5" style="186" customWidth="1"/>
    <col min="13572" max="13572" width="14.83203125" style="186" customWidth="1"/>
    <col min="13573" max="13573" width="64.83203125" style="186" customWidth="1"/>
    <col min="13574" max="13574" width="5.5" style="186" customWidth="1"/>
    <col min="13575" max="13575" width="11.5" style="186" customWidth="1"/>
    <col min="13576" max="13576" width="11.33203125" style="186" customWidth="1"/>
    <col min="13577" max="13577" width="15.83203125" style="186" customWidth="1"/>
    <col min="13578" max="13581" width="0" style="186" hidden="1" customWidth="1"/>
    <col min="13582" max="13582" width="6.1640625" style="186" customWidth="1"/>
    <col min="13583" max="13588" width="0" style="186" hidden="1" customWidth="1"/>
    <col min="13589" max="13824" width="9.33203125" style="186"/>
    <col min="13825" max="13825" width="6.5" style="186" customWidth="1"/>
    <col min="13826" max="13826" width="5.1640625" style="186" customWidth="1"/>
    <col min="13827" max="13827" width="5.5" style="186" customWidth="1"/>
    <col min="13828" max="13828" width="14.83203125" style="186" customWidth="1"/>
    <col min="13829" max="13829" width="64.83203125" style="186" customWidth="1"/>
    <col min="13830" max="13830" width="5.5" style="186" customWidth="1"/>
    <col min="13831" max="13831" width="11.5" style="186" customWidth="1"/>
    <col min="13832" max="13832" width="11.33203125" style="186" customWidth="1"/>
    <col min="13833" max="13833" width="15.83203125" style="186" customWidth="1"/>
    <col min="13834" max="13837" width="0" style="186" hidden="1" customWidth="1"/>
    <col min="13838" max="13838" width="6.1640625" style="186" customWidth="1"/>
    <col min="13839" max="13844" width="0" style="186" hidden="1" customWidth="1"/>
    <col min="13845" max="14080" width="9.33203125" style="186"/>
    <col min="14081" max="14081" width="6.5" style="186" customWidth="1"/>
    <col min="14082" max="14082" width="5.1640625" style="186" customWidth="1"/>
    <col min="14083" max="14083" width="5.5" style="186" customWidth="1"/>
    <col min="14084" max="14084" width="14.83203125" style="186" customWidth="1"/>
    <col min="14085" max="14085" width="64.83203125" style="186" customWidth="1"/>
    <col min="14086" max="14086" width="5.5" style="186" customWidth="1"/>
    <col min="14087" max="14087" width="11.5" style="186" customWidth="1"/>
    <col min="14088" max="14088" width="11.33203125" style="186" customWidth="1"/>
    <col min="14089" max="14089" width="15.83203125" style="186" customWidth="1"/>
    <col min="14090" max="14093" width="0" style="186" hidden="1" customWidth="1"/>
    <col min="14094" max="14094" width="6.1640625" style="186" customWidth="1"/>
    <col min="14095" max="14100" width="0" style="186" hidden="1" customWidth="1"/>
    <col min="14101" max="14336" width="9.33203125" style="186"/>
    <col min="14337" max="14337" width="6.5" style="186" customWidth="1"/>
    <col min="14338" max="14338" width="5.1640625" style="186" customWidth="1"/>
    <col min="14339" max="14339" width="5.5" style="186" customWidth="1"/>
    <col min="14340" max="14340" width="14.83203125" style="186" customWidth="1"/>
    <col min="14341" max="14341" width="64.83203125" style="186" customWidth="1"/>
    <col min="14342" max="14342" width="5.5" style="186" customWidth="1"/>
    <col min="14343" max="14343" width="11.5" style="186" customWidth="1"/>
    <col min="14344" max="14344" width="11.33203125" style="186" customWidth="1"/>
    <col min="14345" max="14345" width="15.83203125" style="186" customWidth="1"/>
    <col min="14346" max="14349" width="0" style="186" hidden="1" customWidth="1"/>
    <col min="14350" max="14350" width="6.1640625" style="186" customWidth="1"/>
    <col min="14351" max="14356" width="0" style="186" hidden="1" customWidth="1"/>
    <col min="14357" max="14592" width="9.33203125" style="186"/>
    <col min="14593" max="14593" width="6.5" style="186" customWidth="1"/>
    <col min="14594" max="14594" width="5.1640625" style="186" customWidth="1"/>
    <col min="14595" max="14595" width="5.5" style="186" customWidth="1"/>
    <col min="14596" max="14596" width="14.83203125" style="186" customWidth="1"/>
    <col min="14597" max="14597" width="64.83203125" style="186" customWidth="1"/>
    <col min="14598" max="14598" width="5.5" style="186" customWidth="1"/>
    <col min="14599" max="14599" width="11.5" style="186" customWidth="1"/>
    <col min="14600" max="14600" width="11.33203125" style="186" customWidth="1"/>
    <col min="14601" max="14601" width="15.83203125" style="186" customWidth="1"/>
    <col min="14602" max="14605" width="0" style="186" hidden="1" customWidth="1"/>
    <col min="14606" max="14606" width="6.1640625" style="186" customWidth="1"/>
    <col min="14607" max="14612" width="0" style="186" hidden="1" customWidth="1"/>
    <col min="14613" max="14848" width="9.33203125" style="186"/>
    <col min="14849" max="14849" width="6.5" style="186" customWidth="1"/>
    <col min="14850" max="14850" width="5.1640625" style="186" customWidth="1"/>
    <col min="14851" max="14851" width="5.5" style="186" customWidth="1"/>
    <col min="14852" max="14852" width="14.83203125" style="186" customWidth="1"/>
    <col min="14853" max="14853" width="64.83203125" style="186" customWidth="1"/>
    <col min="14854" max="14854" width="5.5" style="186" customWidth="1"/>
    <col min="14855" max="14855" width="11.5" style="186" customWidth="1"/>
    <col min="14856" max="14856" width="11.33203125" style="186" customWidth="1"/>
    <col min="14857" max="14857" width="15.83203125" style="186" customWidth="1"/>
    <col min="14858" max="14861" width="0" style="186" hidden="1" customWidth="1"/>
    <col min="14862" max="14862" width="6.1640625" style="186" customWidth="1"/>
    <col min="14863" max="14868" width="0" style="186" hidden="1" customWidth="1"/>
    <col min="14869" max="15104" width="9.33203125" style="186"/>
    <col min="15105" max="15105" width="6.5" style="186" customWidth="1"/>
    <col min="15106" max="15106" width="5.1640625" style="186" customWidth="1"/>
    <col min="15107" max="15107" width="5.5" style="186" customWidth="1"/>
    <col min="15108" max="15108" width="14.83203125" style="186" customWidth="1"/>
    <col min="15109" max="15109" width="64.83203125" style="186" customWidth="1"/>
    <col min="15110" max="15110" width="5.5" style="186" customWidth="1"/>
    <col min="15111" max="15111" width="11.5" style="186" customWidth="1"/>
    <col min="15112" max="15112" width="11.33203125" style="186" customWidth="1"/>
    <col min="15113" max="15113" width="15.83203125" style="186" customWidth="1"/>
    <col min="15114" max="15117" width="0" style="186" hidden="1" customWidth="1"/>
    <col min="15118" max="15118" width="6.1640625" style="186" customWidth="1"/>
    <col min="15119" max="15124" width="0" style="186" hidden="1" customWidth="1"/>
    <col min="15125" max="15360" width="9.33203125" style="186"/>
    <col min="15361" max="15361" width="6.5" style="186" customWidth="1"/>
    <col min="15362" max="15362" width="5.1640625" style="186" customWidth="1"/>
    <col min="15363" max="15363" width="5.5" style="186" customWidth="1"/>
    <col min="15364" max="15364" width="14.83203125" style="186" customWidth="1"/>
    <col min="15365" max="15365" width="64.83203125" style="186" customWidth="1"/>
    <col min="15366" max="15366" width="5.5" style="186" customWidth="1"/>
    <col min="15367" max="15367" width="11.5" style="186" customWidth="1"/>
    <col min="15368" max="15368" width="11.33203125" style="186" customWidth="1"/>
    <col min="15369" max="15369" width="15.83203125" style="186" customWidth="1"/>
    <col min="15370" max="15373" width="0" style="186" hidden="1" customWidth="1"/>
    <col min="15374" max="15374" width="6.1640625" style="186" customWidth="1"/>
    <col min="15375" max="15380" width="0" style="186" hidden="1" customWidth="1"/>
    <col min="15381" max="15616" width="9.33203125" style="186"/>
    <col min="15617" max="15617" width="6.5" style="186" customWidth="1"/>
    <col min="15618" max="15618" width="5.1640625" style="186" customWidth="1"/>
    <col min="15619" max="15619" width="5.5" style="186" customWidth="1"/>
    <col min="15620" max="15620" width="14.83203125" style="186" customWidth="1"/>
    <col min="15621" max="15621" width="64.83203125" style="186" customWidth="1"/>
    <col min="15622" max="15622" width="5.5" style="186" customWidth="1"/>
    <col min="15623" max="15623" width="11.5" style="186" customWidth="1"/>
    <col min="15624" max="15624" width="11.33203125" style="186" customWidth="1"/>
    <col min="15625" max="15625" width="15.83203125" style="186" customWidth="1"/>
    <col min="15626" max="15629" width="0" style="186" hidden="1" customWidth="1"/>
    <col min="15630" max="15630" width="6.1640625" style="186" customWidth="1"/>
    <col min="15631" max="15636" width="0" style="186" hidden="1" customWidth="1"/>
    <col min="15637" max="15872" width="9.33203125" style="186"/>
    <col min="15873" max="15873" width="6.5" style="186" customWidth="1"/>
    <col min="15874" max="15874" width="5.1640625" style="186" customWidth="1"/>
    <col min="15875" max="15875" width="5.5" style="186" customWidth="1"/>
    <col min="15876" max="15876" width="14.83203125" style="186" customWidth="1"/>
    <col min="15877" max="15877" width="64.83203125" style="186" customWidth="1"/>
    <col min="15878" max="15878" width="5.5" style="186" customWidth="1"/>
    <col min="15879" max="15879" width="11.5" style="186" customWidth="1"/>
    <col min="15880" max="15880" width="11.33203125" style="186" customWidth="1"/>
    <col min="15881" max="15881" width="15.83203125" style="186" customWidth="1"/>
    <col min="15882" max="15885" width="0" style="186" hidden="1" customWidth="1"/>
    <col min="15886" max="15886" width="6.1640625" style="186" customWidth="1"/>
    <col min="15887" max="15892" width="0" style="186" hidden="1" customWidth="1"/>
    <col min="15893" max="16128" width="9.33203125" style="186"/>
    <col min="16129" max="16129" width="6.5" style="186" customWidth="1"/>
    <col min="16130" max="16130" width="5.1640625" style="186" customWidth="1"/>
    <col min="16131" max="16131" width="5.5" style="186" customWidth="1"/>
    <col min="16132" max="16132" width="14.83203125" style="186" customWidth="1"/>
    <col min="16133" max="16133" width="64.83203125" style="186" customWidth="1"/>
    <col min="16134" max="16134" width="5.5" style="186" customWidth="1"/>
    <col min="16135" max="16135" width="11.5" style="186" customWidth="1"/>
    <col min="16136" max="16136" width="11.33203125" style="186" customWidth="1"/>
    <col min="16137" max="16137" width="15.83203125" style="186" customWidth="1"/>
    <col min="16138" max="16141" width="0" style="186" hidden="1" customWidth="1"/>
    <col min="16142" max="16142" width="6.1640625" style="186" customWidth="1"/>
    <col min="16143" max="16148" width="0" style="186" hidden="1" customWidth="1"/>
    <col min="16149" max="16384" width="9.33203125" style="186"/>
  </cols>
  <sheetData>
    <row r="1" spans="1:21" ht="18" customHeight="1">
      <c r="A1" s="238" t="s">
        <v>124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4"/>
      <c r="P1" s="224"/>
      <c r="Q1" s="222"/>
      <c r="R1" s="222"/>
      <c r="S1" s="222"/>
      <c r="T1" s="222"/>
    </row>
    <row r="2" spans="1:21" ht="11.25" customHeight="1">
      <c r="A2" s="237" t="s">
        <v>16</v>
      </c>
      <c r="B2" s="236"/>
      <c r="C2" s="236" t="str">
        <f>'Krycí list- slaboproud'!E5</f>
        <v>ZOO Praha - Mobilní stánek IN-SITU</v>
      </c>
      <c r="D2" s="236"/>
      <c r="E2" s="236"/>
      <c r="F2" s="236"/>
      <c r="G2" s="236"/>
      <c r="H2" s="236"/>
      <c r="I2" s="236"/>
      <c r="J2" s="236"/>
      <c r="K2" s="236"/>
      <c r="L2" s="222"/>
      <c r="M2" s="222"/>
      <c r="N2" s="222"/>
      <c r="O2" s="224"/>
      <c r="P2" s="224"/>
      <c r="Q2" s="222"/>
      <c r="R2" s="222"/>
      <c r="S2" s="222"/>
      <c r="T2" s="222"/>
    </row>
    <row r="3" spans="1:21" ht="11.25" customHeight="1">
      <c r="A3" s="237" t="s">
        <v>831</v>
      </c>
      <c r="B3" s="236"/>
      <c r="C3" s="236" t="str">
        <f>'Krycí list- slaboproud'!E7</f>
        <v>Zařízení slaboproudé elektrotechniky</v>
      </c>
      <c r="D3" s="236"/>
      <c r="E3" s="236"/>
      <c r="F3" s="236"/>
      <c r="G3" s="236"/>
      <c r="H3" s="236"/>
      <c r="I3" s="236"/>
      <c r="J3" s="236"/>
      <c r="K3" s="236"/>
      <c r="L3" s="222"/>
      <c r="M3" s="222"/>
      <c r="N3" s="222"/>
      <c r="O3" s="224"/>
      <c r="P3" s="224"/>
      <c r="Q3" s="222"/>
      <c r="R3" s="222"/>
      <c r="S3" s="222"/>
      <c r="T3" s="222"/>
    </row>
    <row r="4" spans="1:21" ht="11.25" customHeight="1">
      <c r="A4" s="237" t="s">
        <v>830</v>
      </c>
      <c r="B4" s="236"/>
      <c r="C4" s="236" t="str">
        <f>'Krycí list- slaboproud'!E9</f>
        <v xml:space="preserve"> </v>
      </c>
      <c r="D4" s="236"/>
      <c r="E4" s="236"/>
      <c r="F4" s="236"/>
      <c r="G4" s="236"/>
      <c r="H4" s="236"/>
      <c r="I4" s="236"/>
      <c r="J4" s="236"/>
      <c r="K4" s="236"/>
      <c r="L4" s="222"/>
      <c r="M4" s="222"/>
      <c r="N4" s="222"/>
      <c r="O4" s="224"/>
      <c r="P4" s="224"/>
      <c r="Q4" s="222"/>
      <c r="R4" s="222"/>
      <c r="S4" s="222"/>
      <c r="T4" s="222"/>
    </row>
    <row r="5" spans="1:21" ht="11.25" customHeight="1">
      <c r="A5" s="236" t="s">
        <v>19</v>
      </c>
      <c r="B5" s="236"/>
      <c r="C5" s="236" t="str">
        <f>'Krycí list- slaboproud'!P5</f>
        <v xml:space="preserve"> </v>
      </c>
      <c r="D5" s="236"/>
      <c r="E5" s="236"/>
      <c r="F5" s="236"/>
      <c r="G5" s="236"/>
      <c r="H5" s="236"/>
      <c r="I5" s="236"/>
      <c r="J5" s="236"/>
      <c r="K5" s="236"/>
      <c r="L5" s="222"/>
      <c r="M5" s="222"/>
      <c r="N5" s="222"/>
      <c r="O5" s="224"/>
      <c r="P5" s="224"/>
      <c r="Q5" s="222"/>
      <c r="R5" s="222"/>
      <c r="S5" s="222"/>
      <c r="T5" s="222"/>
    </row>
    <row r="6" spans="1:21" ht="6" customHeight="1">
      <c r="A6" s="236"/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22"/>
      <c r="M6" s="222"/>
      <c r="N6" s="222"/>
      <c r="O6" s="224"/>
      <c r="P6" s="224"/>
      <c r="Q6" s="222"/>
      <c r="R6" s="222"/>
      <c r="S6" s="222"/>
      <c r="T6" s="222"/>
    </row>
    <row r="7" spans="1:21" ht="11.25" customHeight="1">
      <c r="A7" s="236" t="s">
        <v>28</v>
      </c>
      <c r="B7" s="236"/>
      <c r="C7" s="236" t="str">
        <f>'Krycí list- slaboproud'!E26</f>
        <v>ZOO Praha, U Trojského zámku 120/3, Praha 7</v>
      </c>
      <c r="D7" s="236"/>
      <c r="E7" s="236"/>
      <c r="F7" s="236"/>
      <c r="G7" s="236"/>
      <c r="H7" s="236"/>
      <c r="I7" s="236"/>
      <c r="J7" s="236"/>
      <c r="K7" s="236"/>
      <c r="L7" s="222"/>
      <c r="M7" s="222"/>
      <c r="N7" s="222"/>
      <c r="O7" s="224"/>
      <c r="P7" s="224"/>
      <c r="Q7" s="222"/>
      <c r="R7" s="222"/>
      <c r="S7" s="222"/>
      <c r="T7" s="222"/>
    </row>
    <row r="8" spans="1:21" ht="11.25" customHeight="1">
      <c r="A8" s="236" t="s">
        <v>32</v>
      </c>
      <c r="B8" s="236"/>
      <c r="C8" s="236" t="str">
        <f>'Krycí list- slaboproud'!E28</f>
        <v>Bude vybrán ve výběrovém řízení</v>
      </c>
      <c r="D8" s="236"/>
      <c r="E8" s="236"/>
      <c r="F8" s="236"/>
      <c r="G8" s="236"/>
      <c r="H8" s="236"/>
      <c r="I8" s="236"/>
      <c r="J8" s="236"/>
      <c r="K8" s="236"/>
      <c r="L8" s="222"/>
      <c r="M8" s="222"/>
      <c r="N8" s="222"/>
      <c r="O8" s="224"/>
      <c r="P8" s="224"/>
      <c r="Q8" s="222"/>
      <c r="R8" s="222"/>
      <c r="S8" s="222"/>
      <c r="T8" s="222"/>
    </row>
    <row r="9" spans="1:21" ht="11.25" customHeight="1">
      <c r="A9" s="236" t="s">
        <v>24</v>
      </c>
      <c r="B9" s="236"/>
      <c r="C9" s="236" t="s">
        <v>829</v>
      </c>
      <c r="D9" s="236"/>
      <c r="E9" s="236"/>
      <c r="F9" s="236"/>
      <c r="G9" s="236"/>
      <c r="H9" s="236"/>
      <c r="I9" s="236"/>
      <c r="J9" s="236"/>
      <c r="K9" s="236"/>
      <c r="L9" s="222"/>
      <c r="M9" s="222"/>
      <c r="N9" s="222"/>
      <c r="O9" s="224"/>
      <c r="P9" s="224"/>
      <c r="Q9" s="222"/>
      <c r="R9" s="222"/>
      <c r="S9" s="222"/>
      <c r="T9" s="222"/>
    </row>
    <row r="10" spans="1:21" ht="5.25" customHeight="1">
      <c r="A10" s="222"/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4"/>
      <c r="P10" s="224"/>
      <c r="Q10" s="222"/>
      <c r="R10" s="222"/>
      <c r="S10" s="222"/>
      <c r="T10" s="222"/>
    </row>
    <row r="11" spans="1:21" ht="21.75" customHeight="1">
      <c r="A11" s="235" t="s">
        <v>828</v>
      </c>
      <c r="B11" s="232" t="s">
        <v>827</v>
      </c>
      <c r="C11" s="232" t="s">
        <v>826</v>
      </c>
      <c r="D11" s="232" t="s">
        <v>825</v>
      </c>
      <c r="E11" s="232" t="s">
        <v>127</v>
      </c>
      <c r="F11" s="232" t="s">
        <v>128</v>
      </c>
      <c r="G11" s="232" t="s">
        <v>824</v>
      </c>
      <c r="H11" s="232" t="s">
        <v>823</v>
      </c>
      <c r="I11" s="232" t="s">
        <v>822</v>
      </c>
      <c r="J11" s="232" t="s">
        <v>821</v>
      </c>
      <c r="K11" s="232" t="s">
        <v>820</v>
      </c>
      <c r="L11" s="232" t="s">
        <v>819</v>
      </c>
      <c r="M11" s="232" t="s">
        <v>818</v>
      </c>
      <c r="N11" s="232" t="s">
        <v>817</v>
      </c>
      <c r="O11" s="234" t="s">
        <v>816</v>
      </c>
      <c r="P11" s="233" t="s">
        <v>815</v>
      </c>
      <c r="Q11" s="232"/>
      <c r="R11" s="232"/>
      <c r="S11" s="232"/>
      <c r="T11" s="231" t="s">
        <v>814</v>
      </c>
      <c r="U11" s="225"/>
    </row>
    <row r="12" spans="1:21" ht="11.25" customHeight="1">
      <c r="A12" s="230">
        <v>1</v>
      </c>
      <c r="B12" s="227">
        <v>2</v>
      </c>
      <c r="C12" s="227">
        <v>3</v>
      </c>
      <c r="D12" s="227">
        <v>4</v>
      </c>
      <c r="E12" s="227">
        <v>5</v>
      </c>
      <c r="F12" s="227">
        <v>6</v>
      </c>
      <c r="G12" s="227">
        <v>7</v>
      </c>
      <c r="H12" s="227">
        <v>8</v>
      </c>
      <c r="I12" s="227">
        <v>9</v>
      </c>
      <c r="J12" s="227"/>
      <c r="K12" s="227"/>
      <c r="L12" s="227"/>
      <c r="M12" s="227"/>
      <c r="N12" s="227">
        <v>10</v>
      </c>
      <c r="O12" s="229">
        <v>11</v>
      </c>
      <c r="P12" s="228">
        <v>12</v>
      </c>
      <c r="Q12" s="227"/>
      <c r="R12" s="227"/>
      <c r="S12" s="227"/>
      <c r="T12" s="226">
        <v>11</v>
      </c>
      <c r="U12" s="225"/>
    </row>
    <row r="13" spans="1:21" ht="3.75" customHeight="1">
      <c r="A13" s="222"/>
      <c r="B13" s="222"/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4"/>
      <c r="P13" s="223"/>
      <c r="Q13" s="222"/>
      <c r="R13" s="222"/>
      <c r="S13" s="222"/>
      <c r="T13" s="222"/>
    </row>
    <row r="14" spans="1:21" s="200" customFormat="1" ht="12.75" customHeight="1">
      <c r="A14" s="218"/>
      <c r="B14" s="221" t="s">
        <v>80</v>
      </c>
      <c r="C14" s="218"/>
      <c r="D14" s="218" t="s">
        <v>214</v>
      </c>
      <c r="E14" s="218" t="s">
        <v>806</v>
      </c>
      <c r="F14" s="218"/>
      <c r="G14" s="218"/>
      <c r="H14" s="218"/>
      <c r="I14" s="220">
        <f>I15+I21+I41</f>
        <v>0</v>
      </c>
      <c r="J14" s="218"/>
      <c r="K14" s="219">
        <f>K15+K21+K41</f>
        <v>5.6250000000000001E-2</v>
      </c>
      <c r="L14" s="218"/>
      <c r="M14" s="219">
        <f>M15+M21+M41</f>
        <v>0</v>
      </c>
      <c r="N14" s="218"/>
      <c r="P14" s="205" t="s">
        <v>81</v>
      </c>
    </row>
    <row r="15" spans="1:21" s="200" customFormat="1" ht="12.75" customHeight="1">
      <c r="B15" s="204" t="s">
        <v>80</v>
      </c>
      <c r="D15" s="201" t="s">
        <v>805</v>
      </c>
      <c r="E15" s="201" t="s">
        <v>804</v>
      </c>
      <c r="I15" s="203">
        <f>SUM(I16:I20)</f>
        <v>0</v>
      </c>
      <c r="K15" s="202">
        <f>SUM(K16:K20)</f>
        <v>0</v>
      </c>
      <c r="M15" s="202">
        <f>SUM(M16:M20)</f>
        <v>0</v>
      </c>
      <c r="P15" s="201" t="s">
        <v>21</v>
      </c>
    </row>
    <row r="16" spans="1:21" s="191" customFormat="1" ht="13.5" customHeight="1">
      <c r="A16" s="197" t="s">
        <v>21</v>
      </c>
      <c r="B16" s="197" t="s">
        <v>144</v>
      </c>
      <c r="C16" s="197" t="s">
        <v>663</v>
      </c>
      <c r="D16" s="199" t="s">
        <v>789</v>
      </c>
      <c r="E16" s="198" t="s">
        <v>788</v>
      </c>
      <c r="F16" s="197" t="s">
        <v>271</v>
      </c>
      <c r="G16" s="194">
        <v>2</v>
      </c>
      <c r="H16" s="196"/>
      <c r="I16" s="196">
        <f>ROUND(G16*H16,2)</f>
        <v>0</v>
      </c>
      <c r="J16" s="195">
        <v>0</v>
      </c>
      <c r="K16" s="194">
        <f>G16*J16</f>
        <v>0</v>
      </c>
      <c r="L16" s="195">
        <v>0</v>
      </c>
      <c r="M16" s="194">
        <f>G16*L16</f>
        <v>0</v>
      </c>
      <c r="N16" s="193">
        <v>21</v>
      </c>
      <c r="O16" s="192">
        <v>64</v>
      </c>
      <c r="P16" s="191" t="s">
        <v>91</v>
      </c>
    </row>
    <row r="17" spans="1:16" s="191" customFormat="1" ht="13.5" customHeight="1">
      <c r="A17" s="215" t="s">
        <v>91</v>
      </c>
      <c r="B17" s="215" t="s">
        <v>214</v>
      </c>
      <c r="C17" s="215" t="s">
        <v>614</v>
      </c>
      <c r="D17" s="217" t="s">
        <v>787</v>
      </c>
      <c r="E17" s="216" t="s">
        <v>786</v>
      </c>
      <c r="F17" s="215" t="s">
        <v>639</v>
      </c>
      <c r="G17" s="212">
        <v>2</v>
      </c>
      <c r="H17" s="214"/>
      <c r="I17" s="214">
        <f>ROUND(G17*H17,2)</f>
        <v>0</v>
      </c>
      <c r="J17" s="213">
        <v>0</v>
      </c>
      <c r="K17" s="212">
        <f>G17*J17</f>
        <v>0</v>
      </c>
      <c r="L17" s="213">
        <v>0</v>
      </c>
      <c r="M17" s="212">
        <f>G17*L17</f>
        <v>0</v>
      </c>
      <c r="N17" s="211">
        <v>21</v>
      </c>
      <c r="O17" s="210">
        <v>256</v>
      </c>
      <c r="P17" s="209" t="s">
        <v>91</v>
      </c>
    </row>
    <row r="18" spans="1:16" s="191" customFormat="1" ht="13.5" customHeight="1">
      <c r="A18" s="197" t="s">
        <v>283</v>
      </c>
      <c r="B18" s="197" t="s">
        <v>144</v>
      </c>
      <c r="C18" s="197" t="s">
        <v>600</v>
      </c>
      <c r="D18" s="199" t="s">
        <v>603</v>
      </c>
      <c r="E18" s="198" t="s">
        <v>602</v>
      </c>
      <c r="F18" s="197" t="s">
        <v>352</v>
      </c>
      <c r="G18" s="194">
        <v>0.35799999999999998</v>
      </c>
      <c r="H18" s="196"/>
      <c r="I18" s="196">
        <f>ROUND(G18*H18,2)</f>
        <v>0</v>
      </c>
      <c r="J18" s="195">
        <v>0</v>
      </c>
      <c r="K18" s="194">
        <f>G18*J18</f>
        <v>0</v>
      </c>
      <c r="L18" s="195">
        <v>0</v>
      </c>
      <c r="M18" s="194">
        <f>G18*L18</f>
        <v>0</v>
      </c>
      <c r="N18" s="193">
        <v>21</v>
      </c>
      <c r="O18" s="192">
        <v>256</v>
      </c>
      <c r="P18" s="191" t="s">
        <v>91</v>
      </c>
    </row>
    <row r="19" spans="1:16" s="191" customFormat="1" ht="13.5" customHeight="1">
      <c r="A19" s="197" t="s">
        <v>148</v>
      </c>
      <c r="B19" s="197" t="s">
        <v>144</v>
      </c>
      <c r="C19" s="197" t="s">
        <v>600</v>
      </c>
      <c r="D19" s="199" t="s">
        <v>599</v>
      </c>
      <c r="E19" s="198" t="s">
        <v>598</v>
      </c>
      <c r="F19" s="197" t="s">
        <v>352</v>
      </c>
      <c r="G19" s="194">
        <v>1.33</v>
      </c>
      <c r="H19" s="196"/>
      <c r="I19" s="196">
        <f>ROUND(G19*H19,2)</f>
        <v>0</v>
      </c>
      <c r="J19" s="195">
        <v>0</v>
      </c>
      <c r="K19" s="194">
        <f>G19*J19</f>
        <v>0</v>
      </c>
      <c r="L19" s="195">
        <v>0</v>
      </c>
      <c r="M19" s="194">
        <f>G19*L19</f>
        <v>0</v>
      </c>
      <c r="N19" s="193">
        <v>21</v>
      </c>
      <c r="O19" s="192">
        <v>64</v>
      </c>
      <c r="P19" s="191" t="s">
        <v>91</v>
      </c>
    </row>
    <row r="20" spans="1:16" s="191" customFormat="1" ht="13.5" customHeight="1">
      <c r="A20" s="197" t="s">
        <v>192</v>
      </c>
      <c r="B20" s="197" t="s">
        <v>144</v>
      </c>
      <c r="C20" s="197" t="s">
        <v>600</v>
      </c>
      <c r="D20" s="199" t="s">
        <v>635</v>
      </c>
      <c r="E20" s="198" t="s">
        <v>634</v>
      </c>
      <c r="F20" s="197" t="s">
        <v>352</v>
      </c>
      <c r="G20" s="194">
        <v>1.33</v>
      </c>
      <c r="H20" s="196"/>
      <c r="I20" s="196">
        <f>ROUND(G20*H20,2)</f>
        <v>0</v>
      </c>
      <c r="J20" s="195">
        <v>0</v>
      </c>
      <c r="K20" s="194">
        <f>G20*J20</f>
        <v>0</v>
      </c>
      <c r="L20" s="195">
        <v>0</v>
      </c>
      <c r="M20" s="194">
        <f>G20*L20</f>
        <v>0</v>
      </c>
      <c r="N20" s="193">
        <v>21</v>
      </c>
      <c r="O20" s="192">
        <v>64</v>
      </c>
      <c r="P20" s="191" t="s">
        <v>91</v>
      </c>
    </row>
    <row r="21" spans="1:16" s="200" customFormat="1" ht="12.75" customHeight="1">
      <c r="B21" s="204" t="s">
        <v>80</v>
      </c>
      <c r="D21" s="201" t="s">
        <v>654</v>
      </c>
      <c r="E21" s="201" t="s">
        <v>653</v>
      </c>
      <c r="I21" s="203">
        <f>SUM(I22:I40)</f>
        <v>0</v>
      </c>
      <c r="K21" s="202">
        <f>SUM(K22:K40)</f>
        <v>5.6250000000000001E-2</v>
      </c>
      <c r="M21" s="202">
        <f>SUM(M22:M40)</f>
        <v>0</v>
      </c>
      <c r="P21" s="201" t="s">
        <v>21</v>
      </c>
    </row>
    <row r="22" spans="1:16" s="191" customFormat="1" ht="24" customHeight="1">
      <c r="A22" s="197" t="s">
        <v>225</v>
      </c>
      <c r="B22" s="197" t="s">
        <v>144</v>
      </c>
      <c r="C22" s="197" t="s">
        <v>645</v>
      </c>
      <c r="D22" s="199" t="s">
        <v>834</v>
      </c>
      <c r="E22" s="198" t="s">
        <v>835</v>
      </c>
      <c r="F22" s="197" t="s">
        <v>160</v>
      </c>
      <c r="G22" s="194">
        <v>125</v>
      </c>
      <c r="H22" s="196"/>
      <c r="I22" s="196">
        <f t="shared" ref="I22:I40" si="0">ROUND(G22*H22,2)</f>
        <v>0</v>
      </c>
      <c r="J22" s="195">
        <v>0</v>
      </c>
      <c r="K22" s="194">
        <f t="shared" ref="K22:K40" si="1">G22*J22</f>
        <v>0</v>
      </c>
      <c r="L22" s="195">
        <v>0</v>
      </c>
      <c r="M22" s="194">
        <f t="shared" ref="M22:M40" si="2">G22*L22</f>
        <v>0</v>
      </c>
      <c r="N22" s="193">
        <v>21</v>
      </c>
      <c r="O22" s="192">
        <v>64</v>
      </c>
      <c r="P22" s="191" t="s">
        <v>91</v>
      </c>
    </row>
    <row r="23" spans="1:16" s="191" customFormat="1" ht="13.5" customHeight="1">
      <c r="A23" s="215" t="s">
        <v>251</v>
      </c>
      <c r="B23" s="215" t="s">
        <v>214</v>
      </c>
      <c r="C23" s="215" t="s">
        <v>614</v>
      </c>
      <c r="D23" s="217" t="s">
        <v>836</v>
      </c>
      <c r="E23" s="216" t="s">
        <v>837</v>
      </c>
      <c r="F23" s="215" t="s">
        <v>160</v>
      </c>
      <c r="G23" s="212">
        <v>125</v>
      </c>
      <c r="H23" s="214"/>
      <c r="I23" s="214">
        <f t="shared" si="0"/>
        <v>0</v>
      </c>
      <c r="J23" s="213">
        <v>4.4999999999999999E-4</v>
      </c>
      <c r="K23" s="212">
        <f t="shared" si="1"/>
        <v>5.6250000000000001E-2</v>
      </c>
      <c r="L23" s="213">
        <v>0</v>
      </c>
      <c r="M23" s="212">
        <f t="shared" si="2"/>
        <v>0</v>
      </c>
      <c r="N23" s="211">
        <v>21</v>
      </c>
      <c r="O23" s="210">
        <v>256</v>
      </c>
      <c r="P23" s="209" t="s">
        <v>91</v>
      </c>
    </row>
    <row r="24" spans="1:16" s="191" customFormat="1" ht="24" customHeight="1">
      <c r="A24" s="197" t="s">
        <v>217</v>
      </c>
      <c r="B24" s="197" t="s">
        <v>144</v>
      </c>
      <c r="C24" s="197" t="s">
        <v>645</v>
      </c>
      <c r="D24" s="199" t="s">
        <v>838</v>
      </c>
      <c r="E24" s="198" t="s">
        <v>839</v>
      </c>
      <c r="F24" s="197" t="s">
        <v>271</v>
      </c>
      <c r="G24" s="194">
        <v>2</v>
      </c>
      <c r="H24" s="196"/>
      <c r="I24" s="196">
        <f t="shared" si="0"/>
        <v>0</v>
      </c>
      <c r="J24" s="195">
        <v>0</v>
      </c>
      <c r="K24" s="194">
        <f t="shared" si="1"/>
        <v>0</v>
      </c>
      <c r="L24" s="195">
        <v>0</v>
      </c>
      <c r="M24" s="194">
        <f t="shared" si="2"/>
        <v>0</v>
      </c>
      <c r="N24" s="193">
        <v>21</v>
      </c>
      <c r="O24" s="192">
        <v>64</v>
      </c>
      <c r="P24" s="191" t="s">
        <v>91</v>
      </c>
    </row>
    <row r="25" spans="1:16" s="191" customFormat="1" ht="13.5" customHeight="1">
      <c r="A25" s="197" t="s">
        <v>462</v>
      </c>
      <c r="B25" s="197" t="s">
        <v>144</v>
      </c>
      <c r="C25" s="197" t="s">
        <v>645</v>
      </c>
      <c r="D25" s="199" t="s">
        <v>651</v>
      </c>
      <c r="E25" s="198" t="s">
        <v>650</v>
      </c>
      <c r="F25" s="197" t="s">
        <v>160</v>
      </c>
      <c r="G25" s="194">
        <v>15</v>
      </c>
      <c r="H25" s="196"/>
      <c r="I25" s="196">
        <f t="shared" si="0"/>
        <v>0</v>
      </c>
      <c r="J25" s="195">
        <v>0</v>
      </c>
      <c r="K25" s="194">
        <f t="shared" si="1"/>
        <v>0</v>
      </c>
      <c r="L25" s="195">
        <v>0</v>
      </c>
      <c r="M25" s="194">
        <f t="shared" si="2"/>
        <v>0</v>
      </c>
      <c r="N25" s="193">
        <v>21</v>
      </c>
      <c r="O25" s="192">
        <v>64</v>
      </c>
      <c r="P25" s="191" t="s">
        <v>91</v>
      </c>
    </row>
    <row r="26" spans="1:16" s="191" customFormat="1" ht="13.5" customHeight="1">
      <c r="A26" s="215" t="s">
        <v>26</v>
      </c>
      <c r="B26" s="215" t="s">
        <v>214</v>
      </c>
      <c r="C26" s="215" t="s">
        <v>614</v>
      </c>
      <c r="D26" s="217" t="s">
        <v>648</v>
      </c>
      <c r="E26" s="216" t="s">
        <v>647</v>
      </c>
      <c r="F26" s="215" t="s">
        <v>160</v>
      </c>
      <c r="G26" s="212">
        <v>15</v>
      </c>
      <c r="H26" s="214"/>
      <c r="I26" s="214">
        <f t="shared" si="0"/>
        <v>0</v>
      </c>
      <c r="J26" s="213">
        <v>0</v>
      </c>
      <c r="K26" s="212">
        <f t="shared" si="1"/>
        <v>0</v>
      </c>
      <c r="L26" s="213">
        <v>0</v>
      </c>
      <c r="M26" s="212">
        <f t="shared" si="2"/>
        <v>0</v>
      </c>
      <c r="N26" s="211">
        <v>21</v>
      </c>
      <c r="O26" s="210">
        <v>256</v>
      </c>
      <c r="P26" s="209" t="s">
        <v>91</v>
      </c>
    </row>
    <row r="27" spans="1:16" s="191" customFormat="1" ht="13.5" customHeight="1">
      <c r="A27" s="197" t="s">
        <v>267</v>
      </c>
      <c r="B27" s="197" t="s">
        <v>144</v>
      </c>
      <c r="C27" s="197" t="s">
        <v>645</v>
      </c>
      <c r="D27" s="199" t="s">
        <v>644</v>
      </c>
      <c r="E27" s="198" t="s">
        <v>643</v>
      </c>
      <c r="F27" s="197" t="s">
        <v>271</v>
      </c>
      <c r="G27" s="194">
        <v>3</v>
      </c>
      <c r="H27" s="196"/>
      <c r="I27" s="196">
        <f t="shared" si="0"/>
        <v>0</v>
      </c>
      <c r="J27" s="195">
        <v>0</v>
      </c>
      <c r="K27" s="194">
        <f t="shared" si="1"/>
        <v>0</v>
      </c>
      <c r="L27" s="195">
        <v>0</v>
      </c>
      <c r="M27" s="194">
        <f t="shared" si="2"/>
        <v>0</v>
      </c>
      <c r="N27" s="193">
        <v>21</v>
      </c>
      <c r="O27" s="192">
        <v>64</v>
      </c>
      <c r="P27" s="191" t="s">
        <v>91</v>
      </c>
    </row>
    <row r="28" spans="1:16" s="191" customFormat="1" ht="13.5" customHeight="1">
      <c r="A28" s="215" t="s">
        <v>162</v>
      </c>
      <c r="B28" s="215" t="s">
        <v>214</v>
      </c>
      <c r="C28" s="215" t="s">
        <v>614</v>
      </c>
      <c r="D28" s="217" t="s">
        <v>641</v>
      </c>
      <c r="E28" s="216" t="s">
        <v>640</v>
      </c>
      <c r="F28" s="215" t="s">
        <v>639</v>
      </c>
      <c r="G28" s="212">
        <v>3</v>
      </c>
      <c r="H28" s="214"/>
      <c r="I28" s="214">
        <f t="shared" si="0"/>
        <v>0</v>
      </c>
      <c r="J28" s="213">
        <v>0</v>
      </c>
      <c r="K28" s="212">
        <f t="shared" si="1"/>
        <v>0</v>
      </c>
      <c r="L28" s="213">
        <v>0</v>
      </c>
      <c r="M28" s="212">
        <f t="shared" si="2"/>
        <v>0</v>
      </c>
      <c r="N28" s="211">
        <v>21</v>
      </c>
      <c r="O28" s="210">
        <v>256</v>
      </c>
      <c r="P28" s="209" t="s">
        <v>91</v>
      </c>
    </row>
    <row r="29" spans="1:16" s="191" customFormat="1" ht="13.5" customHeight="1">
      <c r="A29" s="197" t="s">
        <v>220</v>
      </c>
      <c r="B29" s="197" t="s">
        <v>144</v>
      </c>
      <c r="C29" s="197" t="s">
        <v>645</v>
      </c>
      <c r="D29" s="199" t="s">
        <v>840</v>
      </c>
      <c r="E29" s="198" t="s">
        <v>841</v>
      </c>
      <c r="F29" s="197" t="s">
        <v>160</v>
      </c>
      <c r="G29" s="194">
        <v>5</v>
      </c>
      <c r="H29" s="196"/>
      <c r="I29" s="196">
        <f t="shared" si="0"/>
        <v>0</v>
      </c>
      <c r="J29" s="195">
        <v>0</v>
      </c>
      <c r="K29" s="194">
        <f t="shared" si="1"/>
        <v>0</v>
      </c>
      <c r="L29" s="195">
        <v>0</v>
      </c>
      <c r="M29" s="194">
        <f t="shared" si="2"/>
        <v>0</v>
      </c>
      <c r="N29" s="193">
        <v>21</v>
      </c>
      <c r="O29" s="192">
        <v>64</v>
      </c>
      <c r="P29" s="191" t="s">
        <v>91</v>
      </c>
    </row>
    <row r="30" spans="1:16" s="191" customFormat="1" ht="13.5" customHeight="1">
      <c r="A30" s="215" t="s">
        <v>467</v>
      </c>
      <c r="B30" s="215" t="s">
        <v>214</v>
      </c>
      <c r="C30" s="215" t="s">
        <v>614</v>
      </c>
      <c r="D30" s="217" t="s">
        <v>842</v>
      </c>
      <c r="E30" s="216" t="s">
        <v>843</v>
      </c>
      <c r="F30" s="215" t="s">
        <v>160</v>
      </c>
      <c r="G30" s="212">
        <v>5</v>
      </c>
      <c r="H30" s="214"/>
      <c r="I30" s="214">
        <f t="shared" si="0"/>
        <v>0</v>
      </c>
      <c r="J30" s="213">
        <v>0</v>
      </c>
      <c r="K30" s="212">
        <f t="shared" si="1"/>
        <v>0</v>
      </c>
      <c r="L30" s="213">
        <v>0</v>
      </c>
      <c r="M30" s="212">
        <f t="shared" si="2"/>
        <v>0</v>
      </c>
      <c r="N30" s="211">
        <v>21</v>
      </c>
      <c r="O30" s="210">
        <v>256</v>
      </c>
      <c r="P30" s="209" t="s">
        <v>91</v>
      </c>
    </row>
    <row r="31" spans="1:16" s="191" customFormat="1" ht="13.5" customHeight="1">
      <c r="A31" s="197" t="s">
        <v>10</v>
      </c>
      <c r="B31" s="197" t="s">
        <v>144</v>
      </c>
      <c r="C31" s="197" t="s">
        <v>645</v>
      </c>
      <c r="D31" s="199" t="s">
        <v>844</v>
      </c>
      <c r="E31" s="198" t="s">
        <v>845</v>
      </c>
      <c r="F31" s="197" t="s">
        <v>271</v>
      </c>
      <c r="G31" s="194">
        <v>1</v>
      </c>
      <c r="H31" s="196"/>
      <c r="I31" s="196">
        <f t="shared" si="0"/>
        <v>0</v>
      </c>
      <c r="J31" s="195">
        <v>0</v>
      </c>
      <c r="K31" s="194">
        <f t="shared" si="1"/>
        <v>0</v>
      </c>
      <c r="L31" s="195">
        <v>0</v>
      </c>
      <c r="M31" s="194">
        <f t="shared" si="2"/>
        <v>0</v>
      </c>
      <c r="N31" s="193">
        <v>21</v>
      </c>
      <c r="O31" s="192">
        <v>64</v>
      </c>
      <c r="P31" s="191" t="s">
        <v>91</v>
      </c>
    </row>
    <row r="32" spans="1:16" s="191" customFormat="1" ht="13.5" customHeight="1">
      <c r="A32" s="215" t="s">
        <v>207</v>
      </c>
      <c r="B32" s="215" t="s">
        <v>214</v>
      </c>
      <c r="C32" s="215" t="s">
        <v>614</v>
      </c>
      <c r="D32" s="217" t="s">
        <v>846</v>
      </c>
      <c r="E32" s="216" t="s">
        <v>847</v>
      </c>
      <c r="F32" s="215" t="s">
        <v>271</v>
      </c>
      <c r="G32" s="212">
        <v>1</v>
      </c>
      <c r="H32" s="214"/>
      <c r="I32" s="214">
        <f t="shared" si="0"/>
        <v>0</v>
      </c>
      <c r="J32" s="213">
        <v>0</v>
      </c>
      <c r="K32" s="212">
        <f t="shared" si="1"/>
        <v>0</v>
      </c>
      <c r="L32" s="213">
        <v>0</v>
      </c>
      <c r="M32" s="212">
        <f t="shared" si="2"/>
        <v>0</v>
      </c>
      <c r="N32" s="211">
        <v>21</v>
      </c>
      <c r="O32" s="210">
        <v>256</v>
      </c>
      <c r="P32" s="209" t="s">
        <v>91</v>
      </c>
    </row>
    <row r="33" spans="1:16" s="191" customFormat="1" ht="13.5" customHeight="1">
      <c r="A33" s="197" t="s">
        <v>213</v>
      </c>
      <c r="B33" s="197" t="s">
        <v>144</v>
      </c>
      <c r="C33" s="197" t="s">
        <v>645</v>
      </c>
      <c r="D33" s="199" t="s">
        <v>848</v>
      </c>
      <c r="E33" s="198" t="s">
        <v>849</v>
      </c>
      <c r="F33" s="197" t="s">
        <v>271</v>
      </c>
      <c r="G33" s="194">
        <v>1</v>
      </c>
      <c r="H33" s="196"/>
      <c r="I33" s="196">
        <f t="shared" si="0"/>
        <v>0</v>
      </c>
      <c r="J33" s="195">
        <v>0</v>
      </c>
      <c r="K33" s="194">
        <f t="shared" si="1"/>
        <v>0</v>
      </c>
      <c r="L33" s="195">
        <v>0</v>
      </c>
      <c r="M33" s="194">
        <f t="shared" si="2"/>
        <v>0</v>
      </c>
      <c r="N33" s="193">
        <v>21</v>
      </c>
      <c r="O33" s="192">
        <v>64</v>
      </c>
      <c r="P33" s="191" t="s">
        <v>91</v>
      </c>
    </row>
    <row r="34" spans="1:16" s="191" customFormat="1" ht="13.5" customHeight="1">
      <c r="A34" s="215" t="s">
        <v>354</v>
      </c>
      <c r="B34" s="215" t="s">
        <v>214</v>
      </c>
      <c r="C34" s="215" t="s">
        <v>614</v>
      </c>
      <c r="D34" s="217" t="s">
        <v>850</v>
      </c>
      <c r="E34" s="216" t="s">
        <v>851</v>
      </c>
      <c r="F34" s="215" t="s">
        <v>639</v>
      </c>
      <c r="G34" s="212">
        <v>1</v>
      </c>
      <c r="H34" s="214"/>
      <c r="I34" s="214">
        <f t="shared" si="0"/>
        <v>0</v>
      </c>
      <c r="J34" s="213">
        <v>0</v>
      </c>
      <c r="K34" s="212">
        <f t="shared" si="1"/>
        <v>0</v>
      </c>
      <c r="L34" s="213">
        <v>0</v>
      </c>
      <c r="M34" s="212">
        <f t="shared" si="2"/>
        <v>0</v>
      </c>
      <c r="N34" s="211">
        <v>21</v>
      </c>
      <c r="O34" s="210">
        <v>256</v>
      </c>
      <c r="P34" s="209" t="s">
        <v>91</v>
      </c>
    </row>
    <row r="35" spans="1:16" s="191" customFormat="1" ht="13.5" customHeight="1">
      <c r="A35" s="215" t="s">
        <v>288</v>
      </c>
      <c r="B35" s="215" t="s">
        <v>214</v>
      </c>
      <c r="C35" s="215" t="s">
        <v>614</v>
      </c>
      <c r="D35" s="217" t="s">
        <v>852</v>
      </c>
      <c r="E35" s="216" t="s">
        <v>853</v>
      </c>
      <c r="F35" s="215" t="s">
        <v>639</v>
      </c>
      <c r="G35" s="212">
        <v>2</v>
      </c>
      <c r="H35" s="214"/>
      <c r="I35" s="214">
        <f t="shared" si="0"/>
        <v>0</v>
      </c>
      <c r="J35" s="213">
        <v>0</v>
      </c>
      <c r="K35" s="212">
        <f t="shared" si="1"/>
        <v>0</v>
      </c>
      <c r="L35" s="213">
        <v>0</v>
      </c>
      <c r="M35" s="212">
        <f t="shared" si="2"/>
        <v>0</v>
      </c>
      <c r="N35" s="211">
        <v>21</v>
      </c>
      <c r="O35" s="210">
        <v>256</v>
      </c>
      <c r="P35" s="209" t="s">
        <v>91</v>
      </c>
    </row>
    <row r="36" spans="1:16" s="191" customFormat="1" ht="13.5" customHeight="1">
      <c r="A36" s="215" t="s">
        <v>292</v>
      </c>
      <c r="B36" s="215" t="s">
        <v>214</v>
      </c>
      <c r="C36" s="215" t="s">
        <v>614</v>
      </c>
      <c r="D36" s="217" t="s">
        <v>854</v>
      </c>
      <c r="E36" s="216" t="s">
        <v>855</v>
      </c>
      <c r="F36" s="215" t="s">
        <v>639</v>
      </c>
      <c r="G36" s="212">
        <v>1</v>
      </c>
      <c r="H36" s="214"/>
      <c r="I36" s="214">
        <f t="shared" si="0"/>
        <v>0</v>
      </c>
      <c r="J36" s="213">
        <v>0</v>
      </c>
      <c r="K36" s="212">
        <f t="shared" si="1"/>
        <v>0</v>
      </c>
      <c r="L36" s="213">
        <v>0</v>
      </c>
      <c r="M36" s="212">
        <f t="shared" si="2"/>
        <v>0</v>
      </c>
      <c r="N36" s="211">
        <v>21</v>
      </c>
      <c r="O36" s="210">
        <v>256</v>
      </c>
      <c r="P36" s="209" t="s">
        <v>91</v>
      </c>
    </row>
    <row r="37" spans="1:16" s="191" customFormat="1" ht="13.5" customHeight="1">
      <c r="A37" s="215" t="s">
        <v>9</v>
      </c>
      <c r="B37" s="215" t="s">
        <v>214</v>
      </c>
      <c r="C37" s="215" t="s">
        <v>614</v>
      </c>
      <c r="D37" s="217" t="s">
        <v>856</v>
      </c>
      <c r="E37" s="216" t="s">
        <v>857</v>
      </c>
      <c r="F37" s="215" t="s">
        <v>639</v>
      </c>
      <c r="G37" s="212">
        <v>1</v>
      </c>
      <c r="H37" s="214"/>
      <c r="I37" s="214">
        <f t="shared" si="0"/>
        <v>0</v>
      </c>
      <c r="J37" s="213">
        <v>0</v>
      </c>
      <c r="K37" s="212">
        <f t="shared" si="1"/>
        <v>0</v>
      </c>
      <c r="L37" s="213">
        <v>0</v>
      </c>
      <c r="M37" s="212">
        <f t="shared" si="2"/>
        <v>0</v>
      </c>
      <c r="N37" s="211">
        <v>21</v>
      </c>
      <c r="O37" s="210">
        <v>256</v>
      </c>
      <c r="P37" s="209" t="s">
        <v>91</v>
      </c>
    </row>
    <row r="38" spans="1:16" s="191" customFormat="1" ht="13.5" customHeight="1">
      <c r="A38" s="197" t="s">
        <v>450</v>
      </c>
      <c r="B38" s="197" t="s">
        <v>144</v>
      </c>
      <c r="C38" s="197" t="s">
        <v>600</v>
      </c>
      <c r="D38" s="199" t="s">
        <v>603</v>
      </c>
      <c r="E38" s="198" t="s">
        <v>602</v>
      </c>
      <c r="F38" s="197" t="s">
        <v>352</v>
      </c>
      <c r="G38" s="194">
        <v>107.819</v>
      </c>
      <c r="H38" s="196"/>
      <c r="I38" s="196">
        <f t="shared" si="0"/>
        <v>0</v>
      </c>
      <c r="J38" s="195">
        <v>0</v>
      </c>
      <c r="K38" s="194">
        <f t="shared" si="1"/>
        <v>0</v>
      </c>
      <c r="L38" s="195">
        <v>0</v>
      </c>
      <c r="M38" s="194">
        <f t="shared" si="2"/>
        <v>0</v>
      </c>
      <c r="N38" s="193">
        <v>21</v>
      </c>
      <c r="O38" s="192">
        <v>256</v>
      </c>
      <c r="P38" s="191" t="s">
        <v>91</v>
      </c>
    </row>
    <row r="39" spans="1:16" s="191" customFormat="1" ht="13.5" customHeight="1">
      <c r="A39" s="197" t="s">
        <v>454</v>
      </c>
      <c r="B39" s="197" t="s">
        <v>144</v>
      </c>
      <c r="C39" s="197" t="s">
        <v>600</v>
      </c>
      <c r="D39" s="199" t="s">
        <v>599</v>
      </c>
      <c r="E39" s="198" t="s">
        <v>598</v>
      </c>
      <c r="F39" s="197" t="s">
        <v>352</v>
      </c>
      <c r="G39" s="194">
        <v>154.44399999999999</v>
      </c>
      <c r="H39" s="196"/>
      <c r="I39" s="196">
        <f t="shared" si="0"/>
        <v>0</v>
      </c>
      <c r="J39" s="195">
        <v>0</v>
      </c>
      <c r="K39" s="194">
        <f t="shared" si="1"/>
        <v>0</v>
      </c>
      <c r="L39" s="195">
        <v>0</v>
      </c>
      <c r="M39" s="194">
        <f t="shared" si="2"/>
        <v>0</v>
      </c>
      <c r="N39" s="193">
        <v>21</v>
      </c>
      <c r="O39" s="192">
        <v>64</v>
      </c>
      <c r="P39" s="191" t="s">
        <v>91</v>
      </c>
    </row>
    <row r="40" spans="1:16" s="191" customFormat="1" ht="13.5" customHeight="1">
      <c r="A40" s="197" t="s">
        <v>398</v>
      </c>
      <c r="B40" s="197" t="s">
        <v>144</v>
      </c>
      <c r="C40" s="197" t="s">
        <v>600</v>
      </c>
      <c r="D40" s="199" t="s">
        <v>635</v>
      </c>
      <c r="E40" s="198" t="s">
        <v>634</v>
      </c>
      <c r="F40" s="197" t="s">
        <v>352</v>
      </c>
      <c r="G40" s="194">
        <v>154.44399999999999</v>
      </c>
      <c r="H40" s="196"/>
      <c r="I40" s="196">
        <f t="shared" si="0"/>
        <v>0</v>
      </c>
      <c r="J40" s="195">
        <v>0</v>
      </c>
      <c r="K40" s="194">
        <f t="shared" si="1"/>
        <v>0</v>
      </c>
      <c r="L40" s="195">
        <v>0</v>
      </c>
      <c r="M40" s="194">
        <f t="shared" si="2"/>
        <v>0</v>
      </c>
      <c r="N40" s="193">
        <v>21</v>
      </c>
      <c r="O40" s="192">
        <v>64</v>
      </c>
      <c r="P40" s="191" t="s">
        <v>91</v>
      </c>
    </row>
    <row r="41" spans="1:16" s="200" customFormat="1" ht="12.75" customHeight="1">
      <c r="B41" s="204" t="s">
        <v>80</v>
      </c>
      <c r="D41" s="201" t="s">
        <v>597</v>
      </c>
      <c r="E41" s="201" t="s">
        <v>596</v>
      </c>
      <c r="I41" s="203">
        <f>SUM(I42:I46)</f>
        <v>0</v>
      </c>
      <c r="K41" s="202">
        <f>SUM(K42:K46)</f>
        <v>0</v>
      </c>
      <c r="M41" s="202">
        <f>SUM(M42:M46)</f>
        <v>0</v>
      </c>
      <c r="P41" s="201" t="s">
        <v>21</v>
      </c>
    </row>
    <row r="42" spans="1:16" s="191" customFormat="1" ht="13.5" customHeight="1">
      <c r="A42" s="197" t="s">
        <v>402</v>
      </c>
      <c r="B42" s="197" t="s">
        <v>144</v>
      </c>
      <c r="C42" s="197" t="s">
        <v>531</v>
      </c>
      <c r="D42" s="199" t="s">
        <v>588</v>
      </c>
      <c r="E42" s="198" t="s">
        <v>587</v>
      </c>
      <c r="F42" s="197" t="s">
        <v>575</v>
      </c>
      <c r="G42" s="194">
        <v>2</v>
      </c>
      <c r="H42" s="196"/>
      <c r="I42" s="196">
        <f>ROUND(G42*H42,2)</f>
        <v>0</v>
      </c>
      <c r="J42" s="195">
        <v>0</v>
      </c>
      <c r="K42" s="194">
        <f>G42*J42</f>
        <v>0</v>
      </c>
      <c r="L42" s="195">
        <v>0</v>
      </c>
      <c r="M42" s="194">
        <f>G42*L42</f>
        <v>0</v>
      </c>
      <c r="N42" s="193">
        <v>21</v>
      </c>
      <c r="O42" s="192">
        <v>512</v>
      </c>
      <c r="P42" s="191" t="s">
        <v>91</v>
      </c>
    </row>
    <row r="43" spans="1:16" s="191" customFormat="1" ht="13.5" customHeight="1">
      <c r="A43" s="197" t="s">
        <v>362</v>
      </c>
      <c r="B43" s="197" t="s">
        <v>144</v>
      </c>
      <c r="C43" s="197" t="s">
        <v>531</v>
      </c>
      <c r="D43" s="199" t="s">
        <v>585</v>
      </c>
      <c r="E43" s="198" t="s">
        <v>584</v>
      </c>
      <c r="F43" s="197" t="s">
        <v>575</v>
      </c>
      <c r="G43" s="194">
        <v>2</v>
      </c>
      <c r="H43" s="196"/>
      <c r="I43" s="196">
        <f>ROUND(G43*H43,2)</f>
        <v>0</v>
      </c>
      <c r="J43" s="195">
        <v>0</v>
      </c>
      <c r="K43" s="194">
        <f>G43*J43</f>
        <v>0</v>
      </c>
      <c r="L43" s="195">
        <v>0</v>
      </c>
      <c r="M43" s="194">
        <f>G43*L43</f>
        <v>0</v>
      </c>
      <c r="N43" s="193">
        <v>21</v>
      </c>
      <c r="O43" s="192">
        <v>512</v>
      </c>
      <c r="P43" s="191" t="s">
        <v>91</v>
      </c>
    </row>
    <row r="44" spans="1:16" s="191" customFormat="1" ht="13.5" customHeight="1">
      <c r="A44" s="197" t="s">
        <v>328</v>
      </c>
      <c r="B44" s="197" t="s">
        <v>144</v>
      </c>
      <c r="C44" s="197" t="s">
        <v>531</v>
      </c>
      <c r="D44" s="199" t="s">
        <v>582</v>
      </c>
      <c r="E44" s="198" t="s">
        <v>581</v>
      </c>
      <c r="F44" s="197" t="s">
        <v>575</v>
      </c>
      <c r="G44" s="194">
        <v>2</v>
      </c>
      <c r="H44" s="196"/>
      <c r="I44" s="196">
        <f>ROUND(G44*H44,2)</f>
        <v>0</v>
      </c>
      <c r="J44" s="195">
        <v>0</v>
      </c>
      <c r="K44" s="194">
        <f>G44*J44</f>
        <v>0</v>
      </c>
      <c r="L44" s="195">
        <v>0</v>
      </c>
      <c r="M44" s="194">
        <f>G44*L44</f>
        <v>0</v>
      </c>
      <c r="N44" s="193">
        <v>21</v>
      </c>
      <c r="O44" s="192">
        <v>512</v>
      </c>
      <c r="P44" s="191" t="s">
        <v>91</v>
      </c>
    </row>
    <row r="45" spans="1:16" s="191" customFormat="1" ht="13.5" customHeight="1">
      <c r="A45" s="197" t="s">
        <v>333</v>
      </c>
      <c r="B45" s="197" t="s">
        <v>144</v>
      </c>
      <c r="C45" s="197" t="s">
        <v>531</v>
      </c>
      <c r="D45" s="199" t="s">
        <v>579</v>
      </c>
      <c r="E45" s="198" t="s">
        <v>578</v>
      </c>
      <c r="F45" s="197" t="s">
        <v>575</v>
      </c>
      <c r="G45" s="194">
        <v>4</v>
      </c>
      <c r="H45" s="196"/>
      <c r="I45" s="196">
        <f>ROUND(G45*H45,2)</f>
        <v>0</v>
      </c>
      <c r="J45" s="195">
        <v>0</v>
      </c>
      <c r="K45" s="194">
        <f>G45*J45</f>
        <v>0</v>
      </c>
      <c r="L45" s="195">
        <v>0</v>
      </c>
      <c r="M45" s="194">
        <f>G45*L45</f>
        <v>0</v>
      </c>
      <c r="N45" s="193">
        <v>21</v>
      </c>
      <c r="O45" s="192">
        <v>512</v>
      </c>
      <c r="P45" s="191" t="s">
        <v>91</v>
      </c>
    </row>
    <row r="46" spans="1:16" s="191" customFormat="1" ht="13.5" customHeight="1">
      <c r="A46" s="197" t="s">
        <v>240</v>
      </c>
      <c r="B46" s="197" t="s">
        <v>144</v>
      </c>
      <c r="C46" s="197" t="s">
        <v>531</v>
      </c>
      <c r="D46" s="199" t="s">
        <v>577</v>
      </c>
      <c r="E46" s="198" t="s">
        <v>576</v>
      </c>
      <c r="F46" s="197" t="s">
        <v>575</v>
      </c>
      <c r="G46" s="194">
        <v>2</v>
      </c>
      <c r="H46" s="196"/>
      <c r="I46" s="196">
        <f>ROUND(G46*H46,2)</f>
        <v>0</v>
      </c>
      <c r="J46" s="195">
        <v>0</v>
      </c>
      <c r="K46" s="194">
        <f>G46*J46</f>
        <v>0</v>
      </c>
      <c r="L46" s="195">
        <v>0</v>
      </c>
      <c r="M46" s="194">
        <f>G46*L46</f>
        <v>0</v>
      </c>
      <c r="N46" s="193">
        <v>21</v>
      </c>
      <c r="O46" s="192">
        <v>512</v>
      </c>
      <c r="P46" s="191" t="s">
        <v>91</v>
      </c>
    </row>
    <row r="47" spans="1:16" s="200" customFormat="1" ht="12.75" customHeight="1">
      <c r="B47" s="208" t="s">
        <v>80</v>
      </c>
      <c r="D47" s="205" t="s">
        <v>574</v>
      </c>
      <c r="E47" s="205" t="s">
        <v>572</v>
      </c>
      <c r="I47" s="207">
        <f>I48+I50+I52+I54</f>
        <v>0</v>
      </c>
      <c r="K47" s="206">
        <f>K48+K50+K52+K54</f>
        <v>0</v>
      </c>
      <c r="M47" s="206">
        <f>M48+M50+M52+M54</f>
        <v>0</v>
      </c>
      <c r="P47" s="205" t="s">
        <v>81</v>
      </c>
    </row>
    <row r="48" spans="1:16" s="200" customFormat="1" ht="12.75" customHeight="1">
      <c r="B48" s="204" t="s">
        <v>80</v>
      </c>
      <c r="D48" s="201" t="s">
        <v>573</v>
      </c>
      <c r="E48" s="201" t="s">
        <v>572</v>
      </c>
      <c r="I48" s="203">
        <f>I49</f>
        <v>0</v>
      </c>
      <c r="K48" s="202">
        <f>K49</f>
        <v>0</v>
      </c>
      <c r="M48" s="202">
        <f>M49</f>
        <v>0</v>
      </c>
      <c r="P48" s="201" t="s">
        <v>21</v>
      </c>
    </row>
    <row r="49" spans="1:16" s="191" customFormat="1" ht="13.5" customHeight="1">
      <c r="A49" s="197" t="s">
        <v>177</v>
      </c>
      <c r="B49" s="197" t="s">
        <v>144</v>
      </c>
      <c r="C49" s="197" t="s">
        <v>531</v>
      </c>
      <c r="D49" s="199" t="s">
        <v>570</v>
      </c>
      <c r="E49" s="198" t="s">
        <v>569</v>
      </c>
      <c r="F49" s="197" t="s">
        <v>555</v>
      </c>
      <c r="G49" s="194">
        <v>1</v>
      </c>
      <c r="H49" s="196"/>
      <c r="I49" s="196">
        <f>ROUND(G49*H49,2)</f>
        <v>0</v>
      </c>
      <c r="J49" s="195">
        <v>0</v>
      </c>
      <c r="K49" s="194">
        <f>G49*J49</f>
        <v>0</v>
      </c>
      <c r="L49" s="195">
        <v>0</v>
      </c>
      <c r="M49" s="194">
        <f>G49*L49</f>
        <v>0</v>
      </c>
      <c r="N49" s="193">
        <v>21</v>
      </c>
      <c r="O49" s="192">
        <v>262144</v>
      </c>
      <c r="P49" s="191" t="s">
        <v>91</v>
      </c>
    </row>
    <row r="50" spans="1:16" s="200" customFormat="1" ht="12.75" customHeight="1">
      <c r="B50" s="204" t="s">
        <v>80</v>
      </c>
      <c r="D50" s="201" t="s">
        <v>565</v>
      </c>
      <c r="E50" s="201" t="s">
        <v>564</v>
      </c>
      <c r="I50" s="203">
        <f>I51</f>
        <v>0</v>
      </c>
      <c r="K50" s="202">
        <f>K51</f>
        <v>0</v>
      </c>
      <c r="M50" s="202">
        <f>M51</f>
        <v>0</v>
      </c>
      <c r="P50" s="201" t="s">
        <v>21</v>
      </c>
    </row>
    <row r="51" spans="1:16" s="191" customFormat="1" ht="13.5" customHeight="1">
      <c r="A51" s="197" t="s">
        <v>182</v>
      </c>
      <c r="B51" s="197" t="s">
        <v>144</v>
      </c>
      <c r="C51" s="197" t="s">
        <v>531</v>
      </c>
      <c r="D51" s="199" t="s">
        <v>562</v>
      </c>
      <c r="E51" s="198" t="s">
        <v>561</v>
      </c>
      <c r="F51" s="197" t="s">
        <v>555</v>
      </c>
      <c r="G51" s="194">
        <v>1</v>
      </c>
      <c r="H51" s="196"/>
      <c r="I51" s="196">
        <f>ROUND(G51*H51,2)</f>
        <v>0</v>
      </c>
      <c r="J51" s="195">
        <v>0</v>
      </c>
      <c r="K51" s="194">
        <f>G51*J51</f>
        <v>0</v>
      </c>
      <c r="L51" s="195">
        <v>0</v>
      </c>
      <c r="M51" s="194">
        <f>G51*L51</f>
        <v>0</v>
      </c>
      <c r="N51" s="193">
        <v>21</v>
      </c>
      <c r="O51" s="192">
        <v>2048</v>
      </c>
      <c r="P51" s="191" t="s">
        <v>91</v>
      </c>
    </row>
    <row r="52" spans="1:16" s="200" customFormat="1" ht="12.75" customHeight="1">
      <c r="B52" s="204" t="s">
        <v>80</v>
      </c>
      <c r="D52" s="201" t="s">
        <v>560</v>
      </c>
      <c r="E52" s="201" t="s">
        <v>559</v>
      </c>
      <c r="I52" s="203">
        <f>I53</f>
        <v>0</v>
      </c>
      <c r="K52" s="202">
        <f>K53</f>
        <v>0</v>
      </c>
      <c r="M52" s="202">
        <f>M53</f>
        <v>0</v>
      </c>
      <c r="P52" s="201" t="s">
        <v>21</v>
      </c>
    </row>
    <row r="53" spans="1:16" s="191" customFormat="1" ht="24" customHeight="1">
      <c r="A53" s="197" t="s">
        <v>186</v>
      </c>
      <c r="B53" s="197" t="s">
        <v>144</v>
      </c>
      <c r="C53" s="197" t="s">
        <v>531</v>
      </c>
      <c r="D53" s="199" t="s">
        <v>557</v>
      </c>
      <c r="E53" s="198" t="s">
        <v>556</v>
      </c>
      <c r="F53" s="197" t="s">
        <v>555</v>
      </c>
      <c r="G53" s="194">
        <v>1</v>
      </c>
      <c r="H53" s="196"/>
      <c r="I53" s="196">
        <f>ROUND(G53*H53,2)</f>
        <v>0</v>
      </c>
      <c r="J53" s="195">
        <v>0</v>
      </c>
      <c r="K53" s="194">
        <f>G53*J53</f>
        <v>0</v>
      </c>
      <c r="L53" s="195">
        <v>0</v>
      </c>
      <c r="M53" s="194">
        <f>G53*L53</f>
        <v>0</v>
      </c>
      <c r="N53" s="193">
        <v>21</v>
      </c>
      <c r="O53" s="192">
        <v>8192</v>
      </c>
      <c r="P53" s="191" t="s">
        <v>91</v>
      </c>
    </row>
    <row r="54" spans="1:16" s="200" customFormat="1" ht="12.75" customHeight="1">
      <c r="B54" s="204" t="s">
        <v>80</v>
      </c>
      <c r="D54" s="201" t="s">
        <v>549</v>
      </c>
      <c r="E54" s="201" t="s">
        <v>548</v>
      </c>
      <c r="I54" s="203">
        <f>SUM(I55:I59)</f>
        <v>0</v>
      </c>
      <c r="K54" s="202">
        <f>SUM(K55:K59)</f>
        <v>0</v>
      </c>
      <c r="M54" s="202">
        <f>SUM(M55:M59)</f>
        <v>0</v>
      </c>
      <c r="P54" s="201" t="s">
        <v>21</v>
      </c>
    </row>
    <row r="55" spans="1:16" s="191" customFormat="1" ht="34.5" customHeight="1">
      <c r="A55" s="197" t="s">
        <v>406</v>
      </c>
      <c r="B55" s="197" t="s">
        <v>144</v>
      </c>
      <c r="C55" s="197" t="s">
        <v>531</v>
      </c>
      <c r="D55" s="199" t="s">
        <v>546</v>
      </c>
      <c r="E55" s="198" t="s">
        <v>545</v>
      </c>
      <c r="F55" s="197"/>
      <c r="G55" s="194">
        <v>0</v>
      </c>
      <c r="H55" s="196">
        <v>0</v>
      </c>
      <c r="I55" s="196">
        <f>ROUND(G55*H55,2)</f>
        <v>0</v>
      </c>
      <c r="J55" s="195">
        <v>0</v>
      </c>
      <c r="K55" s="194">
        <f>G55*J55</f>
        <v>0</v>
      </c>
      <c r="L55" s="195">
        <v>0</v>
      </c>
      <c r="M55" s="194">
        <f>G55*L55</f>
        <v>0</v>
      </c>
      <c r="N55" s="193">
        <v>21</v>
      </c>
      <c r="O55" s="192">
        <v>512</v>
      </c>
      <c r="P55" s="191" t="s">
        <v>91</v>
      </c>
    </row>
    <row r="56" spans="1:16" s="191" customFormat="1" ht="34.5" customHeight="1">
      <c r="A56" s="197" t="s">
        <v>368</v>
      </c>
      <c r="B56" s="197" t="s">
        <v>144</v>
      </c>
      <c r="C56" s="197" t="s">
        <v>531</v>
      </c>
      <c r="D56" s="199" t="s">
        <v>543</v>
      </c>
      <c r="E56" s="198" t="s">
        <v>542</v>
      </c>
      <c r="F56" s="197"/>
      <c r="G56" s="194">
        <v>0</v>
      </c>
      <c r="H56" s="196">
        <v>0</v>
      </c>
      <c r="I56" s="196">
        <f>ROUND(G56*H56,2)</f>
        <v>0</v>
      </c>
      <c r="J56" s="195">
        <v>0</v>
      </c>
      <c r="K56" s="194">
        <f>G56*J56</f>
        <v>0</v>
      </c>
      <c r="L56" s="195">
        <v>0</v>
      </c>
      <c r="M56" s="194">
        <f>G56*L56</f>
        <v>0</v>
      </c>
      <c r="N56" s="193">
        <v>21</v>
      </c>
      <c r="O56" s="192">
        <v>512</v>
      </c>
      <c r="P56" s="191" t="s">
        <v>91</v>
      </c>
    </row>
    <row r="57" spans="1:16" s="191" customFormat="1" ht="55.5" customHeight="1">
      <c r="A57" s="197" t="s">
        <v>318</v>
      </c>
      <c r="B57" s="197" t="s">
        <v>144</v>
      </c>
      <c r="C57" s="197" t="s">
        <v>531</v>
      </c>
      <c r="D57" s="199" t="s">
        <v>540</v>
      </c>
      <c r="E57" s="198" t="s">
        <v>539</v>
      </c>
      <c r="F57" s="197"/>
      <c r="G57" s="194">
        <v>0</v>
      </c>
      <c r="H57" s="196">
        <v>0</v>
      </c>
      <c r="I57" s="196">
        <f>ROUND(G57*H57,2)</f>
        <v>0</v>
      </c>
      <c r="J57" s="195">
        <v>0</v>
      </c>
      <c r="K57" s="194">
        <f>G57*J57</f>
        <v>0</v>
      </c>
      <c r="L57" s="195">
        <v>0</v>
      </c>
      <c r="M57" s="194">
        <f>G57*L57</f>
        <v>0</v>
      </c>
      <c r="N57" s="193">
        <v>21</v>
      </c>
      <c r="O57" s="192">
        <v>512</v>
      </c>
      <c r="P57" s="191" t="s">
        <v>91</v>
      </c>
    </row>
    <row r="58" spans="1:16" s="191" customFormat="1" ht="45" customHeight="1">
      <c r="A58" s="197" t="s">
        <v>322</v>
      </c>
      <c r="B58" s="197" t="s">
        <v>144</v>
      </c>
      <c r="C58" s="197" t="s">
        <v>531</v>
      </c>
      <c r="D58" s="199" t="s">
        <v>537</v>
      </c>
      <c r="E58" s="198" t="s">
        <v>536</v>
      </c>
      <c r="F58" s="197"/>
      <c r="G58" s="194">
        <v>0</v>
      </c>
      <c r="H58" s="196">
        <v>0</v>
      </c>
      <c r="I58" s="196">
        <f>ROUND(G58*H58,2)</f>
        <v>0</v>
      </c>
      <c r="J58" s="195">
        <v>0</v>
      </c>
      <c r="K58" s="194">
        <f>G58*J58</f>
        <v>0</v>
      </c>
      <c r="L58" s="195">
        <v>0</v>
      </c>
      <c r="M58" s="194">
        <f>G58*L58</f>
        <v>0</v>
      </c>
      <c r="N58" s="193">
        <v>21</v>
      </c>
      <c r="O58" s="192">
        <v>512</v>
      </c>
      <c r="P58" s="191" t="s">
        <v>91</v>
      </c>
    </row>
    <row r="59" spans="1:16" s="191" customFormat="1" ht="55.5" customHeight="1">
      <c r="A59" s="197" t="s">
        <v>259</v>
      </c>
      <c r="B59" s="197" t="s">
        <v>144</v>
      </c>
      <c r="C59" s="197" t="s">
        <v>531</v>
      </c>
      <c r="D59" s="199" t="s">
        <v>534</v>
      </c>
      <c r="E59" s="198" t="s">
        <v>533</v>
      </c>
      <c r="F59" s="197"/>
      <c r="G59" s="194">
        <v>0</v>
      </c>
      <c r="H59" s="196">
        <v>0</v>
      </c>
      <c r="I59" s="196">
        <f>ROUND(G59*H59,2)</f>
        <v>0</v>
      </c>
      <c r="J59" s="195">
        <v>0</v>
      </c>
      <c r="K59" s="194">
        <f>G59*J59</f>
        <v>0</v>
      </c>
      <c r="L59" s="195">
        <v>0</v>
      </c>
      <c r="M59" s="194">
        <f>G59*L59</f>
        <v>0</v>
      </c>
      <c r="N59" s="193">
        <v>21</v>
      </c>
      <c r="O59" s="192">
        <v>512</v>
      </c>
      <c r="P59" s="191" t="s">
        <v>91</v>
      </c>
    </row>
    <row r="60" spans="1:16" s="187" customFormat="1" ht="12.75" customHeight="1">
      <c r="E60" s="190" t="s">
        <v>528</v>
      </c>
      <c r="I60" s="189">
        <f>I14+I47</f>
        <v>0</v>
      </c>
      <c r="K60" s="188">
        <f>K14+K47</f>
        <v>5.6250000000000001E-2</v>
      </c>
      <c r="M60" s="188">
        <f>M14+M47</f>
        <v>0</v>
      </c>
    </row>
  </sheetData>
  <printOptions horizontalCentered="1"/>
  <pageMargins left="0.59055119752883911" right="0.59055119752883911" top="0.59055119752883911" bottom="0.59055119752883911" header="0" footer="0"/>
  <pageSetup paperSize="9" scale="84" fitToHeight="99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4</vt:i4>
      </vt:variant>
    </vt:vector>
  </HeadingPairs>
  <TitlesOfParts>
    <vt:vector size="12" baseType="lpstr">
      <vt:lpstr>Rekapitulace stavby</vt:lpstr>
      <vt:lpstr>2016-11 - Mobilní stánek</vt:lpstr>
      <vt:lpstr>Krycí list - silnoproud</vt:lpstr>
      <vt:lpstr>Rekapitulace - silnoproud</vt:lpstr>
      <vt:lpstr>Rozpocet - silnoproud</vt:lpstr>
      <vt:lpstr>Krycí list- slaboproud</vt:lpstr>
      <vt:lpstr>Rekapitulace - slaboproud</vt:lpstr>
      <vt:lpstr>Rozpocet - slaboproud</vt:lpstr>
      <vt:lpstr>'2016-11 - Mobilní stánek'!Názvy_tisku</vt:lpstr>
      <vt:lpstr>'Rekapitulace stavby'!Názvy_tisku</vt:lpstr>
      <vt:lpstr>'2016-11 - Mobilní stánek'!Oblast_tisku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DESKTOP-E2J5M8A\Katka</dc:creator>
  <cp:lastModifiedBy>Jirka</cp:lastModifiedBy>
  <dcterms:created xsi:type="dcterms:W3CDTF">2016-11-08T13:46:19Z</dcterms:created>
  <dcterms:modified xsi:type="dcterms:W3CDTF">2016-11-11T11:20:15Z</dcterms:modified>
</cp:coreProperties>
</file>