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2720"/>
  </bookViews>
  <sheets>
    <sheet name="Rekapitulace stavby" sheetId="1" r:id="rId1"/>
    <sheet name="246.1 - WC u hlavního vstupu" sheetId="2" r:id="rId2"/>
  </sheets>
  <definedNames>
    <definedName name="_xlnm.Print_Titles" localSheetId="1">'246.1 - WC u hlavního vstupu'!$140:$140</definedName>
    <definedName name="_xlnm.Print_Titles" localSheetId="0">'Rekapitulace stavby'!$85:$85</definedName>
    <definedName name="_xlnm.Print_Area" localSheetId="1">'246.1 - WC u hlavního vstupu'!$C$4:$Q$70,'246.1 - WC u hlavního vstupu'!$C$76:$Q$124,'246.1 - WC u hlavního vstupu'!$C$130:$Q$818</definedName>
    <definedName name="_xlnm.Print_Area" localSheetId="0">'Rekapitulace stavby'!$C$4:$AP$70,'Rekapitulace stavby'!$C$76:$AP$96</definedName>
  </definedNames>
  <calcPr calcId="145621"/>
</workbook>
</file>

<file path=xl/calcChain.xml><?xml version="1.0" encoding="utf-8"?>
<calcChain xmlns="http://schemas.openxmlformats.org/spreadsheetml/2006/main">
  <c r="AY88" i="1" l="1"/>
  <c r="AX88" i="1"/>
  <c r="BI818" i="2"/>
  <c r="BH818" i="2"/>
  <c r="BG818" i="2"/>
  <c r="BF818" i="2"/>
  <c r="BK818" i="2"/>
  <c r="N818" i="2" s="1"/>
  <c r="BE818" i="2" s="1"/>
  <c r="BI817" i="2"/>
  <c r="BH817" i="2"/>
  <c r="BG817" i="2"/>
  <c r="BF817" i="2"/>
  <c r="N817" i="2"/>
  <c r="BE817" i="2" s="1"/>
  <c r="BK817" i="2"/>
  <c r="BI816" i="2"/>
  <c r="BH816" i="2"/>
  <c r="BG816" i="2"/>
  <c r="BF816" i="2"/>
  <c r="BK816" i="2"/>
  <c r="N816" i="2" s="1"/>
  <c r="BE816" i="2" s="1"/>
  <c r="BI815" i="2"/>
  <c r="BH815" i="2"/>
  <c r="BG815" i="2"/>
  <c r="BF815" i="2"/>
  <c r="BK815" i="2"/>
  <c r="N815" i="2" s="1"/>
  <c r="BE815" i="2" s="1"/>
  <c r="BI814" i="2"/>
  <c r="BH814" i="2"/>
  <c r="BG814" i="2"/>
  <c r="BF814" i="2"/>
  <c r="BK814" i="2"/>
  <c r="N814" i="2" s="1"/>
  <c r="BE814" i="2" s="1"/>
  <c r="BI813" i="2"/>
  <c r="BH813" i="2"/>
  <c r="BG813" i="2"/>
  <c r="BF813" i="2"/>
  <c r="N813" i="2"/>
  <c r="BE813" i="2" s="1"/>
  <c r="BK813" i="2"/>
  <c r="BI812" i="2"/>
  <c r="BH812" i="2"/>
  <c r="BG812" i="2"/>
  <c r="BF812" i="2"/>
  <c r="BK812" i="2"/>
  <c r="N812" i="2" s="1"/>
  <c r="BE812" i="2" s="1"/>
  <c r="BI811" i="2"/>
  <c r="BH811" i="2"/>
  <c r="BG811" i="2"/>
  <c r="BF811" i="2"/>
  <c r="BK811" i="2"/>
  <c r="N811" i="2" s="1"/>
  <c r="BE811" i="2" s="1"/>
  <c r="BI810" i="2"/>
  <c r="BH810" i="2"/>
  <c r="BG810" i="2"/>
  <c r="BF810" i="2"/>
  <c r="BK810" i="2"/>
  <c r="N810" i="2" s="1"/>
  <c r="BE810" i="2" s="1"/>
  <c r="BI809" i="2"/>
  <c r="BH809" i="2"/>
  <c r="BG809" i="2"/>
  <c r="BF809" i="2"/>
  <c r="N809" i="2"/>
  <c r="BE809" i="2" s="1"/>
  <c r="BK809" i="2"/>
  <c r="BI808" i="2"/>
  <c r="BH808" i="2"/>
  <c r="BG808" i="2"/>
  <c r="BF808" i="2"/>
  <c r="BK808" i="2"/>
  <c r="N808" i="2" s="1"/>
  <c r="BE808" i="2" s="1"/>
  <c r="BI807" i="2"/>
  <c r="BH807" i="2"/>
  <c r="BG807" i="2"/>
  <c r="BF807" i="2"/>
  <c r="BK807" i="2"/>
  <c r="N807" i="2" s="1"/>
  <c r="BE807" i="2" s="1"/>
  <c r="BI806" i="2"/>
  <c r="BH806" i="2"/>
  <c r="BG806" i="2"/>
  <c r="BF806" i="2"/>
  <c r="BK806" i="2"/>
  <c r="N806" i="2" s="1"/>
  <c r="BE806" i="2" s="1"/>
  <c r="BI805" i="2"/>
  <c r="BH805" i="2"/>
  <c r="BG805" i="2"/>
  <c r="BF805" i="2"/>
  <c r="N805" i="2"/>
  <c r="BE805" i="2" s="1"/>
  <c r="BK805" i="2"/>
  <c r="BI804" i="2"/>
  <c r="BH804" i="2"/>
  <c r="BG804" i="2"/>
  <c r="BF804" i="2"/>
  <c r="BK804" i="2"/>
  <c r="N804" i="2" s="1"/>
  <c r="BE804" i="2" s="1"/>
  <c r="BI803" i="2"/>
  <c r="BH803" i="2"/>
  <c r="BG803" i="2"/>
  <c r="BF803" i="2"/>
  <c r="BK803" i="2"/>
  <c r="N803" i="2" s="1"/>
  <c r="BE803" i="2" s="1"/>
  <c r="BI802" i="2"/>
  <c r="BH802" i="2"/>
  <c r="BG802" i="2"/>
  <c r="BF802" i="2"/>
  <c r="BK802" i="2"/>
  <c r="N802" i="2" s="1"/>
  <c r="BE802" i="2" s="1"/>
  <c r="BI801" i="2"/>
  <c r="BH801" i="2"/>
  <c r="BG801" i="2"/>
  <c r="BF801" i="2"/>
  <c r="BE801" i="2"/>
  <c r="N801" i="2"/>
  <c r="BK801" i="2"/>
  <c r="BI800" i="2"/>
  <c r="BH800" i="2"/>
  <c r="BG800" i="2"/>
  <c r="BF800" i="2"/>
  <c r="BK800" i="2"/>
  <c r="N800" i="2" s="1"/>
  <c r="BE800" i="2" s="1"/>
  <c r="BI799" i="2"/>
  <c r="BH799" i="2"/>
  <c r="BG799" i="2"/>
  <c r="BF799" i="2"/>
  <c r="BK799" i="2"/>
  <c r="N799" i="2" s="1"/>
  <c r="BE799" i="2" s="1"/>
  <c r="BI798" i="2"/>
  <c r="BH798" i="2"/>
  <c r="BG798" i="2"/>
  <c r="BF798" i="2"/>
  <c r="BE798" i="2"/>
  <c r="N798" i="2"/>
  <c r="BK798" i="2"/>
  <c r="BI797" i="2"/>
  <c r="BH797" i="2"/>
  <c r="BG797" i="2"/>
  <c r="BF797" i="2"/>
  <c r="N797" i="2"/>
  <c r="BE797" i="2" s="1"/>
  <c r="BK797" i="2"/>
  <c r="BI796" i="2"/>
  <c r="BH796" i="2"/>
  <c r="BG796" i="2"/>
  <c r="BF796" i="2"/>
  <c r="BK796" i="2"/>
  <c r="N796" i="2" s="1"/>
  <c r="BE796" i="2" s="1"/>
  <c r="BI795" i="2"/>
  <c r="BH795" i="2"/>
  <c r="BG795" i="2"/>
  <c r="BF795" i="2"/>
  <c r="BK795" i="2"/>
  <c r="N795" i="2" s="1"/>
  <c r="BE795" i="2" s="1"/>
  <c r="BI794" i="2"/>
  <c r="BH794" i="2"/>
  <c r="BG794" i="2"/>
  <c r="BF794" i="2"/>
  <c r="BE794" i="2"/>
  <c r="N794" i="2"/>
  <c r="BK794" i="2"/>
  <c r="BK793" i="2" s="1"/>
  <c r="N793" i="2" s="1"/>
  <c r="N114" i="2" s="1"/>
  <c r="BI790" i="2"/>
  <c r="BH790" i="2"/>
  <c r="BG790" i="2"/>
  <c r="BF790" i="2"/>
  <c r="AA790" i="2"/>
  <c r="Y790" i="2"/>
  <c r="W790" i="2"/>
  <c r="BK790" i="2"/>
  <c r="N790" i="2"/>
  <c r="BE790" i="2" s="1"/>
  <c r="BI788" i="2"/>
  <c r="BH788" i="2"/>
  <c r="BG788" i="2"/>
  <c r="BF788" i="2"/>
  <c r="AA788" i="2"/>
  <c r="Y788" i="2"/>
  <c r="W788" i="2"/>
  <c r="BK788" i="2"/>
  <c r="N788" i="2"/>
  <c r="BE788" i="2" s="1"/>
  <c r="BI780" i="2"/>
  <c r="BH780" i="2"/>
  <c r="BG780" i="2"/>
  <c r="BF780" i="2"/>
  <c r="BE780" i="2"/>
  <c r="AA780" i="2"/>
  <c r="Y780" i="2"/>
  <c r="W780" i="2"/>
  <c r="BK780" i="2"/>
  <c r="N780" i="2"/>
  <c r="BI768" i="2"/>
  <c r="BH768" i="2"/>
  <c r="BG768" i="2"/>
  <c r="BF768" i="2"/>
  <c r="BE768" i="2"/>
  <c r="AA768" i="2"/>
  <c r="AA767" i="2" s="1"/>
  <c r="Y768" i="2"/>
  <c r="Y767" i="2" s="1"/>
  <c r="W768" i="2"/>
  <c r="W767" i="2" s="1"/>
  <c r="BK768" i="2"/>
  <c r="BK767" i="2" s="1"/>
  <c r="N767" i="2" s="1"/>
  <c r="N113" i="2" s="1"/>
  <c r="N768" i="2"/>
  <c r="BI741" i="2"/>
  <c r="BH741" i="2"/>
  <c r="BG741" i="2"/>
  <c r="BF741" i="2"/>
  <c r="AA741" i="2"/>
  <c r="Y741" i="2"/>
  <c r="W741" i="2"/>
  <c r="BK741" i="2"/>
  <c r="N741" i="2"/>
  <c r="BE741" i="2" s="1"/>
  <c r="BI740" i="2"/>
  <c r="BH740" i="2"/>
  <c r="BG740" i="2"/>
  <c r="BF740" i="2"/>
  <c r="AA740" i="2"/>
  <c r="Y740" i="2"/>
  <c r="W740" i="2"/>
  <c r="BK740" i="2"/>
  <c r="N740" i="2"/>
  <c r="BE740" i="2" s="1"/>
  <c r="BI739" i="2"/>
  <c r="BH739" i="2"/>
  <c r="BG739" i="2"/>
  <c r="BF739" i="2"/>
  <c r="BE739" i="2"/>
  <c r="AA739" i="2"/>
  <c r="Y739" i="2"/>
  <c r="W739" i="2"/>
  <c r="BK739" i="2"/>
  <c r="N739" i="2"/>
  <c r="BI731" i="2"/>
  <c r="BH731" i="2"/>
  <c r="BG731" i="2"/>
  <c r="BF731" i="2"/>
  <c r="AA731" i="2"/>
  <c r="AA730" i="2" s="1"/>
  <c r="Y731" i="2"/>
  <c r="Y730" i="2" s="1"/>
  <c r="W731" i="2"/>
  <c r="W730" i="2" s="1"/>
  <c r="BK731" i="2"/>
  <c r="BK730" i="2" s="1"/>
  <c r="N730" i="2" s="1"/>
  <c r="N112" i="2" s="1"/>
  <c r="N731" i="2"/>
  <c r="BE731" i="2" s="1"/>
  <c r="BI720" i="2"/>
  <c r="BH720" i="2"/>
  <c r="BG720" i="2"/>
  <c r="BF720" i="2"/>
  <c r="AA720" i="2"/>
  <c r="Y720" i="2"/>
  <c r="W720" i="2"/>
  <c r="BK720" i="2"/>
  <c r="N720" i="2"/>
  <c r="BE720" i="2" s="1"/>
  <c r="BI710" i="2"/>
  <c r="BH710" i="2"/>
  <c r="BG710" i="2"/>
  <c r="BF710" i="2"/>
  <c r="BE710" i="2"/>
  <c r="AA710" i="2"/>
  <c r="Y710" i="2"/>
  <c r="W710" i="2"/>
  <c r="BK710" i="2"/>
  <c r="N710" i="2"/>
  <c r="BI700" i="2"/>
  <c r="BH700" i="2"/>
  <c r="BG700" i="2"/>
  <c r="BF700" i="2"/>
  <c r="BE700" i="2"/>
  <c r="AA700" i="2"/>
  <c r="Y700" i="2"/>
  <c r="W700" i="2"/>
  <c r="BK700" i="2"/>
  <c r="N700" i="2"/>
  <c r="BI696" i="2"/>
  <c r="BH696" i="2"/>
  <c r="BG696" i="2"/>
  <c r="BF696" i="2"/>
  <c r="AA696" i="2"/>
  <c r="Y696" i="2"/>
  <c r="W696" i="2"/>
  <c r="BK696" i="2"/>
  <c r="N696" i="2"/>
  <c r="BE696" i="2" s="1"/>
  <c r="BI686" i="2"/>
  <c r="BH686" i="2"/>
  <c r="BG686" i="2"/>
  <c r="BF686" i="2"/>
  <c r="AA686" i="2"/>
  <c r="Y686" i="2"/>
  <c r="W686" i="2"/>
  <c r="BK686" i="2"/>
  <c r="N686" i="2"/>
  <c r="BE686" i="2" s="1"/>
  <c r="BI676" i="2"/>
  <c r="BH676" i="2"/>
  <c r="BG676" i="2"/>
  <c r="BF676" i="2"/>
  <c r="BE676" i="2"/>
  <c r="AA676" i="2"/>
  <c r="Y676" i="2"/>
  <c r="W676" i="2"/>
  <c r="BK676" i="2"/>
  <c r="N676" i="2"/>
  <c r="BI674" i="2"/>
  <c r="BH674" i="2"/>
  <c r="BG674" i="2"/>
  <c r="BF674" i="2"/>
  <c r="BE674" i="2"/>
  <c r="AA674" i="2"/>
  <c r="Y674" i="2"/>
  <c r="W674" i="2"/>
  <c r="BK674" i="2"/>
  <c r="N674" i="2"/>
  <c r="BI672" i="2"/>
  <c r="BH672" i="2"/>
  <c r="BG672" i="2"/>
  <c r="BF672" i="2"/>
  <c r="BE672" i="2"/>
  <c r="AA672" i="2"/>
  <c r="Y672" i="2"/>
  <c r="W672" i="2"/>
  <c r="BK672" i="2"/>
  <c r="N672" i="2"/>
  <c r="BI670" i="2"/>
  <c r="BH670" i="2"/>
  <c r="BG670" i="2"/>
  <c r="BF670" i="2"/>
  <c r="BE670" i="2"/>
  <c r="AA670" i="2"/>
  <c r="Y670" i="2"/>
  <c r="W670" i="2"/>
  <c r="BK670" i="2"/>
  <c r="N670" i="2"/>
  <c r="BI668" i="2"/>
  <c r="BH668" i="2"/>
  <c r="BG668" i="2"/>
  <c r="BF668" i="2"/>
  <c r="BE668" i="2"/>
  <c r="AA668" i="2"/>
  <c r="Y668" i="2"/>
  <c r="W668" i="2"/>
  <c r="BK668" i="2"/>
  <c r="N668" i="2"/>
  <c r="BI666" i="2"/>
  <c r="BH666" i="2"/>
  <c r="BG666" i="2"/>
  <c r="BF666" i="2"/>
  <c r="BE666" i="2"/>
  <c r="AA666" i="2"/>
  <c r="AA665" i="2" s="1"/>
  <c r="Y666" i="2"/>
  <c r="Y665" i="2" s="1"/>
  <c r="W666" i="2"/>
  <c r="W665" i="2" s="1"/>
  <c r="BK666" i="2"/>
  <c r="BK665" i="2" s="1"/>
  <c r="N665" i="2" s="1"/>
  <c r="N111" i="2" s="1"/>
  <c r="N666" i="2"/>
  <c r="BI664" i="2"/>
  <c r="BH664" i="2"/>
  <c r="BG664" i="2"/>
  <c r="BF664" i="2"/>
  <c r="AA664" i="2"/>
  <c r="Y664" i="2"/>
  <c r="W664" i="2"/>
  <c r="BK664" i="2"/>
  <c r="N664" i="2"/>
  <c r="BE664" i="2" s="1"/>
  <c r="BI662" i="2"/>
  <c r="BH662" i="2"/>
  <c r="BG662" i="2"/>
  <c r="BF662" i="2"/>
  <c r="AA662" i="2"/>
  <c r="Y662" i="2"/>
  <c r="W662" i="2"/>
  <c r="BK662" i="2"/>
  <c r="N662" i="2"/>
  <c r="BE662" i="2" s="1"/>
  <c r="BI659" i="2"/>
  <c r="BH659" i="2"/>
  <c r="BG659" i="2"/>
  <c r="BF659" i="2"/>
  <c r="AA659" i="2"/>
  <c r="Y659" i="2"/>
  <c r="W659" i="2"/>
  <c r="BK659" i="2"/>
  <c r="N659" i="2"/>
  <c r="BE659" i="2" s="1"/>
  <c r="BI655" i="2"/>
  <c r="BH655" i="2"/>
  <c r="BG655" i="2"/>
  <c r="BF655" i="2"/>
  <c r="AA655" i="2"/>
  <c r="Y655" i="2"/>
  <c r="W655" i="2"/>
  <c r="BK655" i="2"/>
  <c r="N655" i="2"/>
  <c r="BE655" i="2" s="1"/>
  <c r="BI654" i="2"/>
  <c r="BH654" i="2"/>
  <c r="BG654" i="2"/>
  <c r="BF654" i="2"/>
  <c r="AA654" i="2"/>
  <c r="Y654" i="2"/>
  <c r="W654" i="2"/>
  <c r="BK654" i="2"/>
  <c r="N654" i="2"/>
  <c r="BE654" i="2" s="1"/>
  <c r="BI652" i="2"/>
  <c r="BH652" i="2"/>
  <c r="BG652" i="2"/>
  <c r="BF652" i="2"/>
  <c r="AA652" i="2"/>
  <c r="Y652" i="2"/>
  <c r="W652" i="2"/>
  <c r="BK652" i="2"/>
  <c r="N652" i="2"/>
  <c r="BE652" i="2" s="1"/>
  <c r="BI644" i="2"/>
  <c r="BH644" i="2"/>
  <c r="BG644" i="2"/>
  <c r="BF644" i="2"/>
  <c r="BE644" i="2"/>
  <c r="AA644" i="2"/>
  <c r="Y644" i="2"/>
  <c r="W644" i="2"/>
  <c r="BK644" i="2"/>
  <c r="N644" i="2"/>
  <c r="BI640" i="2"/>
  <c r="BH640" i="2"/>
  <c r="BG640" i="2"/>
  <c r="BF640" i="2"/>
  <c r="AA640" i="2"/>
  <c r="Y640" i="2"/>
  <c r="W640" i="2"/>
  <c r="BK640" i="2"/>
  <c r="N640" i="2"/>
  <c r="BE640" i="2" s="1"/>
  <c r="BI637" i="2"/>
  <c r="BH637" i="2"/>
  <c r="BG637" i="2"/>
  <c r="BF637" i="2"/>
  <c r="BE637" i="2"/>
  <c r="AA637" i="2"/>
  <c r="Y637" i="2"/>
  <c r="W637" i="2"/>
  <c r="BK637" i="2"/>
  <c r="N637" i="2"/>
  <c r="BI635" i="2"/>
  <c r="BH635" i="2"/>
  <c r="BG635" i="2"/>
  <c r="BF635" i="2"/>
  <c r="BE635" i="2"/>
  <c r="AA635" i="2"/>
  <c r="Y635" i="2"/>
  <c r="W635" i="2"/>
  <c r="BK635" i="2"/>
  <c r="N635" i="2"/>
  <c r="BI634" i="2"/>
  <c r="BH634" i="2"/>
  <c r="BG634" i="2"/>
  <c r="BF634" i="2"/>
  <c r="BE634" i="2"/>
  <c r="AA634" i="2"/>
  <c r="Y634" i="2"/>
  <c r="W634" i="2"/>
  <c r="BK634" i="2"/>
  <c r="N634" i="2"/>
  <c r="BI630" i="2"/>
  <c r="BH630" i="2"/>
  <c r="BG630" i="2"/>
  <c r="BF630" i="2"/>
  <c r="BE630" i="2"/>
  <c r="AA630" i="2"/>
  <c r="Y630" i="2"/>
  <c r="W630" i="2"/>
  <c r="BK630" i="2"/>
  <c r="N630" i="2"/>
  <c r="BI629" i="2"/>
  <c r="BH629" i="2"/>
  <c r="BG629" i="2"/>
  <c r="BF629" i="2"/>
  <c r="BE629" i="2"/>
  <c r="AA629" i="2"/>
  <c r="Y629" i="2"/>
  <c r="W629" i="2"/>
  <c r="BK629" i="2"/>
  <c r="N629" i="2"/>
  <c r="BI603" i="2"/>
  <c r="BH603" i="2"/>
  <c r="BG603" i="2"/>
  <c r="BF603" i="2"/>
  <c r="BE603" i="2"/>
  <c r="AA603" i="2"/>
  <c r="AA602" i="2" s="1"/>
  <c r="Y603" i="2"/>
  <c r="Y602" i="2" s="1"/>
  <c r="W603" i="2"/>
  <c r="W602" i="2" s="1"/>
  <c r="BK603" i="2"/>
  <c r="BK602" i="2" s="1"/>
  <c r="N602" i="2" s="1"/>
  <c r="N110" i="2" s="1"/>
  <c r="N603" i="2"/>
  <c r="BI601" i="2"/>
  <c r="BH601" i="2"/>
  <c r="BG601" i="2"/>
  <c r="BF601" i="2"/>
  <c r="AA601" i="2"/>
  <c r="Y601" i="2"/>
  <c r="W601" i="2"/>
  <c r="BK601" i="2"/>
  <c r="N601" i="2"/>
  <c r="BE601" i="2" s="1"/>
  <c r="BI600" i="2"/>
  <c r="BH600" i="2"/>
  <c r="BG600" i="2"/>
  <c r="BF600" i="2"/>
  <c r="AA600" i="2"/>
  <c r="Y600" i="2"/>
  <c r="W600" i="2"/>
  <c r="BK600" i="2"/>
  <c r="N600" i="2"/>
  <c r="BE600" i="2" s="1"/>
  <c r="BI599" i="2"/>
  <c r="BH599" i="2"/>
  <c r="BG599" i="2"/>
  <c r="BF599" i="2"/>
  <c r="AA599" i="2"/>
  <c r="Y599" i="2"/>
  <c r="W599" i="2"/>
  <c r="BK599" i="2"/>
  <c r="N599" i="2"/>
  <c r="BE599" i="2" s="1"/>
  <c r="BI591" i="2"/>
  <c r="BH591" i="2"/>
  <c r="BG591" i="2"/>
  <c r="BF591" i="2"/>
  <c r="AA591" i="2"/>
  <c r="Y591" i="2"/>
  <c r="W591" i="2"/>
  <c r="BK591" i="2"/>
  <c r="N591" i="2"/>
  <c r="BE591" i="2" s="1"/>
  <c r="BI587" i="2"/>
  <c r="BH587" i="2"/>
  <c r="BG587" i="2"/>
  <c r="BF587" i="2"/>
  <c r="AA587" i="2"/>
  <c r="Y587" i="2"/>
  <c r="W587" i="2"/>
  <c r="BK587" i="2"/>
  <c r="N587" i="2"/>
  <c r="BE587" i="2" s="1"/>
  <c r="BI586" i="2"/>
  <c r="BH586" i="2"/>
  <c r="BG586" i="2"/>
  <c r="BF586" i="2"/>
  <c r="AA586" i="2"/>
  <c r="Y586" i="2"/>
  <c r="W586" i="2"/>
  <c r="BK586" i="2"/>
  <c r="N586" i="2"/>
  <c r="BE586" i="2" s="1"/>
  <c r="BI578" i="2"/>
  <c r="BH578" i="2"/>
  <c r="BG578" i="2"/>
  <c r="BF578" i="2"/>
  <c r="AA578" i="2"/>
  <c r="AA577" i="2" s="1"/>
  <c r="Y578" i="2"/>
  <c r="Y577" i="2" s="1"/>
  <c r="W578" i="2"/>
  <c r="W577" i="2" s="1"/>
  <c r="BK578" i="2"/>
  <c r="BK577" i="2" s="1"/>
  <c r="N577" i="2" s="1"/>
  <c r="N109" i="2" s="1"/>
  <c r="N578" i="2"/>
  <c r="BE578" i="2" s="1"/>
  <c r="BI576" i="2"/>
  <c r="BH576" i="2"/>
  <c r="BG576" i="2"/>
  <c r="BF576" i="2"/>
  <c r="BE576" i="2"/>
  <c r="AA576" i="2"/>
  <c r="Y576" i="2"/>
  <c r="W576" i="2"/>
  <c r="BK576" i="2"/>
  <c r="N576" i="2"/>
  <c r="BI574" i="2"/>
  <c r="BH574" i="2"/>
  <c r="BG574" i="2"/>
  <c r="BF574" i="2"/>
  <c r="AA574" i="2"/>
  <c r="Y574" i="2"/>
  <c r="W574" i="2"/>
  <c r="BK574" i="2"/>
  <c r="N574" i="2"/>
  <c r="BE574" i="2" s="1"/>
  <c r="BI572" i="2"/>
  <c r="BH572" i="2"/>
  <c r="BG572" i="2"/>
  <c r="BF572" i="2"/>
  <c r="AA572" i="2"/>
  <c r="Y572" i="2"/>
  <c r="W572" i="2"/>
  <c r="BK572" i="2"/>
  <c r="N572" i="2"/>
  <c r="BE572" i="2" s="1"/>
  <c r="BI570" i="2"/>
  <c r="BH570" i="2"/>
  <c r="BG570" i="2"/>
  <c r="BF570" i="2"/>
  <c r="BE570" i="2"/>
  <c r="AA570" i="2"/>
  <c r="Y570" i="2"/>
  <c r="W570" i="2"/>
  <c r="BK570" i="2"/>
  <c r="N570" i="2"/>
  <c r="BI569" i="2"/>
  <c r="BH569" i="2"/>
  <c r="BG569" i="2"/>
  <c r="BF569" i="2"/>
  <c r="BE569" i="2"/>
  <c r="AA569" i="2"/>
  <c r="Y569" i="2"/>
  <c r="W569" i="2"/>
  <c r="BK569" i="2"/>
  <c r="N569" i="2"/>
  <c r="BI563" i="2"/>
  <c r="BH563" i="2"/>
  <c r="BG563" i="2"/>
  <c r="BF563" i="2"/>
  <c r="BE563" i="2"/>
  <c r="AA563" i="2"/>
  <c r="Y563" i="2"/>
  <c r="W563" i="2"/>
  <c r="BK563" i="2"/>
  <c r="N563" i="2"/>
  <c r="BI560" i="2"/>
  <c r="BH560" i="2"/>
  <c r="BG560" i="2"/>
  <c r="BF560" i="2"/>
  <c r="BE560" i="2"/>
  <c r="AA560" i="2"/>
  <c r="Y560" i="2"/>
  <c r="W560" i="2"/>
  <c r="BK560" i="2"/>
  <c r="N560" i="2"/>
  <c r="BI553" i="2"/>
  <c r="BH553" i="2"/>
  <c r="BG553" i="2"/>
  <c r="BF553" i="2"/>
  <c r="BE553" i="2"/>
  <c r="AA553" i="2"/>
  <c r="Y553" i="2"/>
  <c r="W553" i="2"/>
  <c r="BK553" i="2"/>
  <c r="N553" i="2"/>
  <c r="BI546" i="2"/>
  <c r="BH546" i="2"/>
  <c r="BG546" i="2"/>
  <c r="BF546" i="2"/>
  <c r="BE546" i="2"/>
  <c r="AA546" i="2"/>
  <c r="Y546" i="2"/>
  <c r="W546" i="2"/>
  <c r="BK546" i="2"/>
  <c r="N546" i="2"/>
  <c r="BI540" i="2"/>
  <c r="BH540" i="2"/>
  <c r="BG540" i="2"/>
  <c r="BF540" i="2"/>
  <c r="BE540" i="2"/>
  <c r="AA540" i="2"/>
  <c r="Y540" i="2"/>
  <c r="W540" i="2"/>
  <c r="BK540" i="2"/>
  <c r="N540" i="2"/>
  <c r="BI538" i="2"/>
  <c r="BH538" i="2"/>
  <c r="BG538" i="2"/>
  <c r="BF538" i="2"/>
  <c r="BE538" i="2"/>
  <c r="AA538" i="2"/>
  <c r="Y538" i="2"/>
  <c r="W538" i="2"/>
  <c r="BK538" i="2"/>
  <c r="N538" i="2"/>
  <c r="BI536" i="2"/>
  <c r="BH536" i="2"/>
  <c r="BG536" i="2"/>
  <c r="BF536" i="2"/>
  <c r="BE536" i="2"/>
  <c r="AA536" i="2"/>
  <c r="Y536" i="2"/>
  <c r="W536" i="2"/>
  <c r="BK536" i="2"/>
  <c r="N536" i="2"/>
  <c r="BI534" i="2"/>
  <c r="BH534" i="2"/>
  <c r="BG534" i="2"/>
  <c r="BF534" i="2"/>
  <c r="BE534" i="2"/>
  <c r="AA534" i="2"/>
  <c r="Y534" i="2"/>
  <c r="W534" i="2"/>
  <c r="BK534" i="2"/>
  <c r="N534" i="2"/>
  <c r="BI531" i="2"/>
  <c r="BH531" i="2"/>
  <c r="BG531" i="2"/>
  <c r="BF531" i="2"/>
  <c r="BE531" i="2"/>
  <c r="AA531" i="2"/>
  <c r="Y531" i="2"/>
  <c r="W531" i="2"/>
  <c r="BK531" i="2"/>
  <c r="N531" i="2"/>
  <c r="BI529" i="2"/>
  <c r="BH529" i="2"/>
  <c r="BG529" i="2"/>
  <c r="BF529" i="2"/>
  <c r="BE529" i="2"/>
  <c r="AA529" i="2"/>
  <c r="Y529" i="2"/>
  <c r="W529" i="2"/>
  <c r="BK529" i="2"/>
  <c r="N529" i="2"/>
  <c r="BI528" i="2"/>
  <c r="BH528" i="2"/>
  <c r="BG528" i="2"/>
  <c r="BF528" i="2"/>
  <c r="BE528" i="2"/>
  <c r="AA528" i="2"/>
  <c r="Y528" i="2"/>
  <c r="W528" i="2"/>
  <c r="BK528" i="2"/>
  <c r="N528" i="2"/>
  <c r="BI527" i="2"/>
  <c r="BH527" i="2"/>
  <c r="BG527" i="2"/>
  <c r="BF527" i="2"/>
  <c r="BE527" i="2"/>
  <c r="AA527" i="2"/>
  <c r="AA526" i="2" s="1"/>
  <c r="Y527" i="2"/>
  <c r="Y526" i="2" s="1"/>
  <c r="W527" i="2"/>
  <c r="W526" i="2" s="1"/>
  <c r="BK527" i="2"/>
  <c r="BK526" i="2" s="1"/>
  <c r="N526" i="2" s="1"/>
  <c r="N108" i="2" s="1"/>
  <c r="N527" i="2"/>
  <c r="BI525" i="2"/>
  <c r="BH525" i="2"/>
  <c r="BG525" i="2"/>
  <c r="BF525" i="2"/>
  <c r="AA525" i="2"/>
  <c r="Y525" i="2"/>
  <c r="W525" i="2"/>
  <c r="BK525" i="2"/>
  <c r="N525" i="2"/>
  <c r="BE525" i="2" s="1"/>
  <c r="BI524" i="2"/>
  <c r="BH524" i="2"/>
  <c r="BG524" i="2"/>
  <c r="BF524" i="2"/>
  <c r="AA524" i="2"/>
  <c r="Y524" i="2"/>
  <c r="W524" i="2"/>
  <c r="BK524" i="2"/>
  <c r="N524" i="2"/>
  <c r="BE524" i="2" s="1"/>
  <c r="BI523" i="2"/>
  <c r="BH523" i="2"/>
  <c r="BG523" i="2"/>
  <c r="BF523" i="2"/>
  <c r="AA523" i="2"/>
  <c r="AA522" i="2" s="1"/>
  <c r="Y523" i="2"/>
  <c r="Y522" i="2" s="1"/>
  <c r="W523" i="2"/>
  <c r="W522" i="2" s="1"/>
  <c r="BK523" i="2"/>
  <c r="BK522" i="2" s="1"/>
  <c r="N522" i="2" s="1"/>
  <c r="N107" i="2" s="1"/>
  <c r="N523" i="2"/>
  <c r="BE523" i="2" s="1"/>
  <c r="BI521" i="2"/>
  <c r="BH521" i="2"/>
  <c r="BG521" i="2"/>
  <c r="BF521" i="2"/>
  <c r="BE521" i="2"/>
  <c r="AA521" i="2"/>
  <c r="Y521" i="2"/>
  <c r="W521" i="2"/>
  <c r="BK521" i="2"/>
  <c r="N521" i="2"/>
  <c r="BI520" i="2"/>
  <c r="BH520" i="2"/>
  <c r="BG520" i="2"/>
  <c r="BF520" i="2"/>
  <c r="BE520" i="2"/>
  <c r="AA520" i="2"/>
  <c r="Y520" i="2"/>
  <c r="W520" i="2"/>
  <c r="BK520" i="2"/>
  <c r="N520" i="2"/>
  <c r="BI519" i="2"/>
  <c r="BH519" i="2"/>
  <c r="BG519" i="2"/>
  <c r="BF519" i="2"/>
  <c r="BE519" i="2"/>
  <c r="AA519" i="2"/>
  <c r="Y519" i="2"/>
  <c r="W519" i="2"/>
  <c r="BK519" i="2"/>
  <c r="N519" i="2"/>
  <c r="BI518" i="2"/>
  <c r="BH518" i="2"/>
  <c r="BG518" i="2"/>
  <c r="BF518" i="2"/>
  <c r="BE518" i="2"/>
  <c r="AA518" i="2"/>
  <c r="AA517" i="2" s="1"/>
  <c r="Y518" i="2"/>
  <c r="Y517" i="2" s="1"/>
  <c r="W518" i="2"/>
  <c r="W517" i="2" s="1"/>
  <c r="BK518" i="2"/>
  <c r="BK517" i="2" s="1"/>
  <c r="N517" i="2" s="1"/>
  <c r="N106" i="2" s="1"/>
  <c r="N518" i="2"/>
  <c r="BI516" i="2"/>
  <c r="BH516" i="2"/>
  <c r="BG516" i="2"/>
  <c r="BF516" i="2"/>
  <c r="AA516" i="2"/>
  <c r="Y516" i="2"/>
  <c r="W516" i="2"/>
  <c r="BK516" i="2"/>
  <c r="N516" i="2"/>
  <c r="BE516" i="2" s="1"/>
  <c r="BI515" i="2"/>
  <c r="BH515" i="2"/>
  <c r="BG515" i="2"/>
  <c r="BF515" i="2"/>
  <c r="AA515" i="2"/>
  <c r="Y515" i="2"/>
  <c r="W515" i="2"/>
  <c r="BK515" i="2"/>
  <c r="N515" i="2"/>
  <c r="BE515" i="2" s="1"/>
  <c r="BI514" i="2"/>
  <c r="BH514" i="2"/>
  <c r="BG514" i="2"/>
  <c r="BF514" i="2"/>
  <c r="AA514" i="2"/>
  <c r="Y514" i="2"/>
  <c r="W514" i="2"/>
  <c r="BK514" i="2"/>
  <c r="N514" i="2"/>
  <c r="BE514" i="2" s="1"/>
  <c r="BI513" i="2"/>
  <c r="BH513" i="2"/>
  <c r="BG513" i="2"/>
  <c r="BF513" i="2"/>
  <c r="AA513" i="2"/>
  <c r="Y513" i="2"/>
  <c r="W513" i="2"/>
  <c r="BK513" i="2"/>
  <c r="N513" i="2"/>
  <c r="BE513" i="2" s="1"/>
  <c r="BI511" i="2"/>
  <c r="BH511" i="2"/>
  <c r="BG511" i="2"/>
  <c r="BF511" i="2"/>
  <c r="AA511" i="2"/>
  <c r="AA510" i="2" s="1"/>
  <c r="Y511" i="2"/>
  <c r="Y510" i="2" s="1"/>
  <c r="W511" i="2"/>
  <c r="W510" i="2" s="1"/>
  <c r="BK511" i="2"/>
  <c r="BK510" i="2" s="1"/>
  <c r="N510" i="2" s="1"/>
  <c r="N105" i="2" s="1"/>
  <c r="N511" i="2"/>
  <c r="BE511" i="2" s="1"/>
  <c r="BI508" i="2"/>
  <c r="BH508" i="2"/>
  <c r="BG508" i="2"/>
  <c r="BF508" i="2"/>
  <c r="BE508" i="2"/>
  <c r="AA508" i="2"/>
  <c r="Y508" i="2"/>
  <c r="W508" i="2"/>
  <c r="BK508" i="2"/>
  <c r="N508" i="2"/>
  <c r="BI506" i="2"/>
  <c r="BH506" i="2"/>
  <c r="BG506" i="2"/>
  <c r="BF506" i="2"/>
  <c r="BE506" i="2"/>
  <c r="AA506" i="2"/>
  <c r="Y506" i="2"/>
  <c r="W506" i="2"/>
  <c r="BK506" i="2"/>
  <c r="N506" i="2"/>
  <c r="BI505" i="2"/>
  <c r="BH505" i="2"/>
  <c r="BG505" i="2"/>
  <c r="BF505" i="2"/>
  <c r="BE505" i="2"/>
  <c r="AA505" i="2"/>
  <c r="AA504" i="2" s="1"/>
  <c r="Y505" i="2"/>
  <c r="Y504" i="2" s="1"/>
  <c r="W505" i="2"/>
  <c r="W504" i="2" s="1"/>
  <c r="BK505" i="2"/>
  <c r="BK504" i="2" s="1"/>
  <c r="N504" i="2" s="1"/>
  <c r="N104" i="2" s="1"/>
  <c r="N505" i="2"/>
  <c r="BI502" i="2"/>
  <c r="BH502" i="2"/>
  <c r="BG502" i="2"/>
  <c r="BF502" i="2"/>
  <c r="AA502" i="2"/>
  <c r="Y502" i="2"/>
  <c r="W502" i="2"/>
  <c r="BK502" i="2"/>
  <c r="N502" i="2"/>
  <c r="BE502" i="2" s="1"/>
  <c r="BI501" i="2"/>
  <c r="BH501" i="2"/>
  <c r="BG501" i="2"/>
  <c r="BF501" i="2"/>
  <c r="AA501" i="2"/>
  <c r="Y501" i="2"/>
  <c r="W501" i="2"/>
  <c r="BK501" i="2"/>
  <c r="N501" i="2"/>
  <c r="BE501" i="2" s="1"/>
  <c r="BI500" i="2"/>
  <c r="BH500" i="2"/>
  <c r="BG500" i="2"/>
  <c r="BF500" i="2"/>
  <c r="AA500" i="2"/>
  <c r="Y500" i="2"/>
  <c r="W500" i="2"/>
  <c r="BK500" i="2"/>
  <c r="N500" i="2"/>
  <c r="BE500" i="2" s="1"/>
  <c r="BI499" i="2"/>
  <c r="BH499" i="2"/>
  <c r="BG499" i="2"/>
  <c r="BF499" i="2"/>
  <c r="AA499" i="2"/>
  <c r="AA498" i="2" s="1"/>
  <c r="Y499" i="2"/>
  <c r="Y498" i="2" s="1"/>
  <c r="W499" i="2"/>
  <c r="W498" i="2" s="1"/>
  <c r="BK499" i="2"/>
  <c r="BK498" i="2" s="1"/>
  <c r="N498" i="2" s="1"/>
  <c r="N103" i="2" s="1"/>
  <c r="N499" i="2"/>
  <c r="BE499" i="2" s="1"/>
  <c r="BI497" i="2"/>
  <c r="BH497" i="2"/>
  <c r="BG497" i="2"/>
  <c r="BF497" i="2"/>
  <c r="BE497" i="2"/>
  <c r="AA497" i="2"/>
  <c r="AA496" i="2" s="1"/>
  <c r="Y497" i="2"/>
  <c r="Y496" i="2" s="1"/>
  <c r="W497" i="2"/>
  <c r="W496" i="2" s="1"/>
  <c r="BK497" i="2"/>
  <c r="BK496" i="2" s="1"/>
  <c r="N496" i="2" s="1"/>
  <c r="N102" i="2" s="1"/>
  <c r="N497" i="2"/>
  <c r="BI495" i="2"/>
  <c r="BH495" i="2"/>
  <c r="BG495" i="2"/>
  <c r="BF495" i="2"/>
  <c r="AA495" i="2"/>
  <c r="Y495" i="2"/>
  <c r="W495" i="2"/>
  <c r="BK495" i="2"/>
  <c r="N495" i="2"/>
  <c r="BE495" i="2" s="1"/>
  <c r="BI492" i="2"/>
  <c r="BH492" i="2"/>
  <c r="BG492" i="2"/>
  <c r="BF492" i="2"/>
  <c r="AA492" i="2"/>
  <c r="Y492" i="2"/>
  <c r="W492" i="2"/>
  <c r="BK492" i="2"/>
  <c r="N492" i="2"/>
  <c r="BE492" i="2" s="1"/>
  <c r="BI490" i="2"/>
  <c r="BH490" i="2"/>
  <c r="BG490" i="2"/>
  <c r="BF490" i="2"/>
  <c r="AA490" i="2"/>
  <c r="Y490" i="2"/>
  <c r="W490" i="2"/>
  <c r="BK490" i="2"/>
  <c r="N490" i="2"/>
  <c r="BE490" i="2" s="1"/>
  <c r="BI489" i="2"/>
  <c r="BH489" i="2"/>
  <c r="BG489" i="2"/>
  <c r="BF489" i="2"/>
  <c r="AA489" i="2"/>
  <c r="Y489" i="2"/>
  <c r="W489" i="2"/>
  <c r="BK489" i="2"/>
  <c r="N489" i="2"/>
  <c r="BE489" i="2" s="1"/>
  <c r="BI488" i="2"/>
  <c r="BH488" i="2"/>
  <c r="BG488" i="2"/>
  <c r="BF488" i="2"/>
  <c r="AA488" i="2"/>
  <c r="Y488" i="2"/>
  <c r="W488" i="2"/>
  <c r="BK488" i="2"/>
  <c r="N488" i="2"/>
  <c r="BE488" i="2" s="1"/>
  <c r="BI485" i="2"/>
  <c r="BH485" i="2"/>
  <c r="BG485" i="2"/>
  <c r="BF485" i="2"/>
  <c r="AA485" i="2"/>
  <c r="Y485" i="2"/>
  <c r="W485" i="2"/>
  <c r="BK485" i="2"/>
  <c r="N485" i="2"/>
  <c r="BE485" i="2" s="1"/>
  <c r="BI483" i="2"/>
  <c r="BH483" i="2"/>
  <c r="BG483" i="2"/>
  <c r="BF483" i="2"/>
  <c r="AA483" i="2"/>
  <c r="Y483" i="2"/>
  <c r="W483" i="2"/>
  <c r="BK483" i="2"/>
  <c r="N483" i="2"/>
  <c r="BE483" i="2" s="1"/>
  <c r="BI481" i="2"/>
  <c r="BH481" i="2"/>
  <c r="BG481" i="2"/>
  <c r="BF481" i="2"/>
  <c r="BE481" i="2"/>
  <c r="AA481" i="2"/>
  <c r="AA480" i="2" s="1"/>
  <c r="Y481" i="2"/>
  <c r="Y480" i="2" s="1"/>
  <c r="W481" i="2"/>
  <c r="W480" i="2" s="1"/>
  <c r="BK481" i="2"/>
  <c r="BK480" i="2" s="1"/>
  <c r="N480" i="2" s="1"/>
  <c r="N101" i="2" s="1"/>
  <c r="N481" i="2"/>
  <c r="BI479" i="2"/>
  <c r="BH479" i="2"/>
  <c r="BG479" i="2"/>
  <c r="BF479" i="2"/>
  <c r="BE479" i="2"/>
  <c r="AA479" i="2"/>
  <c r="Y479" i="2"/>
  <c r="W479" i="2"/>
  <c r="BK479" i="2"/>
  <c r="N479" i="2"/>
  <c r="BI477" i="2"/>
  <c r="BH477" i="2"/>
  <c r="BG477" i="2"/>
  <c r="BF477" i="2"/>
  <c r="BE477" i="2"/>
  <c r="AA477" i="2"/>
  <c r="Y477" i="2"/>
  <c r="W477" i="2"/>
  <c r="BK477" i="2"/>
  <c r="N477" i="2"/>
  <c r="BI476" i="2"/>
  <c r="BH476" i="2"/>
  <c r="BG476" i="2"/>
  <c r="BF476" i="2"/>
  <c r="BE476" i="2"/>
  <c r="AA476" i="2"/>
  <c r="Y476" i="2"/>
  <c r="W476" i="2"/>
  <c r="BK476" i="2"/>
  <c r="N476" i="2"/>
  <c r="BI475" i="2"/>
  <c r="BH475" i="2"/>
  <c r="BG475" i="2"/>
  <c r="BF475" i="2"/>
  <c r="BE475" i="2"/>
  <c r="AA475" i="2"/>
  <c r="Y475" i="2"/>
  <c r="W475" i="2"/>
  <c r="BK475" i="2"/>
  <c r="N475" i="2"/>
  <c r="BI474" i="2"/>
  <c r="BH474" i="2"/>
  <c r="BG474" i="2"/>
  <c r="BF474" i="2"/>
  <c r="BE474" i="2"/>
  <c r="AA474" i="2"/>
  <c r="Y474" i="2"/>
  <c r="W474" i="2"/>
  <c r="BK474" i="2"/>
  <c r="N474" i="2"/>
  <c r="BI473" i="2"/>
  <c r="BH473" i="2"/>
  <c r="BG473" i="2"/>
  <c r="BF473" i="2"/>
  <c r="BE473" i="2"/>
  <c r="AA473" i="2"/>
  <c r="Y473" i="2"/>
  <c r="W473" i="2"/>
  <c r="BK473" i="2"/>
  <c r="N473" i="2"/>
  <c r="BI472" i="2"/>
  <c r="BH472" i="2"/>
  <c r="BG472" i="2"/>
  <c r="BF472" i="2"/>
  <c r="BE472" i="2"/>
  <c r="AA472" i="2"/>
  <c r="Y472" i="2"/>
  <c r="W472" i="2"/>
  <c r="BK472" i="2"/>
  <c r="N472" i="2"/>
  <c r="BI471" i="2"/>
  <c r="BH471" i="2"/>
  <c r="BG471" i="2"/>
  <c r="BF471" i="2"/>
  <c r="BE471" i="2"/>
  <c r="AA471" i="2"/>
  <c r="Y471" i="2"/>
  <c r="W471" i="2"/>
  <c r="BK471" i="2"/>
  <c r="N471" i="2"/>
  <c r="BI470" i="2"/>
  <c r="BH470" i="2"/>
  <c r="BG470" i="2"/>
  <c r="BF470" i="2"/>
  <c r="BE470" i="2"/>
  <c r="AA470" i="2"/>
  <c r="Y470" i="2"/>
  <c r="W470" i="2"/>
  <c r="BK470" i="2"/>
  <c r="N470" i="2"/>
  <c r="BI469" i="2"/>
  <c r="BH469" i="2"/>
  <c r="BG469" i="2"/>
  <c r="BF469" i="2"/>
  <c r="BE469" i="2"/>
  <c r="AA469" i="2"/>
  <c r="Y469" i="2"/>
  <c r="W469" i="2"/>
  <c r="BK469" i="2"/>
  <c r="N469" i="2"/>
  <c r="BI468" i="2"/>
  <c r="BH468" i="2"/>
  <c r="BG468" i="2"/>
  <c r="BF468" i="2"/>
  <c r="BE468" i="2"/>
  <c r="AA468" i="2"/>
  <c r="Y468" i="2"/>
  <c r="W468" i="2"/>
  <c r="BK468" i="2"/>
  <c r="N468" i="2"/>
  <c r="BI466" i="2"/>
  <c r="BH466" i="2"/>
  <c r="BG466" i="2"/>
  <c r="BF466" i="2"/>
  <c r="BE466" i="2"/>
  <c r="AA466" i="2"/>
  <c r="Y466" i="2"/>
  <c r="W466" i="2"/>
  <c r="BK466" i="2"/>
  <c r="N466" i="2"/>
  <c r="BI465" i="2"/>
  <c r="BH465" i="2"/>
  <c r="BG465" i="2"/>
  <c r="BF465" i="2"/>
  <c r="BE465" i="2"/>
  <c r="AA465" i="2"/>
  <c r="Y465" i="2"/>
  <c r="W465" i="2"/>
  <c r="BK465" i="2"/>
  <c r="N465" i="2"/>
  <c r="BI463" i="2"/>
  <c r="BH463" i="2"/>
  <c r="BG463" i="2"/>
  <c r="BF463" i="2"/>
  <c r="BE463" i="2"/>
  <c r="AA463" i="2"/>
  <c r="Y463" i="2"/>
  <c r="W463" i="2"/>
  <c r="BK463" i="2"/>
  <c r="N463" i="2"/>
  <c r="BI461" i="2"/>
  <c r="BH461" i="2"/>
  <c r="BG461" i="2"/>
  <c r="BF461" i="2"/>
  <c r="BE461" i="2"/>
  <c r="AA461" i="2"/>
  <c r="Y461" i="2"/>
  <c r="W461" i="2"/>
  <c r="BK461" i="2"/>
  <c r="N461" i="2"/>
  <c r="BI458" i="2"/>
  <c r="BH458" i="2"/>
  <c r="BG458" i="2"/>
  <c r="BF458" i="2"/>
  <c r="BE458" i="2"/>
  <c r="AA458" i="2"/>
  <c r="Y458" i="2"/>
  <c r="W458" i="2"/>
  <c r="BK458" i="2"/>
  <c r="N458" i="2"/>
  <c r="BI457" i="2"/>
  <c r="BH457" i="2"/>
  <c r="BG457" i="2"/>
  <c r="BF457" i="2"/>
  <c r="BE457" i="2"/>
  <c r="AA457" i="2"/>
  <c r="Y457" i="2"/>
  <c r="W457" i="2"/>
  <c r="BK457" i="2"/>
  <c r="N457" i="2"/>
  <c r="BI455" i="2"/>
  <c r="BH455" i="2"/>
  <c r="BG455" i="2"/>
  <c r="BF455" i="2"/>
  <c r="BE455" i="2"/>
  <c r="AA455" i="2"/>
  <c r="Y455" i="2"/>
  <c r="W455" i="2"/>
  <c r="BK455" i="2"/>
  <c r="N455" i="2"/>
  <c r="BI454" i="2"/>
  <c r="BH454" i="2"/>
  <c r="BG454" i="2"/>
  <c r="BF454" i="2"/>
  <c r="BE454" i="2"/>
  <c r="AA454" i="2"/>
  <c r="Y454" i="2"/>
  <c r="W454" i="2"/>
  <c r="BK454" i="2"/>
  <c r="N454" i="2"/>
  <c r="BI452" i="2"/>
  <c r="BH452" i="2"/>
  <c r="BG452" i="2"/>
  <c r="BF452" i="2"/>
  <c r="BE452" i="2"/>
  <c r="AA452" i="2"/>
  <c r="Y452" i="2"/>
  <c r="W452" i="2"/>
  <c r="BK452" i="2"/>
  <c r="N452" i="2"/>
  <c r="BI450" i="2"/>
  <c r="BH450" i="2"/>
  <c r="BG450" i="2"/>
  <c r="BF450" i="2"/>
  <c r="BE450" i="2"/>
  <c r="AA450" i="2"/>
  <c r="Y450" i="2"/>
  <c r="W450" i="2"/>
  <c r="BK450" i="2"/>
  <c r="N450" i="2"/>
  <c r="BI448" i="2"/>
  <c r="BH448" i="2"/>
  <c r="BG448" i="2"/>
  <c r="BF448" i="2"/>
  <c r="BE448" i="2"/>
  <c r="AA448" i="2"/>
  <c r="Y448" i="2"/>
  <c r="W448" i="2"/>
  <c r="BK448" i="2"/>
  <c r="N448" i="2"/>
  <c r="BI445" i="2"/>
  <c r="BH445" i="2"/>
  <c r="BG445" i="2"/>
  <c r="BF445" i="2"/>
  <c r="BE445" i="2"/>
  <c r="AA445" i="2"/>
  <c r="Y445" i="2"/>
  <c r="W445" i="2"/>
  <c r="BK445" i="2"/>
  <c r="N445" i="2"/>
  <c r="BI443" i="2"/>
  <c r="BH443" i="2"/>
  <c r="BG443" i="2"/>
  <c r="BF443" i="2"/>
  <c r="BE443" i="2"/>
  <c r="AA443" i="2"/>
  <c r="Y443" i="2"/>
  <c r="W443" i="2"/>
  <c r="BK443" i="2"/>
  <c r="N443" i="2"/>
  <c r="BI441" i="2"/>
  <c r="BH441" i="2"/>
  <c r="BG441" i="2"/>
  <c r="BF441" i="2"/>
  <c r="BE441" i="2"/>
  <c r="AA441" i="2"/>
  <c r="Y441" i="2"/>
  <c r="W441" i="2"/>
  <c r="BK441" i="2"/>
  <c r="N441" i="2"/>
  <c r="BI439" i="2"/>
  <c r="BH439" i="2"/>
  <c r="BG439" i="2"/>
  <c r="BF439" i="2"/>
  <c r="BE439" i="2"/>
  <c r="AA439" i="2"/>
  <c r="Y439" i="2"/>
  <c r="W439" i="2"/>
  <c r="BK439" i="2"/>
  <c r="N439" i="2"/>
  <c r="BI437" i="2"/>
  <c r="BH437" i="2"/>
  <c r="BG437" i="2"/>
  <c r="BF437" i="2"/>
  <c r="BE437" i="2"/>
  <c r="AA437" i="2"/>
  <c r="Y437" i="2"/>
  <c r="W437" i="2"/>
  <c r="BK437" i="2"/>
  <c r="N437" i="2"/>
  <c r="BI435" i="2"/>
  <c r="BH435" i="2"/>
  <c r="BG435" i="2"/>
  <c r="BF435" i="2"/>
  <c r="BE435" i="2"/>
  <c r="AA435" i="2"/>
  <c r="Y435" i="2"/>
  <c r="W435" i="2"/>
  <c r="BK435" i="2"/>
  <c r="N435" i="2"/>
  <c r="BI432" i="2"/>
  <c r="BH432" i="2"/>
  <c r="BG432" i="2"/>
  <c r="BF432" i="2"/>
  <c r="BE432" i="2"/>
  <c r="AA432" i="2"/>
  <c r="Y432" i="2"/>
  <c r="W432" i="2"/>
  <c r="BK432" i="2"/>
  <c r="N432" i="2"/>
  <c r="BI430" i="2"/>
  <c r="BH430" i="2"/>
  <c r="BG430" i="2"/>
  <c r="BF430" i="2"/>
  <c r="BE430" i="2"/>
  <c r="AA430" i="2"/>
  <c r="Y430" i="2"/>
  <c r="W430" i="2"/>
  <c r="BK430" i="2"/>
  <c r="N430" i="2"/>
  <c r="BI428" i="2"/>
  <c r="BH428" i="2"/>
  <c r="BG428" i="2"/>
  <c r="BF428" i="2"/>
  <c r="BE428" i="2"/>
  <c r="AA428" i="2"/>
  <c r="Y428" i="2"/>
  <c r="W428" i="2"/>
  <c r="BK428" i="2"/>
  <c r="N428" i="2"/>
  <c r="BI426" i="2"/>
  <c r="BH426" i="2"/>
  <c r="BG426" i="2"/>
  <c r="BF426" i="2"/>
  <c r="BE426" i="2"/>
  <c r="AA426" i="2"/>
  <c r="Y426" i="2"/>
  <c r="W426" i="2"/>
  <c r="BK426" i="2"/>
  <c r="N426" i="2"/>
  <c r="BI425" i="2"/>
  <c r="BH425" i="2"/>
  <c r="BG425" i="2"/>
  <c r="BF425" i="2"/>
  <c r="BE425" i="2"/>
  <c r="AA425" i="2"/>
  <c r="Y425" i="2"/>
  <c r="W425" i="2"/>
  <c r="BK425" i="2"/>
  <c r="N425" i="2"/>
  <c r="BI424" i="2"/>
  <c r="BH424" i="2"/>
  <c r="BG424" i="2"/>
  <c r="BF424" i="2"/>
  <c r="BE424" i="2"/>
  <c r="AA424" i="2"/>
  <c r="Y424" i="2"/>
  <c r="W424" i="2"/>
  <c r="BK424" i="2"/>
  <c r="N424" i="2"/>
  <c r="BI423" i="2"/>
  <c r="BH423" i="2"/>
  <c r="BG423" i="2"/>
  <c r="BF423" i="2"/>
  <c r="BE423" i="2"/>
  <c r="AA423" i="2"/>
  <c r="Y423" i="2"/>
  <c r="W423" i="2"/>
  <c r="BK423" i="2"/>
  <c r="N423" i="2"/>
  <c r="BI421" i="2"/>
  <c r="BH421" i="2"/>
  <c r="BG421" i="2"/>
  <c r="BF421" i="2"/>
  <c r="BE421" i="2"/>
  <c r="AA421" i="2"/>
  <c r="Y421" i="2"/>
  <c r="W421" i="2"/>
  <c r="BK421" i="2"/>
  <c r="N421" i="2"/>
  <c r="BI419" i="2"/>
  <c r="BH419" i="2"/>
  <c r="BG419" i="2"/>
  <c r="BF419" i="2"/>
  <c r="BE419" i="2"/>
  <c r="AA419" i="2"/>
  <c r="Y419" i="2"/>
  <c r="W419" i="2"/>
  <c r="BK419" i="2"/>
  <c r="N419" i="2"/>
  <c r="BI417" i="2"/>
  <c r="BH417" i="2"/>
  <c r="BG417" i="2"/>
  <c r="BF417" i="2"/>
  <c r="BE417" i="2"/>
  <c r="AA417" i="2"/>
  <c r="Y417" i="2"/>
  <c r="W417" i="2"/>
  <c r="BK417" i="2"/>
  <c r="N417" i="2"/>
  <c r="BI414" i="2"/>
  <c r="BH414" i="2"/>
  <c r="BG414" i="2"/>
  <c r="BF414" i="2"/>
  <c r="BE414" i="2"/>
  <c r="AA414" i="2"/>
  <c r="Y414" i="2"/>
  <c r="W414" i="2"/>
  <c r="BK414" i="2"/>
  <c r="N414" i="2"/>
  <c r="BI413" i="2"/>
  <c r="BH413" i="2"/>
  <c r="BG413" i="2"/>
  <c r="BF413" i="2"/>
  <c r="BE413" i="2"/>
  <c r="AA413" i="2"/>
  <c r="AA412" i="2" s="1"/>
  <c r="Y413" i="2"/>
  <c r="Y412" i="2" s="1"/>
  <c r="W413" i="2"/>
  <c r="W412" i="2" s="1"/>
  <c r="BK413" i="2"/>
  <c r="BK412" i="2" s="1"/>
  <c r="N412" i="2" s="1"/>
  <c r="N100" i="2" s="1"/>
  <c r="N413" i="2"/>
  <c r="BI411" i="2"/>
  <c r="BH411" i="2"/>
  <c r="BG411" i="2"/>
  <c r="BF411" i="2"/>
  <c r="AA411" i="2"/>
  <c r="Y411" i="2"/>
  <c r="W411" i="2"/>
  <c r="BK411" i="2"/>
  <c r="N411" i="2"/>
  <c r="BE411" i="2" s="1"/>
  <c r="BI410" i="2"/>
  <c r="BH410" i="2"/>
  <c r="BG410" i="2"/>
  <c r="BF410" i="2"/>
  <c r="AA410" i="2"/>
  <c r="Y410" i="2"/>
  <c r="W410" i="2"/>
  <c r="BK410" i="2"/>
  <c r="N410" i="2"/>
  <c r="BE410" i="2" s="1"/>
  <c r="BI409" i="2"/>
  <c r="BH409" i="2"/>
  <c r="BG409" i="2"/>
  <c r="BF409" i="2"/>
  <c r="AA409" i="2"/>
  <c r="Y409" i="2"/>
  <c r="W409" i="2"/>
  <c r="BK409" i="2"/>
  <c r="N409" i="2"/>
  <c r="BE409" i="2" s="1"/>
  <c r="BI408" i="2"/>
  <c r="BH408" i="2"/>
  <c r="BG408" i="2"/>
  <c r="BF408" i="2"/>
  <c r="AA408" i="2"/>
  <c r="Y408" i="2"/>
  <c r="W408" i="2"/>
  <c r="BK408" i="2"/>
  <c r="N408" i="2"/>
  <c r="BE408" i="2" s="1"/>
  <c r="BI407" i="2"/>
  <c r="BH407" i="2"/>
  <c r="BG407" i="2"/>
  <c r="BF407" i="2"/>
  <c r="AA407" i="2"/>
  <c r="Y407" i="2"/>
  <c r="W407" i="2"/>
  <c r="BK407" i="2"/>
  <c r="N407" i="2"/>
  <c r="BE407" i="2" s="1"/>
  <c r="BI406" i="2"/>
  <c r="BH406" i="2"/>
  <c r="BG406" i="2"/>
  <c r="BF406" i="2"/>
  <c r="AA406" i="2"/>
  <c r="Y406" i="2"/>
  <c r="W406" i="2"/>
  <c r="BK406" i="2"/>
  <c r="N406" i="2"/>
  <c r="BE406" i="2" s="1"/>
  <c r="BI405" i="2"/>
  <c r="BH405" i="2"/>
  <c r="BG405" i="2"/>
  <c r="BF405" i="2"/>
  <c r="AA405" i="2"/>
  <c r="Y405" i="2"/>
  <c r="W405" i="2"/>
  <c r="BK405" i="2"/>
  <c r="N405" i="2"/>
  <c r="BE405" i="2" s="1"/>
  <c r="BI404" i="2"/>
  <c r="BH404" i="2"/>
  <c r="BG404" i="2"/>
  <c r="BF404" i="2"/>
  <c r="AA404" i="2"/>
  <c r="Y404" i="2"/>
  <c r="W404" i="2"/>
  <c r="BK404" i="2"/>
  <c r="N404" i="2"/>
  <c r="BE404" i="2" s="1"/>
  <c r="BI403" i="2"/>
  <c r="BH403" i="2"/>
  <c r="BG403" i="2"/>
  <c r="BF403" i="2"/>
  <c r="AA403" i="2"/>
  <c r="Y403" i="2"/>
  <c r="W403" i="2"/>
  <c r="BK403" i="2"/>
  <c r="N403" i="2"/>
  <c r="BE403" i="2" s="1"/>
  <c r="BI402" i="2"/>
  <c r="BH402" i="2"/>
  <c r="BG402" i="2"/>
  <c r="BF402" i="2"/>
  <c r="AA402" i="2"/>
  <c r="Y402" i="2"/>
  <c r="W402" i="2"/>
  <c r="BK402" i="2"/>
  <c r="N402" i="2"/>
  <c r="BE402" i="2" s="1"/>
  <c r="BI401" i="2"/>
  <c r="BH401" i="2"/>
  <c r="BG401" i="2"/>
  <c r="BF401" i="2"/>
  <c r="AA401" i="2"/>
  <c r="AA400" i="2" s="1"/>
  <c r="Y401" i="2"/>
  <c r="Y400" i="2" s="1"/>
  <c r="W401" i="2"/>
  <c r="W400" i="2" s="1"/>
  <c r="BK401" i="2"/>
  <c r="BK400" i="2" s="1"/>
  <c r="N400" i="2" s="1"/>
  <c r="N99" i="2" s="1"/>
  <c r="N401" i="2"/>
  <c r="BE401" i="2" s="1"/>
  <c r="BI399" i="2"/>
  <c r="BH399" i="2"/>
  <c r="BG399" i="2"/>
  <c r="BF399" i="2"/>
  <c r="BE399" i="2"/>
  <c r="AA399" i="2"/>
  <c r="Y399" i="2"/>
  <c r="W399" i="2"/>
  <c r="BK399" i="2"/>
  <c r="N399" i="2"/>
  <c r="BI397" i="2"/>
  <c r="BH397" i="2"/>
  <c r="BG397" i="2"/>
  <c r="BF397" i="2"/>
  <c r="BE397" i="2"/>
  <c r="AA397" i="2"/>
  <c r="Y397" i="2"/>
  <c r="W397" i="2"/>
  <c r="BK397" i="2"/>
  <c r="N397" i="2"/>
  <c r="BI396" i="2"/>
  <c r="BH396" i="2"/>
  <c r="BG396" i="2"/>
  <c r="BF396" i="2"/>
  <c r="BE396" i="2"/>
  <c r="AA396" i="2"/>
  <c r="Y396" i="2"/>
  <c r="W396" i="2"/>
  <c r="BK396" i="2"/>
  <c r="N396" i="2"/>
  <c r="BI395" i="2"/>
  <c r="BH395" i="2"/>
  <c r="BG395" i="2"/>
  <c r="BF395" i="2"/>
  <c r="BE395" i="2"/>
  <c r="AA395" i="2"/>
  <c r="Y395" i="2"/>
  <c r="W395" i="2"/>
  <c r="BK395" i="2"/>
  <c r="N395" i="2"/>
  <c r="BI394" i="2"/>
  <c r="BH394" i="2"/>
  <c r="BG394" i="2"/>
  <c r="BF394" i="2"/>
  <c r="BE394" i="2"/>
  <c r="AA394" i="2"/>
  <c r="Y394" i="2"/>
  <c r="W394" i="2"/>
  <c r="BK394" i="2"/>
  <c r="N394" i="2"/>
  <c r="BI393" i="2"/>
  <c r="BH393" i="2"/>
  <c r="BG393" i="2"/>
  <c r="BF393" i="2"/>
  <c r="BE393" i="2"/>
  <c r="AA393" i="2"/>
  <c r="Y393" i="2"/>
  <c r="W393" i="2"/>
  <c r="BK393" i="2"/>
  <c r="N393" i="2"/>
  <c r="BI392" i="2"/>
  <c r="BH392" i="2"/>
  <c r="BG392" i="2"/>
  <c r="BF392" i="2"/>
  <c r="BE392" i="2"/>
  <c r="AA392" i="2"/>
  <c r="AA391" i="2" s="1"/>
  <c r="Y392" i="2"/>
  <c r="Y391" i="2" s="1"/>
  <c r="W392" i="2"/>
  <c r="W391" i="2" s="1"/>
  <c r="BK392" i="2"/>
  <c r="BK391" i="2" s="1"/>
  <c r="N391" i="2" s="1"/>
  <c r="N98" i="2" s="1"/>
  <c r="N392" i="2"/>
  <c r="BI390" i="2"/>
  <c r="BH390" i="2"/>
  <c r="BG390" i="2"/>
  <c r="BF390" i="2"/>
  <c r="AA390" i="2"/>
  <c r="Y390" i="2"/>
  <c r="W390" i="2"/>
  <c r="BK390" i="2"/>
  <c r="N390" i="2"/>
  <c r="BE390" i="2" s="1"/>
  <c r="BI389" i="2"/>
  <c r="BH389" i="2"/>
  <c r="BG389" i="2"/>
  <c r="BF389" i="2"/>
  <c r="AA389" i="2"/>
  <c r="Y389" i="2"/>
  <c r="W389" i="2"/>
  <c r="BK389" i="2"/>
  <c r="N389" i="2"/>
  <c r="BE389" i="2" s="1"/>
  <c r="BI388" i="2"/>
  <c r="BH388" i="2"/>
  <c r="BG388" i="2"/>
  <c r="BF388" i="2"/>
  <c r="AA388" i="2"/>
  <c r="Y388" i="2"/>
  <c r="W388" i="2"/>
  <c r="BK388" i="2"/>
  <c r="N388" i="2"/>
  <c r="BE388" i="2" s="1"/>
  <c r="BI387" i="2"/>
  <c r="BH387" i="2"/>
  <c r="BG387" i="2"/>
  <c r="BF387" i="2"/>
  <c r="AA387" i="2"/>
  <c r="Y387" i="2"/>
  <c r="W387" i="2"/>
  <c r="BK387" i="2"/>
  <c r="N387" i="2"/>
  <c r="BE387" i="2" s="1"/>
  <c r="BI385" i="2"/>
  <c r="BH385" i="2"/>
  <c r="BG385" i="2"/>
  <c r="BF385" i="2"/>
  <c r="AA385" i="2"/>
  <c r="AA384" i="2" s="1"/>
  <c r="Y385" i="2"/>
  <c r="Y384" i="2" s="1"/>
  <c r="W385" i="2"/>
  <c r="W384" i="2" s="1"/>
  <c r="BK385" i="2"/>
  <c r="BK384" i="2" s="1"/>
  <c r="N384" i="2" s="1"/>
  <c r="N97" i="2" s="1"/>
  <c r="N385" i="2"/>
  <c r="BE385" i="2" s="1"/>
  <c r="BI383" i="2"/>
  <c r="BH383" i="2"/>
  <c r="BG383" i="2"/>
  <c r="BF383" i="2"/>
  <c r="BE383" i="2"/>
  <c r="AA383" i="2"/>
  <c r="Y383" i="2"/>
  <c r="W383" i="2"/>
  <c r="BK383" i="2"/>
  <c r="N383" i="2"/>
  <c r="BI357" i="2"/>
  <c r="BH357" i="2"/>
  <c r="BG357" i="2"/>
  <c r="BF357" i="2"/>
  <c r="BE357" i="2"/>
  <c r="AA357" i="2"/>
  <c r="Y357" i="2"/>
  <c r="W357" i="2"/>
  <c r="BK357" i="2"/>
  <c r="N357" i="2"/>
  <c r="BI349" i="2"/>
  <c r="BH349" i="2"/>
  <c r="BG349" i="2"/>
  <c r="BF349" i="2"/>
  <c r="BE349" i="2"/>
  <c r="AA349" i="2"/>
  <c r="AA348" i="2" s="1"/>
  <c r="Y349" i="2"/>
  <c r="Y348" i="2" s="1"/>
  <c r="W349" i="2"/>
  <c r="W348" i="2" s="1"/>
  <c r="W347" i="2" s="1"/>
  <c r="BK349" i="2"/>
  <c r="BK348" i="2" s="1"/>
  <c r="N349" i="2"/>
  <c r="BI346" i="2"/>
  <c r="BH346" i="2"/>
  <c r="BG346" i="2"/>
  <c r="BF346" i="2"/>
  <c r="BE346" i="2"/>
  <c r="AA346" i="2"/>
  <c r="AA345" i="2" s="1"/>
  <c r="Y346" i="2"/>
  <c r="Y345" i="2" s="1"/>
  <c r="W346" i="2"/>
  <c r="W345" i="2" s="1"/>
  <c r="BK346" i="2"/>
  <c r="BK345" i="2" s="1"/>
  <c r="N345" i="2" s="1"/>
  <c r="N94" i="2" s="1"/>
  <c r="N346" i="2"/>
  <c r="BI344" i="2"/>
  <c r="BH344" i="2"/>
  <c r="BG344" i="2"/>
  <c r="BF344" i="2"/>
  <c r="AA344" i="2"/>
  <c r="Y344" i="2"/>
  <c r="W344" i="2"/>
  <c r="BK344" i="2"/>
  <c r="N344" i="2"/>
  <c r="BE344" i="2" s="1"/>
  <c r="BI343" i="2"/>
  <c r="BH343" i="2"/>
  <c r="BG343" i="2"/>
  <c r="BF343" i="2"/>
  <c r="AA343" i="2"/>
  <c r="Y343" i="2"/>
  <c r="W343" i="2"/>
  <c r="BK343" i="2"/>
  <c r="N343" i="2"/>
  <c r="BE343" i="2" s="1"/>
  <c r="BI342" i="2"/>
  <c r="BH342" i="2"/>
  <c r="BG342" i="2"/>
  <c r="BF342" i="2"/>
  <c r="AA342" i="2"/>
  <c r="Y342" i="2"/>
  <c r="W342" i="2"/>
  <c r="BK342" i="2"/>
  <c r="N342" i="2"/>
  <c r="BE342" i="2" s="1"/>
  <c r="BI341" i="2"/>
  <c r="BH341" i="2"/>
  <c r="BG341" i="2"/>
  <c r="BF341" i="2"/>
  <c r="AA341" i="2"/>
  <c r="AA340" i="2" s="1"/>
  <c r="Y341" i="2"/>
  <c r="Y340" i="2" s="1"/>
  <c r="W341" i="2"/>
  <c r="W340" i="2" s="1"/>
  <c r="BK341" i="2"/>
  <c r="BK340" i="2" s="1"/>
  <c r="N340" i="2" s="1"/>
  <c r="N93" i="2" s="1"/>
  <c r="N341" i="2"/>
  <c r="BE341" i="2" s="1"/>
  <c r="BI306" i="2"/>
  <c r="BH306" i="2"/>
  <c r="BG306" i="2"/>
  <c r="BF306" i="2"/>
  <c r="BE306" i="2"/>
  <c r="AA306" i="2"/>
  <c r="Y306" i="2"/>
  <c r="W306" i="2"/>
  <c r="BK306" i="2"/>
  <c r="N306" i="2"/>
  <c r="BI304" i="2"/>
  <c r="BH304" i="2"/>
  <c r="BG304" i="2"/>
  <c r="BF304" i="2"/>
  <c r="BE304" i="2"/>
  <c r="AA304" i="2"/>
  <c r="Y304" i="2"/>
  <c r="W304" i="2"/>
  <c r="BK304" i="2"/>
  <c r="N304" i="2"/>
  <c r="BI302" i="2"/>
  <c r="BH302" i="2"/>
  <c r="BG302" i="2"/>
  <c r="BF302" i="2"/>
  <c r="BE302" i="2"/>
  <c r="AA302" i="2"/>
  <c r="Y302" i="2"/>
  <c r="W302" i="2"/>
  <c r="BK302" i="2"/>
  <c r="N302" i="2"/>
  <c r="BI300" i="2"/>
  <c r="BH300" i="2"/>
  <c r="BG300" i="2"/>
  <c r="BF300" i="2"/>
  <c r="BE300" i="2"/>
  <c r="AA300" i="2"/>
  <c r="Y300" i="2"/>
  <c r="W300" i="2"/>
  <c r="BK300" i="2"/>
  <c r="N300" i="2"/>
  <c r="BI298" i="2"/>
  <c r="BH298" i="2"/>
  <c r="BG298" i="2"/>
  <c r="BF298" i="2"/>
  <c r="BE298" i="2"/>
  <c r="AA298" i="2"/>
  <c r="Y298" i="2"/>
  <c r="W298" i="2"/>
  <c r="BK298" i="2"/>
  <c r="N298" i="2"/>
  <c r="BI295" i="2"/>
  <c r="BH295" i="2"/>
  <c r="BG295" i="2"/>
  <c r="BF295" i="2"/>
  <c r="BE295" i="2"/>
  <c r="AA295" i="2"/>
  <c r="Y295" i="2"/>
  <c r="W295" i="2"/>
  <c r="BK295" i="2"/>
  <c r="N295" i="2"/>
  <c r="BI293" i="2"/>
  <c r="BH293" i="2"/>
  <c r="BG293" i="2"/>
  <c r="BF293" i="2"/>
  <c r="BE293" i="2"/>
  <c r="AA293" i="2"/>
  <c r="Y293" i="2"/>
  <c r="W293" i="2"/>
  <c r="BK293" i="2"/>
  <c r="N293" i="2"/>
  <c r="BI291" i="2"/>
  <c r="BH291" i="2"/>
  <c r="BG291" i="2"/>
  <c r="BF291" i="2"/>
  <c r="BE291" i="2"/>
  <c r="AA291" i="2"/>
  <c r="Y291" i="2"/>
  <c r="W291" i="2"/>
  <c r="BK291" i="2"/>
  <c r="N291" i="2"/>
  <c r="BI289" i="2"/>
  <c r="BH289" i="2"/>
  <c r="BG289" i="2"/>
  <c r="BF289" i="2"/>
  <c r="BE289" i="2"/>
  <c r="AA289" i="2"/>
  <c r="Y289" i="2"/>
  <c r="W289" i="2"/>
  <c r="BK289" i="2"/>
  <c r="N289" i="2"/>
  <c r="BI287" i="2"/>
  <c r="BH287" i="2"/>
  <c r="BG287" i="2"/>
  <c r="BF287" i="2"/>
  <c r="BE287" i="2"/>
  <c r="AA287" i="2"/>
  <c r="Y287" i="2"/>
  <c r="W287" i="2"/>
  <c r="BK287" i="2"/>
  <c r="N287" i="2"/>
  <c r="BI277" i="2"/>
  <c r="BH277" i="2"/>
  <c r="BG277" i="2"/>
  <c r="BF277" i="2"/>
  <c r="BE277" i="2"/>
  <c r="AA277" i="2"/>
  <c r="Y277" i="2"/>
  <c r="W277" i="2"/>
  <c r="BK277" i="2"/>
  <c r="N277" i="2"/>
  <c r="BI276" i="2"/>
  <c r="BH276" i="2"/>
  <c r="BG276" i="2"/>
  <c r="BF276" i="2"/>
  <c r="BE276" i="2"/>
  <c r="AA276" i="2"/>
  <c r="Y276" i="2"/>
  <c r="W276" i="2"/>
  <c r="BK276" i="2"/>
  <c r="N276" i="2"/>
  <c r="BI262" i="2"/>
  <c r="BH262" i="2"/>
  <c r="BG262" i="2"/>
  <c r="BF262" i="2"/>
  <c r="BE262" i="2"/>
  <c r="AA262" i="2"/>
  <c r="Y262" i="2"/>
  <c r="W262" i="2"/>
  <c r="BK262" i="2"/>
  <c r="N262" i="2"/>
  <c r="BI259" i="2"/>
  <c r="BH259" i="2"/>
  <c r="BG259" i="2"/>
  <c r="BF259" i="2"/>
  <c r="BE259" i="2"/>
  <c r="AA259" i="2"/>
  <c r="Y259" i="2"/>
  <c r="W259" i="2"/>
  <c r="BK259" i="2"/>
  <c r="N259" i="2"/>
  <c r="BI256" i="2"/>
  <c r="BH256" i="2"/>
  <c r="BG256" i="2"/>
  <c r="BF256" i="2"/>
  <c r="BE256" i="2"/>
  <c r="AA256" i="2"/>
  <c r="Y256" i="2"/>
  <c r="W256" i="2"/>
  <c r="BK256" i="2"/>
  <c r="N256" i="2"/>
  <c r="BI250" i="2"/>
  <c r="BH250" i="2"/>
  <c r="BG250" i="2"/>
  <c r="BF250" i="2"/>
  <c r="BE250" i="2"/>
  <c r="AA250" i="2"/>
  <c r="Y250" i="2"/>
  <c r="W250" i="2"/>
  <c r="BK250" i="2"/>
  <c r="N250" i="2"/>
  <c r="BI249" i="2"/>
  <c r="BH249" i="2"/>
  <c r="BG249" i="2"/>
  <c r="BF249" i="2"/>
  <c r="BE249" i="2"/>
  <c r="AA249" i="2"/>
  <c r="Y249" i="2"/>
  <c r="W249" i="2"/>
  <c r="BK249" i="2"/>
  <c r="N249" i="2"/>
  <c r="BI248" i="2"/>
  <c r="BH248" i="2"/>
  <c r="BG248" i="2"/>
  <c r="BF248" i="2"/>
  <c r="BE248" i="2"/>
  <c r="AA248" i="2"/>
  <c r="AA247" i="2" s="1"/>
  <c r="Y248" i="2"/>
  <c r="Y247" i="2" s="1"/>
  <c r="W248" i="2"/>
  <c r="W247" i="2" s="1"/>
  <c r="BK248" i="2"/>
  <c r="BK247" i="2" s="1"/>
  <c r="N247" i="2" s="1"/>
  <c r="N92" i="2" s="1"/>
  <c r="N248" i="2"/>
  <c r="BI244" i="2"/>
  <c r="BH244" i="2"/>
  <c r="BG244" i="2"/>
  <c r="BF244" i="2"/>
  <c r="AA244" i="2"/>
  <c r="Y244" i="2"/>
  <c r="W244" i="2"/>
  <c r="BK244" i="2"/>
  <c r="N244" i="2"/>
  <c r="BE244" i="2" s="1"/>
  <c r="BI242" i="2"/>
  <c r="BH242" i="2"/>
  <c r="BG242" i="2"/>
  <c r="BF242" i="2"/>
  <c r="AA242" i="2"/>
  <c r="Y242" i="2"/>
  <c r="W242" i="2"/>
  <c r="BK242" i="2"/>
  <c r="N242" i="2"/>
  <c r="BE242" i="2" s="1"/>
  <c r="BI238" i="2"/>
  <c r="BH238" i="2"/>
  <c r="BG238" i="2"/>
  <c r="BF238" i="2"/>
  <c r="AA238" i="2"/>
  <c r="Y238" i="2"/>
  <c r="W238" i="2"/>
  <c r="BK238" i="2"/>
  <c r="N238" i="2"/>
  <c r="BE238" i="2" s="1"/>
  <c r="BI212" i="2"/>
  <c r="BH212" i="2"/>
  <c r="BG212" i="2"/>
  <c r="BF212" i="2"/>
  <c r="AA212" i="2"/>
  <c r="Y212" i="2"/>
  <c r="W212" i="2"/>
  <c r="BK212" i="2"/>
  <c r="N212" i="2"/>
  <c r="BE212" i="2" s="1"/>
  <c r="BI195" i="2"/>
  <c r="BH195" i="2"/>
  <c r="BG195" i="2"/>
  <c r="BF195" i="2"/>
  <c r="AA195" i="2"/>
  <c r="Y195" i="2"/>
  <c r="W195" i="2"/>
  <c r="BK195" i="2"/>
  <c r="N195" i="2"/>
  <c r="BE195" i="2" s="1"/>
  <c r="BI178" i="2"/>
  <c r="BH178" i="2"/>
  <c r="BG178" i="2"/>
  <c r="BF178" i="2"/>
  <c r="AA178" i="2"/>
  <c r="Y178" i="2"/>
  <c r="W178" i="2"/>
  <c r="BK178" i="2"/>
  <c r="N178" i="2"/>
  <c r="BE178" i="2" s="1"/>
  <c r="BI175" i="2"/>
  <c r="BH175" i="2"/>
  <c r="BG175" i="2"/>
  <c r="BF175" i="2"/>
  <c r="AA175" i="2"/>
  <c r="Y175" i="2"/>
  <c r="W175" i="2"/>
  <c r="BK175" i="2"/>
  <c r="N175" i="2"/>
  <c r="BE175" i="2" s="1"/>
  <c r="BI167" i="2"/>
  <c r="BH167" i="2"/>
  <c r="BG167" i="2"/>
  <c r="BF167" i="2"/>
  <c r="AA167" i="2"/>
  <c r="Y167" i="2"/>
  <c r="W167" i="2"/>
  <c r="BK167" i="2"/>
  <c r="N167" i="2"/>
  <c r="BE167" i="2" s="1"/>
  <c r="BI159" i="2"/>
  <c r="BH159" i="2"/>
  <c r="BG159" i="2"/>
  <c r="BF159" i="2"/>
  <c r="AA159" i="2"/>
  <c r="AA158" i="2" s="1"/>
  <c r="Y159" i="2"/>
  <c r="Y158" i="2" s="1"/>
  <c r="W159" i="2"/>
  <c r="W158" i="2" s="1"/>
  <c r="BK159" i="2"/>
  <c r="BK158" i="2" s="1"/>
  <c r="N158" i="2" s="1"/>
  <c r="N91" i="2" s="1"/>
  <c r="N159" i="2"/>
  <c r="BE159" i="2" s="1"/>
  <c r="BI156" i="2"/>
  <c r="BH156" i="2"/>
  <c r="BG156" i="2"/>
  <c r="BF156" i="2"/>
  <c r="BE156" i="2"/>
  <c r="AA156" i="2"/>
  <c r="Y156" i="2"/>
  <c r="W156" i="2"/>
  <c r="BK156" i="2"/>
  <c r="N156" i="2"/>
  <c r="BI153" i="2"/>
  <c r="BH153" i="2"/>
  <c r="BG153" i="2"/>
  <c r="BF153" i="2"/>
  <c r="BE153" i="2"/>
  <c r="AA153" i="2"/>
  <c r="Y153" i="2"/>
  <c r="W153" i="2"/>
  <c r="BK153" i="2"/>
  <c r="N153" i="2"/>
  <c r="BI150" i="2"/>
  <c r="BH150" i="2"/>
  <c r="BG150" i="2"/>
  <c r="BF150" i="2"/>
  <c r="BE150" i="2"/>
  <c r="AA150" i="2"/>
  <c r="Y150" i="2"/>
  <c r="W150" i="2"/>
  <c r="BK150" i="2"/>
  <c r="N150" i="2"/>
  <c r="BI147" i="2"/>
  <c r="BH147" i="2"/>
  <c r="BG147" i="2"/>
  <c r="BF147" i="2"/>
  <c r="BE147" i="2"/>
  <c r="AA147" i="2"/>
  <c r="Y147" i="2"/>
  <c r="W147" i="2"/>
  <c r="BK147" i="2"/>
  <c r="N147" i="2"/>
  <c r="BI144" i="2"/>
  <c r="BH144" i="2"/>
  <c r="BG144" i="2"/>
  <c r="BF144" i="2"/>
  <c r="BE144" i="2"/>
  <c r="AA144" i="2"/>
  <c r="AA143" i="2" s="1"/>
  <c r="AA142" i="2" s="1"/>
  <c r="Y144" i="2"/>
  <c r="Y143" i="2" s="1"/>
  <c r="W144" i="2"/>
  <c r="W143" i="2" s="1"/>
  <c r="BK144" i="2"/>
  <c r="BK143" i="2" s="1"/>
  <c r="N144" i="2"/>
  <c r="M138" i="2"/>
  <c r="M137" i="2"/>
  <c r="F137" i="2"/>
  <c r="M135" i="2"/>
  <c r="F135" i="2"/>
  <c r="F133" i="2"/>
  <c r="BI122" i="2"/>
  <c r="BH122" i="2"/>
  <c r="BG122" i="2"/>
  <c r="BF122" i="2"/>
  <c r="BI121" i="2"/>
  <c r="BH121" i="2"/>
  <c r="BG121" i="2"/>
  <c r="BF121" i="2"/>
  <c r="BI120" i="2"/>
  <c r="BH120" i="2"/>
  <c r="BG120" i="2"/>
  <c r="BF120" i="2"/>
  <c r="BI119" i="2"/>
  <c r="BH119" i="2"/>
  <c r="BG119" i="2"/>
  <c r="BF119" i="2"/>
  <c r="BI118" i="2"/>
  <c r="BH118" i="2"/>
  <c r="BG118" i="2"/>
  <c r="BF118" i="2"/>
  <c r="BI117" i="2"/>
  <c r="H36" i="2" s="1"/>
  <c r="BD88" i="1" s="1"/>
  <c r="BD87" i="1" s="1"/>
  <c r="W35" i="1" s="1"/>
  <c r="BH117" i="2"/>
  <c r="H35" i="2" s="1"/>
  <c r="BC88" i="1" s="1"/>
  <c r="BC87" i="1" s="1"/>
  <c r="BG117" i="2"/>
  <c r="H34" i="2" s="1"/>
  <c r="BB88" i="1" s="1"/>
  <c r="BB87" i="1" s="1"/>
  <c r="BF117" i="2"/>
  <c r="M33" i="2" s="1"/>
  <c r="AW88" i="1" s="1"/>
  <c r="M84" i="2"/>
  <c r="M83" i="2"/>
  <c r="F83" i="2"/>
  <c r="M81" i="2"/>
  <c r="F81" i="2"/>
  <c r="F79" i="2"/>
  <c r="O15" i="2"/>
  <c r="E15" i="2"/>
  <c r="F138" i="2" s="1"/>
  <c r="O14" i="2"/>
  <c r="O9" i="2"/>
  <c r="F6" i="2"/>
  <c r="F132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W142" i="2" l="1"/>
  <c r="W141" i="2" s="1"/>
  <c r="AU88" i="1" s="1"/>
  <c r="AU87" i="1" s="1"/>
  <c r="AX87" i="1"/>
  <c r="W33" i="1"/>
  <c r="Y142" i="2"/>
  <c r="AY87" i="1"/>
  <c r="W34" i="1"/>
  <c r="BK347" i="2"/>
  <c r="N347" i="2" s="1"/>
  <c r="N95" i="2" s="1"/>
  <c r="N348" i="2"/>
  <c r="N96" i="2" s="1"/>
  <c r="Y347" i="2"/>
  <c r="AA141" i="2"/>
  <c r="N143" i="2"/>
  <c r="N90" i="2" s="1"/>
  <c r="BK142" i="2"/>
  <c r="AA347" i="2"/>
  <c r="H33" i="2"/>
  <c r="BA88" i="1" s="1"/>
  <c r="BA87" i="1" s="1"/>
  <c r="F84" i="2"/>
  <c r="F78" i="2"/>
  <c r="AW87" i="1" l="1"/>
  <c r="AK32" i="1" s="1"/>
  <c r="W32" i="1"/>
  <c r="BK141" i="2"/>
  <c r="N141" i="2" s="1"/>
  <c r="N88" i="2" s="1"/>
  <c r="N142" i="2"/>
  <c r="N89" i="2" s="1"/>
  <c r="Y141" i="2"/>
  <c r="N122" i="2" l="1"/>
  <c r="BE122" i="2" s="1"/>
  <c r="N118" i="2"/>
  <c r="BE118" i="2" s="1"/>
  <c r="M27" i="2"/>
  <c r="N119" i="2"/>
  <c r="BE119" i="2" s="1"/>
  <c r="N120" i="2"/>
  <c r="BE120" i="2" s="1"/>
  <c r="N121" i="2"/>
  <c r="BE121" i="2" s="1"/>
  <c r="N117" i="2"/>
  <c r="N116" i="2" l="1"/>
  <c r="BE117" i="2"/>
  <c r="H40" i="2"/>
  <c r="M32" i="2" l="1"/>
  <c r="AV88" i="1" s="1"/>
  <c r="AT88" i="1" s="1"/>
  <c r="H32" i="2"/>
  <c r="AZ88" i="1" s="1"/>
  <c r="AZ87" i="1" s="1"/>
  <c r="M28" i="2"/>
  <c r="L124" i="2"/>
  <c r="AV87" i="1" l="1"/>
  <c r="AS88" i="1"/>
  <c r="AS87" i="1" s="1"/>
  <c r="M30" i="2"/>
  <c r="N40" i="2" l="1"/>
  <c r="L38" i="2"/>
  <c r="AG88" i="1"/>
  <c r="AT87" i="1"/>
  <c r="AG87" i="1" l="1"/>
  <c r="AN88" i="1"/>
  <c r="AK26" i="1" l="1"/>
  <c r="AG91" i="1"/>
  <c r="AN87" i="1"/>
  <c r="AG94" i="1"/>
  <c r="AG93" i="1"/>
  <c r="AG92" i="1"/>
  <c r="CD93" i="1" l="1"/>
  <c r="AN93" i="1"/>
  <c r="AV93" i="1"/>
  <c r="BY93" i="1" s="1"/>
  <c r="CD92" i="1"/>
  <c r="AV92" i="1"/>
  <c r="BY92" i="1" s="1"/>
  <c r="CD94" i="1"/>
  <c r="AV94" i="1"/>
  <c r="BY94" i="1" s="1"/>
  <c r="AN94" i="1"/>
  <c r="CD91" i="1"/>
  <c r="W31" i="1" s="1"/>
  <c r="AV91" i="1"/>
  <c r="BY91" i="1" s="1"/>
  <c r="AG90" i="1"/>
  <c r="AK27" i="1" l="1"/>
  <c r="AK29" i="1" s="1"/>
  <c r="AG96" i="1"/>
  <c r="AN91" i="1"/>
  <c r="AN90" i="1" s="1"/>
  <c r="AN96" i="1" s="1"/>
  <c r="AN92" i="1"/>
  <c r="AK31" i="1"/>
  <c r="AK37" i="1" l="1"/>
</calcChain>
</file>

<file path=xl/sharedStrings.xml><?xml version="1.0" encoding="utf-8"?>
<sst xmlns="http://schemas.openxmlformats.org/spreadsheetml/2006/main" count="6905" uniqueCount="1142">
  <si>
    <t>2012</t>
  </si>
  <si>
    <t>List obsahuje:</t>
  </si>
  <si>
    <t>2.0</t>
  </si>
  <si>
    <t>ZAMOK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</si>
  <si>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</si>
  <si>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</si>
  <si>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</si>
  <si>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</si>
  <si>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</si>
  <si>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</si>
  <si>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</si>
  <si>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</si>
  <si>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</si>
  <si>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</si>
  <si>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</si>
  <si>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246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</si>
  <si>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</si>
  <si>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</si>
  <si>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Rekonstrukce návštěvnických WC</t>
  </si>
  <si>
    <t>0,1</t>
  </si>
  <si>
    <t>JKSO:</t>
  </si>
  <si>
    <t>801 21 13</t>
  </si>
  <si>
    <t>CC-CZ:</t>
  </si>
  <si>
    <t>12741</t>
  </si>
  <si>
    <t>1</t>
  </si>
  <si>
    <t>Místo:</t>
  </si>
  <si>
    <t>Troja</t>
  </si>
  <si>
    <t>Datum:</t>
  </si>
  <si>
    <t>13.9.2016</t>
  </si>
  <si>
    <t>10</t>
  </si>
  <si>
    <t>100</t>
  </si>
  <si>
    <t>Objednatel:</t>
  </si>
  <si>
    <t>IČ:</t>
  </si>
  <si>
    <t/>
  </si>
  <si>
    <t>ZOO HMP U Trojského zámku 3/120</t>
  </si>
  <si>
    <t>DIČ:</t>
  </si>
  <si>
    <t>Zhotovitel:</t>
  </si>
  <si>
    <t>Vyplň údaj</t>
  </si>
  <si>
    <t>Projektant:</t>
  </si>
  <si>
    <t>ARW p.b. s.r.o.</t>
  </si>
  <si>
    <t>True</t>
  </si>
  <si>
    <t>Zpracovatel:</t>
  </si>
  <si>
    <t>Pavel Novotný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</si>
  <si>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</si>
  <si>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</si>
  <si>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</si>
  <si>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</si>
  <si>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</si>
  <si>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</si>
  <si>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</si>
  <si>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</si>
  <si>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</si>
  <si>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</si>
  <si>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</si>
  <si>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</si>
  <si>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</si>
  <si>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</si>
  <si>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</si>
  <si>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</si>
  <si>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</si>
  <si>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</si>
  <si>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</si>
  <si>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</si>
  <si>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</si>
  <si>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</si>
  <si>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</si>
  <si>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</si>
  <si>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</si>
  <si>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</si>
  <si>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</si>
  <si>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</si>
  <si>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</si>
  <si>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</si>
  <si>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</si>
  <si>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</si>
  <si>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</si>
  <si>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</si>
  <si>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</si>
  <si>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</si>
  <si>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</si>
  <si>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</si>
  <si>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</si>
  <si>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</si>
  <si>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</si>
  <si>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</si>
  <si>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</si>
  <si>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</si>
  <si>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{0940c1c2-a8d8-4784-9b78-77a3206fb47f}</t>
  </si>
  <si>
    <t>{00000000-0000-0000-0000-000000000000}</t>
  </si>
  <si>
    <t>246.1</t>
  </si>
  <si>
    <t>WC u hlavního vstupu</t>
  </si>
  <si>
    <t>{cc1767b3-875d-4cde-8f0e-7afb15c9ced8}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</si>
  <si>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</si>
  <si>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</si>
  <si>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</si>
  <si>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</si>
  <si>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</si>
  <si>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</si>
  <si>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</si>
  <si>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</si>
  <si>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</si>
  <si>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Zpět na list:</t>
  </si>
  <si>
    <t>2</t>
  </si>
  <si>
    <t>KRYCÍ LIST ROZPOČTU</t>
  </si>
  <si>
    <t>Objekt:</t>
  </si>
  <si>
    <t>246.1 - WC u hlavního vstupu</t>
  </si>
  <si>
    <t>Náklady z rozpočtu</t>
  </si>
  <si>
    <t>MJ 1</t>
  </si>
  <si>
    <t>[m3]:</t>
  </si>
  <si>
    <t>ZRN/MJ 1:</t>
  </si>
  <si>
    <t>Rozpočet/MJ 1:</t>
  </si>
  <si>
    <t>MJ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</si>
  <si>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</si>
  <si>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</si>
  <si>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</si>
  <si>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</si>
  <si>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</si>
  <si>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</si>
  <si>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</si>
  <si>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</si>
  <si>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</si>
  <si>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</si>
  <si>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</si>
  <si>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</si>
  <si>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</si>
  <si>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</si>
  <si>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</si>
  <si>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</si>
  <si>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</si>
  <si>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</si>
  <si>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 xml:space="preserve">    740 - Elektromontáže - zkoušky a revize</t>
  </si>
  <si>
    <t xml:space="preserve">    743 - Elektromontáže - hrubá montáž</t>
  </si>
  <si>
    <t xml:space="preserve">    744 - Elektromontáže - rozvody vodičů měděných</t>
  </si>
  <si>
    <t xml:space="preserve">    746 - Elektromontáže - soubory pro vodiče</t>
  </si>
  <si>
    <t xml:space="preserve">    747 - Elektromontáže - kompletace rozvodů</t>
  </si>
  <si>
    <t xml:space="preserve">    748 - Elektromontáže - osvětlovací zařízení a svítidla</t>
  </si>
  <si>
    <t xml:space="preserve">    766 - Konstrukce truhlářské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</si>
  <si>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</si>
  <si>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</si>
  <si>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</si>
  <si>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</si>
  <si>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HZS - Hodinové zúčtovací sazby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</si>
  <si>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</si>
  <si>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</si>
  <si>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</si>
  <si>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</si>
  <si>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</si>
  <si>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</si>
  <si>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</si>
  <si>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</si>
  <si>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</si>
  <si>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</si>
  <si>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</si>
  <si>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</si>
  <si>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</si>
  <si>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</si>
  <si>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</si>
  <si>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</si>
  <si>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</si>
  <si>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</si>
  <si>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</si>
  <si>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</si>
  <si>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</si>
  <si>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</si>
  <si>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</si>
  <si>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</si>
  <si>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</si>
  <si>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342248110</t>
  </si>
  <si>
    <t>Příčky POROTHERM tl 80 mm pevnosti P 10 na MVC</t>
  </si>
  <si>
    <t>m2</t>
  </si>
  <si>
    <t>4</t>
  </si>
  <si>
    <t>-301054979</t>
  </si>
  <si>
    <t>"02/012"  1,34*2,6</t>
  </si>
  <si>
    <t>VV</t>
  </si>
  <si>
    <t>"08/09"  1,26*2,6</t>
  </si>
  <si>
    <t>342248113</t>
  </si>
  <si>
    <t>Příčky POROTHERM tl 140 mm pevnosti P 10 na MVC</t>
  </si>
  <si>
    <t>1354068290</t>
  </si>
  <si>
    <t>"02/03"  (1,7+1,22)*2,6</t>
  </si>
  <si>
    <t>"02/012"  0,2*2,6</t>
  </si>
  <si>
    <t>3</t>
  </si>
  <si>
    <t>342291111</t>
  </si>
  <si>
    <t>Ukotvení příček montážní polyuretanovou pěnou tl příčky do 100 mm</t>
  </si>
  <si>
    <t>m</t>
  </si>
  <si>
    <t>1380176677</t>
  </si>
  <si>
    <t>"02/012"  1,34</t>
  </si>
  <si>
    <t>"08/09"  1,26</t>
  </si>
  <si>
    <t>342291112</t>
  </si>
  <si>
    <t>Ukotvení příček montážní polyuretanovou pěnou tl příčky přes 100 mm</t>
  </si>
  <si>
    <t>1540277270</t>
  </si>
  <si>
    <t>"02/03"  (1,7+1,22)</t>
  </si>
  <si>
    <t>"02/012"  0,2</t>
  </si>
  <si>
    <t>5</t>
  </si>
  <si>
    <t>342291121</t>
  </si>
  <si>
    <t>Ukotvení příček k cihelným konstrukcím plochými kotvami</t>
  </si>
  <si>
    <t>-1974024233</t>
  </si>
  <si>
    <t>2,6*5</t>
  </si>
  <si>
    <t>6</t>
  </si>
  <si>
    <t>611311131</t>
  </si>
  <si>
    <t>Potažení vnitřních rovných stropů vápenným štukem tloušťky do 3 mm</t>
  </si>
  <si>
    <t>2036170007</t>
  </si>
  <si>
    <t>"č.m. 0.2"  3,33</t>
  </si>
  <si>
    <t>"č.m. 0.3"  5,54</t>
  </si>
  <si>
    <t>"č.m. 0.4"  1,15</t>
  </si>
  <si>
    <t>"č.m. 0.5"  1,63</t>
  </si>
  <si>
    <t>"č.m. 0.6+0.1+0.7+0.8"  5,12+0,98+0,98+0,98</t>
  </si>
  <si>
    <t>"č.m. 0.9+0.10+0.11"  0,98+0,98+6,34</t>
  </si>
  <si>
    <t>"č.m. 0.12"  5,1</t>
  </si>
  <si>
    <t>7</t>
  </si>
  <si>
    <t>611325421</t>
  </si>
  <si>
    <t>Oprava vnitřní vápenocementové štukové omítky stropů v rozsahu plochy do 10%</t>
  </si>
  <si>
    <t>264435018</t>
  </si>
  <si>
    <t>8</t>
  </si>
  <si>
    <t>612135101</t>
  </si>
  <si>
    <t>Hrubá výplň rýh ve stěnách maltou jakékoli šířky rýhy</t>
  </si>
  <si>
    <t>1477707510</t>
  </si>
  <si>
    <t>"kanal"  24*0,15+16*0,15+8*0,07</t>
  </si>
  <si>
    <t>"ZTI_voda"  (30/2)*0,15+(30/2)*0,15</t>
  </si>
  <si>
    <t>9</t>
  </si>
  <si>
    <t>612321141</t>
  </si>
  <si>
    <t>Vápenocementová omítka štuková dvouvrstvá vnitřních stěn nanášená ručně</t>
  </si>
  <si>
    <t>-286193262</t>
  </si>
  <si>
    <t>***č.m. 0.2</t>
  </si>
  <si>
    <t>"stěny"  (1,7*2+1,93*2)*(2,58-2,32)</t>
  </si>
  <si>
    <t>***č.m. 0.3</t>
  </si>
  <si>
    <t>"stěny"  (3,31*2+2,26*2)*(2,58-2,32)</t>
  </si>
  <si>
    <t>"ostění" (0,57*1)*0,085</t>
  </si>
  <si>
    <t>***č.m. 0.4</t>
  </si>
  <si>
    <t>"stěny"  (1*2+1,02*2)*(2,58-2,32)</t>
  </si>
  <si>
    <t>***č.m. 0.5</t>
  </si>
  <si>
    <t>"stěny"  (1,38*2+1,13*2)*(2,58-2,38)</t>
  </si>
  <si>
    <t>***č.m. 0.6+0.1+0.7+0.8</t>
  </si>
  <si>
    <t>"stěny"  (4,73*2+2,495*2)*(2,58-2,32)</t>
  </si>
  <si>
    <t>"ostění"  (0,57*1)*0,085*3</t>
  </si>
  <si>
    <t>***č.m. 0.9+0.10+0.11</t>
  </si>
  <si>
    <t>"stěny"  (4,73*2+1,78*2)*(2,58-2,32)</t>
  </si>
  <si>
    <t>***č.m. 0.12</t>
  </si>
  <si>
    <t>"stěny"  (3,31*2+1,8*2)*(2,58-2,32)</t>
  </si>
  <si>
    <t>612321191</t>
  </si>
  <si>
    <t>Příplatek k vápenocementové omítce vnitřních stěn za každých dalších 5 mm tloušťky ručně</t>
  </si>
  <si>
    <t>-603425670</t>
  </si>
  <si>
    <t>11</t>
  </si>
  <si>
    <t>612331121</t>
  </si>
  <si>
    <t>Cementová omítka hladká jednovrstvá vnitřních stěn nanášená ručně</t>
  </si>
  <si>
    <t>539331830</t>
  </si>
  <si>
    <t>"stěny"  (1,7*2+1,93*2)*2,32</t>
  </si>
  <si>
    <t>"otvory"  (0,8*2)*-1</t>
  </si>
  <si>
    <t>"ostění"  (1+2,02*2)*0,27</t>
  </si>
  <si>
    <t>"stěny"  (3,31*2+2,26*2)*2,32</t>
  </si>
  <si>
    <t>"otvory"  (0,57*0,57+0,8*2+0,8*1,97)*-1</t>
  </si>
  <si>
    <t>"ostění" (0,57*3)*0,085+(1+2,02*2)*0,27</t>
  </si>
  <si>
    <t>"stěny"  (1*2+1,02*2)*2,32</t>
  </si>
  <si>
    <t>"otvory"  (0,6*1,97)*-1</t>
  </si>
  <si>
    <t>"stěny"  (1,38*2+1,13*2)*2,32</t>
  </si>
  <si>
    <t>"otvory"  (0,7*1,97)*-1</t>
  </si>
  <si>
    <t>"stěny"  (4,73*2+2,495*2)*2,32</t>
  </si>
  <si>
    <t>"otvory"  ((0,57*0,57)*3+(0,6+0,7*2+0,8)*1,97)*-1</t>
  </si>
  <si>
    <t>"ostění"  (0,57*3)*0,085*3</t>
  </si>
  <si>
    <t>"stěny"  (4,73*2+1,78*2)*2,32</t>
  </si>
  <si>
    <t>"otvory"  (0,7+0,8)*1,97*-1</t>
  </si>
  <si>
    <t>"stěny"  (3,31*2+1,8*2)*2,32</t>
  </si>
  <si>
    <t>"otvory"  (0,8*2+0,8*1,97)*-1</t>
  </si>
  <si>
    <t>12</t>
  </si>
  <si>
    <t>642944121</t>
  </si>
  <si>
    <t>Osazování ocelových zárubní dodatečné pl do 2,5 m2</t>
  </si>
  <si>
    <t>kus</t>
  </si>
  <si>
    <t>-1303986749</t>
  </si>
  <si>
    <t>"D6"  1</t>
  </si>
  <si>
    <t>"D7"  1</t>
  </si>
  <si>
    <t>"Dn7"  1</t>
  </si>
  <si>
    <t>13</t>
  </si>
  <si>
    <t>M</t>
  </si>
  <si>
    <t>553311130</t>
  </si>
  <si>
    <t>zárubeň ocelová pro běžné zdění H 110 600 L/P</t>
  </si>
  <si>
    <t>-84608011</t>
  </si>
  <si>
    <t>14</t>
  </si>
  <si>
    <t>553311150</t>
  </si>
  <si>
    <t>zárubeň ocelová pro běžné zdění H 110 700 L/P</t>
  </si>
  <si>
    <t>-1966874590</t>
  </si>
  <si>
    <t>949101111</t>
  </si>
  <si>
    <t>Lešení pomocné pro objekty pozemních staveb s lešeňovou podlahou v do 1,9 m zatížení do 150 kg/m2</t>
  </si>
  <si>
    <t>-146587656</t>
  </si>
  <si>
    <t>16</t>
  </si>
  <si>
    <t>952901111</t>
  </si>
  <si>
    <t>Vyčištění budov bytové a občanské výstavby při výšce podlaží do 4 m</t>
  </si>
  <si>
    <t>321051748</t>
  </si>
  <si>
    <t>17</t>
  </si>
  <si>
    <t>962031132</t>
  </si>
  <si>
    <t>Bourání příček z cihel pálených na MVC tl do 100 mm</t>
  </si>
  <si>
    <t>-56903134</t>
  </si>
  <si>
    <t>"01/03"  1,3*2,6-0,8*1,97</t>
  </si>
  <si>
    <t>"07/08"  1,17*2,6</t>
  </si>
  <si>
    <t>"09/10"  1,17*2,6</t>
  </si>
  <si>
    <t>"06_011/07_10"4,25*2,6-(0,8*2+0,6*2+0,6*1,97*2)</t>
  </si>
  <si>
    <t>"011"  0,175*2,6</t>
  </si>
  <si>
    <t>18</t>
  </si>
  <si>
    <t>962031133</t>
  </si>
  <si>
    <t>Bourání příček z cihel pálených na MVC tl do 150 mm</t>
  </si>
  <si>
    <t>-1827096861</t>
  </si>
  <si>
    <t>"08/09"  1,17*2,6</t>
  </si>
  <si>
    <t>"02/013"  1,34*2,6</t>
  </si>
  <si>
    <t>19</t>
  </si>
  <si>
    <t>962032231</t>
  </si>
  <si>
    <t>Bourání zdiva z cihel pálených nebo vápenopískových na MV nebo MVC přes 1 m3</t>
  </si>
  <si>
    <t>m3</t>
  </si>
  <si>
    <t>-567982275</t>
  </si>
  <si>
    <t>"01/02"  0,21*(1,35*2,6)</t>
  </si>
  <si>
    <t>"02/03"  0,21*(0,96*2,6)</t>
  </si>
  <si>
    <t>20</t>
  </si>
  <si>
    <t>965081213</t>
  </si>
  <si>
    <t>Bourání podlah z dlaždic keramických nebo xylolitových tl do 10 mm plochy přes 1 m2</t>
  </si>
  <si>
    <t>-167075598</t>
  </si>
  <si>
    <t>"č.s.m. 01"  2,28</t>
  </si>
  <si>
    <t>"č.s.m. 02"  3,97</t>
  </si>
  <si>
    <t>"č.s.m. 03"  5,1</t>
  </si>
  <si>
    <t>"č.s.m. 04"  1,08</t>
  </si>
  <si>
    <t>"č.s.m. 05"  1,56</t>
  </si>
  <si>
    <t>"č.s.m. 06"  1,47</t>
  </si>
  <si>
    <t>"č.s.m. 07"  1,04</t>
  </si>
  <si>
    <t>"č.s.m. 08"  2,18</t>
  </si>
  <si>
    <t>"č.s.m. 09"  2,2</t>
  </si>
  <si>
    <t>"č.s.m. 010"  3,16</t>
  </si>
  <si>
    <t>"č.s.m. 011"  6,34</t>
  </si>
  <si>
    <t>"č.s.m. 012"  1,04</t>
  </si>
  <si>
    <t>"č.s.m. 013"  1,00</t>
  </si>
  <si>
    <t>967023693</t>
  </si>
  <si>
    <t>Přisekání kamenných nebo jiných ploch s tvrdým povrchem pl přes 2 m2</t>
  </si>
  <si>
    <t>-1590053632</t>
  </si>
  <si>
    <t>22</t>
  </si>
  <si>
    <t>968072455</t>
  </si>
  <si>
    <t>Vybourání kovových dveřních zárubní pl do 2 m2</t>
  </si>
  <si>
    <t>-2059847401</t>
  </si>
  <si>
    <t>"03"  0,8*1,97</t>
  </si>
  <si>
    <t>"04"  0,6*1,97</t>
  </si>
  <si>
    <t>"05"  0,6*1,97</t>
  </si>
  <si>
    <t>"06"  0,6*1,97</t>
  </si>
  <si>
    <t>"07"  0,6*1,97</t>
  </si>
  <si>
    <t>"08"  0,6*1,97</t>
  </si>
  <si>
    <t>"09"  0,6*1,97</t>
  </si>
  <si>
    <t>"10"  0,6*1,97</t>
  </si>
  <si>
    <t>"12"  0,8*1,97</t>
  </si>
  <si>
    <t>23</t>
  </si>
  <si>
    <t>969011121</t>
  </si>
  <si>
    <t>Vybourání vodovodního nebo plynového vedení DN do 52</t>
  </si>
  <si>
    <t>-863746658</t>
  </si>
  <si>
    <t>"odhad"  30</t>
  </si>
  <si>
    <t>24</t>
  </si>
  <si>
    <t>969021111</t>
  </si>
  <si>
    <t>Vybourání kanalizačního potrubí DN do 100</t>
  </si>
  <si>
    <t>-2126025634</t>
  </si>
  <si>
    <t>"odhad"  24</t>
  </si>
  <si>
    <t>25</t>
  </si>
  <si>
    <t>971033131</t>
  </si>
  <si>
    <t>Vybourání otvorů ve zdivu cihelném D do 60 mm na MVC nebo MV tl do 150 mm</t>
  </si>
  <si>
    <t>1398577193</t>
  </si>
  <si>
    <t>"el."  10</t>
  </si>
  <si>
    <t>26</t>
  </si>
  <si>
    <t>971033331</t>
  </si>
  <si>
    <t>Vybourání otvorů ve zdivu cihelném pl do 0,09 m2 na MVC nebo MV tl do 150 mm</t>
  </si>
  <si>
    <t>-922811403</t>
  </si>
  <si>
    <t>"ZTI"  6</t>
  </si>
  <si>
    <t>27</t>
  </si>
  <si>
    <t>971033521</t>
  </si>
  <si>
    <t>Vybourání otvorů ve zdivu cihelném pl do 1 m2 na MVC nebo MV tl do 100 mm</t>
  </si>
  <si>
    <t>-763306317</t>
  </si>
  <si>
    <t>"04"  0,15*2</t>
  </si>
  <si>
    <t>"05"  0,15*2</t>
  </si>
  <si>
    <t>28</t>
  </si>
  <si>
    <t>973031616</t>
  </si>
  <si>
    <t>Vysekání kapes ve zdivu cihelném na MV nebo MVC pro špalíky do 100x100x50 mm</t>
  </si>
  <si>
    <t>-793339852</t>
  </si>
  <si>
    <t>"elektro"  5+2</t>
  </si>
  <si>
    <t>29</t>
  </si>
  <si>
    <t>974031142</t>
  </si>
  <si>
    <t>Vysekání rýh ve zdivu cihelném hl do 70 mm š do 70 mm</t>
  </si>
  <si>
    <t>1023269728</t>
  </si>
  <si>
    <t>"ZTI_kanal"  8</t>
  </si>
  <si>
    <t>30</t>
  </si>
  <si>
    <t>974031144</t>
  </si>
  <si>
    <t>Vysekání rýh ve zdivu cihelném hl do 70 mm š do 150 mm</t>
  </si>
  <si>
    <t>143786668</t>
  </si>
  <si>
    <t>"ZTI_voda" 15</t>
  </si>
  <si>
    <t>31</t>
  </si>
  <si>
    <t>974031164</t>
  </si>
  <si>
    <t>Vysekání rýh ve zdivu cihelném hl do 150 mm š do 150 mm</t>
  </si>
  <si>
    <t>-216728512</t>
  </si>
  <si>
    <t>"ZTI_kanal"  16</t>
  </si>
  <si>
    <t>32</t>
  </si>
  <si>
    <t>978059541</t>
  </si>
  <si>
    <t>Odsekání a odebrání obkladů stěn z vnitřních obkládaček plochy přes 1 m2</t>
  </si>
  <si>
    <t>1314607001</t>
  </si>
  <si>
    <t>***č.s.m. 02</t>
  </si>
  <si>
    <t>"stěny"  (1,34*2+1,36*2)*2,6</t>
  </si>
  <si>
    <t>"otvory" (0,8*2)*-1</t>
  </si>
  <si>
    <t>***č.s.m. 03</t>
  </si>
  <si>
    <t>"stěny"  (1,76*2+2,26*2)*2,6</t>
  </si>
  <si>
    <t>"otvory"  (0,8*1,97)*-2</t>
  </si>
  <si>
    <t>***č.s.m. 04</t>
  </si>
  <si>
    <t>"stěny"  (1*2+1,09*2)*2,6</t>
  </si>
  <si>
    <t>"otvory" (0,6*1,97)*-1</t>
  </si>
  <si>
    <t>***č.s.m. 05</t>
  </si>
  <si>
    <t>"stěny"  (1,38*2+1,09*2)*2,6</t>
  </si>
  <si>
    <t>***č.s.m. 06</t>
  </si>
  <si>
    <t>"stěny"  (3,46*2+2,3*2)*2,6</t>
  </si>
  <si>
    <t>"otvory"  (0,8*2+0,6*4)*1,97*-1</t>
  </si>
  <si>
    <t>***č.s.m. 07</t>
  </si>
  <si>
    <t>"stěny"  (1,17*2+1,26*2)*2,6</t>
  </si>
  <si>
    <t>"otvory"  (0,8*1,97)*-1</t>
  </si>
  <si>
    <t>***č.s.m. 08</t>
  </si>
  <si>
    <t>"stěny"  (1,17*2+0,89*2)*2,6</t>
  </si>
  <si>
    <t>"otvory"  (0,6*2)*-1</t>
  </si>
  <si>
    <t>***č.s.m. 09</t>
  </si>
  <si>
    <t>***č.s.m. 010</t>
  </si>
  <si>
    <t>"stěny"  (1,17*2+0,86*2)*2,6</t>
  </si>
  <si>
    <t>***č.s.m. 011</t>
  </si>
  <si>
    <t>"stěny"  (3,44*2+1,85*2+0,3*2)*2,6</t>
  </si>
  <si>
    <t>"otvory"  (0,6*3+0,8)*1,97*-1</t>
  </si>
  <si>
    <t>***č.s.m. 012</t>
  </si>
  <si>
    <t>"stěny"  (1,76*2+1,8*2)*2,6</t>
  </si>
  <si>
    <t>33</t>
  </si>
  <si>
    <t>997013211</t>
  </si>
  <si>
    <t>Vnitrostaveništní doprava suti a vybouraných hmot pro budovy v do 6 m ručně</t>
  </si>
  <si>
    <t>t</t>
  </si>
  <si>
    <t>-1633807950</t>
  </si>
  <si>
    <t>34</t>
  </si>
  <si>
    <t>997013501</t>
  </si>
  <si>
    <t>Odvoz suti a vybouraných hmot na skládku nebo meziskládku do 1 km se složením</t>
  </si>
  <si>
    <t>1043030802</t>
  </si>
  <si>
    <t>35</t>
  </si>
  <si>
    <t>997013509</t>
  </si>
  <si>
    <t>Příplatek k odvozu suti a vybouraných hmot na skládku ZKD 1 km přes 1 km</t>
  </si>
  <si>
    <t>-282690247</t>
  </si>
  <si>
    <t>36</t>
  </si>
  <si>
    <t>997013831</t>
  </si>
  <si>
    <t>Poplatek za uložení stavebního směsného odpadu na skládce (skládkovné)</t>
  </si>
  <si>
    <t>-1838299541</t>
  </si>
  <si>
    <t>37</t>
  </si>
  <si>
    <t>998018001</t>
  </si>
  <si>
    <t>Přesun hmot ruční pro budovy v do 6 m</t>
  </si>
  <si>
    <t>-646117660</t>
  </si>
  <si>
    <t>38</t>
  </si>
  <si>
    <t>711493111</t>
  </si>
  <si>
    <t>Izolace proti podpovrchové a tlakové vodě vodorovná SCHOMBURG těsnicí kaší AQUAFIN-2K</t>
  </si>
  <si>
    <t>600475130</t>
  </si>
  <si>
    <t>39</t>
  </si>
  <si>
    <t>711493121</t>
  </si>
  <si>
    <t>Izolace proti podpovrchové a tlakové vodě svislá SCHOMBURG těsnicí kaší AQUAFIN-2K</t>
  </si>
  <si>
    <t>1980095816</t>
  </si>
  <si>
    <t>40</t>
  </si>
  <si>
    <t>998711201</t>
  </si>
  <si>
    <t>Přesun hmot procentní pro izolace proti vodě, vlhkosti a plynům v objektech v do 6 m</t>
  </si>
  <si>
    <t>%</t>
  </si>
  <si>
    <t>39474977</t>
  </si>
  <si>
    <t>41</t>
  </si>
  <si>
    <t>713463411</t>
  </si>
  <si>
    <t>Montáž izolace tepelné potrubí a ohybů návlekovými izolačními pouzdry</t>
  </si>
  <si>
    <t>951246152</t>
  </si>
  <si>
    <t>"ZTI_voda"  30</t>
  </si>
  <si>
    <t>42</t>
  </si>
  <si>
    <t>283770950</t>
  </si>
  <si>
    <t>izolace potrubí Mirelon Pro 15 x 13 mm</t>
  </si>
  <si>
    <t>604125225</t>
  </si>
  <si>
    <t>43</t>
  </si>
  <si>
    <t>283771120</t>
  </si>
  <si>
    <t>izolace potrubí Mirelon Pro 28 x 13 mm</t>
  </si>
  <si>
    <t>749530135</t>
  </si>
  <si>
    <t>44</t>
  </si>
  <si>
    <t>283770520</t>
  </si>
  <si>
    <t>izolace potrubí Mirelon Pro 32 x 13 mm</t>
  </si>
  <si>
    <t>-1047455290</t>
  </si>
  <si>
    <t>45</t>
  </si>
  <si>
    <t>998713201</t>
  </si>
  <si>
    <t>Přesun hmot procentní pro izolace tepelné v objektech v do 6 m</t>
  </si>
  <si>
    <t>-1001373591</t>
  </si>
  <si>
    <t>46</t>
  </si>
  <si>
    <t>721174043</t>
  </si>
  <si>
    <t>Potrubí kanalizační z PP připojovací systém HT DN 50</t>
  </si>
  <si>
    <t>-1372188602</t>
  </si>
  <si>
    <t>47</t>
  </si>
  <si>
    <t>721174045</t>
  </si>
  <si>
    <t>Potrubí kanalizační z PP připojovací systém HT DN 100</t>
  </si>
  <si>
    <t>-841796458</t>
  </si>
  <si>
    <t>48</t>
  </si>
  <si>
    <t>721194105</t>
  </si>
  <si>
    <t>Vyvedení a upevnění odpadních výpustek DN 50</t>
  </si>
  <si>
    <t>-1680645537</t>
  </si>
  <si>
    <t>49</t>
  </si>
  <si>
    <t>721211421</t>
  </si>
  <si>
    <t>Vpusť podlahová se svislým odtokem DN 50/75/110 mřížka nerez 115x115</t>
  </si>
  <si>
    <t>-1965390633</t>
  </si>
  <si>
    <t>50</t>
  </si>
  <si>
    <t>721290111</t>
  </si>
  <si>
    <t>Zkouška těsnosti potrubí kanalizace vodou do DN 125</t>
  </si>
  <si>
    <t>-1358811001</t>
  </si>
  <si>
    <t>51</t>
  </si>
  <si>
    <t>721300922</t>
  </si>
  <si>
    <t>Pročištění svodů ležatých do DN 300</t>
  </si>
  <si>
    <t>-1199163137</t>
  </si>
  <si>
    <t>"odhad"  20</t>
  </si>
  <si>
    <t>52</t>
  </si>
  <si>
    <t>998721201</t>
  </si>
  <si>
    <t>Přesun hmot procentní pro vnitřní kanalizace v objektech v do 6 m</t>
  </si>
  <si>
    <t>1391491055</t>
  </si>
  <si>
    <t>53</t>
  </si>
  <si>
    <t>722174022R</t>
  </si>
  <si>
    <t>Potrubí vodovodní plastové PPR (PP-RCT-EVO) svar polyfuze  D 20 x 2,3 mm</t>
  </si>
  <si>
    <t>201078785</t>
  </si>
  <si>
    <t>54</t>
  </si>
  <si>
    <t>722174023R</t>
  </si>
  <si>
    <t>Potrubí vodovodní plastové PP-RCT EVO svar polyfuze D 25 x 2,8 mm</t>
  </si>
  <si>
    <t>-848289239</t>
  </si>
  <si>
    <t>55</t>
  </si>
  <si>
    <t>722174024R</t>
  </si>
  <si>
    <t>Potrubí vodovodní plastové PP-RCT-EVO svar polyfuze D 32 x3,6 mm</t>
  </si>
  <si>
    <t>1121291378</t>
  </si>
  <si>
    <t>56</t>
  </si>
  <si>
    <t>722174062R</t>
  </si>
  <si>
    <t>Potrubí vodovodní plastové křížení PP-RCT svar polyfuze SDR 9 D 20 x 2,3 mm</t>
  </si>
  <si>
    <t>1948714591</t>
  </si>
  <si>
    <t>57</t>
  </si>
  <si>
    <t>722190401</t>
  </si>
  <si>
    <t>Vyvedení a upevnění výpustku do DN 25</t>
  </si>
  <si>
    <t>585487692</t>
  </si>
  <si>
    <t>58</t>
  </si>
  <si>
    <t>722231251</t>
  </si>
  <si>
    <t>Ventil pojistný mosazný G 1/2 PN 6 do 100°C k bojleru s vnitřním x vnějším závitem</t>
  </si>
  <si>
    <t>-1419928242</t>
  </si>
  <si>
    <t>59</t>
  </si>
  <si>
    <t>722232043</t>
  </si>
  <si>
    <t>Kohout kulový přímý G 1/2 PN 42 do 185°C vnitřní závit</t>
  </si>
  <si>
    <t>-2115512107</t>
  </si>
  <si>
    <t>60</t>
  </si>
  <si>
    <t>722232046</t>
  </si>
  <si>
    <t>Kohout kulový přímý G 5/4 PN 42 do 185°C vnitřní závit</t>
  </si>
  <si>
    <t>581354852</t>
  </si>
  <si>
    <t>61</t>
  </si>
  <si>
    <t>722290226</t>
  </si>
  <si>
    <t>Zkouška těsnosti vodovodního potrubí závitového do DN 50</t>
  </si>
  <si>
    <t>-923479011</t>
  </si>
  <si>
    <t>62</t>
  </si>
  <si>
    <t>722290234</t>
  </si>
  <si>
    <t>Proplach a dezinfekce vodovodního potrubí do DN 80</t>
  </si>
  <si>
    <t>-1608185125</t>
  </si>
  <si>
    <t>63</t>
  </si>
  <si>
    <t>998722201</t>
  </si>
  <si>
    <t>Přesun hmot procentní pro vnitřní vodovod v objektech v do 6 m</t>
  </si>
  <si>
    <t>1603400781</t>
  </si>
  <si>
    <t>64</t>
  </si>
  <si>
    <t>725110811</t>
  </si>
  <si>
    <t>Demontáž klozetů splachovací s nádrží</t>
  </si>
  <si>
    <t>soubor</t>
  </si>
  <si>
    <t>-1303940614</t>
  </si>
  <si>
    <t>65</t>
  </si>
  <si>
    <t>725119125</t>
  </si>
  <si>
    <t>Montáž klozetových mís závěsných na nosné stěny</t>
  </si>
  <si>
    <t>-1964452735</t>
  </si>
  <si>
    <t>"S3"  1</t>
  </si>
  <si>
    <t>"S7"  6</t>
  </si>
  <si>
    <t>66</t>
  </si>
  <si>
    <t>642360510</t>
  </si>
  <si>
    <t>klozet keramický závěsný hluboké splachování handicap (OLYMP 820642) bílý</t>
  </si>
  <si>
    <t>1366674254</t>
  </si>
  <si>
    <t>67</t>
  </si>
  <si>
    <t>642360210</t>
  </si>
  <si>
    <t>klozet keramický závěsný hluboké splachování (LYRA plus 823382) bílý</t>
  </si>
  <si>
    <t>-1031888154</t>
  </si>
  <si>
    <t>68</t>
  </si>
  <si>
    <t>725121525</t>
  </si>
  <si>
    <t>Pisoárový záchodek automatický s radarovým senzorem</t>
  </si>
  <si>
    <t>-2036504804</t>
  </si>
  <si>
    <t>"S5"  5</t>
  </si>
  <si>
    <t>69</t>
  </si>
  <si>
    <t>725122815</t>
  </si>
  <si>
    <t>Demontáž pisoárových stání s nádrží a třemi záchodky</t>
  </si>
  <si>
    <t>-1379587133</t>
  </si>
  <si>
    <t>70</t>
  </si>
  <si>
    <t>725210821</t>
  </si>
  <si>
    <t>Demontáž umyvadel bez výtokových armatur</t>
  </si>
  <si>
    <t>-321468489</t>
  </si>
  <si>
    <t>71</t>
  </si>
  <si>
    <t>725210826</t>
  </si>
  <si>
    <t>Demontáž umývátek bez výtokových armatur</t>
  </si>
  <si>
    <t>-1119434363</t>
  </si>
  <si>
    <t>72</t>
  </si>
  <si>
    <t>725211681</t>
  </si>
  <si>
    <t>Umyvadlo keramické zdravotní připevněné na stěnu šrouby bílé 640 mm</t>
  </si>
  <si>
    <t>1418093875</t>
  </si>
  <si>
    <t>"S2"  1</t>
  </si>
  <si>
    <t>73</t>
  </si>
  <si>
    <t>725211701</t>
  </si>
  <si>
    <t>Umývátko keramické stěnové 400 mm</t>
  </si>
  <si>
    <t>1141179840</t>
  </si>
  <si>
    <t>"S8"  1</t>
  </si>
  <si>
    <t>74</t>
  </si>
  <si>
    <t>725219102</t>
  </si>
  <si>
    <t>Montáž umyvadla připevněného na šrouby do zdiva</t>
  </si>
  <si>
    <t>-1345263234</t>
  </si>
  <si>
    <t>"S4"  4</t>
  </si>
  <si>
    <t>75</t>
  </si>
  <si>
    <t>642110951</t>
  </si>
  <si>
    <t>umyvadlo keramické U 465/465/140mm</t>
  </si>
  <si>
    <t>-986096949</t>
  </si>
  <si>
    <t xml:space="preserve">The Bathco Tenerife
</t>
  </si>
  <si>
    <t>P</t>
  </si>
  <si>
    <t>76</t>
  </si>
  <si>
    <t>725291111R</t>
  </si>
  <si>
    <t>Doplňky zařízení koupelen a záchodů toaletní invalidní sklopné antivandal nerez nástěnné zrcadlo -  600/450mm</t>
  </si>
  <si>
    <t>1801213939</t>
  </si>
  <si>
    <t>"Z1"  1</t>
  </si>
  <si>
    <t>77</t>
  </si>
  <si>
    <t>725291511R</t>
  </si>
  <si>
    <t>Doplňky zařízení koupelen a záchodů nerezové dávkovač tekutého mýdla SLZN 05</t>
  </si>
  <si>
    <t>-960623497</t>
  </si>
  <si>
    <t>"M2"  6</t>
  </si>
  <si>
    <t>78</t>
  </si>
  <si>
    <t>725291621R</t>
  </si>
  <si>
    <t>Doplňky zařízení koupelen a záchodů nerezové zásobník toaletních papírů SLZN 01</t>
  </si>
  <si>
    <t>-1327966569</t>
  </si>
  <si>
    <t>"M3"  7</t>
  </si>
  <si>
    <t>79</t>
  </si>
  <si>
    <t>725291631R</t>
  </si>
  <si>
    <t>Doplňky zařízení koupelen a záchodů nerezové atyp nástěnný nerezový odpadkový koš 70l - 75/30/25cm s poklopem</t>
  </si>
  <si>
    <t>2104952642</t>
  </si>
  <si>
    <t>"M5"  2</t>
  </si>
  <si>
    <t>80</t>
  </si>
  <si>
    <t>725291642R</t>
  </si>
  <si>
    <t>Doplňky zařízení koupelen a záchoů MYHM přebalovací pult závěsný sklopný (ořech) - 76/56/15cm</t>
  </si>
  <si>
    <t>-1844478538</t>
  </si>
  <si>
    <t>"M6"  2</t>
  </si>
  <si>
    <t>81</t>
  </si>
  <si>
    <t>725291703R</t>
  </si>
  <si>
    <t>Doplňky zařízení koupelen a záchodů nerezové madla rovná, délky 600 mm</t>
  </si>
  <si>
    <t>-2107023362</t>
  </si>
  <si>
    <t>"Dr"  1</t>
  </si>
  <si>
    <t>"č.m. 0.2"  1</t>
  </si>
  <si>
    <t>82</t>
  </si>
  <si>
    <t>725291706R</t>
  </si>
  <si>
    <t>Doplňky zařízení koupelen a záchodů urinálová zástěna JIKA Split 60/41 cm</t>
  </si>
  <si>
    <t>-1522679692</t>
  </si>
  <si>
    <t>"S6"  6</t>
  </si>
  <si>
    <t>83</t>
  </si>
  <si>
    <t>725291712R</t>
  </si>
  <si>
    <t>Doplňky zařízení koupelen a záchodů nerezové madlo krakorcové dl 800 mm</t>
  </si>
  <si>
    <t>-632996502</t>
  </si>
  <si>
    <t>84</t>
  </si>
  <si>
    <t>725291722R</t>
  </si>
  <si>
    <t>Doplňky zařízení koupelen a záchodů nerezové madlo krakorcové sklopné dl 800 mm</t>
  </si>
  <si>
    <t>180683776</t>
  </si>
  <si>
    <t>85</t>
  </si>
  <si>
    <t>725330840</t>
  </si>
  <si>
    <t>Demontáž výlevka litinová nebo ocelová</t>
  </si>
  <si>
    <t>-2146470243</t>
  </si>
  <si>
    <t>86</t>
  </si>
  <si>
    <t>725331111R</t>
  </si>
  <si>
    <t xml:space="preserve">Závěsná výlevka bez výtokových armatur keramická se sklopnou plastovou mřížkou </t>
  </si>
  <si>
    <t>67966788</t>
  </si>
  <si>
    <t>"S1"  1</t>
  </si>
  <si>
    <t>87</t>
  </si>
  <si>
    <t>725522121</t>
  </si>
  <si>
    <t>Topidlo koupelnové infrazářič 1,2 kW</t>
  </si>
  <si>
    <t>-134484971</t>
  </si>
  <si>
    <t>88</t>
  </si>
  <si>
    <t>725529301R</t>
  </si>
  <si>
    <t>Koupelnové doplňky montáž vysoušeče rukou</t>
  </si>
  <si>
    <t>-844433005</t>
  </si>
  <si>
    <t>"M1"  2</t>
  </si>
  <si>
    <t>"M8"  1</t>
  </si>
  <si>
    <t>89</t>
  </si>
  <si>
    <t>725990001</t>
  </si>
  <si>
    <t>Dryers STRX210- vysoušeč rukou</t>
  </si>
  <si>
    <t>soub.</t>
  </si>
  <si>
    <t>-475869160</t>
  </si>
  <si>
    <t>90</t>
  </si>
  <si>
    <t>725990002</t>
  </si>
  <si>
    <t>Jet Dryers Classic- vysoušeč rukou</t>
  </si>
  <si>
    <t>556867713</t>
  </si>
  <si>
    <t>91</t>
  </si>
  <si>
    <t>725530826</t>
  </si>
  <si>
    <t>Demontáž ohřívač elektrický akumulační do 800 litrů</t>
  </si>
  <si>
    <t>2087806641</t>
  </si>
  <si>
    <t>92</t>
  </si>
  <si>
    <t>725539303</t>
  </si>
  <si>
    <t>Montáž ohřívačů zásobníkových stacionárních tlakových do 250 litrů</t>
  </si>
  <si>
    <t>1457707716</t>
  </si>
  <si>
    <t>"B"  1</t>
  </si>
  <si>
    <t>93</t>
  </si>
  <si>
    <t>725590811</t>
  </si>
  <si>
    <t>Přemístění vnitrostaveništní demontovaných zařizovacích předmětů v objektech výšky do 6 m</t>
  </si>
  <si>
    <t>95778668</t>
  </si>
  <si>
    <t>94</t>
  </si>
  <si>
    <t>725810811</t>
  </si>
  <si>
    <t>Demontáž ventilů výtokových nástěnných</t>
  </si>
  <si>
    <t>-137812540</t>
  </si>
  <si>
    <t>95</t>
  </si>
  <si>
    <t>725813112</t>
  </si>
  <si>
    <t>Ventil rohový pračkový G 3/4</t>
  </si>
  <si>
    <t>1546492470</t>
  </si>
  <si>
    <t>96</t>
  </si>
  <si>
    <t>725820801</t>
  </si>
  <si>
    <t>Demontáž baterie nástěnné do G 3 / 4</t>
  </si>
  <si>
    <t>-1265494348</t>
  </si>
  <si>
    <t>97</t>
  </si>
  <si>
    <t>725820802</t>
  </si>
  <si>
    <t>Demontáž baterie stojánkové do jednoho otvoru</t>
  </si>
  <si>
    <t>1711059964</t>
  </si>
  <si>
    <t>98</t>
  </si>
  <si>
    <t>725821312</t>
  </si>
  <si>
    <t>Baterie dřezové nástěnné pákové s otáčivým kulatým ústím a délkou ramínka 300 mm</t>
  </si>
  <si>
    <t>-1346778414</t>
  </si>
  <si>
    <t>99</t>
  </si>
  <si>
    <t>725822642</t>
  </si>
  <si>
    <t>Baterie umyvadlové automatické senzorové s přívodem teplé a studené vody</t>
  </si>
  <si>
    <t>-1044718076</t>
  </si>
  <si>
    <t>725860811</t>
  </si>
  <si>
    <t>Demontáž uzávěrů zápachu jednoduchých</t>
  </si>
  <si>
    <t>1853601952</t>
  </si>
  <si>
    <t>101</t>
  </si>
  <si>
    <t>725869218</t>
  </si>
  <si>
    <t>Montáž zápachových uzávěrek U-sifonů</t>
  </si>
  <si>
    <t>-13828892</t>
  </si>
  <si>
    <t>102</t>
  </si>
  <si>
    <t>551618410</t>
  </si>
  <si>
    <t>vtok se zápachovou uzávěrkou HL 21  DN 32</t>
  </si>
  <si>
    <t>2132051151</t>
  </si>
  <si>
    <t>Kalich pro úkapy DN32 se zápachovou uzávěrkou a s přídavným uzávěrem (kuličkou) proti zápachu pro suchý stav</t>
  </si>
  <si>
    <t>103</t>
  </si>
  <si>
    <t>998725201</t>
  </si>
  <si>
    <t>Přesun hmot procentní pro zařizovací předměty v objektech v do 6 m</t>
  </si>
  <si>
    <t>345327601</t>
  </si>
  <si>
    <t>104</t>
  </si>
  <si>
    <t>726111031</t>
  </si>
  <si>
    <t>Instalační předstěna - klozet s ovládáním zepředu v 1080 mm závěsný do masivní zděné kce</t>
  </si>
  <si>
    <t>-69871236</t>
  </si>
  <si>
    <t>105</t>
  </si>
  <si>
    <t>726131043</t>
  </si>
  <si>
    <t>Instalační předstěna - klozet závěsný v 1120 mm s ovládáním zepředu pro postižené do stěn s kov kcí</t>
  </si>
  <si>
    <t>557198295</t>
  </si>
  <si>
    <t>106</t>
  </si>
  <si>
    <t>551470470</t>
  </si>
  <si>
    <t>splachovač WC pro splachovací nádržku Geberit SLW 02GT - tlačítko TANGO</t>
  </si>
  <si>
    <t>1248200625</t>
  </si>
  <si>
    <t>107</t>
  </si>
  <si>
    <t>551721120</t>
  </si>
  <si>
    <t>zdroj napájecí SLZ 03 230V AC/24V DC 170 x 130 x 85 mm max. 9 ventilů</t>
  </si>
  <si>
    <t>1581351318</t>
  </si>
  <si>
    <t>108</t>
  </si>
  <si>
    <t>551721100</t>
  </si>
  <si>
    <t>zdroj napájecí SLZ 01Z 230V AC/24V DC 170 x 130 x 85 mm max. 4 ventily</t>
  </si>
  <si>
    <t>-954519422</t>
  </si>
  <si>
    <t>109</t>
  </si>
  <si>
    <t>726131204R</t>
  </si>
  <si>
    <t>Instalační předstěna - montáž výlevky do lehkých stěn s kovovou kcí</t>
  </si>
  <si>
    <t>-1710828356</t>
  </si>
  <si>
    <t>110</t>
  </si>
  <si>
    <t>552817091</t>
  </si>
  <si>
    <t xml:space="preserve">montážní prvek pro závěsnou výlevku </t>
  </si>
  <si>
    <t>-318909843</t>
  </si>
  <si>
    <t>vč. instalační sady</t>
  </si>
  <si>
    <t>111</t>
  </si>
  <si>
    <t>998726211</t>
  </si>
  <si>
    <t>Přesun hmot procentní pro instalační prefabrikáty v objektech v do 6 m</t>
  </si>
  <si>
    <t>-2102536127</t>
  </si>
  <si>
    <t>112</t>
  </si>
  <si>
    <t>740991100</t>
  </si>
  <si>
    <t>Celková prohlídka elektrického rozvodu a zařízení do 100 000,- Kč</t>
  </si>
  <si>
    <t>-1982191942</t>
  </si>
  <si>
    <t>113</t>
  </si>
  <si>
    <t>743412111</t>
  </si>
  <si>
    <t>Montáž krabice přístrojová zapuštěná plast kruh KP,KU68/2-1901</t>
  </si>
  <si>
    <t>-1868276979</t>
  </si>
  <si>
    <t>114</t>
  </si>
  <si>
    <t>345715111</t>
  </si>
  <si>
    <t>krabice přístrojová instalační KP 68</t>
  </si>
  <si>
    <t>-362098036</t>
  </si>
  <si>
    <t>115</t>
  </si>
  <si>
    <t>743414111</t>
  </si>
  <si>
    <t>Montáž rozvodka zapuštěná plastová kruhová typ KU68/2-1903, KR97</t>
  </si>
  <si>
    <t>2007603470</t>
  </si>
  <si>
    <t>116</t>
  </si>
  <si>
    <t>345715210</t>
  </si>
  <si>
    <t>krabice univerzální z PH KU 68/2-1903</t>
  </si>
  <si>
    <t>-2029001919</t>
  </si>
  <si>
    <t>EAN 8595057600287</t>
  </si>
  <si>
    <t>117</t>
  </si>
  <si>
    <t>744411230</t>
  </si>
  <si>
    <t>Montáž kabel Cu sk.2 do 1 kV do 0,40 kg pod omítku stěn</t>
  </si>
  <si>
    <t>-21596946</t>
  </si>
  <si>
    <t>118</t>
  </si>
  <si>
    <t>341110300</t>
  </si>
  <si>
    <t>kabel silový s Cu jádrem CYKY 3x1,5 mm2</t>
  </si>
  <si>
    <t>-1386829924</t>
  </si>
  <si>
    <t>obsah kovu [kg/m], Cu =0,044, Al =0</t>
  </si>
  <si>
    <t>119</t>
  </si>
  <si>
    <t>341110360</t>
  </si>
  <si>
    <t>kabel silový s Cu jádrem CYKY 3x2,5 mm2</t>
  </si>
  <si>
    <t>-56349363</t>
  </si>
  <si>
    <t>obsah kovu [kg/m], Cu =0,074, Al =0</t>
  </si>
  <si>
    <t>120</t>
  </si>
  <si>
    <t>746212110</t>
  </si>
  <si>
    <t>Ukončení vodič izolovaný do 2,5 mm2 na svorkovnici</t>
  </si>
  <si>
    <t>1264130505</t>
  </si>
  <si>
    <t>"napaječ splach."  3</t>
  </si>
  <si>
    <t>121</t>
  </si>
  <si>
    <t>X74621291</t>
  </si>
  <si>
    <t>Zapojení a uvedení do provozu el. zásobníku vody</t>
  </si>
  <si>
    <t>572476090</t>
  </si>
  <si>
    <t>122</t>
  </si>
  <si>
    <t>X74621292</t>
  </si>
  <si>
    <t>Zapojení a uvedení do provozu el. osoušeče rukou</t>
  </si>
  <si>
    <t>-317843758</t>
  </si>
  <si>
    <t>123</t>
  </si>
  <si>
    <t>X74621293</t>
  </si>
  <si>
    <t>Zapojení a uvedení do provozu el. infrazářiče</t>
  </si>
  <si>
    <t>-374925319</t>
  </si>
  <si>
    <t>124</t>
  </si>
  <si>
    <t>X74621294</t>
  </si>
  <si>
    <t>Zapojení a uvedení do provozu el. splachovače</t>
  </si>
  <si>
    <t>-867311008</t>
  </si>
  <si>
    <t>125</t>
  </si>
  <si>
    <t>747112011</t>
  </si>
  <si>
    <t>Montáž vypínač (polo)zapuštěný bezšroubové připojení 1 -jednopólový</t>
  </si>
  <si>
    <t>-1744584080</t>
  </si>
  <si>
    <t>126</t>
  </si>
  <si>
    <t>345354020</t>
  </si>
  <si>
    <t>přístroj spínače jednopólového 10A 3559-A01345 bezšroubový</t>
  </si>
  <si>
    <t>-669432118</t>
  </si>
  <si>
    <t>127</t>
  </si>
  <si>
    <t>345364900</t>
  </si>
  <si>
    <t>kryt spínače jednopáčkový jednoduchý pro spínače řazení 1,2,6,7,1/0 TANGO3558A-A651</t>
  </si>
  <si>
    <t>1912344425</t>
  </si>
  <si>
    <t>128</t>
  </si>
  <si>
    <t>345367000</t>
  </si>
  <si>
    <t>rámeček pro spínače a zásuvky TANGO 3901A-B10 jednonásobný</t>
  </si>
  <si>
    <t>2070238247</t>
  </si>
  <si>
    <t>129</t>
  </si>
  <si>
    <t>748123129</t>
  </si>
  <si>
    <t>Montáž svítidlo LED bytové přisazené stropní panelové do 0,36 m2</t>
  </si>
  <si>
    <t>813592805</t>
  </si>
  <si>
    <t>130</t>
  </si>
  <si>
    <t>348999001</t>
  </si>
  <si>
    <t>LED svítidlo PanLED 25-09-840 SURFACE</t>
  </si>
  <si>
    <t>kpl.</t>
  </si>
  <si>
    <t>-1530649484</t>
  </si>
  <si>
    <t>131</t>
  </si>
  <si>
    <t>348999003</t>
  </si>
  <si>
    <t>LED svítidlo WL120V LED16S/830 PSR WH IP54</t>
  </si>
  <si>
    <t>-304390587</t>
  </si>
  <si>
    <t>132</t>
  </si>
  <si>
    <t>766660001</t>
  </si>
  <si>
    <t>Montáž dveřních křídel otvíravých 1křídlových š do 0,8 m do ocelové zárubně</t>
  </si>
  <si>
    <t>473461150</t>
  </si>
  <si>
    <t>133</t>
  </si>
  <si>
    <t>766660351</t>
  </si>
  <si>
    <t>Montáž posuvných dveří jednokřídlových průchozí šířky do 800 mm do pojezdu na stěnu</t>
  </si>
  <si>
    <t>-2063631896</t>
  </si>
  <si>
    <t>134</t>
  </si>
  <si>
    <t>611640801</t>
  </si>
  <si>
    <t>dveře vnitřní profilované plné Elegant Komfortr10 1křídlé 60x197  CPL teak struktur</t>
  </si>
  <si>
    <t>1443391016</t>
  </si>
  <si>
    <t>135</t>
  </si>
  <si>
    <t>611640821</t>
  </si>
  <si>
    <t>dveře vnitřní profilované plné Elegant Komfortr10 1křídlé 70x197  CPL teak struktur</t>
  </si>
  <si>
    <t>-106038213</t>
  </si>
  <si>
    <t>136</t>
  </si>
  <si>
    <t>611640841</t>
  </si>
  <si>
    <t>dveře vnitřní profilované plné Elegant Komfortr10 1křídlé 80x197  CPL teak struktur</t>
  </si>
  <si>
    <t>-1368611897</t>
  </si>
  <si>
    <t>"Ds"  2</t>
  </si>
  <si>
    <t>137</t>
  </si>
  <si>
    <t>766660716</t>
  </si>
  <si>
    <t>Montáž dveřních křídel samozavírače na dřevěnou zárubeň</t>
  </si>
  <si>
    <t>1355583594</t>
  </si>
  <si>
    <t>"Dr"  2</t>
  </si>
  <si>
    <t>138</t>
  </si>
  <si>
    <t>549172500</t>
  </si>
  <si>
    <t>samozavírač dveří hydraulický K214 č.11 zlatá bronz</t>
  </si>
  <si>
    <t>-814284185</t>
  </si>
  <si>
    <t>139</t>
  </si>
  <si>
    <t>766660722</t>
  </si>
  <si>
    <t>Montáž dveřního kování - zámku</t>
  </si>
  <si>
    <t>-170075649</t>
  </si>
  <si>
    <t>"Dr"  3</t>
  </si>
  <si>
    <t>140</t>
  </si>
  <si>
    <t>549146281</t>
  </si>
  <si>
    <t xml:space="preserve">kování vrchní dveřní klika včetně rozet a montážního materiálu LUSY nerez </t>
  </si>
  <si>
    <t>pár</t>
  </si>
  <si>
    <t>1889554028</t>
  </si>
  <si>
    <t>EAN 48249 cena zahrnuje kování včetně rozet a montážního materiálu.</t>
  </si>
  <si>
    <t>141</t>
  </si>
  <si>
    <t>549146271</t>
  </si>
  <si>
    <t xml:space="preserve">kování spodní cylinrická rozeta včetně montážního materiálu LUSY nerez </t>
  </si>
  <si>
    <t>1255538958</t>
  </si>
  <si>
    <t>EAN 28395</t>
  </si>
  <si>
    <t>142</t>
  </si>
  <si>
    <t>549146272</t>
  </si>
  <si>
    <t>-942292121</t>
  </si>
  <si>
    <t>EAN 28401</t>
  </si>
  <si>
    <t>143</t>
  </si>
  <si>
    <t>549264000</t>
  </si>
  <si>
    <t>zámek stavební dveřní zadlabací s vložkou 5131</t>
  </si>
  <si>
    <t>-407203190</t>
  </si>
  <si>
    <t>144</t>
  </si>
  <si>
    <t>549641511</t>
  </si>
  <si>
    <t>vložka zámková cylindrická oboustranná FAB systém ZOO + 4 klíče</t>
  </si>
  <si>
    <t>-1755980709</t>
  </si>
  <si>
    <t>145</t>
  </si>
  <si>
    <t>766691914</t>
  </si>
  <si>
    <t>Vyvěšení nebo zavěšení dřevěných křídel dveří pl do 2 m2</t>
  </si>
  <si>
    <t>-1052747414</t>
  </si>
  <si>
    <t>146</t>
  </si>
  <si>
    <t>766695213</t>
  </si>
  <si>
    <t>Montáž truhlářských prahů dveří 1křídlových šířky přes 10 cm</t>
  </si>
  <si>
    <t>-772133310</t>
  </si>
  <si>
    <t>147</t>
  </si>
  <si>
    <t>611871810</t>
  </si>
  <si>
    <t>prah dveřní dřevěný dubový tl 2 cm dl.92 cm š 15 cm</t>
  </si>
  <si>
    <t>-343360870</t>
  </si>
  <si>
    <t>148</t>
  </si>
  <si>
    <t>998766201</t>
  </si>
  <si>
    <t>Přesun hmot procentní pro konstrukce truhlářské v objektech v do 6 m</t>
  </si>
  <si>
    <t>1566250456</t>
  </si>
  <si>
    <t>149</t>
  </si>
  <si>
    <t>771574154</t>
  </si>
  <si>
    <t>Montáž podlah keramických velkoformátových lepených rozlivovým lepidlem přes 4 do 6 ks/ m2</t>
  </si>
  <si>
    <t>-727348996</t>
  </si>
  <si>
    <t>150</t>
  </si>
  <si>
    <t>597612991</t>
  </si>
  <si>
    <t xml:space="preserve">dlaždice keramické RAKO - GOLEM BÉŽOVÝ 44,5 x 44,5cm </t>
  </si>
  <si>
    <t>2111749763</t>
  </si>
  <si>
    <t>151</t>
  </si>
  <si>
    <t>771579191</t>
  </si>
  <si>
    <t>Příplatek k montáž podlah keramických za plochu do 5 m2</t>
  </si>
  <si>
    <t>1266304280</t>
  </si>
  <si>
    <t>152</t>
  </si>
  <si>
    <t>771591111</t>
  </si>
  <si>
    <t>Podlahy penetrace podkladu</t>
  </si>
  <si>
    <t>-414611562</t>
  </si>
  <si>
    <t>153</t>
  </si>
  <si>
    <t>771990112</t>
  </si>
  <si>
    <t>Vyrovnání podkladu samonivelační stěrkou tl 4 mm pevnosti 30 Mpa</t>
  </si>
  <si>
    <t>-1689873924</t>
  </si>
  <si>
    <t>154</t>
  </si>
  <si>
    <t>771990192</t>
  </si>
  <si>
    <t>Příplatek k vyrovnání podkladu dlažby samonivelační stěrkou pevnosti 30 Mpa ZKD 1 mm tloušťky</t>
  </si>
  <si>
    <t>-19020028</t>
  </si>
  <si>
    <t>155</t>
  </si>
  <si>
    <t>998771201</t>
  </si>
  <si>
    <t>Přesun hmot procentní pro podlahy z dlaždic v objektech v do 6 m</t>
  </si>
  <si>
    <t>-208947607</t>
  </si>
  <si>
    <t>156</t>
  </si>
  <si>
    <t>781474154</t>
  </si>
  <si>
    <t>Montáž obkladů vnitřních keramických velkoformátových do 6 ks/m2 lepených flexibilním lepidlem</t>
  </si>
  <si>
    <t>5919936</t>
  </si>
  <si>
    <t>157</t>
  </si>
  <si>
    <t>597613091</t>
  </si>
  <si>
    <t xml:space="preserve">keramický obklad TEAKSTONE 30 x 60 cm </t>
  </si>
  <si>
    <t>-482140935</t>
  </si>
  <si>
    <t>158</t>
  </si>
  <si>
    <t>781479191</t>
  </si>
  <si>
    <t>Příplatek k montáži obkladů vnitřních keramických hladkých za plochu do 10 m2</t>
  </si>
  <si>
    <t>-556161517</t>
  </si>
  <si>
    <t>159</t>
  </si>
  <si>
    <t>781479194</t>
  </si>
  <si>
    <t>Příplatek k montáži obkladů vnitřních keramických hladkých za nerovný povrch</t>
  </si>
  <si>
    <t>986222076</t>
  </si>
  <si>
    <t>160</t>
  </si>
  <si>
    <t>781491011</t>
  </si>
  <si>
    <t>Montáž zrcadel plochy do 1 m2 lepených silikonovým tmelem na podkladní omítku</t>
  </si>
  <si>
    <t>-827789571</t>
  </si>
  <si>
    <t>"Z4"  0,5*1</t>
  </si>
  <si>
    <t>161</t>
  </si>
  <si>
    <t>781491012</t>
  </si>
  <si>
    <t>Montáž zrcadel plochy přes 1 m2 lepených silikonovým tmelem na podkladní omítku</t>
  </si>
  <si>
    <t>-137314655</t>
  </si>
  <si>
    <t>"Z2"  1,46*1*2</t>
  </si>
  <si>
    <t>"Z3"  1,76*1</t>
  </si>
  <si>
    <t>162</t>
  </si>
  <si>
    <t>634651260</t>
  </si>
  <si>
    <t>zrcadlo nemontované čiré tl. 5 mm, max. rozměr 3210 x 2250 mm</t>
  </si>
  <si>
    <t>-1377900630</t>
  </si>
  <si>
    <t>163</t>
  </si>
  <si>
    <t>781494111R</t>
  </si>
  <si>
    <t>Profily rohové lepené flexibilním lepidlem</t>
  </si>
  <si>
    <t>-973283771</t>
  </si>
  <si>
    <t>"č.m. 0.2"  2,32+2,02*2</t>
  </si>
  <si>
    <t>"č.m. 0.3"  2,32+2,02*2+0,57*3</t>
  </si>
  <si>
    <t>"č.m. 0.4"  0</t>
  </si>
  <si>
    <t>"č.m. 0.5"  0</t>
  </si>
  <si>
    <t>"č.m. 0.6+0.1+0.7+0.8"  2,32+(0,57*3)*3</t>
  </si>
  <si>
    <t>"č.m. 0.9+0.10+0.11"  2,32</t>
  </si>
  <si>
    <t>"č.m. 0.12"  2,32+2,02*2</t>
  </si>
  <si>
    <t>164</t>
  </si>
  <si>
    <t>283421491</t>
  </si>
  <si>
    <t>lišty pro obklady délka 2,5 m Schlüter®-QUADEC- E ocel V2A</t>
  </si>
  <si>
    <t>-1388392323</t>
  </si>
  <si>
    <t>Ukončovací a rohový profil s přepážkou.</t>
  </si>
  <si>
    <t>165</t>
  </si>
  <si>
    <t>781495111</t>
  </si>
  <si>
    <t>Penetrace podkladu vnitřních obkladů</t>
  </si>
  <si>
    <t>1062309316</t>
  </si>
  <si>
    <t>166</t>
  </si>
  <si>
    <t>781495141</t>
  </si>
  <si>
    <t>Průnik obkladem kruhový do DN 30 bez izolace</t>
  </si>
  <si>
    <t>-213865933</t>
  </si>
  <si>
    <t>"V"  2</t>
  </si>
  <si>
    <t>"U"  6*3</t>
  </si>
  <si>
    <t>"el"  4</t>
  </si>
  <si>
    <t>167</t>
  </si>
  <si>
    <t>781495143</t>
  </si>
  <si>
    <t>Průnik obkladem kruhový přes DN 90 bez izolace</t>
  </si>
  <si>
    <t>-1414248037</t>
  </si>
  <si>
    <t>"V"  1</t>
  </si>
  <si>
    <t>"WC"  7</t>
  </si>
  <si>
    <t>168</t>
  </si>
  <si>
    <t>781495153</t>
  </si>
  <si>
    <t>Průnik obkladem hranatý o delší straně přes 90 mm bez izolace</t>
  </si>
  <si>
    <t>1691386576</t>
  </si>
  <si>
    <t>169</t>
  </si>
  <si>
    <t>998781201</t>
  </si>
  <si>
    <t>Přesun hmot procentní pro obklady keramické v objektech v do 6 m</t>
  </si>
  <si>
    <t>236308181</t>
  </si>
  <si>
    <t>170</t>
  </si>
  <si>
    <t>783000201</t>
  </si>
  <si>
    <t>Přemístění okenních nebo dveřních křídel pro zhotovení nátěrů vodorovné do 50 m</t>
  </si>
  <si>
    <t>-1100165732</t>
  </si>
  <si>
    <t>"Dr" 3</t>
  </si>
  <si>
    <t>171</t>
  </si>
  <si>
    <t>783101205</t>
  </si>
  <si>
    <t>Dekorativní obroušení podkladu truhlářských konstrukcí před provedením nátěru</t>
  </si>
  <si>
    <t>-710123359</t>
  </si>
  <si>
    <t>"Dr"  (0,8*2)*2*3+(2,02*2+0,8)*0,2*3</t>
  </si>
  <si>
    <t>172</t>
  </si>
  <si>
    <t>783101403</t>
  </si>
  <si>
    <t>Oprášení podkladu truhlářských konstrukcí před provedením nátěru</t>
  </si>
  <si>
    <t>1279467035</t>
  </si>
  <si>
    <t>173</t>
  </si>
  <si>
    <t>783118101</t>
  </si>
  <si>
    <t>Lazurovací jednonásobný syntetický nátěr truhlářských konstrukcí</t>
  </si>
  <si>
    <t>-1634625581</t>
  </si>
  <si>
    <t>174</t>
  </si>
  <si>
    <t>783152121</t>
  </si>
  <si>
    <t>Lokální tmelení truhlářských konstrukcí včetně přebroušení polyesterovým tmelem plochy do 50%</t>
  </si>
  <si>
    <t>-1498718726</t>
  </si>
  <si>
    <t>175</t>
  </si>
  <si>
    <t>783301303</t>
  </si>
  <si>
    <t>Bezoplachové odrezivění zámečnických konstrukcí</t>
  </si>
  <si>
    <t>-397470736</t>
  </si>
  <si>
    <t>***konstrukce ozn. Ds</t>
  </si>
  <si>
    <t>"06"  (0,8+1,97*2)*0,2</t>
  </si>
  <si>
    <t>"11"  (0,8+1,97*2)*0,2</t>
  </si>
  <si>
    <t>***konstrukce ozn. D6</t>
  </si>
  <si>
    <t>"04" (0,6+1,97*2)*0,2</t>
  </si>
  <si>
    <t>***konstrukce ozn. Dn7</t>
  </si>
  <si>
    <t>"05"  (0,7+1,97*2)*0,2</t>
  </si>
  <si>
    <t>***konstrukce ozn. D7</t>
  </si>
  <si>
    <t>"06"  (0,7+1,97*2)*0,2</t>
  </si>
  <si>
    <t>176</t>
  </si>
  <si>
    <t>783301313</t>
  </si>
  <si>
    <t>Odmaštění zámečnických konstrukcí ředidlovým odmašťovačem</t>
  </si>
  <si>
    <t>1663128618</t>
  </si>
  <si>
    <t>177</t>
  </si>
  <si>
    <t>783306807</t>
  </si>
  <si>
    <t>Odstranění nátěru ze zámečnických konstrukcí odstraňovačem nátěrů</t>
  </si>
  <si>
    <t>943795340</t>
  </si>
  <si>
    <t>178</t>
  </si>
  <si>
    <t>783314203</t>
  </si>
  <si>
    <t>Základní antikorozní jednonásobný syntetický samozákladující nátěr zámečnických konstrukcí</t>
  </si>
  <si>
    <t>1567252018</t>
  </si>
  <si>
    <t>179</t>
  </si>
  <si>
    <t>783315103</t>
  </si>
  <si>
    <t>Mezinátěr jednonásobný syntetický  samozákladující zámečnických konstrukcí</t>
  </si>
  <si>
    <t>-1087512405</t>
  </si>
  <si>
    <t>180</t>
  </si>
  <si>
    <t>783317101</t>
  </si>
  <si>
    <t>Krycí jednonásobný syntetický standardní nátěr zámečnických konstrukcí</t>
  </si>
  <si>
    <t>306818658</t>
  </si>
  <si>
    <t>181</t>
  </si>
  <si>
    <t>784121001</t>
  </si>
  <si>
    <t>Oškrabání malby v mísnostech výšky do 3,80 m</t>
  </si>
  <si>
    <t>1671181800</t>
  </si>
  <si>
    <t>182</t>
  </si>
  <si>
    <t>784121011</t>
  </si>
  <si>
    <t>Rozmývání podkladu po oškrabání malby v místnostech výšky do 3,80 m</t>
  </si>
  <si>
    <t>-556424444</t>
  </si>
  <si>
    <t>183</t>
  </si>
  <si>
    <t>784181101</t>
  </si>
  <si>
    <t>Základní akrylátová jednonásobná penetrace podkladu v místnostech výšky do 3,80m</t>
  </si>
  <si>
    <t>1111843594</t>
  </si>
  <si>
    <t>184</t>
  </si>
  <si>
    <t>784221101</t>
  </si>
  <si>
    <t>Dvojnásobné bílé malby  ze směsí za sucha dobře otěruvzdorných v místnostech do 3,80 m</t>
  </si>
  <si>
    <t>-1335685770</t>
  </si>
  <si>
    <t>***stropy</t>
  </si>
  <si>
    <t>*****</t>
  </si>
  <si>
    <t>185</t>
  </si>
  <si>
    <t>HZS2211</t>
  </si>
  <si>
    <t>Hodinová zúčtovací sazba instalatér</t>
  </si>
  <si>
    <t>hod</t>
  </si>
  <si>
    <t>512</t>
  </si>
  <si>
    <t>1087182756</t>
  </si>
  <si>
    <t>***ostatní demontáže a předání objednateli:</t>
  </si>
  <si>
    <t>"odpojení od přípojky a zajištění"  1</t>
  </si>
  <si>
    <t>"dávkovač mýdla"   6*0,1666</t>
  </si>
  <si>
    <t>"dávkovač paíru"  6*0,1666</t>
  </si>
  <si>
    <t>"toaletní madla"   2*0,1666</t>
  </si>
  <si>
    <t>"přebalovací pult"  2*0,5</t>
  </si>
  <si>
    <t>"reklamní panel"  4*0,1666</t>
  </si>
  <si>
    <t>"zrcadlo"  4*0,333</t>
  </si>
  <si>
    <t>"dv. doraz"  7*0,1666</t>
  </si>
  <si>
    <t>"háček"  6*0,1666</t>
  </si>
  <si>
    <t>"podomítkové spl."  6*1,5</t>
  </si>
  <si>
    <t>186</t>
  </si>
  <si>
    <t>HZS2221</t>
  </si>
  <si>
    <t>Hodinová zúčtovací sazba elektrikář</t>
  </si>
  <si>
    <t>1347661595</t>
  </si>
  <si>
    <t>***demontáže a předání objednateli:</t>
  </si>
  <si>
    <t>"odpojení od zdroje a zajištění"  0,5</t>
  </si>
  <si>
    <t>"osoušeč ruk" 3*0,5</t>
  </si>
  <si>
    <t>"el. přímotop"  2*0,41666</t>
  </si>
  <si>
    <t>"svítidla"  26*0,333</t>
  </si>
  <si>
    <t>"přístroje"  13*2*0,0833</t>
  </si>
  <si>
    <t>"rozvodnice"  1</t>
  </si>
  <si>
    <t>187</t>
  </si>
  <si>
    <t>HZS2222</t>
  </si>
  <si>
    <t>Hodinová zúčtovací sazba elektrikář odborný</t>
  </si>
  <si>
    <t>-1885166291</t>
  </si>
  <si>
    <t>"úpravy na stávajícím zařízení"  10</t>
  </si>
  <si>
    <t>188</t>
  </si>
  <si>
    <t>HZS3211</t>
  </si>
  <si>
    <t>Hodinová zúčtovací sazba montér vzduchotechniky a chlazení</t>
  </si>
  <si>
    <t>-1085947657</t>
  </si>
  <si>
    <t>"úpravy stávajícího zařízení"  10</t>
  </si>
  <si>
    <t>"odskoušení a uvedení do provozu"  1</t>
  </si>
  <si>
    <t>VP - Vícepráce</t>
  </si>
  <si>
    <t>PN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</si>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</sst>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4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8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0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0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4" fontId="27" fillId="0" borderId="17" xfId="0" applyNumberFormat="1" applyFont="1" applyBorder="1" applyAlignment="1" applyProtection="1">
      <alignment vertical="center"/>
    </xf>
    <xf numFmtId="166" fontId="27" fillId="0" borderId="17" xfId="0" applyNumberFormat="1" applyFont="1" applyBorder="1" applyAlignment="1" applyProtection="1">
      <alignment vertical="center"/>
    </xf>
    <xf numFmtId="4" fontId="27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 applyProtection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 applyProtection="1">
      <alignment vertical="center"/>
    </xf>
    <xf numFmtId="0" fontId="23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167" fontId="1" fillId="0" borderId="0" xfId="0" applyNumberFormat="1" applyFont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4" fillId="0" borderId="25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0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</xf>
    <xf numFmtId="49" fontId="34" fillId="0" borderId="25" xfId="0" applyNumberFormat="1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center" vertical="center" wrapText="1"/>
    </xf>
    <xf numFmtId="167" fontId="34" fillId="0" borderId="25" xfId="0" applyNumberFormat="1" applyFont="1" applyBorder="1" applyAlignment="1" applyProtection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15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7" fillId="0" borderId="0" xfId="0" applyNumberFormat="1" applyFont="1" applyBorder="1" applyAlignment="1" applyProtection="1">
      <alignment vertical="center"/>
    </xf>
    <xf numFmtId="4" fontId="18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2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4" fontId="23" fillId="0" borderId="0" xfId="0" applyNumberFormat="1" applyFont="1" applyBorder="1" applyAlignment="1" applyProtection="1">
      <alignment horizontal="right" vertical="center"/>
    </xf>
    <xf numFmtId="4" fontId="23" fillId="0" borderId="0" xfId="0" applyNumberFormat="1" applyFont="1" applyBorder="1" applyAlignment="1" applyProtection="1">
      <alignment vertical="center"/>
    </xf>
    <xf numFmtId="4" fontId="23" fillId="6" borderId="0" xfId="0" applyNumberFormat="1" applyFont="1" applyFill="1" applyBorder="1" applyAlignment="1" applyProtection="1">
      <alignment vertical="center"/>
    </xf>
    <xf numFmtId="0" fontId="11" fillId="3" borderId="0" xfId="0" applyFont="1" applyFill="1" applyAlignment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4" fontId="18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/>
    <xf numFmtId="4" fontId="29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30" fillId="6" borderId="23" xfId="0" applyFont="1" applyFill="1" applyBorder="1" applyAlignment="1" applyProtection="1">
      <alignment horizontal="center" vertical="center" wrapText="1"/>
    </xf>
    <xf numFmtId="0" fontId="0" fillId="6" borderId="24" xfId="0" applyFont="1" applyFill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33" fillId="0" borderId="12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vertical="center"/>
    </xf>
    <xf numFmtId="4" fontId="34" fillId="4" borderId="25" xfId="0" applyNumberFormat="1" applyFont="1" applyFill="1" applyBorder="1" applyAlignment="1" applyProtection="1">
      <alignment vertical="center"/>
      <protection locked="0"/>
    </xf>
    <xf numFmtId="4" fontId="34" fillId="0" borderId="25" xfId="0" applyNumberFormat="1" applyFont="1" applyBorder="1" applyAlignment="1" applyProtection="1">
      <alignment vertical="center"/>
    </xf>
    <xf numFmtId="0" fontId="35" fillId="0" borderId="12" xfId="0" applyFont="1" applyBorder="1" applyAlignment="1" applyProtection="1">
      <alignment vertical="center" wrapText="1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vertical="center"/>
      <protection locked="0"/>
    </xf>
    <xf numFmtId="4" fontId="23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4" fontId="5" fillId="0" borderId="17" xfId="0" applyNumberFormat="1" applyFont="1" applyBorder="1" applyAlignment="1" applyProtection="1"/>
    <xf numFmtId="4" fontId="5" fillId="0" borderId="17" xfId="0" applyNumberFormat="1" applyFont="1" applyBorder="1" applyAlignment="1" applyProtection="1">
      <alignment vertical="center"/>
    </xf>
    <xf numFmtId="0" fontId="37" fillId="0" borderId="0" xfId="1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39" fillId="2" borderId="0" xfId="0" applyFont="1" applyFill="1" applyAlignment="1" applyProtection="1">
      <alignment vertical="center"/>
    </xf>
    <xf numFmtId="0" fontId="38" fillId="2" borderId="0" xfId="0" applyFont="1" applyFill="1" applyAlignment="1" applyProtection="1">
      <alignment horizontal="left" vertical="center"/>
    </xf>
    <xf numFmtId="0" fontId="40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40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B384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AE7A7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282" t="s">
        <v>0</v>
      </c>
      <c r="B1" s="283"/>
      <c r="C1" s="283"/>
      <c r="D1" s="284" t="s">
        <v>1</v>
      </c>
      <c r="E1" s="283"/>
      <c r="F1" s="283"/>
      <c r="G1" s="283"/>
      <c r="H1" s="283"/>
      <c r="I1" s="283"/>
      <c r="J1" s="283"/>
      <c r="K1" s="285" t="s">
        <v>1135</v>
      </c>
      <c r="L1" s="285"/>
      <c r="M1" s="285"/>
      <c r="N1" s="285"/>
      <c r="O1" s="285"/>
      <c r="P1" s="285"/>
      <c r="Q1" s="285"/>
      <c r="R1" s="285"/>
      <c r="S1" s="285"/>
      <c r="T1" s="283"/>
      <c r="U1" s="283"/>
      <c r="V1" s="283"/>
      <c r="W1" s="285" t="s">
        <v>1136</v>
      </c>
      <c r="X1" s="285"/>
      <c r="Y1" s="285"/>
      <c r="Z1" s="285"/>
      <c r="AA1" s="285"/>
      <c r="AB1" s="285"/>
      <c r="AC1" s="285"/>
      <c r="AD1" s="285"/>
      <c r="AE1" s="285"/>
      <c r="AF1" s="285"/>
      <c r="AG1" s="283"/>
      <c r="AH1" s="28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</row>
    <row r="2" spans="1:73" ht="36.950000000000003" customHeight="1" x14ac:dyDescent="0.3">
      <c r="C2" s="192" t="s">
        <v>5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R2" s="235" t="s">
        <v>6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5" t="s">
        <v>7</v>
      </c>
      <c r="BT2" s="15" t="s">
        <v>8</v>
      </c>
    </row>
    <row r="3" spans="1:73" ht="6.95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7</v>
      </c>
      <c r="BT3" s="15" t="s">
        <v>9</v>
      </c>
    </row>
    <row r="4" spans="1:73" ht="36.950000000000003" customHeight="1" x14ac:dyDescent="0.3">
      <c r="B4" s="19"/>
      <c r="C4" s="194" t="s">
        <v>10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21"/>
      <c r="AS4" s="22" t="s">
        <v>11</v>
      </c>
      <c r="BE4" s="23" t="s">
        <v>12</v>
      </c>
      <c r="BS4" s="15" t="s">
        <v>13</v>
      </c>
    </row>
    <row r="5" spans="1:73" ht="14.45" customHeight="1" x14ac:dyDescent="0.3">
      <c r="B5" s="19"/>
      <c r="C5" s="20"/>
      <c r="D5" s="24" t="s">
        <v>14</v>
      </c>
      <c r="E5" s="20"/>
      <c r="F5" s="20"/>
      <c r="G5" s="20"/>
      <c r="H5" s="20"/>
      <c r="I5" s="20"/>
      <c r="J5" s="20"/>
      <c r="K5" s="199" t="s">
        <v>15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"/>
      <c r="AQ5" s="21"/>
      <c r="BE5" s="196" t="s">
        <v>16</v>
      </c>
      <c r="BS5" s="15" t="s">
        <v>7</v>
      </c>
    </row>
    <row r="6" spans="1:73" ht="36.950000000000003" customHeight="1" x14ac:dyDescent="0.3">
      <c r="B6" s="19"/>
      <c r="C6" s="20"/>
      <c r="D6" s="26" t="s">
        <v>17</v>
      </c>
      <c r="E6" s="20"/>
      <c r="F6" s="20"/>
      <c r="G6" s="20"/>
      <c r="H6" s="20"/>
      <c r="I6" s="20"/>
      <c r="J6" s="20"/>
      <c r="K6" s="200" t="s">
        <v>18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20"/>
      <c r="AQ6" s="21"/>
      <c r="BE6" s="193"/>
      <c r="BS6" s="15" t="s">
        <v>19</v>
      </c>
    </row>
    <row r="7" spans="1:73" ht="14.45" customHeight="1" x14ac:dyDescent="0.3">
      <c r="B7" s="19"/>
      <c r="C7" s="20"/>
      <c r="D7" s="27" t="s">
        <v>20</v>
      </c>
      <c r="E7" s="20"/>
      <c r="F7" s="20"/>
      <c r="G7" s="20"/>
      <c r="H7" s="20"/>
      <c r="I7" s="20"/>
      <c r="J7" s="20"/>
      <c r="K7" s="25" t="s">
        <v>21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22</v>
      </c>
      <c r="AL7" s="20"/>
      <c r="AM7" s="20"/>
      <c r="AN7" s="25" t="s">
        <v>23</v>
      </c>
      <c r="AO7" s="20"/>
      <c r="AP7" s="20"/>
      <c r="AQ7" s="21"/>
      <c r="BE7" s="193"/>
      <c r="BS7" s="15" t="s">
        <v>24</v>
      </c>
    </row>
    <row r="8" spans="1:73" ht="14.45" customHeight="1" x14ac:dyDescent="0.3">
      <c r="B8" s="19"/>
      <c r="C8" s="20"/>
      <c r="D8" s="27" t="s">
        <v>25</v>
      </c>
      <c r="E8" s="20"/>
      <c r="F8" s="20"/>
      <c r="G8" s="20"/>
      <c r="H8" s="20"/>
      <c r="I8" s="20"/>
      <c r="J8" s="20"/>
      <c r="K8" s="25" t="s">
        <v>26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27</v>
      </c>
      <c r="AL8" s="20"/>
      <c r="AM8" s="20"/>
      <c r="AN8" s="28" t="s">
        <v>28</v>
      </c>
      <c r="AO8" s="20"/>
      <c r="AP8" s="20"/>
      <c r="AQ8" s="21"/>
      <c r="BE8" s="193"/>
      <c r="BS8" s="15" t="s">
        <v>29</v>
      </c>
    </row>
    <row r="9" spans="1:73" ht="14.45" customHeight="1" x14ac:dyDescent="0.3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  <c r="BE9" s="193"/>
      <c r="BS9" s="15" t="s">
        <v>30</v>
      </c>
    </row>
    <row r="10" spans="1:73" ht="14.45" customHeight="1" x14ac:dyDescent="0.3">
      <c r="B10" s="19"/>
      <c r="C10" s="20"/>
      <c r="D10" s="27" t="s">
        <v>31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32</v>
      </c>
      <c r="AL10" s="20"/>
      <c r="AM10" s="20"/>
      <c r="AN10" s="25" t="s">
        <v>33</v>
      </c>
      <c r="AO10" s="20"/>
      <c r="AP10" s="20"/>
      <c r="AQ10" s="21"/>
      <c r="BE10" s="193"/>
      <c r="BS10" s="15" t="s">
        <v>19</v>
      </c>
    </row>
    <row r="11" spans="1:73" ht="18.399999999999999" customHeight="1" x14ac:dyDescent="0.3">
      <c r="B11" s="19"/>
      <c r="C11" s="20"/>
      <c r="D11" s="20"/>
      <c r="E11" s="25" t="s">
        <v>34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35</v>
      </c>
      <c r="AL11" s="20"/>
      <c r="AM11" s="20"/>
      <c r="AN11" s="25" t="s">
        <v>33</v>
      </c>
      <c r="AO11" s="20"/>
      <c r="AP11" s="20"/>
      <c r="AQ11" s="21"/>
      <c r="BE11" s="193"/>
      <c r="BS11" s="15" t="s">
        <v>19</v>
      </c>
    </row>
    <row r="12" spans="1:73" ht="6.95" customHeight="1" x14ac:dyDescent="0.3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1"/>
      <c r="BE12" s="193"/>
      <c r="BS12" s="15" t="s">
        <v>19</v>
      </c>
    </row>
    <row r="13" spans="1:73" ht="14.45" customHeight="1" x14ac:dyDescent="0.3">
      <c r="B13" s="19"/>
      <c r="C13" s="20"/>
      <c r="D13" s="27" t="s">
        <v>36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32</v>
      </c>
      <c r="AL13" s="20"/>
      <c r="AM13" s="20"/>
      <c r="AN13" s="29" t="s">
        <v>37</v>
      </c>
      <c r="AO13" s="20"/>
      <c r="AP13" s="20"/>
      <c r="AQ13" s="21"/>
      <c r="BE13" s="193"/>
      <c r="BS13" s="15" t="s">
        <v>19</v>
      </c>
    </row>
    <row r="14" spans="1:73" x14ac:dyDescent="0.3">
      <c r="B14" s="19"/>
      <c r="C14" s="20"/>
      <c r="D14" s="20"/>
      <c r="E14" s="201" t="s">
        <v>37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27" t="s">
        <v>35</v>
      </c>
      <c r="AL14" s="20"/>
      <c r="AM14" s="20"/>
      <c r="AN14" s="29" t="s">
        <v>37</v>
      </c>
      <c r="AO14" s="20"/>
      <c r="AP14" s="20"/>
      <c r="AQ14" s="21"/>
      <c r="BE14" s="193"/>
      <c r="BS14" s="15" t="s">
        <v>19</v>
      </c>
    </row>
    <row r="15" spans="1:73" ht="6.95" customHeight="1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1"/>
      <c r="BE15" s="193"/>
      <c r="BS15" s="15" t="s">
        <v>4</v>
      </c>
    </row>
    <row r="16" spans="1:73" ht="14.45" customHeight="1" x14ac:dyDescent="0.3">
      <c r="B16" s="19"/>
      <c r="C16" s="20"/>
      <c r="D16" s="27" t="s">
        <v>38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32</v>
      </c>
      <c r="AL16" s="20"/>
      <c r="AM16" s="20"/>
      <c r="AN16" s="25" t="s">
        <v>33</v>
      </c>
      <c r="AO16" s="20"/>
      <c r="AP16" s="20"/>
      <c r="AQ16" s="21"/>
      <c r="BE16" s="193"/>
      <c r="BS16" s="15" t="s">
        <v>4</v>
      </c>
    </row>
    <row r="17" spans="2:71" ht="18.399999999999999" customHeight="1" x14ac:dyDescent="0.3">
      <c r="B17" s="19"/>
      <c r="C17" s="20"/>
      <c r="D17" s="20"/>
      <c r="E17" s="25" t="s">
        <v>39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35</v>
      </c>
      <c r="AL17" s="20"/>
      <c r="AM17" s="20"/>
      <c r="AN17" s="25" t="s">
        <v>33</v>
      </c>
      <c r="AO17" s="20"/>
      <c r="AP17" s="20"/>
      <c r="AQ17" s="21"/>
      <c r="BE17" s="193"/>
      <c r="BS17" s="15" t="s">
        <v>40</v>
      </c>
    </row>
    <row r="18" spans="2:71" ht="6.95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BE18" s="193"/>
      <c r="BS18" s="15" t="s">
        <v>7</v>
      </c>
    </row>
    <row r="19" spans="2:71" ht="14.45" customHeight="1" x14ac:dyDescent="0.3">
      <c r="B19" s="19"/>
      <c r="C19" s="20"/>
      <c r="D19" s="27" t="s">
        <v>41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32</v>
      </c>
      <c r="AL19" s="20"/>
      <c r="AM19" s="20"/>
      <c r="AN19" s="25" t="s">
        <v>33</v>
      </c>
      <c r="AO19" s="20"/>
      <c r="AP19" s="20"/>
      <c r="AQ19" s="21"/>
      <c r="BE19" s="193"/>
      <c r="BS19" s="15" t="s">
        <v>7</v>
      </c>
    </row>
    <row r="20" spans="2:71" ht="18.399999999999999" customHeight="1" x14ac:dyDescent="0.3">
      <c r="B20" s="19"/>
      <c r="C20" s="20"/>
      <c r="D20" s="20"/>
      <c r="E20" s="25" t="s">
        <v>42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35</v>
      </c>
      <c r="AL20" s="20"/>
      <c r="AM20" s="20"/>
      <c r="AN20" s="25" t="s">
        <v>33</v>
      </c>
      <c r="AO20" s="20"/>
      <c r="AP20" s="20"/>
      <c r="AQ20" s="21"/>
      <c r="BE20" s="193"/>
    </row>
    <row r="21" spans="2:71" ht="6.95" customHeight="1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1"/>
      <c r="BE21" s="193"/>
    </row>
    <row r="22" spans="2:71" x14ac:dyDescent="0.3">
      <c r="B22" s="19"/>
      <c r="C22" s="20"/>
      <c r="D22" s="27" t="s">
        <v>43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1"/>
      <c r="BE22" s="193"/>
    </row>
    <row r="23" spans="2:71" ht="63" customHeight="1" x14ac:dyDescent="0.3">
      <c r="B23" s="19"/>
      <c r="C23" s="20"/>
      <c r="D23" s="20"/>
      <c r="E23" s="202" t="s">
        <v>44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20"/>
      <c r="AP23" s="20"/>
      <c r="AQ23" s="21"/>
      <c r="BE23" s="193"/>
    </row>
    <row r="24" spans="2:71" ht="6.95" customHeight="1" x14ac:dyDescent="0.3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1"/>
      <c r="BE24" s="193"/>
    </row>
    <row r="25" spans="2:71" ht="6.95" customHeight="1" x14ac:dyDescent="0.3">
      <c r="B25" s="19"/>
      <c r="C25" s="2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0"/>
      <c r="AQ25" s="21"/>
      <c r="BE25" s="193"/>
    </row>
    <row r="26" spans="2:71" ht="14.45" customHeight="1" x14ac:dyDescent="0.3">
      <c r="B26" s="19"/>
      <c r="C26" s="20"/>
      <c r="D26" s="31" t="s">
        <v>45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3">
        <f>ROUND(AG87,2)</f>
        <v>0</v>
      </c>
      <c r="AL26" s="195"/>
      <c r="AM26" s="195"/>
      <c r="AN26" s="195"/>
      <c r="AO26" s="195"/>
      <c r="AP26" s="20"/>
      <c r="AQ26" s="21"/>
      <c r="BE26" s="193"/>
    </row>
    <row r="27" spans="2:71" ht="14.45" customHeight="1" x14ac:dyDescent="0.3">
      <c r="B27" s="19"/>
      <c r="C27" s="20"/>
      <c r="D27" s="31" t="s">
        <v>46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3">
        <f>ROUND(AG90,2)</f>
        <v>0</v>
      </c>
      <c r="AL27" s="195"/>
      <c r="AM27" s="195"/>
      <c r="AN27" s="195"/>
      <c r="AO27" s="195"/>
      <c r="AP27" s="20"/>
      <c r="AQ27" s="21"/>
      <c r="BE27" s="193"/>
    </row>
    <row r="28" spans="2:71" s="1" customFormat="1" ht="6.95" customHeight="1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  <c r="BE28" s="197"/>
    </row>
    <row r="29" spans="2:71" s="1" customFormat="1" ht="25.9" customHeight="1" x14ac:dyDescent="0.3">
      <c r="B29" s="32"/>
      <c r="C29" s="33"/>
      <c r="D29" s="35" t="s">
        <v>47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04">
        <f>ROUND(AK26+AK27,2)</f>
        <v>0</v>
      </c>
      <c r="AL29" s="205"/>
      <c r="AM29" s="205"/>
      <c r="AN29" s="205"/>
      <c r="AO29" s="205"/>
      <c r="AP29" s="33"/>
      <c r="AQ29" s="34"/>
      <c r="BE29" s="197"/>
    </row>
    <row r="30" spans="2:71" s="1" customFormat="1" ht="6.95" customHeight="1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  <c r="BE30" s="197"/>
    </row>
    <row r="31" spans="2:71" s="2" customFormat="1" ht="14.45" customHeight="1" x14ac:dyDescent="0.3">
      <c r="B31" s="37"/>
      <c r="C31" s="38"/>
      <c r="D31" s="39" t="s">
        <v>48</v>
      </c>
      <c r="E31" s="38"/>
      <c r="F31" s="39" t="s">
        <v>49</v>
      </c>
      <c r="G31" s="38"/>
      <c r="H31" s="38"/>
      <c r="I31" s="38"/>
      <c r="J31" s="38"/>
      <c r="K31" s="38"/>
      <c r="L31" s="206">
        <v>0.21</v>
      </c>
      <c r="M31" s="207"/>
      <c r="N31" s="207"/>
      <c r="O31" s="207"/>
      <c r="P31" s="38"/>
      <c r="Q31" s="38"/>
      <c r="R31" s="38"/>
      <c r="S31" s="38"/>
      <c r="T31" s="41" t="s">
        <v>50</v>
      </c>
      <c r="U31" s="38"/>
      <c r="V31" s="38"/>
      <c r="W31" s="208">
        <f>ROUND(AZ87+SUM(CD91:CD95),2)</f>
        <v>0</v>
      </c>
      <c r="X31" s="207"/>
      <c r="Y31" s="207"/>
      <c r="Z31" s="207"/>
      <c r="AA31" s="207"/>
      <c r="AB31" s="207"/>
      <c r="AC31" s="207"/>
      <c r="AD31" s="207"/>
      <c r="AE31" s="207"/>
      <c r="AF31" s="38"/>
      <c r="AG31" s="38"/>
      <c r="AH31" s="38"/>
      <c r="AI31" s="38"/>
      <c r="AJ31" s="38"/>
      <c r="AK31" s="208">
        <f>ROUND(AV87+SUM(BY91:BY95),2)</f>
        <v>0</v>
      </c>
      <c r="AL31" s="207"/>
      <c r="AM31" s="207"/>
      <c r="AN31" s="207"/>
      <c r="AO31" s="207"/>
      <c r="AP31" s="38"/>
      <c r="AQ31" s="42"/>
      <c r="BE31" s="198"/>
    </row>
    <row r="32" spans="2:71" s="2" customFormat="1" ht="14.45" customHeight="1" x14ac:dyDescent="0.3">
      <c r="B32" s="37"/>
      <c r="C32" s="38"/>
      <c r="D32" s="38"/>
      <c r="E32" s="38"/>
      <c r="F32" s="39" t="s">
        <v>51</v>
      </c>
      <c r="G32" s="38"/>
      <c r="H32" s="38"/>
      <c r="I32" s="38"/>
      <c r="J32" s="38"/>
      <c r="K32" s="38"/>
      <c r="L32" s="206">
        <v>0.15</v>
      </c>
      <c r="M32" s="207"/>
      <c r="N32" s="207"/>
      <c r="O32" s="207"/>
      <c r="P32" s="38"/>
      <c r="Q32" s="38"/>
      <c r="R32" s="38"/>
      <c r="S32" s="38"/>
      <c r="T32" s="41" t="s">
        <v>50</v>
      </c>
      <c r="U32" s="38"/>
      <c r="V32" s="38"/>
      <c r="W32" s="208">
        <f>ROUND(BA87+SUM(CE91:CE95),2)</f>
        <v>0</v>
      </c>
      <c r="X32" s="207"/>
      <c r="Y32" s="207"/>
      <c r="Z32" s="207"/>
      <c r="AA32" s="207"/>
      <c r="AB32" s="207"/>
      <c r="AC32" s="207"/>
      <c r="AD32" s="207"/>
      <c r="AE32" s="207"/>
      <c r="AF32" s="38"/>
      <c r="AG32" s="38"/>
      <c r="AH32" s="38"/>
      <c r="AI32" s="38"/>
      <c r="AJ32" s="38"/>
      <c r="AK32" s="208">
        <f>ROUND(AW87+SUM(BZ91:BZ95),2)</f>
        <v>0</v>
      </c>
      <c r="AL32" s="207"/>
      <c r="AM32" s="207"/>
      <c r="AN32" s="207"/>
      <c r="AO32" s="207"/>
      <c r="AP32" s="38"/>
      <c r="AQ32" s="42"/>
      <c r="BE32" s="198"/>
    </row>
    <row r="33" spans="2:57" s="2" customFormat="1" ht="14.45" hidden="1" customHeight="1" x14ac:dyDescent="0.3">
      <c r="B33" s="37"/>
      <c r="C33" s="38"/>
      <c r="D33" s="38"/>
      <c r="E33" s="38"/>
      <c r="F33" s="39" t="s">
        <v>52</v>
      </c>
      <c r="G33" s="38"/>
      <c r="H33" s="38"/>
      <c r="I33" s="38"/>
      <c r="J33" s="38"/>
      <c r="K33" s="38"/>
      <c r="L33" s="206">
        <v>0.21</v>
      </c>
      <c r="M33" s="207"/>
      <c r="N33" s="207"/>
      <c r="O33" s="207"/>
      <c r="P33" s="38"/>
      <c r="Q33" s="38"/>
      <c r="R33" s="38"/>
      <c r="S33" s="38"/>
      <c r="T33" s="41" t="s">
        <v>50</v>
      </c>
      <c r="U33" s="38"/>
      <c r="V33" s="38"/>
      <c r="W33" s="208">
        <f>ROUND(BB87+SUM(CF91:CF95),2)</f>
        <v>0</v>
      </c>
      <c r="X33" s="207"/>
      <c r="Y33" s="207"/>
      <c r="Z33" s="207"/>
      <c r="AA33" s="207"/>
      <c r="AB33" s="207"/>
      <c r="AC33" s="207"/>
      <c r="AD33" s="207"/>
      <c r="AE33" s="207"/>
      <c r="AF33" s="38"/>
      <c r="AG33" s="38"/>
      <c r="AH33" s="38"/>
      <c r="AI33" s="38"/>
      <c r="AJ33" s="38"/>
      <c r="AK33" s="208">
        <v>0</v>
      </c>
      <c r="AL33" s="207"/>
      <c r="AM33" s="207"/>
      <c r="AN33" s="207"/>
      <c r="AO33" s="207"/>
      <c r="AP33" s="38"/>
      <c r="AQ33" s="42"/>
      <c r="BE33" s="198"/>
    </row>
    <row r="34" spans="2:57" s="2" customFormat="1" ht="14.45" hidden="1" customHeight="1" x14ac:dyDescent="0.3">
      <c r="B34" s="37"/>
      <c r="C34" s="38"/>
      <c r="D34" s="38"/>
      <c r="E34" s="38"/>
      <c r="F34" s="39" t="s">
        <v>53</v>
      </c>
      <c r="G34" s="38"/>
      <c r="H34" s="38"/>
      <c r="I34" s="38"/>
      <c r="J34" s="38"/>
      <c r="K34" s="38"/>
      <c r="L34" s="206">
        <v>0.15</v>
      </c>
      <c r="M34" s="207"/>
      <c r="N34" s="207"/>
      <c r="O34" s="207"/>
      <c r="P34" s="38"/>
      <c r="Q34" s="38"/>
      <c r="R34" s="38"/>
      <c r="S34" s="38"/>
      <c r="T34" s="41" t="s">
        <v>50</v>
      </c>
      <c r="U34" s="38"/>
      <c r="V34" s="38"/>
      <c r="W34" s="208">
        <f>ROUND(BC87+SUM(CG91:CG95),2)</f>
        <v>0</v>
      </c>
      <c r="X34" s="207"/>
      <c r="Y34" s="207"/>
      <c r="Z34" s="207"/>
      <c r="AA34" s="207"/>
      <c r="AB34" s="207"/>
      <c r="AC34" s="207"/>
      <c r="AD34" s="207"/>
      <c r="AE34" s="207"/>
      <c r="AF34" s="38"/>
      <c r="AG34" s="38"/>
      <c r="AH34" s="38"/>
      <c r="AI34" s="38"/>
      <c r="AJ34" s="38"/>
      <c r="AK34" s="208">
        <v>0</v>
      </c>
      <c r="AL34" s="207"/>
      <c r="AM34" s="207"/>
      <c r="AN34" s="207"/>
      <c r="AO34" s="207"/>
      <c r="AP34" s="38"/>
      <c r="AQ34" s="42"/>
      <c r="BE34" s="198"/>
    </row>
    <row r="35" spans="2:57" s="2" customFormat="1" ht="14.45" hidden="1" customHeight="1" x14ac:dyDescent="0.3">
      <c r="B35" s="37"/>
      <c r="C35" s="38"/>
      <c r="D35" s="38"/>
      <c r="E35" s="38"/>
      <c r="F35" s="39" t="s">
        <v>54</v>
      </c>
      <c r="G35" s="38"/>
      <c r="H35" s="38"/>
      <c r="I35" s="38"/>
      <c r="J35" s="38"/>
      <c r="K35" s="38"/>
      <c r="L35" s="206">
        <v>0</v>
      </c>
      <c r="M35" s="207"/>
      <c r="N35" s="207"/>
      <c r="O35" s="207"/>
      <c r="P35" s="38"/>
      <c r="Q35" s="38"/>
      <c r="R35" s="38"/>
      <c r="S35" s="38"/>
      <c r="T35" s="41" t="s">
        <v>50</v>
      </c>
      <c r="U35" s="38"/>
      <c r="V35" s="38"/>
      <c r="W35" s="208">
        <f>ROUND(BD87+SUM(CH91:CH95),2)</f>
        <v>0</v>
      </c>
      <c r="X35" s="207"/>
      <c r="Y35" s="207"/>
      <c r="Z35" s="207"/>
      <c r="AA35" s="207"/>
      <c r="AB35" s="207"/>
      <c r="AC35" s="207"/>
      <c r="AD35" s="207"/>
      <c r="AE35" s="207"/>
      <c r="AF35" s="38"/>
      <c r="AG35" s="38"/>
      <c r="AH35" s="38"/>
      <c r="AI35" s="38"/>
      <c r="AJ35" s="38"/>
      <c r="AK35" s="208">
        <v>0</v>
      </c>
      <c r="AL35" s="207"/>
      <c r="AM35" s="207"/>
      <c r="AN35" s="207"/>
      <c r="AO35" s="207"/>
      <c r="AP35" s="38"/>
      <c r="AQ35" s="42"/>
    </row>
    <row r="36" spans="2:57" s="1" customFormat="1" ht="6.95" customHeight="1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57" s="1" customFormat="1" ht="25.9" customHeight="1" x14ac:dyDescent="0.3">
      <c r="B37" s="32"/>
      <c r="C37" s="43"/>
      <c r="D37" s="44" t="s">
        <v>55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56</v>
      </c>
      <c r="U37" s="45"/>
      <c r="V37" s="45"/>
      <c r="W37" s="45"/>
      <c r="X37" s="209" t="s">
        <v>57</v>
      </c>
      <c r="Y37" s="210"/>
      <c r="Z37" s="210"/>
      <c r="AA37" s="210"/>
      <c r="AB37" s="210"/>
      <c r="AC37" s="45"/>
      <c r="AD37" s="45"/>
      <c r="AE37" s="45"/>
      <c r="AF37" s="45"/>
      <c r="AG37" s="45"/>
      <c r="AH37" s="45"/>
      <c r="AI37" s="45"/>
      <c r="AJ37" s="45"/>
      <c r="AK37" s="211">
        <f>SUM(AK29:AK35)</f>
        <v>0</v>
      </c>
      <c r="AL37" s="210"/>
      <c r="AM37" s="210"/>
      <c r="AN37" s="210"/>
      <c r="AO37" s="212"/>
      <c r="AP37" s="43"/>
      <c r="AQ37" s="34"/>
    </row>
    <row r="38" spans="2:57" s="1" customFormat="1" ht="14.45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57" ht="13.5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spans="2:57" ht="13.5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spans="2:57" ht="13.5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spans="2:57" ht="13.5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spans="2:57" ht="13.5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2:57" ht="13.5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spans="2:57" ht="13.5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spans="2:57" ht="13.5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spans="2:57" ht="13.5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spans="2:57" ht="13.5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spans="2:43" s="1" customFormat="1" x14ac:dyDescent="0.3">
      <c r="B49" s="32"/>
      <c r="C49" s="33"/>
      <c r="D49" s="47" t="s">
        <v>58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59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 ht="13.5" x14ac:dyDescent="0.3">
      <c r="B50" s="19"/>
      <c r="C50" s="20"/>
      <c r="D50" s="5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51"/>
      <c r="AA50" s="20"/>
      <c r="AB50" s="20"/>
      <c r="AC50" s="5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51"/>
      <c r="AP50" s="20"/>
      <c r="AQ50" s="21"/>
    </row>
    <row r="51" spans="2:43" ht="13.5" x14ac:dyDescent="0.3">
      <c r="B51" s="19"/>
      <c r="C51" s="20"/>
      <c r="D51" s="5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51"/>
      <c r="AA51" s="20"/>
      <c r="AB51" s="20"/>
      <c r="AC51" s="5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51"/>
      <c r="AP51" s="20"/>
      <c r="AQ51" s="21"/>
    </row>
    <row r="52" spans="2:43" ht="13.5" x14ac:dyDescent="0.3">
      <c r="B52" s="19"/>
      <c r="C52" s="20"/>
      <c r="D52" s="5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51"/>
      <c r="AA52" s="20"/>
      <c r="AB52" s="20"/>
      <c r="AC52" s="5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51"/>
      <c r="AP52" s="20"/>
      <c r="AQ52" s="21"/>
    </row>
    <row r="53" spans="2:43" ht="13.5" x14ac:dyDescent="0.3">
      <c r="B53" s="19"/>
      <c r="C53" s="20"/>
      <c r="D53" s="5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51"/>
      <c r="AA53" s="20"/>
      <c r="AB53" s="20"/>
      <c r="AC53" s="5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51"/>
      <c r="AP53" s="20"/>
      <c r="AQ53" s="21"/>
    </row>
    <row r="54" spans="2:43" ht="13.5" x14ac:dyDescent="0.3">
      <c r="B54" s="19"/>
      <c r="C54" s="20"/>
      <c r="D54" s="5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51"/>
      <c r="AA54" s="20"/>
      <c r="AB54" s="20"/>
      <c r="AC54" s="5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51"/>
      <c r="AP54" s="20"/>
      <c r="AQ54" s="21"/>
    </row>
    <row r="55" spans="2:43" ht="13.5" x14ac:dyDescent="0.3">
      <c r="B55" s="19"/>
      <c r="C55" s="20"/>
      <c r="D55" s="5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51"/>
      <c r="AA55" s="20"/>
      <c r="AB55" s="20"/>
      <c r="AC55" s="5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51"/>
      <c r="AP55" s="20"/>
      <c r="AQ55" s="21"/>
    </row>
    <row r="56" spans="2:43" ht="13.5" x14ac:dyDescent="0.3">
      <c r="B56" s="19"/>
      <c r="C56" s="20"/>
      <c r="D56" s="5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51"/>
      <c r="AA56" s="20"/>
      <c r="AB56" s="20"/>
      <c r="AC56" s="5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51"/>
      <c r="AP56" s="20"/>
      <c r="AQ56" s="21"/>
    </row>
    <row r="57" spans="2:43" ht="13.5" x14ac:dyDescent="0.3">
      <c r="B57" s="19"/>
      <c r="C57" s="20"/>
      <c r="D57" s="5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51"/>
      <c r="AA57" s="20"/>
      <c r="AB57" s="20"/>
      <c r="AC57" s="5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51"/>
      <c r="AP57" s="20"/>
      <c r="AQ57" s="21"/>
    </row>
    <row r="58" spans="2:43" s="1" customFormat="1" x14ac:dyDescent="0.3">
      <c r="B58" s="32"/>
      <c r="C58" s="33"/>
      <c r="D58" s="52" t="s">
        <v>60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61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60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61</v>
      </c>
      <c r="AN58" s="53"/>
      <c r="AO58" s="55"/>
      <c r="AP58" s="33"/>
      <c r="AQ58" s="34"/>
    </row>
    <row r="59" spans="2:43" ht="13.5" x14ac:dyDescent="0.3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spans="2:43" s="1" customFormat="1" x14ac:dyDescent="0.3">
      <c r="B60" s="32"/>
      <c r="C60" s="33"/>
      <c r="D60" s="47" t="s">
        <v>62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63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 ht="13.5" x14ac:dyDescent="0.3">
      <c r="B61" s="19"/>
      <c r="C61" s="20"/>
      <c r="D61" s="5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51"/>
      <c r="AA61" s="20"/>
      <c r="AB61" s="20"/>
      <c r="AC61" s="5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51"/>
      <c r="AP61" s="20"/>
      <c r="AQ61" s="21"/>
    </row>
    <row r="62" spans="2:43" ht="13.5" x14ac:dyDescent="0.3">
      <c r="B62" s="19"/>
      <c r="C62" s="20"/>
      <c r="D62" s="5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51"/>
      <c r="AA62" s="20"/>
      <c r="AB62" s="20"/>
      <c r="AC62" s="5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51"/>
      <c r="AP62" s="20"/>
      <c r="AQ62" s="21"/>
    </row>
    <row r="63" spans="2:43" ht="13.5" x14ac:dyDescent="0.3">
      <c r="B63" s="19"/>
      <c r="C63" s="20"/>
      <c r="D63" s="5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51"/>
      <c r="AA63" s="20"/>
      <c r="AB63" s="20"/>
      <c r="AC63" s="5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51"/>
      <c r="AP63" s="20"/>
      <c r="AQ63" s="21"/>
    </row>
    <row r="64" spans="2:43" ht="13.5" x14ac:dyDescent="0.3">
      <c r="B64" s="19"/>
      <c r="C64" s="20"/>
      <c r="D64" s="5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51"/>
      <c r="AA64" s="20"/>
      <c r="AB64" s="20"/>
      <c r="AC64" s="5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51"/>
      <c r="AP64" s="20"/>
      <c r="AQ64" s="21"/>
    </row>
    <row r="65" spans="2:43" ht="13.5" x14ac:dyDescent="0.3">
      <c r="B65" s="19"/>
      <c r="C65" s="20"/>
      <c r="D65" s="5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51"/>
      <c r="AA65" s="20"/>
      <c r="AB65" s="20"/>
      <c r="AC65" s="5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51"/>
      <c r="AP65" s="20"/>
      <c r="AQ65" s="21"/>
    </row>
    <row r="66" spans="2:43" ht="13.5" x14ac:dyDescent="0.3">
      <c r="B66" s="19"/>
      <c r="C66" s="20"/>
      <c r="D66" s="5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51"/>
      <c r="AA66" s="20"/>
      <c r="AB66" s="20"/>
      <c r="AC66" s="5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51"/>
      <c r="AP66" s="20"/>
      <c r="AQ66" s="21"/>
    </row>
    <row r="67" spans="2:43" ht="13.5" x14ac:dyDescent="0.3">
      <c r="B67" s="19"/>
      <c r="C67" s="20"/>
      <c r="D67" s="5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51"/>
      <c r="AA67" s="20"/>
      <c r="AB67" s="20"/>
      <c r="AC67" s="5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51"/>
      <c r="AP67" s="20"/>
      <c r="AQ67" s="21"/>
    </row>
    <row r="68" spans="2:43" ht="13.5" x14ac:dyDescent="0.3">
      <c r="B68" s="19"/>
      <c r="C68" s="20"/>
      <c r="D68" s="5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51"/>
      <c r="AA68" s="20"/>
      <c r="AB68" s="20"/>
      <c r="AC68" s="5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51"/>
      <c r="AP68" s="20"/>
      <c r="AQ68" s="21"/>
    </row>
    <row r="69" spans="2:43" s="1" customFormat="1" x14ac:dyDescent="0.3">
      <c r="B69" s="32"/>
      <c r="C69" s="33"/>
      <c r="D69" s="52" t="s">
        <v>60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61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60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61</v>
      </c>
      <c r="AN69" s="53"/>
      <c r="AO69" s="55"/>
      <c r="AP69" s="33"/>
      <c r="AQ69" s="34"/>
    </row>
    <row r="70" spans="2:43" s="1" customFormat="1" ht="6.95" customHeight="1" x14ac:dyDescent="0.3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5" customHeight="1" x14ac:dyDescent="0.3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50000000000003" customHeight="1" x14ac:dyDescent="0.3">
      <c r="B76" s="32"/>
      <c r="C76" s="194" t="s">
        <v>64</v>
      </c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34"/>
    </row>
    <row r="77" spans="2:43" s="3" customFormat="1" ht="14.45" customHeight="1" x14ac:dyDescent="0.3">
      <c r="B77" s="62"/>
      <c r="C77" s="27" t="s">
        <v>14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246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50000000000003" customHeight="1" x14ac:dyDescent="0.3">
      <c r="B78" s="65"/>
      <c r="C78" s="66" t="s">
        <v>17</v>
      </c>
      <c r="D78" s="67"/>
      <c r="E78" s="67"/>
      <c r="F78" s="67"/>
      <c r="G78" s="67"/>
      <c r="H78" s="67"/>
      <c r="I78" s="67"/>
      <c r="J78" s="67"/>
      <c r="K78" s="67"/>
      <c r="L78" s="214" t="str">
        <f>K6</f>
        <v>Rekonstrukce návštěvnických WC</v>
      </c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67"/>
      <c r="AQ78" s="68"/>
    </row>
    <row r="79" spans="2:43" s="1" customFormat="1" ht="6.95" customHeight="1" x14ac:dyDescent="0.3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x14ac:dyDescent="0.3">
      <c r="B80" s="32"/>
      <c r="C80" s="27" t="s">
        <v>25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Troja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7" t="s">
        <v>27</v>
      </c>
      <c r="AJ80" s="33"/>
      <c r="AK80" s="33"/>
      <c r="AL80" s="33"/>
      <c r="AM80" s="70" t="str">
        <f>IF(AN8= "","",AN8)</f>
        <v>13.9.2016</v>
      </c>
      <c r="AN80" s="33"/>
      <c r="AO80" s="33"/>
      <c r="AP80" s="33"/>
      <c r="AQ80" s="34"/>
    </row>
    <row r="81" spans="1:89" s="1" customFormat="1" ht="6.95" customHeight="1" x14ac:dyDescent="0.3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89" s="1" customFormat="1" x14ac:dyDescent="0.3">
      <c r="B82" s="32"/>
      <c r="C82" s="27" t="s">
        <v>31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>ZOO HMP U Trojského zámku 3/120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7" t="s">
        <v>38</v>
      </c>
      <c r="AJ82" s="33"/>
      <c r="AK82" s="33"/>
      <c r="AL82" s="33"/>
      <c r="AM82" s="216" t="str">
        <f>IF(E17="","",E17)</f>
        <v>ARW p.b. s.r.o.</v>
      </c>
      <c r="AN82" s="213"/>
      <c r="AO82" s="213"/>
      <c r="AP82" s="213"/>
      <c r="AQ82" s="34"/>
      <c r="AS82" s="217" t="s">
        <v>65</v>
      </c>
      <c r="AT82" s="218"/>
      <c r="AU82" s="71"/>
      <c r="AV82" s="71"/>
      <c r="AW82" s="71"/>
      <c r="AX82" s="71"/>
      <c r="AY82" s="71"/>
      <c r="AZ82" s="71"/>
      <c r="BA82" s="71"/>
      <c r="BB82" s="71"/>
      <c r="BC82" s="71"/>
      <c r="BD82" s="72"/>
    </row>
    <row r="83" spans="1:89" s="1" customFormat="1" x14ac:dyDescent="0.3">
      <c r="B83" s="32"/>
      <c r="C83" s="27" t="s">
        <v>36</v>
      </c>
      <c r="D83" s="33"/>
      <c r="E83" s="33"/>
      <c r="F83" s="33"/>
      <c r="G83" s="33"/>
      <c r="H83" s="33"/>
      <c r="I83" s="33"/>
      <c r="J83" s="33"/>
      <c r="K83" s="33"/>
      <c r="L83" s="63" t="str">
        <f>IF(E14= "Vyplň údaj","",E14)</f>
        <v/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7" t="s">
        <v>41</v>
      </c>
      <c r="AJ83" s="33"/>
      <c r="AK83" s="33"/>
      <c r="AL83" s="33"/>
      <c r="AM83" s="216" t="str">
        <f>IF(E20="","",E20)</f>
        <v>Pavel Novotný</v>
      </c>
      <c r="AN83" s="213"/>
      <c r="AO83" s="213"/>
      <c r="AP83" s="213"/>
      <c r="AQ83" s="34"/>
      <c r="AS83" s="219"/>
      <c r="AT83" s="220"/>
      <c r="AU83" s="73"/>
      <c r="AV83" s="73"/>
      <c r="AW83" s="73"/>
      <c r="AX83" s="73"/>
      <c r="AY83" s="73"/>
      <c r="AZ83" s="73"/>
      <c r="BA83" s="73"/>
      <c r="BB83" s="73"/>
      <c r="BC83" s="73"/>
      <c r="BD83" s="74"/>
    </row>
    <row r="84" spans="1:89" s="1" customFormat="1" ht="10.9" customHeight="1" x14ac:dyDescent="0.3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221"/>
      <c r="AT84" s="213"/>
      <c r="AU84" s="33"/>
      <c r="AV84" s="33"/>
      <c r="AW84" s="33"/>
      <c r="AX84" s="33"/>
      <c r="AY84" s="33"/>
      <c r="AZ84" s="33"/>
      <c r="BA84" s="33"/>
      <c r="BB84" s="33"/>
      <c r="BC84" s="33"/>
      <c r="BD84" s="76"/>
    </row>
    <row r="85" spans="1:89" s="1" customFormat="1" ht="29.25" customHeight="1" x14ac:dyDescent="0.3">
      <c r="B85" s="32"/>
      <c r="C85" s="222" t="s">
        <v>66</v>
      </c>
      <c r="D85" s="223"/>
      <c r="E85" s="223"/>
      <c r="F85" s="223"/>
      <c r="G85" s="223"/>
      <c r="H85" s="77"/>
      <c r="I85" s="224" t="s">
        <v>67</v>
      </c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4" t="s">
        <v>68</v>
      </c>
      <c r="AH85" s="223"/>
      <c r="AI85" s="223"/>
      <c r="AJ85" s="223"/>
      <c r="AK85" s="223"/>
      <c r="AL85" s="223"/>
      <c r="AM85" s="223"/>
      <c r="AN85" s="224" t="s">
        <v>69</v>
      </c>
      <c r="AO85" s="223"/>
      <c r="AP85" s="225"/>
      <c r="AQ85" s="34"/>
      <c r="AS85" s="78" t="s">
        <v>70</v>
      </c>
      <c r="AT85" s="79" t="s">
        <v>71</v>
      </c>
      <c r="AU85" s="79" t="s">
        <v>72</v>
      </c>
      <c r="AV85" s="79" t="s">
        <v>73</v>
      </c>
      <c r="AW85" s="79" t="s">
        <v>74</v>
      </c>
      <c r="AX85" s="79" t="s">
        <v>75</v>
      </c>
      <c r="AY85" s="79" t="s">
        <v>76</v>
      </c>
      <c r="AZ85" s="79" t="s">
        <v>77</v>
      </c>
      <c r="BA85" s="79" t="s">
        <v>78</v>
      </c>
      <c r="BB85" s="79" t="s">
        <v>79</v>
      </c>
      <c r="BC85" s="79" t="s">
        <v>80</v>
      </c>
      <c r="BD85" s="80" t="s">
        <v>81</v>
      </c>
    </row>
    <row r="86" spans="1:89" s="1" customFormat="1" ht="10.9" customHeight="1" x14ac:dyDescent="0.3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81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89" s="4" customFormat="1" ht="32.450000000000003" customHeight="1" x14ac:dyDescent="0.3">
      <c r="B87" s="65"/>
      <c r="C87" s="82" t="s">
        <v>82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32">
        <f>ROUND(AG88,2)</f>
        <v>0</v>
      </c>
      <c r="AH87" s="232"/>
      <c r="AI87" s="232"/>
      <c r="AJ87" s="232"/>
      <c r="AK87" s="232"/>
      <c r="AL87" s="232"/>
      <c r="AM87" s="232"/>
      <c r="AN87" s="233">
        <f>SUM(AG87,AT87)</f>
        <v>0</v>
      </c>
      <c r="AO87" s="233"/>
      <c r="AP87" s="233"/>
      <c r="AQ87" s="68"/>
      <c r="AS87" s="84">
        <f>ROUND(AS88,2)</f>
        <v>0</v>
      </c>
      <c r="AT87" s="85">
        <f>ROUND(SUM(AV87:AW87),2)</f>
        <v>0</v>
      </c>
      <c r="AU87" s="86">
        <f>ROUND(AU88,5)</f>
        <v>0</v>
      </c>
      <c r="AV87" s="85">
        <f>ROUND(AZ87*L31,2)</f>
        <v>0</v>
      </c>
      <c r="AW87" s="85">
        <f>ROUND(BA87*L32,2)</f>
        <v>0</v>
      </c>
      <c r="AX87" s="85">
        <f>ROUND(BB87*L31,2)</f>
        <v>0</v>
      </c>
      <c r="AY87" s="85">
        <f>ROUND(BC87*L32,2)</f>
        <v>0</v>
      </c>
      <c r="AZ87" s="85">
        <f>ROUND(AZ88,2)</f>
        <v>0</v>
      </c>
      <c r="BA87" s="85">
        <f>ROUND(BA88,2)</f>
        <v>0</v>
      </c>
      <c r="BB87" s="85">
        <f>ROUND(BB88,2)</f>
        <v>0</v>
      </c>
      <c r="BC87" s="85">
        <f>ROUND(BC88,2)</f>
        <v>0</v>
      </c>
      <c r="BD87" s="87">
        <f>ROUND(BD88,2)</f>
        <v>0</v>
      </c>
      <c r="BS87" s="88" t="s">
        <v>83</v>
      </c>
      <c r="BT87" s="88" t="s">
        <v>84</v>
      </c>
      <c r="BU87" s="89" t="s">
        <v>85</v>
      </c>
      <c r="BV87" s="88" t="s">
        <v>86</v>
      </c>
      <c r="BW87" s="88" t="s">
        <v>87</v>
      </c>
      <c r="BX87" s="88" t="s">
        <v>88</v>
      </c>
    </row>
    <row r="88" spans="1:89" s="5" customFormat="1" ht="22.5" customHeight="1" x14ac:dyDescent="0.3">
      <c r="A88" s="281" t="s">
        <v>1137</v>
      </c>
      <c r="B88" s="90"/>
      <c r="C88" s="91"/>
      <c r="D88" s="228" t="s">
        <v>89</v>
      </c>
      <c r="E88" s="227"/>
      <c r="F88" s="227"/>
      <c r="G88" s="227"/>
      <c r="H88" s="227"/>
      <c r="I88" s="92"/>
      <c r="J88" s="228" t="s">
        <v>90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6">
        <f>'246.1 - WC u hlavního vstupu'!M30</f>
        <v>0</v>
      </c>
      <c r="AH88" s="227"/>
      <c r="AI88" s="227"/>
      <c r="AJ88" s="227"/>
      <c r="AK88" s="227"/>
      <c r="AL88" s="227"/>
      <c r="AM88" s="227"/>
      <c r="AN88" s="226">
        <f>SUM(AG88,AT88)</f>
        <v>0</v>
      </c>
      <c r="AO88" s="227"/>
      <c r="AP88" s="227"/>
      <c r="AQ88" s="93"/>
      <c r="AS88" s="94">
        <f>'246.1 - WC u hlavního vstupu'!M28</f>
        <v>0</v>
      </c>
      <c r="AT88" s="95">
        <f>ROUND(SUM(AV88:AW88),2)</f>
        <v>0</v>
      </c>
      <c r="AU88" s="96">
        <f>'246.1 - WC u hlavního vstupu'!W141</f>
        <v>0</v>
      </c>
      <c r="AV88" s="95">
        <f>'246.1 - WC u hlavního vstupu'!M32</f>
        <v>0</v>
      </c>
      <c r="AW88" s="95">
        <f>'246.1 - WC u hlavního vstupu'!M33</f>
        <v>0</v>
      </c>
      <c r="AX88" s="95">
        <f>'246.1 - WC u hlavního vstupu'!M34</f>
        <v>0</v>
      </c>
      <c r="AY88" s="95">
        <f>'246.1 - WC u hlavního vstupu'!M35</f>
        <v>0</v>
      </c>
      <c r="AZ88" s="95">
        <f>'246.1 - WC u hlavního vstupu'!H32</f>
        <v>0</v>
      </c>
      <c r="BA88" s="95">
        <f>'246.1 - WC u hlavního vstupu'!H33</f>
        <v>0</v>
      </c>
      <c r="BB88" s="95">
        <f>'246.1 - WC u hlavního vstupu'!H34</f>
        <v>0</v>
      </c>
      <c r="BC88" s="95">
        <f>'246.1 - WC u hlavního vstupu'!H35</f>
        <v>0</v>
      </c>
      <c r="BD88" s="97">
        <f>'246.1 - WC u hlavního vstupu'!H36</f>
        <v>0</v>
      </c>
      <c r="BT88" s="98" t="s">
        <v>24</v>
      </c>
      <c r="BV88" s="98" t="s">
        <v>86</v>
      </c>
      <c r="BW88" s="98" t="s">
        <v>91</v>
      </c>
      <c r="BX88" s="98" t="s">
        <v>87</v>
      </c>
    </row>
    <row r="89" spans="1:89" ht="13.5" x14ac:dyDescent="0.3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spans="1:89" s="1" customFormat="1" ht="30" customHeight="1" x14ac:dyDescent="0.3">
      <c r="B90" s="32"/>
      <c r="C90" s="82" t="s">
        <v>92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233">
        <f>ROUND(SUM(AG91:AG94),2)</f>
        <v>0</v>
      </c>
      <c r="AH90" s="213"/>
      <c r="AI90" s="213"/>
      <c r="AJ90" s="213"/>
      <c r="AK90" s="213"/>
      <c r="AL90" s="213"/>
      <c r="AM90" s="213"/>
      <c r="AN90" s="233">
        <f>ROUND(SUM(AN91:AN94),2)</f>
        <v>0</v>
      </c>
      <c r="AO90" s="213"/>
      <c r="AP90" s="213"/>
      <c r="AQ90" s="34"/>
      <c r="AS90" s="78" t="s">
        <v>93</v>
      </c>
      <c r="AT90" s="79" t="s">
        <v>94</v>
      </c>
      <c r="AU90" s="79" t="s">
        <v>48</v>
      </c>
      <c r="AV90" s="80" t="s">
        <v>71</v>
      </c>
    </row>
    <row r="91" spans="1:89" s="1" customFormat="1" ht="19.899999999999999" customHeight="1" x14ac:dyDescent="0.3">
      <c r="B91" s="32"/>
      <c r="C91" s="33"/>
      <c r="D91" s="99" t="s">
        <v>95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229">
        <f>ROUND(AG87*AS91,2)</f>
        <v>0</v>
      </c>
      <c r="AH91" s="213"/>
      <c r="AI91" s="213"/>
      <c r="AJ91" s="213"/>
      <c r="AK91" s="213"/>
      <c r="AL91" s="213"/>
      <c r="AM91" s="213"/>
      <c r="AN91" s="230">
        <f>ROUND(AG91+AV91,2)</f>
        <v>0</v>
      </c>
      <c r="AO91" s="213"/>
      <c r="AP91" s="213"/>
      <c r="AQ91" s="34"/>
      <c r="AS91" s="100">
        <v>0</v>
      </c>
      <c r="AT91" s="101" t="s">
        <v>96</v>
      </c>
      <c r="AU91" s="101" t="s">
        <v>49</v>
      </c>
      <c r="AV91" s="102">
        <f>ROUND(IF(AU91="základní",AG91*L31,IF(AU91="snížená",AG91*L32,0)),2)</f>
        <v>0</v>
      </c>
      <c r="BV91" s="15" t="s">
        <v>97</v>
      </c>
      <c r="BY91" s="103">
        <f>IF(AU91="základní",AV91,0)</f>
        <v>0</v>
      </c>
      <c r="BZ91" s="103">
        <f>IF(AU91="snížená",AV91,0)</f>
        <v>0</v>
      </c>
      <c r="CA91" s="103">
        <v>0</v>
      </c>
      <c r="CB91" s="103">
        <v>0</v>
      </c>
      <c r="CC91" s="103">
        <v>0</v>
      </c>
      <c r="CD91" s="103">
        <f>IF(AU91="základní",AG91,0)</f>
        <v>0</v>
      </c>
      <c r="CE91" s="103">
        <f>IF(AU91="snížená",AG91,0)</f>
        <v>0</v>
      </c>
      <c r="CF91" s="103">
        <f>IF(AU91="zákl. přenesená",AG91,0)</f>
        <v>0</v>
      </c>
      <c r="CG91" s="103">
        <f>IF(AU91="sníž. přenesená",AG91,0)</f>
        <v>0</v>
      </c>
      <c r="CH91" s="103">
        <f>IF(AU91="nulová",AG91,0)</f>
        <v>0</v>
      </c>
      <c r="CI91" s="15">
        <f>IF(AU91="základní",1,IF(AU91="snížená",2,IF(AU91="zákl. přenesená",4,IF(AU91="sníž. přenesená",5,3))))</f>
        <v>1</v>
      </c>
      <c r="CJ91" s="15">
        <f>IF(AT91="stavební čast",1,IF(8891="investiční čast",2,3))</f>
        <v>1</v>
      </c>
      <c r="CK91" s="15" t="str">
        <f>IF(D91="Vyplň vlastní","","x")</f>
        <v>x</v>
      </c>
    </row>
    <row r="92" spans="1:89" s="1" customFormat="1" ht="19.899999999999999" customHeight="1" x14ac:dyDescent="0.3">
      <c r="B92" s="32"/>
      <c r="C92" s="33"/>
      <c r="D92" s="231" t="s">
        <v>98</v>
      </c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33"/>
      <c r="AD92" s="33"/>
      <c r="AE92" s="33"/>
      <c r="AF92" s="33"/>
      <c r="AG92" s="229">
        <f>AG87*AS92</f>
        <v>0</v>
      </c>
      <c r="AH92" s="213"/>
      <c r="AI92" s="213"/>
      <c r="AJ92" s="213"/>
      <c r="AK92" s="213"/>
      <c r="AL92" s="213"/>
      <c r="AM92" s="213"/>
      <c r="AN92" s="230">
        <f>AG92+AV92</f>
        <v>0</v>
      </c>
      <c r="AO92" s="213"/>
      <c r="AP92" s="213"/>
      <c r="AQ92" s="34"/>
      <c r="AS92" s="104">
        <v>0</v>
      </c>
      <c r="AT92" s="105" t="s">
        <v>96</v>
      </c>
      <c r="AU92" s="105" t="s">
        <v>49</v>
      </c>
      <c r="AV92" s="106">
        <f>ROUND(IF(AU92="nulová",0,IF(OR(AU92="základní",AU92="zákl. přenesená"),AG92*L31,AG92*L32)),2)</f>
        <v>0</v>
      </c>
      <c r="BV92" s="15" t="s">
        <v>99</v>
      </c>
      <c r="BY92" s="103">
        <f>IF(AU92="základní",AV92,0)</f>
        <v>0</v>
      </c>
      <c r="BZ92" s="103">
        <f>IF(AU92="snížená",AV92,0)</f>
        <v>0</v>
      </c>
      <c r="CA92" s="103">
        <f>IF(AU92="zákl. přenesená",AV92,0)</f>
        <v>0</v>
      </c>
      <c r="CB92" s="103">
        <f>IF(AU92="sníž. přenesená",AV92,0)</f>
        <v>0</v>
      </c>
      <c r="CC92" s="103">
        <f>IF(AU92="nulová",AV92,0)</f>
        <v>0</v>
      </c>
      <c r="CD92" s="103">
        <f>IF(AU92="základní",AG92,0)</f>
        <v>0</v>
      </c>
      <c r="CE92" s="103">
        <f>IF(AU92="snížená",AG92,0)</f>
        <v>0</v>
      </c>
      <c r="CF92" s="103">
        <f>IF(AU92="zákl. přenesená",AG92,0)</f>
        <v>0</v>
      </c>
      <c r="CG92" s="103">
        <f>IF(AU92="sníž. přenesená",AG92,0)</f>
        <v>0</v>
      </c>
      <c r="CH92" s="103">
        <f>IF(AU92="nulová",AG92,0)</f>
        <v>0</v>
      </c>
      <c r="CI92" s="15">
        <f>IF(AU92="základní",1,IF(AU92="snížená",2,IF(AU92="zákl. přenesená",4,IF(AU92="sníž. přenesená",5,3))))</f>
        <v>1</v>
      </c>
      <c r="CJ92" s="15">
        <f>IF(AT92="stavební čast",1,IF(8892="investiční čast",2,3))</f>
        <v>1</v>
      </c>
      <c r="CK92" s="15" t="str">
        <f>IF(D92="Vyplň vlastní","","x")</f>
        <v/>
      </c>
    </row>
    <row r="93" spans="1:89" s="1" customFormat="1" ht="19.899999999999999" customHeight="1" x14ac:dyDescent="0.3">
      <c r="B93" s="32"/>
      <c r="C93" s="33"/>
      <c r="D93" s="231" t="s">
        <v>98</v>
      </c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33"/>
      <c r="AD93" s="33"/>
      <c r="AE93" s="33"/>
      <c r="AF93" s="33"/>
      <c r="AG93" s="229">
        <f>AG87*AS93</f>
        <v>0</v>
      </c>
      <c r="AH93" s="213"/>
      <c r="AI93" s="213"/>
      <c r="AJ93" s="213"/>
      <c r="AK93" s="213"/>
      <c r="AL93" s="213"/>
      <c r="AM93" s="213"/>
      <c r="AN93" s="230">
        <f>AG93+AV93</f>
        <v>0</v>
      </c>
      <c r="AO93" s="213"/>
      <c r="AP93" s="213"/>
      <c r="AQ93" s="34"/>
      <c r="AS93" s="104">
        <v>0</v>
      </c>
      <c r="AT93" s="105" t="s">
        <v>96</v>
      </c>
      <c r="AU93" s="105" t="s">
        <v>49</v>
      </c>
      <c r="AV93" s="106">
        <f>ROUND(IF(AU93="nulová",0,IF(OR(AU93="základní",AU93="zákl. přenesená"),AG93*L31,AG93*L32)),2)</f>
        <v>0</v>
      </c>
      <c r="BV93" s="15" t="s">
        <v>99</v>
      </c>
      <c r="BY93" s="103">
        <f>IF(AU93="základní",AV93,0)</f>
        <v>0</v>
      </c>
      <c r="BZ93" s="103">
        <f>IF(AU93="snížená",AV93,0)</f>
        <v>0</v>
      </c>
      <c r="CA93" s="103">
        <f>IF(AU93="zákl. přenesená",AV93,0)</f>
        <v>0</v>
      </c>
      <c r="CB93" s="103">
        <f>IF(AU93="sníž. přenesená",AV93,0)</f>
        <v>0</v>
      </c>
      <c r="CC93" s="103">
        <f>IF(AU93="nulová",AV93,0)</f>
        <v>0</v>
      </c>
      <c r="CD93" s="103">
        <f>IF(AU93="základní",AG93,0)</f>
        <v>0</v>
      </c>
      <c r="CE93" s="103">
        <f>IF(AU93="snížená",AG93,0)</f>
        <v>0</v>
      </c>
      <c r="CF93" s="103">
        <f>IF(AU93="zákl. přenesená",AG93,0)</f>
        <v>0</v>
      </c>
      <c r="CG93" s="103">
        <f>IF(AU93="sníž. přenesená",AG93,0)</f>
        <v>0</v>
      </c>
      <c r="CH93" s="103">
        <f>IF(AU93="nulová",AG93,0)</f>
        <v>0</v>
      </c>
      <c r="CI93" s="15">
        <f>IF(AU93="základní",1,IF(AU93="snížená",2,IF(AU93="zákl. přenesená",4,IF(AU93="sníž. přenesená",5,3))))</f>
        <v>1</v>
      </c>
      <c r="CJ93" s="15">
        <f>IF(AT93="stavební čast",1,IF(8893="investiční čast",2,3))</f>
        <v>1</v>
      </c>
      <c r="CK93" s="15" t="str">
        <f>IF(D93="Vyplň vlastní","","x")</f>
        <v/>
      </c>
    </row>
    <row r="94" spans="1:89" s="1" customFormat="1" ht="19.899999999999999" customHeight="1" x14ac:dyDescent="0.3">
      <c r="B94" s="32"/>
      <c r="C94" s="33"/>
      <c r="D94" s="231" t="s">
        <v>98</v>
      </c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33"/>
      <c r="AD94" s="33"/>
      <c r="AE94" s="33"/>
      <c r="AF94" s="33"/>
      <c r="AG94" s="229">
        <f>AG87*AS94</f>
        <v>0</v>
      </c>
      <c r="AH94" s="213"/>
      <c r="AI94" s="213"/>
      <c r="AJ94" s="213"/>
      <c r="AK94" s="213"/>
      <c r="AL94" s="213"/>
      <c r="AM94" s="213"/>
      <c r="AN94" s="230">
        <f>AG94+AV94</f>
        <v>0</v>
      </c>
      <c r="AO94" s="213"/>
      <c r="AP94" s="213"/>
      <c r="AQ94" s="34"/>
      <c r="AS94" s="107">
        <v>0</v>
      </c>
      <c r="AT94" s="108" t="s">
        <v>96</v>
      </c>
      <c r="AU94" s="108" t="s">
        <v>49</v>
      </c>
      <c r="AV94" s="109">
        <f>ROUND(IF(AU94="nulová",0,IF(OR(AU94="základní",AU94="zákl. přenesená"),AG94*L31,AG94*L32)),2)</f>
        <v>0</v>
      </c>
      <c r="BV94" s="15" t="s">
        <v>99</v>
      </c>
      <c r="BY94" s="103">
        <f>IF(AU94="základní",AV94,0)</f>
        <v>0</v>
      </c>
      <c r="BZ94" s="103">
        <f>IF(AU94="snížená",AV94,0)</f>
        <v>0</v>
      </c>
      <c r="CA94" s="103">
        <f>IF(AU94="zákl. přenesená",AV94,0)</f>
        <v>0</v>
      </c>
      <c r="CB94" s="103">
        <f>IF(AU94="sníž. přenesená",AV94,0)</f>
        <v>0</v>
      </c>
      <c r="CC94" s="103">
        <f>IF(AU94="nulová",AV94,0)</f>
        <v>0</v>
      </c>
      <c r="CD94" s="103">
        <f>IF(AU94="základní",AG94,0)</f>
        <v>0</v>
      </c>
      <c r="CE94" s="103">
        <f>IF(AU94="snížená",AG94,0)</f>
        <v>0</v>
      </c>
      <c r="CF94" s="103">
        <f>IF(AU94="zákl. přenesená",AG94,0)</f>
        <v>0</v>
      </c>
      <c r="CG94" s="103">
        <f>IF(AU94="sníž. přenesená",AG94,0)</f>
        <v>0</v>
      </c>
      <c r="CH94" s="103">
        <f>IF(AU94="nulová",AG94,0)</f>
        <v>0</v>
      </c>
      <c r="CI94" s="15">
        <f>IF(AU94="základní",1,IF(AU94="snížená",2,IF(AU94="zákl. přenesená",4,IF(AU94="sníž. přenesená",5,3))))</f>
        <v>1</v>
      </c>
      <c r="CJ94" s="15">
        <f>IF(AT94="stavební čast",1,IF(8894="investiční čast",2,3))</f>
        <v>1</v>
      </c>
      <c r="CK94" s="15" t="str">
        <f>IF(D94="Vyplň vlastní","","x")</f>
        <v/>
      </c>
    </row>
    <row r="95" spans="1:89" s="1" customFormat="1" ht="10.9" customHeight="1" x14ac:dyDescent="0.3"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4"/>
    </row>
    <row r="96" spans="1:89" s="1" customFormat="1" ht="30" customHeight="1" x14ac:dyDescent="0.3">
      <c r="B96" s="32"/>
      <c r="C96" s="110" t="s">
        <v>100</v>
      </c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234">
        <f>ROUND(AG87+AG90,2)</f>
        <v>0</v>
      </c>
      <c r="AH96" s="234"/>
      <c r="AI96" s="234"/>
      <c r="AJ96" s="234"/>
      <c r="AK96" s="234"/>
      <c r="AL96" s="234"/>
      <c r="AM96" s="234"/>
      <c r="AN96" s="234">
        <f>AN87+AN90</f>
        <v>0</v>
      </c>
      <c r="AO96" s="234"/>
      <c r="AP96" s="234"/>
      <c r="AQ96" s="34"/>
    </row>
    <row r="97" spans="2:43" s="1" customFormat="1" ht="6.95" customHeight="1" x14ac:dyDescent="0.3"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8"/>
    </row>
  </sheetData>
  <sheetProtection password="CC35" sheet="1" objects="1" scenarios="1" formatColumns="0" formatRows="0" sort="0" autoFilter="0"/>
  <mergeCells count="58">
    <mergeCell ref="AG90:AM90"/>
    <mergeCell ref="AN90:AP90"/>
    <mergeCell ref="AG96:AM96"/>
    <mergeCell ref="AN96:AP96"/>
    <mergeCell ref="AR2:BE2"/>
    <mergeCell ref="D93:AB93"/>
    <mergeCell ref="AG93:AM93"/>
    <mergeCell ref="AN93:AP93"/>
    <mergeCell ref="D94:AB94"/>
    <mergeCell ref="AG94:AM94"/>
    <mergeCell ref="AN94:AP94"/>
    <mergeCell ref="AG91:AM91"/>
    <mergeCell ref="AN91:AP91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"základní,snížená,zákl. přenesená,sníž. přenesená,nulová"</formula1>
    </dataValidation>
    <dataValidation type="list" allowBlank="1" showInputMessage="1" showErrorMessage="1" error="Povoleny jsou hodnoty stavební čast, technologická čast, investiční čast." sqref="AT91:AT95">
      <formula1>"stavební čast,technologická čast,investiční čast"</formula1>
    </dataValidation>
  </dataValidations>
  <hyperlinks>
    <hyperlink ref="K1:S1" location="C2" tooltip="Souhrnný list stavby" display="1) Souhrnný list stavby"/>
    <hyperlink ref="W1:AF1" location="C87" tooltip="Rekapitulace objektů" display="2) Rekapitulace objektů"/>
    <hyperlink ref="A88" location="'246.1 - WC u hlavního vstupu'!C2" tooltip="246.1 - WC u hlavního vstupu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1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286"/>
      <c r="B1" s="283"/>
      <c r="C1" s="283"/>
      <c r="D1" s="284" t="s">
        <v>1</v>
      </c>
      <c r="E1" s="283"/>
      <c r="F1" s="285" t="s">
        <v>1138</v>
      </c>
      <c r="G1" s="285"/>
      <c r="H1" s="287" t="s">
        <v>1139</v>
      </c>
      <c r="I1" s="287"/>
      <c r="J1" s="287"/>
      <c r="K1" s="287"/>
      <c r="L1" s="285" t="s">
        <v>1140</v>
      </c>
      <c r="M1" s="283"/>
      <c r="N1" s="283"/>
      <c r="O1" s="284" t="s">
        <v>101</v>
      </c>
      <c r="P1" s="283"/>
      <c r="Q1" s="283"/>
      <c r="R1" s="283"/>
      <c r="S1" s="285" t="s">
        <v>1141</v>
      </c>
      <c r="T1" s="285"/>
      <c r="U1" s="286"/>
      <c r="V1" s="286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192" t="s">
        <v>5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5" t="s">
        <v>91</v>
      </c>
    </row>
    <row r="3" spans="1:66" ht="6.95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AT3" s="15" t="s">
        <v>102</v>
      </c>
    </row>
    <row r="4" spans="1:66" ht="36.950000000000003" customHeight="1" x14ac:dyDescent="0.3">
      <c r="B4" s="19"/>
      <c r="C4" s="194" t="s">
        <v>103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1"/>
      <c r="T4" s="22" t="s">
        <v>11</v>
      </c>
      <c r="AT4" s="15" t="s">
        <v>4</v>
      </c>
    </row>
    <row r="5" spans="1:66" ht="6.95" customHeight="1" x14ac:dyDescent="0.3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66" ht="25.35" customHeight="1" x14ac:dyDescent="0.3">
      <c r="B6" s="19"/>
      <c r="C6" s="20"/>
      <c r="D6" s="27" t="s">
        <v>17</v>
      </c>
      <c r="E6" s="20"/>
      <c r="F6" s="236" t="str">
        <f>'Rekapitulace stavby'!K6</f>
        <v>Rekonstrukce návštěvnických WC</v>
      </c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20"/>
      <c r="R6" s="21"/>
    </row>
    <row r="7" spans="1:66" s="1" customFormat="1" ht="32.85" customHeight="1" x14ac:dyDescent="0.3">
      <c r="B7" s="32"/>
      <c r="C7" s="33"/>
      <c r="D7" s="26" t="s">
        <v>104</v>
      </c>
      <c r="E7" s="33"/>
      <c r="F7" s="200" t="s">
        <v>105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33"/>
      <c r="R7" s="34"/>
    </row>
    <row r="8" spans="1:66" s="1" customFormat="1" ht="14.45" customHeight="1" x14ac:dyDescent="0.3">
      <c r="B8" s="32"/>
      <c r="C8" s="33"/>
      <c r="D8" s="27" t="s">
        <v>20</v>
      </c>
      <c r="E8" s="33"/>
      <c r="F8" s="25" t="s">
        <v>21</v>
      </c>
      <c r="G8" s="33"/>
      <c r="H8" s="33"/>
      <c r="I8" s="33"/>
      <c r="J8" s="33"/>
      <c r="K8" s="33"/>
      <c r="L8" s="33"/>
      <c r="M8" s="27" t="s">
        <v>22</v>
      </c>
      <c r="N8" s="33"/>
      <c r="O8" s="25" t="s">
        <v>33</v>
      </c>
      <c r="P8" s="33"/>
      <c r="Q8" s="33"/>
      <c r="R8" s="34"/>
    </row>
    <row r="9" spans="1:66" s="1" customFormat="1" ht="14.45" customHeight="1" x14ac:dyDescent="0.3">
      <c r="B9" s="32"/>
      <c r="C9" s="33"/>
      <c r="D9" s="27" t="s">
        <v>25</v>
      </c>
      <c r="E9" s="33"/>
      <c r="F9" s="25" t="s">
        <v>26</v>
      </c>
      <c r="G9" s="33"/>
      <c r="H9" s="33"/>
      <c r="I9" s="33"/>
      <c r="J9" s="33"/>
      <c r="K9" s="33"/>
      <c r="L9" s="33"/>
      <c r="M9" s="27" t="s">
        <v>27</v>
      </c>
      <c r="N9" s="33"/>
      <c r="O9" s="237" t="str">
        <f>'Rekapitulace stavby'!AN8</f>
        <v>13.9.2016</v>
      </c>
      <c r="P9" s="213"/>
      <c r="Q9" s="33"/>
      <c r="R9" s="34"/>
    </row>
    <row r="10" spans="1:66" s="1" customFormat="1" ht="10.9" customHeight="1" x14ac:dyDescent="0.3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66" s="1" customFormat="1" ht="14.45" customHeight="1" x14ac:dyDescent="0.3">
      <c r="B11" s="32"/>
      <c r="C11" s="33"/>
      <c r="D11" s="27" t="s">
        <v>31</v>
      </c>
      <c r="E11" s="33"/>
      <c r="F11" s="33"/>
      <c r="G11" s="33"/>
      <c r="H11" s="33"/>
      <c r="I11" s="33"/>
      <c r="J11" s="33"/>
      <c r="K11" s="33"/>
      <c r="L11" s="33"/>
      <c r="M11" s="27" t="s">
        <v>32</v>
      </c>
      <c r="N11" s="33"/>
      <c r="O11" s="199" t="s">
        <v>33</v>
      </c>
      <c r="P11" s="213"/>
      <c r="Q11" s="33"/>
      <c r="R11" s="34"/>
    </row>
    <row r="12" spans="1:66" s="1" customFormat="1" ht="18" customHeight="1" x14ac:dyDescent="0.3">
      <c r="B12" s="32"/>
      <c r="C12" s="33"/>
      <c r="D12" s="33"/>
      <c r="E12" s="25" t="s">
        <v>34</v>
      </c>
      <c r="F12" s="33"/>
      <c r="G12" s="33"/>
      <c r="H12" s="33"/>
      <c r="I12" s="33"/>
      <c r="J12" s="33"/>
      <c r="K12" s="33"/>
      <c r="L12" s="33"/>
      <c r="M12" s="27" t="s">
        <v>35</v>
      </c>
      <c r="N12" s="33"/>
      <c r="O12" s="199" t="s">
        <v>33</v>
      </c>
      <c r="P12" s="213"/>
      <c r="Q12" s="33"/>
      <c r="R12" s="34"/>
    </row>
    <row r="13" spans="1:66" s="1" customFormat="1" ht="6.95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66" s="1" customFormat="1" ht="14.45" customHeight="1" x14ac:dyDescent="0.3">
      <c r="B14" s="32"/>
      <c r="C14" s="33"/>
      <c r="D14" s="27" t="s">
        <v>36</v>
      </c>
      <c r="E14" s="33"/>
      <c r="F14" s="33"/>
      <c r="G14" s="33"/>
      <c r="H14" s="33"/>
      <c r="I14" s="33"/>
      <c r="J14" s="33"/>
      <c r="K14" s="33"/>
      <c r="L14" s="33"/>
      <c r="M14" s="27" t="s">
        <v>32</v>
      </c>
      <c r="N14" s="33"/>
      <c r="O14" s="238" t="str">
        <f>IF('Rekapitulace stavby'!AN13="","",'Rekapitulace stavby'!AN13)</f>
        <v>Vyplň údaj</v>
      </c>
      <c r="P14" s="213"/>
      <c r="Q14" s="33"/>
      <c r="R14" s="34"/>
    </row>
    <row r="15" spans="1:66" s="1" customFormat="1" ht="18" customHeight="1" x14ac:dyDescent="0.3">
      <c r="B15" s="32"/>
      <c r="C15" s="33"/>
      <c r="D15" s="33"/>
      <c r="E15" s="238" t="str">
        <f>IF('Rekapitulace stavby'!E14="","",'Rekapitulace stavby'!E14)</f>
        <v>Vyplň údaj</v>
      </c>
      <c r="F15" s="213"/>
      <c r="G15" s="213"/>
      <c r="H15" s="213"/>
      <c r="I15" s="213"/>
      <c r="J15" s="213"/>
      <c r="K15" s="213"/>
      <c r="L15" s="213"/>
      <c r="M15" s="27" t="s">
        <v>35</v>
      </c>
      <c r="N15" s="33"/>
      <c r="O15" s="238" t="str">
        <f>IF('Rekapitulace stavby'!AN14="","",'Rekapitulace stavby'!AN14)</f>
        <v>Vyplň údaj</v>
      </c>
      <c r="P15" s="213"/>
      <c r="Q15" s="33"/>
      <c r="R15" s="34"/>
    </row>
    <row r="16" spans="1:66" s="1" customFormat="1" ht="6.95" customHeight="1" x14ac:dyDescent="0.3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4"/>
    </row>
    <row r="17" spans="2:18" s="1" customFormat="1" ht="14.45" customHeight="1" x14ac:dyDescent="0.3">
      <c r="B17" s="32"/>
      <c r="C17" s="33"/>
      <c r="D17" s="27" t="s">
        <v>38</v>
      </c>
      <c r="E17" s="33"/>
      <c r="F17" s="33"/>
      <c r="G17" s="33"/>
      <c r="H17" s="33"/>
      <c r="I17" s="33"/>
      <c r="J17" s="33"/>
      <c r="K17" s="33"/>
      <c r="L17" s="33"/>
      <c r="M17" s="27" t="s">
        <v>32</v>
      </c>
      <c r="N17" s="33"/>
      <c r="O17" s="199" t="s">
        <v>33</v>
      </c>
      <c r="P17" s="213"/>
      <c r="Q17" s="33"/>
      <c r="R17" s="34"/>
    </row>
    <row r="18" spans="2:18" s="1" customFormat="1" ht="18" customHeight="1" x14ac:dyDescent="0.3">
      <c r="B18" s="32"/>
      <c r="C18" s="33"/>
      <c r="D18" s="33"/>
      <c r="E18" s="25" t="s">
        <v>39</v>
      </c>
      <c r="F18" s="33"/>
      <c r="G18" s="33"/>
      <c r="H18" s="33"/>
      <c r="I18" s="33"/>
      <c r="J18" s="33"/>
      <c r="K18" s="33"/>
      <c r="L18" s="33"/>
      <c r="M18" s="27" t="s">
        <v>35</v>
      </c>
      <c r="N18" s="33"/>
      <c r="O18" s="199" t="s">
        <v>33</v>
      </c>
      <c r="P18" s="213"/>
      <c r="Q18" s="33"/>
      <c r="R18" s="34"/>
    </row>
    <row r="19" spans="2:18" s="1" customFormat="1" ht="6.95" customHeigh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2:18" s="1" customFormat="1" ht="14.45" customHeight="1" x14ac:dyDescent="0.3">
      <c r="B20" s="32"/>
      <c r="C20" s="33"/>
      <c r="D20" s="27" t="s">
        <v>41</v>
      </c>
      <c r="E20" s="33"/>
      <c r="F20" s="33"/>
      <c r="G20" s="33"/>
      <c r="H20" s="33"/>
      <c r="I20" s="33"/>
      <c r="J20" s="33"/>
      <c r="K20" s="33"/>
      <c r="L20" s="33"/>
      <c r="M20" s="27" t="s">
        <v>32</v>
      </c>
      <c r="N20" s="33"/>
      <c r="O20" s="199" t="s">
        <v>33</v>
      </c>
      <c r="P20" s="213"/>
      <c r="Q20" s="33"/>
      <c r="R20" s="34"/>
    </row>
    <row r="21" spans="2:18" s="1" customFormat="1" ht="18" customHeight="1" x14ac:dyDescent="0.3">
      <c r="B21" s="32"/>
      <c r="C21" s="33"/>
      <c r="D21" s="33"/>
      <c r="E21" s="25" t="s">
        <v>42</v>
      </c>
      <c r="F21" s="33"/>
      <c r="G21" s="33"/>
      <c r="H21" s="33"/>
      <c r="I21" s="33"/>
      <c r="J21" s="33"/>
      <c r="K21" s="33"/>
      <c r="L21" s="33"/>
      <c r="M21" s="27" t="s">
        <v>35</v>
      </c>
      <c r="N21" s="33"/>
      <c r="O21" s="199" t="s">
        <v>33</v>
      </c>
      <c r="P21" s="213"/>
      <c r="Q21" s="33"/>
      <c r="R21" s="34"/>
    </row>
    <row r="22" spans="2:18" s="1" customFormat="1" ht="6.95" customHeight="1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2:18" s="1" customFormat="1" ht="14.45" customHeight="1" x14ac:dyDescent="0.3">
      <c r="B23" s="32"/>
      <c r="C23" s="33"/>
      <c r="D23" s="27" t="s">
        <v>43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22.5" customHeight="1" x14ac:dyDescent="0.3">
      <c r="B24" s="32"/>
      <c r="C24" s="33"/>
      <c r="D24" s="33"/>
      <c r="E24" s="202" t="s">
        <v>33</v>
      </c>
      <c r="F24" s="213"/>
      <c r="G24" s="213"/>
      <c r="H24" s="213"/>
      <c r="I24" s="213"/>
      <c r="J24" s="213"/>
      <c r="K24" s="213"/>
      <c r="L24" s="213"/>
      <c r="M24" s="33"/>
      <c r="N24" s="33"/>
      <c r="O24" s="33"/>
      <c r="P24" s="33"/>
      <c r="Q24" s="33"/>
      <c r="R24" s="34"/>
    </row>
    <row r="25" spans="2:18" s="1" customFormat="1" ht="6.95" customHeight="1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6.95" customHeight="1" x14ac:dyDescent="0.3">
      <c r="B26" s="32"/>
      <c r="C26" s="3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33"/>
      <c r="R26" s="34"/>
    </row>
    <row r="27" spans="2:18" s="1" customFormat="1" ht="14.45" customHeight="1" x14ac:dyDescent="0.3">
      <c r="B27" s="32"/>
      <c r="C27" s="33"/>
      <c r="D27" s="112" t="s">
        <v>106</v>
      </c>
      <c r="E27" s="33"/>
      <c r="F27" s="33"/>
      <c r="G27" s="33"/>
      <c r="H27" s="33"/>
      <c r="I27" s="33"/>
      <c r="J27" s="33"/>
      <c r="K27" s="33"/>
      <c r="L27" s="33"/>
      <c r="M27" s="203">
        <f>N88</f>
        <v>0</v>
      </c>
      <c r="N27" s="213"/>
      <c r="O27" s="213"/>
      <c r="P27" s="213"/>
      <c r="Q27" s="33"/>
      <c r="R27" s="34"/>
    </row>
    <row r="28" spans="2:18" s="1" customFormat="1" ht="14.45" customHeight="1" x14ac:dyDescent="0.3">
      <c r="B28" s="32"/>
      <c r="C28" s="33"/>
      <c r="D28" s="31" t="s">
        <v>95</v>
      </c>
      <c r="E28" s="33"/>
      <c r="F28" s="33"/>
      <c r="G28" s="33"/>
      <c r="H28" s="33"/>
      <c r="I28" s="33"/>
      <c r="J28" s="33"/>
      <c r="K28" s="33"/>
      <c r="L28" s="33"/>
      <c r="M28" s="203">
        <f>N116</f>
        <v>0</v>
      </c>
      <c r="N28" s="213"/>
      <c r="O28" s="213"/>
      <c r="P28" s="213"/>
      <c r="Q28" s="33"/>
      <c r="R28" s="34"/>
    </row>
    <row r="29" spans="2:18" s="1" customFormat="1" ht="6.95" customHeigh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</row>
    <row r="30" spans="2:18" s="1" customFormat="1" ht="25.35" customHeight="1" x14ac:dyDescent="0.3">
      <c r="B30" s="32"/>
      <c r="C30" s="33"/>
      <c r="D30" s="113" t="s">
        <v>47</v>
      </c>
      <c r="E30" s="33"/>
      <c r="F30" s="33"/>
      <c r="G30" s="33"/>
      <c r="H30" s="33"/>
      <c r="I30" s="33"/>
      <c r="J30" s="33"/>
      <c r="K30" s="33"/>
      <c r="L30" s="33"/>
      <c r="M30" s="239">
        <f>ROUND(M27+M28,2)</f>
        <v>0</v>
      </c>
      <c r="N30" s="213"/>
      <c r="O30" s="213"/>
      <c r="P30" s="213"/>
      <c r="Q30" s="33"/>
      <c r="R30" s="34"/>
    </row>
    <row r="31" spans="2:18" s="1" customFormat="1" ht="6.95" customHeight="1" x14ac:dyDescent="0.3">
      <c r="B31" s="32"/>
      <c r="C31" s="33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33"/>
      <c r="R31" s="34"/>
    </row>
    <row r="32" spans="2:18" s="1" customFormat="1" ht="14.45" customHeight="1" x14ac:dyDescent="0.3">
      <c r="B32" s="32"/>
      <c r="C32" s="33"/>
      <c r="D32" s="39" t="s">
        <v>48</v>
      </c>
      <c r="E32" s="39" t="s">
        <v>49</v>
      </c>
      <c r="F32" s="40">
        <v>0.21</v>
      </c>
      <c r="G32" s="114" t="s">
        <v>50</v>
      </c>
      <c r="H32" s="240">
        <f>ROUND((((SUM(BE116:BE123)+SUM(BE141:BE792))+SUM(BE794:BE818))),2)</f>
        <v>0</v>
      </c>
      <c r="I32" s="213"/>
      <c r="J32" s="213"/>
      <c r="K32" s="33"/>
      <c r="L32" s="33"/>
      <c r="M32" s="240">
        <f>ROUND(((ROUND((SUM(BE116:BE123)+SUM(BE141:BE792)), 2)*F32)+SUM(BE794:BE818)*F32),2)</f>
        <v>0</v>
      </c>
      <c r="N32" s="213"/>
      <c r="O32" s="213"/>
      <c r="P32" s="213"/>
      <c r="Q32" s="33"/>
      <c r="R32" s="34"/>
    </row>
    <row r="33" spans="2:51" s="1" customFormat="1" ht="14.45" customHeight="1" x14ac:dyDescent="0.3">
      <c r="B33" s="32"/>
      <c r="C33" s="33"/>
      <c r="D33" s="33"/>
      <c r="E33" s="39" t="s">
        <v>51</v>
      </c>
      <c r="F33" s="40">
        <v>0.15</v>
      </c>
      <c r="G33" s="114" t="s">
        <v>50</v>
      </c>
      <c r="H33" s="240">
        <f>ROUND((((SUM(BF116:BF123)+SUM(BF141:BF792))+SUM(BF794:BF818))),2)</f>
        <v>0</v>
      </c>
      <c r="I33" s="213"/>
      <c r="J33" s="213"/>
      <c r="K33" s="33"/>
      <c r="L33" s="33"/>
      <c r="M33" s="240">
        <f>ROUND(((ROUND((SUM(BF116:BF123)+SUM(BF141:BF792)), 2)*F33)+SUM(BF794:BF818)*F33),2)</f>
        <v>0</v>
      </c>
      <c r="N33" s="213"/>
      <c r="O33" s="213"/>
      <c r="P33" s="213"/>
      <c r="Q33" s="33"/>
      <c r="R33" s="34"/>
    </row>
    <row r="34" spans="2:51" s="1" customFormat="1" ht="14.45" hidden="1" customHeight="1" x14ac:dyDescent="0.3">
      <c r="B34" s="32"/>
      <c r="C34" s="33"/>
      <c r="D34" s="33"/>
      <c r="E34" s="39" t="s">
        <v>52</v>
      </c>
      <c r="F34" s="40">
        <v>0.21</v>
      </c>
      <c r="G34" s="114" t="s">
        <v>50</v>
      </c>
      <c r="H34" s="240">
        <f>ROUND((((SUM(BG116:BG123)+SUM(BG141:BG792))+SUM(BG794:BG818))),2)</f>
        <v>0</v>
      </c>
      <c r="I34" s="213"/>
      <c r="J34" s="213"/>
      <c r="K34" s="33"/>
      <c r="L34" s="33"/>
      <c r="M34" s="240">
        <v>0</v>
      </c>
      <c r="N34" s="213"/>
      <c r="O34" s="213"/>
      <c r="P34" s="213"/>
      <c r="Q34" s="33"/>
      <c r="R34" s="34"/>
    </row>
    <row r="35" spans="2:51" s="1" customFormat="1" ht="14.45" hidden="1" customHeight="1" x14ac:dyDescent="0.3">
      <c r="B35" s="32"/>
      <c r="C35" s="33"/>
      <c r="D35" s="33"/>
      <c r="E35" s="39" t="s">
        <v>53</v>
      </c>
      <c r="F35" s="40">
        <v>0.15</v>
      </c>
      <c r="G35" s="114" t="s">
        <v>50</v>
      </c>
      <c r="H35" s="240">
        <f>ROUND((((SUM(BH116:BH123)+SUM(BH141:BH792))+SUM(BH794:BH818))),2)</f>
        <v>0</v>
      </c>
      <c r="I35" s="213"/>
      <c r="J35" s="213"/>
      <c r="K35" s="33"/>
      <c r="L35" s="33"/>
      <c r="M35" s="240">
        <v>0</v>
      </c>
      <c r="N35" s="213"/>
      <c r="O35" s="213"/>
      <c r="P35" s="213"/>
      <c r="Q35" s="33"/>
      <c r="R35" s="34"/>
    </row>
    <row r="36" spans="2:51" s="1" customFormat="1" ht="14.45" hidden="1" customHeight="1" x14ac:dyDescent="0.3">
      <c r="B36" s="32"/>
      <c r="C36" s="33"/>
      <c r="D36" s="33"/>
      <c r="E36" s="39" t="s">
        <v>54</v>
      </c>
      <c r="F36" s="40">
        <v>0</v>
      </c>
      <c r="G36" s="114" t="s">
        <v>50</v>
      </c>
      <c r="H36" s="240">
        <f>ROUND((((SUM(BI116:BI123)+SUM(BI141:BI792))+SUM(BI794:BI818))),2)</f>
        <v>0</v>
      </c>
      <c r="I36" s="213"/>
      <c r="J36" s="213"/>
      <c r="K36" s="33"/>
      <c r="L36" s="33"/>
      <c r="M36" s="240">
        <v>0</v>
      </c>
      <c r="N36" s="213"/>
      <c r="O36" s="213"/>
      <c r="P36" s="213"/>
      <c r="Q36" s="33"/>
      <c r="R36" s="34"/>
    </row>
    <row r="37" spans="2:51" s="1" customFormat="1" ht="6.95" customHeight="1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 spans="2:51" s="1" customFormat="1" ht="25.35" customHeight="1" x14ac:dyDescent="0.3">
      <c r="B38" s="32"/>
      <c r="C38" s="111"/>
      <c r="D38" s="115" t="s">
        <v>55</v>
      </c>
      <c r="E38" s="77"/>
      <c r="F38" s="77"/>
      <c r="G38" s="116" t="s">
        <v>56</v>
      </c>
      <c r="H38" s="117" t="s">
        <v>57</v>
      </c>
      <c r="I38" s="77"/>
      <c r="J38" s="77"/>
      <c r="K38" s="77"/>
      <c r="L38" s="241">
        <f>SUM(M30:M36)</f>
        <v>0</v>
      </c>
      <c r="M38" s="223"/>
      <c r="N38" s="223"/>
      <c r="O38" s="223"/>
      <c r="P38" s="225"/>
      <c r="Q38" s="111"/>
      <c r="R38" s="34"/>
    </row>
    <row r="39" spans="2:51" s="1" customFormat="1" ht="14.45" customHeight="1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51" s="1" customFormat="1" ht="14.45" customHeight="1" x14ac:dyDescent="0.3">
      <c r="B40" s="32"/>
      <c r="C40" s="33"/>
      <c r="D40" s="39" t="s">
        <v>107</v>
      </c>
      <c r="E40" s="39" t="s">
        <v>108</v>
      </c>
      <c r="F40" s="118">
        <v>90.8</v>
      </c>
      <c r="G40" s="39" t="s">
        <v>109</v>
      </c>
      <c r="H40" s="240">
        <f>IF(F40&lt;&gt;0,M27/F40,0)</f>
        <v>0</v>
      </c>
      <c r="I40" s="213"/>
      <c r="J40" s="213"/>
      <c r="K40" s="33"/>
      <c r="L40" s="39" t="s">
        <v>110</v>
      </c>
      <c r="M40" s="33"/>
      <c r="N40" s="240">
        <f>IF(F40&lt;&gt;0,M30/F40,0)</f>
        <v>0</v>
      </c>
      <c r="O40" s="213"/>
      <c r="P40" s="213"/>
      <c r="Q40" s="33"/>
      <c r="R40" s="34"/>
      <c r="AY40" s="15" t="s">
        <v>111</v>
      </c>
    </row>
    <row r="41" spans="2:51" s="1" customFormat="1" ht="14.45" customHeight="1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51" ht="13.5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51" ht="13.5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51" ht="13.5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51" ht="13.5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"/>
    </row>
    <row r="46" spans="2:51" ht="13.5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1"/>
    </row>
    <row r="47" spans="2:51" ht="13.5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51" ht="13.5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"/>
    </row>
    <row r="49" spans="2:18" ht="13.5" x14ac:dyDescent="0.3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</row>
    <row r="50" spans="2:18" s="1" customFormat="1" x14ac:dyDescent="0.3">
      <c r="B50" s="32"/>
      <c r="C50" s="33"/>
      <c r="D50" s="47" t="s">
        <v>58</v>
      </c>
      <c r="E50" s="48"/>
      <c r="F50" s="48"/>
      <c r="G50" s="48"/>
      <c r="H50" s="49"/>
      <c r="I50" s="33"/>
      <c r="J50" s="47" t="s">
        <v>59</v>
      </c>
      <c r="K50" s="48"/>
      <c r="L50" s="48"/>
      <c r="M50" s="48"/>
      <c r="N50" s="48"/>
      <c r="O50" s="48"/>
      <c r="P50" s="49"/>
      <c r="Q50" s="33"/>
      <c r="R50" s="34"/>
    </row>
    <row r="51" spans="2:18" ht="13.5" x14ac:dyDescent="0.3">
      <c r="B51" s="19"/>
      <c r="C51" s="20"/>
      <c r="D51" s="50"/>
      <c r="E51" s="20"/>
      <c r="F51" s="20"/>
      <c r="G51" s="20"/>
      <c r="H51" s="51"/>
      <c r="I51" s="20"/>
      <c r="J51" s="50"/>
      <c r="K51" s="20"/>
      <c r="L51" s="20"/>
      <c r="M51" s="20"/>
      <c r="N51" s="20"/>
      <c r="O51" s="20"/>
      <c r="P51" s="51"/>
      <c r="Q51" s="20"/>
      <c r="R51" s="21"/>
    </row>
    <row r="52" spans="2:18" ht="13.5" x14ac:dyDescent="0.3">
      <c r="B52" s="19"/>
      <c r="C52" s="20"/>
      <c r="D52" s="50"/>
      <c r="E52" s="20"/>
      <c r="F52" s="20"/>
      <c r="G52" s="20"/>
      <c r="H52" s="51"/>
      <c r="I52" s="20"/>
      <c r="J52" s="50"/>
      <c r="K52" s="20"/>
      <c r="L52" s="20"/>
      <c r="M52" s="20"/>
      <c r="N52" s="20"/>
      <c r="O52" s="20"/>
      <c r="P52" s="51"/>
      <c r="Q52" s="20"/>
      <c r="R52" s="21"/>
    </row>
    <row r="53" spans="2:18" ht="13.5" x14ac:dyDescent="0.3">
      <c r="B53" s="19"/>
      <c r="C53" s="20"/>
      <c r="D53" s="50"/>
      <c r="E53" s="20"/>
      <c r="F53" s="20"/>
      <c r="G53" s="20"/>
      <c r="H53" s="51"/>
      <c r="I53" s="20"/>
      <c r="J53" s="50"/>
      <c r="K53" s="20"/>
      <c r="L53" s="20"/>
      <c r="M53" s="20"/>
      <c r="N53" s="20"/>
      <c r="O53" s="20"/>
      <c r="P53" s="51"/>
      <c r="Q53" s="20"/>
      <c r="R53" s="21"/>
    </row>
    <row r="54" spans="2:18" ht="13.5" x14ac:dyDescent="0.3">
      <c r="B54" s="19"/>
      <c r="C54" s="20"/>
      <c r="D54" s="50"/>
      <c r="E54" s="20"/>
      <c r="F54" s="20"/>
      <c r="G54" s="20"/>
      <c r="H54" s="51"/>
      <c r="I54" s="20"/>
      <c r="J54" s="50"/>
      <c r="K54" s="20"/>
      <c r="L54" s="20"/>
      <c r="M54" s="20"/>
      <c r="N54" s="20"/>
      <c r="O54" s="20"/>
      <c r="P54" s="51"/>
      <c r="Q54" s="20"/>
      <c r="R54" s="21"/>
    </row>
    <row r="55" spans="2:18" ht="13.5" x14ac:dyDescent="0.3">
      <c r="B55" s="19"/>
      <c r="C55" s="20"/>
      <c r="D55" s="50"/>
      <c r="E55" s="20"/>
      <c r="F55" s="20"/>
      <c r="G55" s="20"/>
      <c r="H55" s="51"/>
      <c r="I55" s="20"/>
      <c r="J55" s="50"/>
      <c r="K55" s="20"/>
      <c r="L55" s="20"/>
      <c r="M55" s="20"/>
      <c r="N55" s="20"/>
      <c r="O55" s="20"/>
      <c r="P55" s="51"/>
      <c r="Q55" s="20"/>
      <c r="R55" s="21"/>
    </row>
    <row r="56" spans="2:18" ht="13.5" x14ac:dyDescent="0.3">
      <c r="B56" s="19"/>
      <c r="C56" s="20"/>
      <c r="D56" s="50"/>
      <c r="E56" s="20"/>
      <c r="F56" s="20"/>
      <c r="G56" s="20"/>
      <c r="H56" s="51"/>
      <c r="I56" s="20"/>
      <c r="J56" s="50"/>
      <c r="K56" s="20"/>
      <c r="L56" s="20"/>
      <c r="M56" s="20"/>
      <c r="N56" s="20"/>
      <c r="O56" s="20"/>
      <c r="P56" s="51"/>
      <c r="Q56" s="20"/>
      <c r="R56" s="21"/>
    </row>
    <row r="57" spans="2:18" ht="13.5" x14ac:dyDescent="0.3">
      <c r="B57" s="19"/>
      <c r="C57" s="20"/>
      <c r="D57" s="50"/>
      <c r="E57" s="20"/>
      <c r="F57" s="20"/>
      <c r="G57" s="20"/>
      <c r="H57" s="51"/>
      <c r="I57" s="20"/>
      <c r="J57" s="50"/>
      <c r="K57" s="20"/>
      <c r="L57" s="20"/>
      <c r="M57" s="20"/>
      <c r="N57" s="20"/>
      <c r="O57" s="20"/>
      <c r="P57" s="51"/>
      <c r="Q57" s="20"/>
      <c r="R57" s="21"/>
    </row>
    <row r="58" spans="2:18" ht="13.5" x14ac:dyDescent="0.3">
      <c r="B58" s="19"/>
      <c r="C58" s="20"/>
      <c r="D58" s="50"/>
      <c r="E58" s="20"/>
      <c r="F58" s="20"/>
      <c r="G58" s="20"/>
      <c r="H58" s="51"/>
      <c r="I58" s="20"/>
      <c r="J58" s="50"/>
      <c r="K58" s="20"/>
      <c r="L58" s="20"/>
      <c r="M58" s="20"/>
      <c r="N58" s="20"/>
      <c r="O58" s="20"/>
      <c r="P58" s="51"/>
      <c r="Q58" s="20"/>
      <c r="R58" s="21"/>
    </row>
    <row r="59" spans="2:18" s="1" customFormat="1" x14ac:dyDescent="0.3">
      <c r="B59" s="32"/>
      <c r="C59" s="33"/>
      <c r="D59" s="52" t="s">
        <v>60</v>
      </c>
      <c r="E59" s="53"/>
      <c r="F59" s="53"/>
      <c r="G59" s="54" t="s">
        <v>61</v>
      </c>
      <c r="H59" s="55"/>
      <c r="I59" s="33"/>
      <c r="J59" s="52" t="s">
        <v>60</v>
      </c>
      <c r="K59" s="53"/>
      <c r="L59" s="53"/>
      <c r="M59" s="53"/>
      <c r="N59" s="54" t="s">
        <v>61</v>
      </c>
      <c r="O59" s="53"/>
      <c r="P59" s="55"/>
      <c r="Q59" s="33"/>
      <c r="R59" s="34"/>
    </row>
    <row r="60" spans="2:18" ht="13.5" x14ac:dyDescent="0.3"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s="1" customFormat="1" x14ac:dyDescent="0.3">
      <c r="B61" s="32"/>
      <c r="C61" s="33"/>
      <c r="D61" s="47" t="s">
        <v>62</v>
      </c>
      <c r="E61" s="48"/>
      <c r="F61" s="48"/>
      <c r="G61" s="48"/>
      <c r="H61" s="49"/>
      <c r="I61" s="33"/>
      <c r="J61" s="47" t="s">
        <v>63</v>
      </c>
      <c r="K61" s="48"/>
      <c r="L61" s="48"/>
      <c r="M61" s="48"/>
      <c r="N61" s="48"/>
      <c r="O61" s="48"/>
      <c r="P61" s="49"/>
      <c r="Q61" s="33"/>
      <c r="R61" s="34"/>
    </row>
    <row r="62" spans="2:18" ht="13.5" x14ac:dyDescent="0.3">
      <c r="B62" s="19"/>
      <c r="C62" s="20"/>
      <c r="D62" s="50"/>
      <c r="E62" s="20"/>
      <c r="F62" s="20"/>
      <c r="G62" s="20"/>
      <c r="H62" s="51"/>
      <c r="I62" s="20"/>
      <c r="J62" s="50"/>
      <c r="K62" s="20"/>
      <c r="L62" s="20"/>
      <c r="M62" s="20"/>
      <c r="N62" s="20"/>
      <c r="O62" s="20"/>
      <c r="P62" s="51"/>
      <c r="Q62" s="20"/>
      <c r="R62" s="21"/>
    </row>
    <row r="63" spans="2:18" ht="13.5" x14ac:dyDescent="0.3">
      <c r="B63" s="19"/>
      <c r="C63" s="20"/>
      <c r="D63" s="50"/>
      <c r="E63" s="20"/>
      <c r="F63" s="20"/>
      <c r="G63" s="20"/>
      <c r="H63" s="51"/>
      <c r="I63" s="20"/>
      <c r="J63" s="50"/>
      <c r="K63" s="20"/>
      <c r="L63" s="20"/>
      <c r="M63" s="20"/>
      <c r="N63" s="20"/>
      <c r="O63" s="20"/>
      <c r="P63" s="51"/>
      <c r="Q63" s="20"/>
      <c r="R63" s="21"/>
    </row>
    <row r="64" spans="2:18" ht="13.5" x14ac:dyDescent="0.3">
      <c r="B64" s="19"/>
      <c r="C64" s="20"/>
      <c r="D64" s="50"/>
      <c r="E64" s="20"/>
      <c r="F64" s="20"/>
      <c r="G64" s="20"/>
      <c r="H64" s="51"/>
      <c r="I64" s="20"/>
      <c r="J64" s="50"/>
      <c r="K64" s="20"/>
      <c r="L64" s="20"/>
      <c r="M64" s="20"/>
      <c r="N64" s="20"/>
      <c r="O64" s="20"/>
      <c r="P64" s="51"/>
      <c r="Q64" s="20"/>
      <c r="R64" s="21"/>
    </row>
    <row r="65" spans="2:21" ht="13.5" x14ac:dyDescent="0.3">
      <c r="B65" s="19"/>
      <c r="C65" s="20"/>
      <c r="D65" s="50"/>
      <c r="E65" s="20"/>
      <c r="F65" s="20"/>
      <c r="G65" s="20"/>
      <c r="H65" s="51"/>
      <c r="I65" s="20"/>
      <c r="J65" s="50"/>
      <c r="K65" s="20"/>
      <c r="L65" s="20"/>
      <c r="M65" s="20"/>
      <c r="N65" s="20"/>
      <c r="O65" s="20"/>
      <c r="P65" s="51"/>
      <c r="Q65" s="20"/>
      <c r="R65" s="21"/>
    </row>
    <row r="66" spans="2:21" ht="13.5" x14ac:dyDescent="0.3">
      <c r="B66" s="19"/>
      <c r="C66" s="20"/>
      <c r="D66" s="50"/>
      <c r="E66" s="20"/>
      <c r="F66" s="20"/>
      <c r="G66" s="20"/>
      <c r="H66" s="51"/>
      <c r="I66" s="20"/>
      <c r="J66" s="50"/>
      <c r="K66" s="20"/>
      <c r="L66" s="20"/>
      <c r="M66" s="20"/>
      <c r="N66" s="20"/>
      <c r="O66" s="20"/>
      <c r="P66" s="51"/>
      <c r="Q66" s="20"/>
      <c r="R66" s="21"/>
    </row>
    <row r="67" spans="2:21" ht="13.5" x14ac:dyDescent="0.3">
      <c r="B67" s="19"/>
      <c r="C67" s="20"/>
      <c r="D67" s="50"/>
      <c r="E67" s="20"/>
      <c r="F67" s="20"/>
      <c r="G67" s="20"/>
      <c r="H67" s="51"/>
      <c r="I67" s="20"/>
      <c r="J67" s="50"/>
      <c r="K67" s="20"/>
      <c r="L67" s="20"/>
      <c r="M67" s="20"/>
      <c r="N67" s="20"/>
      <c r="O67" s="20"/>
      <c r="P67" s="51"/>
      <c r="Q67" s="20"/>
      <c r="R67" s="21"/>
    </row>
    <row r="68" spans="2:21" ht="13.5" x14ac:dyDescent="0.3">
      <c r="B68" s="19"/>
      <c r="C68" s="20"/>
      <c r="D68" s="50"/>
      <c r="E68" s="20"/>
      <c r="F68" s="20"/>
      <c r="G68" s="20"/>
      <c r="H68" s="51"/>
      <c r="I68" s="20"/>
      <c r="J68" s="50"/>
      <c r="K68" s="20"/>
      <c r="L68" s="20"/>
      <c r="M68" s="20"/>
      <c r="N68" s="20"/>
      <c r="O68" s="20"/>
      <c r="P68" s="51"/>
      <c r="Q68" s="20"/>
      <c r="R68" s="21"/>
    </row>
    <row r="69" spans="2:21" ht="13.5" x14ac:dyDescent="0.3">
      <c r="B69" s="19"/>
      <c r="C69" s="20"/>
      <c r="D69" s="50"/>
      <c r="E69" s="20"/>
      <c r="F69" s="20"/>
      <c r="G69" s="20"/>
      <c r="H69" s="51"/>
      <c r="I69" s="20"/>
      <c r="J69" s="50"/>
      <c r="K69" s="20"/>
      <c r="L69" s="20"/>
      <c r="M69" s="20"/>
      <c r="N69" s="20"/>
      <c r="O69" s="20"/>
      <c r="P69" s="51"/>
      <c r="Q69" s="20"/>
      <c r="R69" s="21"/>
    </row>
    <row r="70" spans="2:21" s="1" customFormat="1" x14ac:dyDescent="0.3">
      <c r="B70" s="32"/>
      <c r="C70" s="33"/>
      <c r="D70" s="52" t="s">
        <v>60</v>
      </c>
      <c r="E70" s="53"/>
      <c r="F70" s="53"/>
      <c r="G70" s="54" t="s">
        <v>61</v>
      </c>
      <c r="H70" s="55"/>
      <c r="I70" s="33"/>
      <c r="J70" s="52" t="s">
        <v>60</v>
      </c>
      <c r="K70" s="53"/>
      <c r="L70" s="53"/>
      <c r="M70" s="53"/>
      <c r="N70" s="54" t="s">
        <v>61</v>
      </c>
      <c r="O70" s="53"/>
      <c r="P70" s="55"/>
      <c r="Q70" s="33"/>
      <c r="R70" s="34"/>
    </row>
    <row r="71" spans="2:21" s="1" customFormat="1" ht="14.45" customHeigh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21" s="1" customFormat="1" ht="6.95" customHeight="1" x14ac:dyDescent="0.3">
      <c r="B75" s="119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1"/>
    </row>
    <row r="76" spans="2:21" s="1" customFormat="1" ht="36.950000000000003" customHeight="1" x14ac:dyDescent="0.3">
      <c r="B76" s="32"/>
      <c r="C76" s="194" t="s">
        <v>112</v>
      </c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34"/>
      <c r="T76" s="122"/>
      <c r="U76" s="122"/>
    </row>
    <row r="77" spans="2:21" s="1" customFormat="1" ht="6.95" customHeight="1" x14ac:dyDescent="0.3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  <c r="T77" s="122"/>
      <c r="U77" s="122"/>
    </row>
    <row r="78" spans="2:21" s="1" customFormat="1" ht="30" customHeight="1" x14ac:dyDescent="0.3">
      <c r="B78" s="32"/>
      <c r="C78" s="27" t="s">
        <v>17</v>
      </c>
      <c r="D78" s="33"/>
      <c r="E78" s="33"/>
      <c r="F78" s="236" t="str">
        <f>F6</f>
        <v>Rekonstrukce návštěvnických WC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  <c r="T78" s="122"/>
      <c r="U78" s="122"/>
    </row>
    <row r="79" spans="2:21" s="1" customFormat="1" ht="36.950000000000003" customHeight="1" x14ac:dyDescent="0.3">
      <c r="B79" s="32"/>
      <c r="C79" s="66" t="s">
        <v>104</v>
      </c>
      <c r="D79" s="33"/>
      <c r="E79" s="33"/>
      <c r="F79" s="214" t="str">
        <f>F7</f>
        <v>246.1 - WC u hlavního vstupu</v>
      </c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33"/>
      <c r="R79" s="34"/>
      <c r="T79" s="122"/>
      <c r="U79" s="122"/>
    </row>
    <row r="80" spans="2:21" s="1" customFormat="1" ht="6.95" customHeight="1" x14ac:dyDescent="0.3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  <c r="T80" s="122"/>
      <c r="U80" s="122"/>
    </row>
    <row r="81" spans="2:47" s="1" customFormat="1" ht="18" customHeight="1" x14ac:dyDescent="0.3">
      <c r="B81" s="32"/>
      <c r="C81" s="27" t="s">
        <v>25</v>
      </c>
      <c r="D81" s="33"/>
      <c r="E81" s="33"/>
      <c r="F81" s="25" t="str">
        <f>F9</f>
        <v>Troja</v>
      </c>
      <c r="G81" s="33"/>
      <c r="H81" s="33"/>
      <c r="I81" s="33"/>
      <c r="J81" s="33"/>
      <c r="K81" s="27" t="s">
        <v>27</v>
      </c>
      <c r="L81" s="33"/>
      <c r="M81" s="242" t="str">
        <f>IF(O9="","",O9)</f>
        <v>13.9.2016</v>
      </c>
      <c r="N81" s="213"/>
      <c r="O81" s="213"/>
      <c r="P81" s="213"/>
      <c r="Q81" s="33"/>
      <c r="R81" s="34"/>
      <c r="T81" s="122"/>
      <c r="U81" s="122"/>
    </row>
    <row r="82" spans="2:47" s="1" customFormat="1" ht="6.95" customHeight="1" x14ac:dyDescent="0.3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  <c r="T82" s="122"/>
      <c r="U82" s="122"/>
    </row>
    <row r="83" spans="2:47" s="1" customFormat="1" x14ac:dyDescent="0.3">
      <c r="B83" s="32"/>
      <c r="C83" s="27" t="s">
        <v>31</v>
      </c>
      <c r="D83" s="33"/>
      <c r="E83" s="33"/>
      <c r="F83" s="25" t="str">
        <f>E12</f>
        <v>ZOO HMP U Trojského zámku 3/120</v>
      </c>
      <c r="G83" s="33"/>
      <c r="H83" s="33"/>
      <c r="I83" s="33"/>
      <c r="J83" s="33"/>
      <c r="K83" s="27" t="s">
        <v>38</v>
      </c>
      <c r="L83" s="33"/>
      <c r="M83" s="199" t="str">
        <f>E18</f>
        <v>ARW p.b. s.r.o.</v>
      </c>
      <c r="N83" s="213"/>
      <c r="O83" s="213"/>
      <c r="P83" s="213"/>
      <c r="Q83" s="213"/>
      <c r="R83" s="34"/>
      <c r="T83" s="122"/>
      <c r="U83" s="122"/>
    </row>
    <row r="84" spans="2:47" s="1" customFormat="1" ht="14.45" customHeight="1" x14ac:dyDescent="0.3">
      <c r="B84" s="32"/>
      <c r="C84" s="27" t="s">
        <v>36</v>
      </c>
      <c r="D84" s="33"/>
      <c r="E84" s="33"/>
      <c r="F84" s="25" t="str">
        <f>IF(E15="","",E15)</f>
        <v>Vyplň údaj</v>
      </c>
      <c r="G84" s="33"/>
      <c r="H84" s="33"/>
      <c r="I84" s="33"/>
      <c r="J84" s="33"/>
      <c r="K84" s="27" t="s">
        <v>41</v>
      </c>
      <c r="L84" s="33"/>
      <c r="M84" s="199" t="str">
        <f>E21</f>
        <v>Pavel Novotný</v>
      </c>
      <c r="N84" s="213"/>
      <c r="O84" s="213"/>
      <c r="P84" s="213"/>
      <c r="Q84" s="213"/>
      <c r="R84" s="34"/>
      <c r="T84" s="122"/>
      <c r="U84" s="122"/>
    </row>
    <row r="85" spans="2:47" s="1" customFormat="1" ht="10.35" customHeight="1" x14ac:dyDescent="0.3"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  <c r="T85" s="122"/>
      <c r="U85" s="122"/>
    </row>
    <row r="86" spans="2:47" s="1" customFormat="1" ht="29.25" customHeight="1" x14ac:dyDescent="0.3">
      <c r="B86" s="32"/>
      <c r="C86" s="243" t="s">
        <v>113</v>
      </c>
      <c r="D86" s="244"/>
      <c r="E86" s="244"/>
      <c r="F86" s="244"/>
      <c r="G86" s="244"/>
      <c r="H86" s="111"/>
      <c r="I86" s="111"/>
      <c r="J86" s="111"/>
      <c r="K86" s="111"/>
      <c r="L86" s="111"/>
      <c r="M86" s="111"/>
      <c r="N86" s="243" t="s">
        <v>114</v>
      </c>
      <c r="O86" s="213"/>
      <c r="P86" s="213"/>
      <c r="Q86" s="213"/>
      <c r="R86" s="34"/>
      <c r="T86" s="122"/>
      <c r="U86" s="122"/>
    </row>
    <row r="87" spans="2:47" s="1" customFormat="1" ht="10.35" customHeight="1" x14ac:dyDescent="0.3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  <c r="T87" s="122"/>
      <c r="U87" s="122"/>
    </row>
    <row r="88" spans="2:47" s="1" customFormat="1" ht="29.25" customHeight="1" x14ac:dyDescent="0.3">
      <c r="B88" s="32"/>
      <c r="C88" s="123" t="s">
        <v>115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233">
        <f>N141</f>
        <v>0</v>
      </c>
      <c r="O88" s="213"/>
      <c r="P88" s="213"/>
      <c r="Q88" s="213"/>
      <c r="R88" s="34"/>
      <c r="T88" s="122"/>
      <c r="U88" s="122"/>
      <c r="AU88" s="15" t="s">
        <v>116</v>
      </c>
    </row>
    <row r="89" spans="2:47" s="6" customFormat="1" ht="24.95" customHeight="1" x14ac:dyDescent="0.3">
      <c r="B89" s="124"/>
      <c r="C89" s="125"/>
      <c r="D89" s="126" t="s">
        <v>117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5">
        <f>N142</f>
        <v>0</v>
      </c>
      <c r="O89" s="246"/>
      <c r="P89" s="246"/>
      <c r="Q89" s="246"/>
      <c r="R89" s="127"/>
      <c r="T89" s="128"/>
      <c r="U89" s="128"/>
    </row>
    <row r="90" spans="2:47" s="7" customFormat="1" ht="19.899999999999999" customHeight="1" x14ac:dyDescent="0.3">
      <c r="B90" s="129"/>
      <c r="C90" s="130"/>
      <c r="D90" s="99" t="s">
        <v>118</v>
      </c>
      <c r="E90" s="130"/>
      <c r="F90" s="130"/>
      <c r="G90" s="130"/>
      <c r="H90" s="130"/>
      <c r="I90" s="130"/>
      <c r="J90" s="130"/>
      <c r="K90" s="130"/>
      <c r="L90" s="130"/>
      <c r="M90" s="130"/>
      <c r="N90" s="230">
        <f>N143</f>
        <v>0</v>
      </c>
      <c r="O90" s="247"/>
      <c r="P90" s="247"/>
      <c r="Q90" s="247"/>
      <c r="R90" s="131"/>
      <c r="T90" s="132"/>
      <c r="U90" s="132"/>
    </row>
    <row r="91" spans="2:47" s="7" customFormat="1" ht="19.899999999999999" customHeight="1" x14ac:dyDescent="0.3">
      <c r="B91" s="129"/>
      <c r="C91" s="130"/>
      <c r="D91" s="99" t="s">
        <v>119</v>
      </c>
      <c r="E91" s="130"/>
      <c r="F91" s="130"/>
      <c r="G91" s="130"/>
      <c r="H91" s="130"/>
      <c r="I91" s="130"/>
      <c r="J91" s="130"/>
      <c r="K91" s="130"/>
      <c r="L91" s="130"/>
      <c r="M91" s="130"/>
      <c r="N91" s="230">
        <f>N158</f>
        <v>0</v>
      </c>
      <c r="O91" s="247"/>
      <c r="P91" s="247"/>
      <c r="Q91" s="247"/>
      <c r="R91" s="131"/>
      <c r="T91" s="132"/>
      <c r="U91" s="132"/>
    </row>
    <row r="92" spans="2:47" s="7" customFormat="1" ht="19.899999999999999" customHeight="1" x14ac:dyDescent="0.3">
      <c r="B92" s="129"/>
      <c r="C92" s="130"/>
      <c r="D92" s="99" t="s">
        <v>120</v>
      </c>
      <c r="E92" s="130"/>
      <c r="F92" s="130"/>
      <c r="G92" s="130"/>
      <c r="H92" s="130"/>
      <c r="I92" s="130"/>
      <c r="J92" s="130"/>
      <c r="K92" s="130"/>
      <c r="L92" s="130"/>
      <c r="M92" s="130"/>
      <c r="N92" s="230">
        <f>N247</f>
        <v>0</v>
      </c>
      <c r="O92" s="247"/>
      <c r="P92" s="247"/>
      <c r="Q92" s="247"/>
      <c r="R92" s="131"/>
      <c r="T92" s="132"/>
      <c r="U92" s="132"/>
    </row>
    <row r="93" spans="2:47" s="7" customFormat="1" ht="19.899999999999999" customHeight="1" x14ac:dyDescent="0.3">
      <c r="B93" s="129"/>
      <c r="C93" s="130"/>
      <c r="D93" s="99" t="s">
        <v>121</v>
      </c>
      <c r="E93" s="130"/>
      <c r="F93" s="130"/>
      <c r="G93" s="130"/>
      <c r="H93" s="130"/>
      <c r="I93" s="130"/>
      <c r="J93" s="130"/>
      <c r="K93" s="130"/>
      <c r="L93" s="130"/>
      <c r="M93" s="130"/>
      <c r="N93" s="230">
        <f>N340</f>
        <v>0</v>
      </c>
      <c r="O93" s="247"/>
      <c r="P93" s="247"/>
      <c r="Q93" s="247"/>
      <c r="R93" s="131"/>
      <c r="T93" s="132"/>
      <c r="U93" s="132"/>
    </row>
    <row r="94" spans="2:47" s="7" customFormat="1" ht="19.899999999999999" customHeight="1" x14ac:dyDescent="0.3">
      <c r="B94" s="129"/>
      <c r="C94" s="130"/>
      <c r="D94" s="99" t="s">
        <v>122</v>
      </c>
      <c r="E94" s="130"/>
      <c r="F94" s="130"/>
      <c r="G94" s="130"/>
      <c r="H94" s="130"/>
      <c r="I94" s="130"/>
      <c r="J94" s="130"/>
      <c r="K94" s="130"/>
      <c r="L94" s="130"/>
      <c r="M94" s="130"/>
      <c r="N94" s="230">
        <f>N345</f>
        <v>0</v>
      </c>
      <c r="O94" s="247"/>
      <c r="P94" s="247"/>
      <c r="Q94" s="247"/>
      <c r="R94" s="131"/>
      <c r="T94" s="132"/>
      <c r="U94" s="132"/>
    </row>
    <row r="95" spans="2:47" s="6" customFormat="1" ht="24.95" customHeight="1" x14ac:dyDescent="0.3">
      <c r="B95" s="124"/>
      <c r="C95" s="125"/>
      <c r="D95" s="126" t="s">
        <v>123</v>
      </c>
      <c r="E95" s="125"/>
      <c r="F95" s="125"/>
      <c r="G95" s="125"/>
      <c r="H95" s="125"/>
      <c r="I95" s="125"/>
      <c r="J95" s="125"/>
      <c r="K95" s="125"/>
      <c r="L95" s="125"/>
      <c r="M95" s="125"/>
      <c r="N95" s="245">
        <f>N347</f>
        <v>0</v>
      </c>
      <c r="O95" s="246"/>
      <c r="P95" s="246"/>
      <c r="Q95" s="246"/>
      <c r="R95" s="127"/>
      <c r="T95" s="128"/>
      <c r="U95" s="128"/>
    </row>
    <row r="96" spans="2:47" s="7" customFormat="1" ht="19.899999999999999" customHeight="1" x14ac:dyDescent="0.3">
      <c r="B96" s="129"/>
      <c r="C96" s="130"/>
      <c r="D96" s="99" t="s">
        <v>124</v>
      </c>
      <c r="E96" s="130"/>
      <c r="F96" s="130"/>
      <c r="G96" s="130"/>
      <c r="H96" s="130"/>
      <c r="I96" s="130"/>
      <c r="J96" s="130"/>
      <c r="K96" s="130"/>
      <c r="L96" s="130"/>
      <c r="M96" s="130"/>
      <c r="N96" s="230">
        <f>N348</f>
        <v>0</v>
      </c>
      <c r="O96" s="247"/>
      <c r="P96" s="247"/>
      <c r="Q96" s="247"/>
      <c r="R96" s="131"/>
      <c r="T96" s="132"/>
      <c r="U96" s="132"/>
    </row>
    <row r="97" spans="2:21" s="7" customFormat="1" ht="19.899999999999999" customHeight="1" x14ac:dyDescent="0.3">
      <c r="B97" s="129"/>
      <c r="C97" s="130"/>
      <c r="D97" s="99" t="s">
        <v>125</v>
      </c>
      <c r="E97" s="130"/>
      <c r="F97" s="130"/>
      <c r="G97" s="130"/>
      <c r="H97" s="130"/>
      <c r="I97" s="130"/>
      <c r="J97" s="130"/>
      <c r="K97" s="130"/>
      <c r="L97" s="130"/>
      <c r="M97" s="130"/>
      <c r="N97" s="230">
        <f>N384</f>
        <v>0</v>
      </c>
      <c r="O97" s="247"/>
      <c r="P97" s="247"/>
      <c r="Q97" s="247"/>
      <c r="R97" s="131"/>
      <c r="T97" s="132"/>
      <c r="U97" s="132"/>
    </row>
    <row r="98" spans="2:21" s="7" customFormat="1" ht="19.899999999999999" customHeight="1" x14ac:dyDescent="0.3">
      <c r="B98" s="129"/>
      <c r="C98" s="130"/>
      <c r="D98" s="99" t="s">
        <v>126</v>
      </c>
      <c r="E98" s="130"/>
      <c r="F98" s="130"/>
      <c r="G98" s="130"/>
      <c r="H98" s="130"/>
      <c r="I98" s="130"/>
      <c r="J98" s="130"/>
      <c r="K98" s="130"/>
      <c r="L98" s="130"/>
      <c r="M98" s="130"/>
      <c r="N98" s="230">
        <f>N391</f>
        <v>0</v>
      </c>
      <c r="O98" s="247"/>
      <c r="P98" s="247"/>
      <c r="Q98" s="247"/>
      <c r="R98" s="131"/>
      <c r="T98" s="132"/>
      <c r="U98" s="132"/>
    </row>
    <row r="99" spans="2:21" s="7" customFormat="1" ht="19.899999999999999" customHeight="1" x14ac:dyDescent="0.3">
      <c r="B99" s="129"/>
      <c r="C99" s="130"/>
      <c r="D99" s="99" t="s">
        <v>127</v>
      </c>
      <c r="E99" s="130"/>
      <c r="F99" s="130"/>
      <c r="G99" s="130"/>
      <c r="H99" s="130"/>
      <c r="I99" s="130"/>
      <c r="J99" s="130"/>
      <c r="K99" s="130"/>
      <c r="L99" s="130"/>
      <c r="M99" s="130"/>
      <c r="N99" s="230">
        <f>N400</f>
        <v>0</v>
      </c>
      <c r="O99" s="247"/>
      <c r="P99" s="247"/>
      <c r="Q99" s="247"/>
      <c r="R99" s="131"/>
      <c r="T99" s="132"/>
      <c r="U99" s="132"/>
    </row>
    <row r="100" spans="2:21" s="7" customFormat="1" ht="19.899999999999999" customHeight="1" x14ac:dyDescent="0.3">
      <c r="B100" s="129"/>
      <c r="C100" s="130"/>
      <c r="D100" s="99" t="s">
        <v>128</v>
      </c>
      <c r="E100" s="130"/>
      <c r="F100" s="130"/>
      <c r="G100" s="130"/>
      <c r="H100" s="130"/>
      <c r="I100" s="130"/>
      <c r="J100" s="130"/>
      <c r="K100" s="130"/>
      <c r="L100" s="130"/>
      <c r="M100" s="130"/>
      <c r="N100" s="230">
        <f>N412</f>
        <v>0</v>
      </c>
      <c r="O100" s="247"/>
      <c r="P100" s="247"/>
      <c r="Q100" s="247"/>
      <c r="R100" s="131"/>
      <c r="T100" s="132"/>
      <c r="U100" s="132"/>
    </row>
    <row r="101" spans="2:21" s="7" customFormat="1" ht="19.899999999999999" customHeight="1" x14ac:dyDescent="0.3">
      <c r="B101" s="129"/>
      <c r="C101" s="130"/>
      <c r="D101" s="99" t="s">
        <v>129</v>
      </c>
      <c r="E101" s="130"/>
      <c r="F101" s="130"/>
      <c r="G101" s="130"/>
      <c r="H101" s="130"/>
      <c r="I101" s="130"/>
      <c r="J101" s="130"/>
      <c r="K101" s="130"/>
      <c r="L101" s="130"/>
      <c r="M101" s="130"/>
      <c r="N101" s="230">
        <f>N480</f>
        <v>0</v>
      </c>
      <c r="O101" s="247"/>
      <c r="P101" s="247"/>
      <c r="Q101" s="247"/>
      <c r="R101" s="131"/>
      <c r="T101" s="132"/>
      <c r="U101" s="132"/>
    </row>
    <row r="102" spans="2:21" s="7" customFormat="1" ht="19.899999999999999" customHeight="1" x14ac:dyDescent="0.3">
      <c r="B102" s="129"/>
      <c r="C102" s="130"/>
      <c r="D102" s="99" t="s">
        <v>130</v>
      </c>
      <c r="E102" s="130"/>
      <c r="F102" s="130"/>
      <c r="G102" s="130"/>
      <c r="H102" s="130"/>
      <c r="I102" s="130"/>
      <c r="J102" s="130"/>
      <c r="K102" s="130"/>
      <c r="L102" s="130"/>
      <c r="M102" s="130"/>
      <c r="N102" s="230">
        <f>N496</f>
        <v>0</v>
      </c>
      <c r="O102" s="247"/>
      <c r="P102" s="247"/>
      <c r="Q102" s="247"/>
      <c r="R102" s="131"/>
      <c r="T102" s="132"/>
      <c r="U102" s="132"/>
    </row>
    <row r="103" spans="2:21" s="7" customFormat="1" ht="19.899999999999999" customHeight="1" x14ac:dyDescent="0.3">
      <c r="B103" s="129"/>
      <c r="C103" s="130"/>
      <c r="D103" s="99" t="s">
        <v>131</v>
      </c>
      <c r="E103" s="130"/>
      <c r="F103" s="130"/>
      <c r="G103" s="130"/>
      <c r="H103" s="130"/>
      <c r="I103" s="130"/>
      <c r="J103" s="130"/>
      <c r="K103" s="130"/>
      <c r="L103" s="130"/>
      <c r="M103" s="130"/>
      <c r="N103" s="230">
        <f>N498</f>
        <v>0</v>
      </c>
      <c r="O103" s="247"/>
      <c r="P103" s="247"/>
      <c r="Q103" s="247"/>
      <c r="R103" s="131"/>
      <c r="T103" s="132"/>
      <c r="U103" s="132"/>
    </row>
    <row r="104" spans="2:21" s="7" customFormat="1" ht="19.899999999999999" customHeight="1" x14ac:dyDescent="0.3">
      <c r="B104" s="129"/>
      <c r="C104" s="130"/>
      <c r="D104" s="99" t="s">
        <v>132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230">
        <f>N504</f>
        <v>0</v>
      </c>
      <c r="O104" s="247"/>
      <c r="P104" s="247"/>
      <c r="Q104" s="247"/>
      <c r="R104" s="131"/>
      <c r="T104" s="132"/>
      <c r="U104" s="132"/>
    </row>
    <row r="105" spans="2:21" s="7" customFormat="1" ht="19.899999999999999" customHeight="1" x14ac:dyDescent="0.3">
      <c r="B105" s="129"/>
      <c r="C105" s="130"/>
      <c r="D105" s="99" t="s">
        <v>133</v>
      </c>
      <c r="E105" s="130"/>
      <c r="F105" s="130"/>
      <c r="G105" s="130"/>
      <c r="H105" s="130"/>
      <c r="I105" s="130"/>
      <c r="J105" s="130"/>
      <c r="K105" s="130"/>
      <c r="L105" s="130"/>
      <c r="M105" s="130"/>
      <c r="N105" s="230">
        <f>N510</f>
        <v>0</v>
      </c>
      <c r="O105" s="247"/>
      <c r="P105" s="247"/>
      <c r="Q105" s="247"/>
      <c r="R105" s="131"/>
      <c r="T105" s="132"/>
      <c r="U105" s="132"/>
    </row>
    <row r="106" spans="2:21" s="7" customFormat="1" ht="19.899999999999999" customHeight="1" x14ac:dyDescent="0.3">
      <c r="B106" s="129"/>
      <c r="C106" s="130"/>
      <c r="D106" s="99" t="s">
        <v>134</v>
      </c>
      <c r="E106" s="130"/>
      <c r="F106" s="130"/>
      <c r="G106" s="130"/>
      <c r="H106" s="130"/>
      <c r="I106" s="130"/>
      <c r="J106" s="130"/>
      <c r="K106" s="130"/>
      <c r="L106" s="130"/>
      <c r="M106" s="130"/>
      <c r="N106" s="230">
        <f>N517</f>
        <v>0</v>
      </c>
      <c r="O106" s="247"/>
      <c r="P106" s="247"/>
      <c r="Q106" s="247"/>
      <c r="R106" s="131"/>
      <c r="T106" s="132"/>
      <c r="U106" s="132"/>
    </row>
    <row r="107" spans="2:21" s="7" customFormat="1" ht="19.899999999999999" customHeight="1" x14ac:dyDescent="0.3">
      <c r="B107" s="129"/>
      <c r="C107" s="130"/>
      <c r="D107" s="99" t="s">
        <v>135</v>
      </c>
      <c r="E107" s="130"/>
      <c r="F107" s="130"/>
      <c r="G107" s="130"/>
      <c r="H107" s="130"/>
      <c r="I107" s="130"/>
      <c r="J107" s="130"/>
      <c r="K107" s="130"/>
      <c r="L107" s="130"/>
      <c r="M107" s="130"/>
      <c r="N107" s="230">
        <f>N522</f>
        <v>0</v>
      </c>
      <c r="O107" s="247"/>
      <c r="P107" s="247"/>
      <c r="Q107" s="247"/>
      <c r="R107" s="131"/>
      <c r="T107" s="132"/>
      <c r="U107" s="132"/>
    </row>
    <row r="108" spans="2:21" s="7" customFormat="1" ht="19.899999999999999" customHeight="1" x14ac:dyDescent="0.3">
      <c r="B108" s="129"/>
      <c r="C108" s="130"/>
      <c r="D108" s="99" t="s">
        <v>136</v>
      </c>
      <c r="E108" s="130"/>
      <c r="F108" s="130"/>
      <c r="G108" s="130"/>
      <c r="H108" s="130"/>
      <c r="I108" s="130"/>
      <c r="J108" s="130"/>
      <c r="K108" s="130"/>
      <c r="L108" s="130"/>
      <c r="M108" s="130"/>
      <c r="N108" s="230">
        <f>N526</f>
        <v>0</v>
      </c>
      <c r="O108" s="247"/>
      <c r="P108" s="247"/>
      <c r="Q108" s="247"/>
      <c r="R108" s="131"/>
      <c r="T108" s="132"/>
      <c r="U108" s="132"/>
    </row>
    <row r="109" spans="2:21" s="7" customFormat="1" ht="19.899999999999999" customHeight="1" x14ac:dyDescent="0.3">
      <c r="B109" s="129"/>
      <c r="C109" s="130"/>
      <c r="D109" s="99" t="s">
        <v>137</v>
      </c>
      <c r="E109" s="130"/>
      <c r="F109" s="130"/>
      <c r="G109" s="130"/>
      <c r="H109" s="130"/>
      <c r="I109" s="130"/>
      <c r="J109" s="130"/>
      <c r="K109" s="130"/>
      <c r="L109" s="130"/>
      <c r="M109" s="130"/>
      <c r="N109" s="230">
        <f>N577</f>
        <v>0</v>
      </c>
      <c r="O109" s="247"/>
      <c r="P109" s="247"/>
      <c r="Q109" s="247"/>
      <c r="R109" s="131"/>
      <c r="T109" s="132"/>
      <c r="U109" s="132"/>
    </row>
    <row r="110" spans="2:21" s="7" customFormat="1" ht="19.899999999999999" customHeight="1" x14ac:dyDescent="0.3">
      <c r="B110" s="129"/>
      <c r="C110" s="130"/>
      <c r="D110" s="99" t="s">
        <v>138</v>
      </c>
      <c r="E110" s="130"/>
      <c r="F110" s="130"/>
      <c r="G110" s="130"/>
      <c r="H110" s="130"/>
      <c r="I110" s="130"/>
      <c r="J110" s="130"/>
      <c r="K110" s="130"/>
      <c r="L110" s="130"/>
      <c r="M110" s="130"/>
      <c r="N110" s="230">
        <f>N602</f>
        <v>0</v>
      </c>
      <c r="O110" s="247"/>
      <c r="P110" s="247"/>
      <c r="Q110" s="247"/>
      <c r="R110" s="131"/>
      <c r="T110" s="132"/>
      <c r="U110" s="132"/>
    </row>
    <row r="111" spans="2:21" s="7" customFormat="1" ht="19.899999999999999" customHeight="1" x14ac:dyDescent="0.3">
      <c r="B111" s="129"/>
      <c r="C111" s="130"/>
      <c r="D111" s="99" t="s">
        <v>139</v>
      </c>
      <c r="E111" s="130"/>
      <c r="F111" s="130"/>
      <c r="G111" s="130"/>
      <c r="H111" s="130"/>
      <c r="I111" s="130"/>
      <c r="J111" s="130"/>
      <c r="K111" s="130"/>
      <c r="L111" s="130"/>
      <c r="M111" s="130"/>
      <c r="N111" s="230">
        <f>N665</f>
        <v>0</v>
      </c>
      <c r="O111" s="247"/>
      <c r="P111" s="247"/>
      <c r="Q111" s="247"/>
      <c r="R111" s="131"/>
      <c r="T111" s="132"/>
      <c r="U111" s="132"/>
    </row>
    <row r="112" spans="2:21" s="7" customFormat="1" ht="19.899999999999999" customHeight="1" x14ac:dyDescent="0.3">
      <c r="B112" s="129"/>
      <c r="C112" s="130"/>
      <c r="D112" s="99" t="s">
        <v>140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30">
        <f>N730</f>
        <v>0</v>
      </c>
      <c r="O112" s="247"/>
      <c r="P112" s="247"/>
      <c r="Q112" s="247"/>
      <c r="R112" s="131"/>
      <c r="T112" s="132"/>
      <c r="U112" s="132"/>
    </row>
    <row r="113" spans="2:65" s="6" customFormat="1" ht="24.95" customHeight="1" x14ac:dyDescent="0.3">
      <c r="B113" s="124"/>
      <c r="C113" s="125"/>
      <c r="D113" s="126" t="s">
        <v>141</v>
      </c>
      <c r="E113" s="125"/>
      <c r="F113" s="125"/>
      <c r="G113" s="125"/>
      <c r="H113" s="125"/>
      <c r="I113" s="125"/>
      <c r="J113" s="125"/>
      <c r="K113" s="125"/>
      <c r="L113" s="125"/>
      <c r="M113" s="125"/>
      <c r="N113" s="245">
        <f>N767</f>
        <v>0</v>
      </c>
      <c r="O113" s="246"/>
      <c r="P113" s="246"/>
      <c r="Q113" s="246"/>
      <c r="R113" s="127"/>
      <c r="T113" s="128"/>
      <c r="U113" s="128"/>
    </row>
    <row r="114" spans="2:65" s="6" customFormat="1" ht="21.75" customHeight="1" x14ac:dyDescent="0.35">
      <c r="B114" s="124"/>
      <c r="C114" s="125"/>
      <c r="D114" s="126" t="s">
        <v>142</v>
      </c>
      <c r="E114" s="125"/>
      <c r="F114" s="125"/>
      <c r="G114" s="125"/>
      <c r="H114" s="125"/>
      <c r="I114" s="125"/>
      <c r="J114" s="125"/>
      <c r="K114" s="125"/>
      <c r="L114" s="125"/>
      <c r="M114" s="125"/>
      <c r="N114" s="248">
        <f>N793</f>
        <v>0</v>
      </c>
      <c r="O114" s="246"/>
      <c r="P114" s="246"/>
      <c r="Q114" s="246"/>
      <c r="R114" s="127"/>
      <c r="T114" s="128"/>
      <c r="U114" s="128"/>
    </row>
    <row r="115" spans="2:65" s="1" customFormat="1" ht="21.75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  <c r="T115" s="122"/>
      <c r="U115" s="122"/>
    </row>
    <row r="116" spans="2:65" s="1" customFormat="1" ht="29.25" customHeight="1" x14ac:dyDescent="0.3">
      <c r="B116" s="32"/>
      <c r="C116" s="123" t="s">
        <v>143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249">
        <f>ROUND(N117+N118+N119+N120+N121+N122,2)</f>
        <v>0</v>
      </c>
      <c r="O116" s="213"/>
      <c r="P116" s="213"/>
      <c r="Q116" s="213"/>
      <c r="R116" s="34"/>
      <c r="T116" s="133"/>
      <c r="U116" s="134" t="s">
        <v>48</v>
      </c>
    </row>
    <row r="117" spans="2:65" s="1" customFormat="1" ht="18" customHeight="1" x14ac:dyDescent="0.3">
      <c r="B117" s="32"/>
      <c r="C117" s="33"/>
      <c r="D117" s="231" t="s">
        <v>144</v>
      </c>
      <c r="E117" s="213"/>
      <c r="F117" s="213"/>
      <c r="G117" s="213"/>
      <c r="H117" s="213"/>
      <c r="I117" s="33"/>
      <c r="J117" s="33"/>
      <c r="K117" s="33"/>
      <c r="L117" s="33"/>
      <c r="M117" s="33"/>
      <c r="N117" s="229">
        <f>ROUND(N88*T117,2)</f>
        <v>0</v>
      </c>
      <c r="O117" s="213"/>
      <c r="P117" s="213"/>
      <c r="Q117" s="213"/>
      <c r="R117" s="34"/>
      <c r="S117" s="135"/>
      <c r="T117" s="75"/>
      <c r="U117" s="136" t="s">
        <v>49</v>
      </c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8" t="s">
        <v>145</v>
      </c>
      <c r="AZ117" s="137"/>
      <c r="BA117" s="137"/>
      <c r="BB117" s="137"/>
      <c r="BC117" s="137"/>
      <c r="BD117" s="137"/>
      <c r="BE117" s="139">
        <f t="shared" ref="BE117:BE122" si="0">IF(U117="základní",N117,0)</f>
        <v>0</v>
      </c>
      <c r="BF117" s="139">
        <f t="shared" ref="BF117:BF122" si="1">IF(U117="snížená",N117,0)</f>
        <v>0</v>
      </c>
      <c r="BG117" s="139">
        <f t="shared" ref="BG117:BG122" si="2">IF(U117="zákl. přenesená",N117,0)</f>
        <v>0</v>
      </c>
      <c r="BH117" s="139">
        <f t="shared" ref="BH117:BH122" si="3">IF(U117="sníž. přenesená",N117,0)</f>
        <v>0</v>
      </c>
      <c r="BI117" s="139">
        <f t="shared" ref="BI117:BI122" si="4">IF(U117="nulová",N117,0)</f>
        <v>0</v>
      </c>
      <c r="BJ117" s="138" t="s">
        <v>24</v>
      </c>
      <c r="BK117" s="137"/>
      <c r="BL117" s="137"/>
      <c r="BM117" s="137"/>
    </row>
    <row r="118" spans="2:65" s="1" customFormat="1" ht="18" customHeight="1" x14ac:dyDescent="0.3">
      <c r="B118" s="32"/>
      <c r="C118" s="33"/>
      <c r="D118" s="231" t="s">
        <v>146</v>
      </c>
      <c r="E118" s="213"/>
      <c r="F118" s="213"/>
      <c r="G118" s="213"/>
      <c r="H118" s="213"/>
      <c r="I118" s="33"/>
      <c r="J118" s="33"/>
      <c r="K118" s="33"/>
      <c r="L118" s="33"/>
      <c r="M118" s="33"/>
      <c r="N118" s="229">
        <f>ROUND(N88*T118,2)</f>
        <v>0</v>
      </c>
      <c r="O118" s="213"/>
      <c r="P118" s="213"/>
      <c r="Q118" s="213"/>
      <c r="R118" s="34"/>
      <c r="S118" s="135"/>
      <c r="T118" s="75"/>
      <c r="U118" s="136" t="s">
        <v>49</v>
      </c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8" t="s">
        <v>145</v>
      </c>
      <c r="AZ118" s="137"/>
      <c r="BA118" s="137"/>
      <c r="BB118" s="137"/>
      <c r="BC118" s="137"/>
      <c r="BD118" s="137"/>
      <c r="BE118" s="139">
        <f t="shared" si="0"/>
        <v>0</v>
      </c>
      <c r="BF118" s="139">
        <f t="shared" si="1"/>
        <v>0</v>
      </c>
      <c r="BG118" s="139">
        <f t="shared" si="2"/>
        <v>0</v>
      </c>
      <c r="BH118" s="139">
        <f t="shared" si="3"/>
        <v>0</v>
      </c>
      <c r="BI118" s="139">
        <f t="shared" si="4"/>
        <v>0</v>
      </c>
      <c r="BJ118" s="138" t="s">
        <v>24</v>
      </c>
      <c r="BK118" s="137"/>
      <c r="BL118" s="137"/>
      <c r="BM118" s="137"/>
    </row>
    <row r="119" spans="2:65" s="1" customFormat="1" ht="18" customHeight="1" x14ac:dyDescent="0.3">
      <c r="B119" s="32"/>
      <c r="C119" s="33"/>
      <c r="D119" s="231" t="s">
        <v>147</v>
      </c>
      <c r="E119" s="213"/>
      <c r="F119" s="213"/>
      <c r="G119" s="213"/>
      <c r="H119" s="213"/>
      <c r="I119" s="33"/>
      <c r="J119" s="33"/>
      <c r="K119" s="33"/>
      <c r="L119" s="33"/>
      <c r="M119" s="33"/>
      <c r="N119" s="229">
        <f>ROUND(N88*T119,2)</f>
        <v>0</v>
      </c>
      <c r="O119" s="213"/>
      <c r="P119" s="213"/>
      <c r="Q119" s="213"/>
      <c r="R119" s="34"/>
      <c r="S119" s="135"/>
      <c r="T119" s="75"/>
      <c r="U119" s="136" t="s">
        <v>49</v>
      </c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8" t="s">
        <v>145</v>
      </c>
      <c r="AZ119" s="137"/>
      <c r="BA119" s="137"/>
      <c r="BB119" s="137"/>
      <c r="BC119" s="137"/>
      <c r="BD119" s="137"/>
      <c r="BE119" s="139">
        <f t="shared" si="0"/>
        <v>0</v>
      </c>
      <c r="BF119" s="139">
        <f t="shared" si="1"/>
        <v>0</v>
      </c>
      <c r="BG119" s="139">
        <f t="shared" si="2"/>
        <v>0</v>
      </c>
      <c r="BH119" s="139">
        <f t="shared" si="3"/>
        <v>0</v>
      </c>
      <c r="BI119" s="139">
        <f t="shared" si="4"/>
        <v>0</v>
      </c>
      <c r="BJ119" s="138" t="s">
        <v>24</v>
      </c>
      <c r="BK119" s="137"/>
      <c r="BL119" s="137"/>
      <c r="BM119" s="137"/>
    </row>
    <row r="120" spans="2:65" s="1" customFormat="1" ht="18" customHeight="1" x14ac:dyDescent="0.3">
      <c r="B120" s="32"/>
      <c r="C120" s="33"/>
      <c r="D120" s="231" t="s">
        <v>148</v>
      </c>
      <c r="E120" s="213"/>
      <c r="F120" s="213"/>
      <c r="G120" s="213"/>
      <c r="H120" s="213"/>
      <c r="I120" s="33"/>
      <c r="J120" s="33"/>
      <c r="K120" s="33"/>
      <c r="L120" s="33"/>
      <c r="M120" s="33"/>
      <c r="N120" s="229">
        <f>ROUND(N88*T120,2)</f>
        <v>0</v>
      </c>
      <c r="O120" s="213"/>
      <c r="P120" s="213"/>
      <c r="Q120" s="213"/>
      <c r="R120" s="34"/>
      <c r="S120" s="135"/>
      <c r="T120" s="75"/>
      <c r="U120" s="136" t="s">
        <v>49</v>
      </c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8" t="s">
        <v>145</v>
      </c>
      <c r="AZ120" s="137"/>
      <c r="BA120" s="137"/>
      <c r="BB120" s="137"/>
      <c r="BC120" s="137"/>
      <c r="BD120" s="137"/>
      <c r="BE120" s="139">
        <f t="shared" si="0"/>
        <v>0</v>
      </c>
      <c r="BF120" s="139">
        <f t="shared" si="1"/>
        <v>0</v>
      </c>
      <c r="BG120" s="139">
        <f t="shared" si="2"/>
        <v>0</v>
      </c>
      <c r="BH120" s="139">
        <f t="shared" si="3"/>
        <v>0</v>
      </c>
      <c r="BI120" s="139">
        <f t="shared" si="4"/>
        <v>0</v>
      </c>
      <c r="BJ120" s="138" t="s">
        <v>24</v>
      </c>
      <c r="BK120" s="137"/>
      <c r="BL120" s="137"/>
      <c r="BM120" s="137"/>
    </row>
    <row r="121" spans="2:65" s="1" customFormat="1" ht="18" customHeight="1" x14ac:dyDescent="0.3">
      <c r="B121" s="32"/>
      <c r="C121" s="33"/>
      <c r="D121" s="231" t="s">
        <v>149</v>
      </c>
      <c r="E121" s="213"/>
      <c r="F121" s="213"/>
      <c r="G121" s="213"/>
      <c r="H121" s="213"/>
      <c r="I121" s="33"/>
      <c r="J121" s="33"/>
      <c r="K121" s="33"/>
      <c r="L121" s="33"/>
      <c r="M121" s="33"/>
      <c r="N121" s="229">
        <f>ROUND(N88*T121,2)</f>
        <v>0</v>
      </c>
      <c r="O121" s="213"/>
      <c r="P121" s="213"/>
      <c r="Q121" s="213"/>
      <c r="R121" s="34"/>
      <c r="S121" s="135"/>
      <c r="T121" s="75"/>
      <c r="U121" s="136" t="s">
        <v>49</v>
      </c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8" t="s">
        <v>145</v>
      </c>
      <c r="AZ121" s="137"/>
      <c r="BA121" s="137"/>
      <c r="BB121" s="137"/>
      <c r="BC121" s="137"/>
      <c r="BD121" s="137"/>
      <c r="BE121" s="139">
        <f t="shared" si="0"/>
        <v>0</v>
      </c>
      <c r="BF121" s="139">
        <f t="shared" si="1"/>
        <v>0</v>
      </c>
      <c r="BG121" s="139">
        <f t="shared" si="2"/>
        <v>0</v>
      </c>
      <c r="BH121" s="139">
        <f t="shared" si="3"/>
        <v>0</v>
      </c>
      <c r="BI121" s="139">
        <f t="shared" si="4"/>
        <v>0</v>
      </c>
      <c r="BJ121" s="138" t="s">
        <v>24</v>
      </c>
      <c r="BK121" s="137"/>
      <c r="BL121" s="137"/>
      <c r="BM121" s="137"/>
    </row>
    <row r="122" spans="2:65" s="1" customFormat="1" ht="18" customHeight="1" x14ac:dyDescent="0.3">
      <c r="B122" s="32"/>
      <c r="C122" s="33"/>
      <c r="D122" s="99" t="s">
        <v>150</v>
      </c>
      <c r="E122" s="33"/>
      <c r="F122" s="33"/>
      <c r="G122" s="33"/>
      <c r="H122" s="33"/>
      <c r="I122" s="33"/>
      <c r="J122" s="33"/>
      <c r="K122" s="33"/>
      <c r="L122" s="33"/>
      <c r="M122" s="33"/>
      <c r="N122" s="229">
        <f>ROUND(N88*T122,2)</f>
        <v>0</v>
      </c>
      <c r="O122" s="213"/>
      <c r="P122" s="213"/>
      <c r="Q122" s="213"/>
      <c r="R122" s="34"/>
      <c r="S122" s="135"/>
      <c r="T122" s="140"/>
      <c r="U122" s="141" t="s">
        <v>49</v>
      </c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8" t="s">
        <v>151</v>
      </c>
      <c r="AZ122" s="137"/>
      <c r="BA122" s="137"/>
      <c r="BB122" s="137"/>
      <c r="BC122" s="137"/>
      <c r="BD122" s="137"/>
      <c r="BE122" s="139">
        <f t="shared" si="0"/>
        <v>0</v>
      </c>
      <c r="BF122" s="139">
        <f t="shared" si="1"/>
        <v>0</v>
      </c>
      <c r="BG122" s="139">
        <f t="shared" si="2"/>
        <v>0</v>
      </c>
      <c r="BH122" s="139">
        <f t="shared" si="3"/>
        <v>0</v>
      </c>
      <c r="BI122" s="139">
        <f t="shared" si="4"/>
        <v>0</v>
      </c>
      <c r="BJ122" s="138" t="s">
        <v>24</v>
      </c>
      <c r="BK122" s="137"/>
      <c r="BL122" s="137"/>
      <c r="BM122" s="137"/>
    </row>
    <row r="123" spans="2:65" s="1" customFormat="1" ht="13.5" x14ac:dyDescent="0.3"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T123" s="122"/>
      <c r="U123" s="122"/>
    </row>
    <row r="124" spans="2:65" s="1" customFormat="1" ht="29.25" customHeight="1" x14ac:dyDescent="0.3">
      <c r="B124" s="32"/>
      <c r="C124" s="110" t="s">
        <v>100</v>
      </c>
      <c r="D124" s="111"/>
      <c r="E124" s="111"/>
      <c r="F124" s="111"/>
      <c r="G124" s="111"/>
      <c r="H124" s="111"/>
      <c r="I124" s="111"/>
      <c r="J124" s="111"/>
      <c r="K124" s="111"/>
      <c r="L124" s="234">
        <f>ROUND(SUM(N88+N116),2)</f>
        <v>0</v>
      </c>
      <c r="M124" s="244"/>
      <c r="N124" s="244"/>
      <c r="O124" s="244"/>
      <c r="P124" s="244"/>
      <c r="Q124" s="244"/>
      <c r="R124" s="34"/>
      <c r="T124" s="122"/>
      <c r="U124" s="122"/>
    </row>
    <row r="125" spans="2:65" s="1" customFormat="1" ht="6.95" customHeight="1" x14ac:dyDescent="0.3">
      <c r="B125" s="56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8"/>
      <c r="T125" s="122"/>
      <c r="U125" s="122"/>
    </row>
    <row r="129" spans="2:65" s="1" customFormat="1" ht="6.95" customHeight="1" x14ac:dyDescent="0.3">
      <c r="B129" s="59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1"/>
    </row>
    <row r="130" spans="2:65" s="1" customFormat="1" ht="36.950000000000003" customHeight="1" x14ac:dyDescent="0.3">
      <c r="B130" s="32"/>
      <c r="C130" s="194" t="s">
        <v>152</v>
      </c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34"/>
    </row>
    <row r="131" spans="2:65" s="1" customFormat="1" ht="6.95" customHeight="1" x14ac:dyDescent="0.3"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4"/>
    </row>
    <row r="132" spans="2:65" s="1" customFormat="1" ht="30" customHeight="1" x14ac:dyDescent="0.3">
      <c r="B132" s="32"/>
      <c r="C132" s="27" t="s">
        <v>17</v>
      </c>
      <c r="D132" s="33"/>
      <c r="E132" s="33"/>
      <c r="F132" s="236" t="str">
        <f>F6</f>
        <v>Rekonstrukce návštěvnických WC</v>
      </c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33"/>
      <c r="R132" s="34"/>
    </row>
    <row r="133" spans="2:65" s="1" customFormat="1" ht="36.950000000000003" customHeight="1" x14ac:dyDescent="0.3">
      <c r="B133" s="32"/>
      <c r="C133" s="66" t="s">
        <v>104</v>
      </c>
      <c r="D133" s="33"/>
      <c r="E133" s="33"/>
      <c r="F133" s="214" t="str">
        <f>F7</f>
        <v>246.1 - WC u hlavního vstupu</v>
      </c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33"/>
      <c r="R133" s="34"/>
    </row>
    <row r="134" spans="2:65" s="1" customFormat="1" ht="6.95" customHeight="1" x14ac:dyDescent="0.3">
      <c r="B134" s="3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4"/>
    </row>
    <row r="135" spans="2:65" s="1" customFormat="1" ht="18" customHeight="1" x14ac:dyDescent="0.3">
      <c r="B135" s="32"/>
      <c r="C135" s="27" t="s">
        <v>25</v>
      </c>
      <c r="D135" s="33"/>
      <c r="E135" s="33"/>
      <c r="F135" s="25" t="str">
        <f>F9</f>
        <v>Troja</v>
      </c>
      <c r="G135" s="33"/>
      <c r="H135" s="33"/>
      <c r="I135" s="33"/>
      <c r="J135" s="33"/>
      <c r="K135" s="27" t="s">
        <v>27</v>
      </c>
      <c r="L135" s="33"/>
      <c r="M135" s="242" t="str">
        <f>IF(O9="","",O9)</f>
        <v>13.9.2016</v>
      </c>
      <c r="N135" s="213"/>
      <c r="O135" s="213"/>
      <c r="P135" s="213"/>
      <c r="Q135" s="33"/>
      <c r="R135" s="34"/>
    </row>
    <row r="136" spans="2:65" s="1" customFormat="1" ht="6.95" customHeight="1" x14ac:dyDescent="0.3"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4"/>
    </row>
    <row r="137" spans="2:65" s="1" customFormat="1" x14ac:dyDescent="0.3">
      <c r="B137" s="32"/>
      <c r="C137" s="27" t="s">
        <v>31</v>
      </c>
      <c r="D137" s="33"/>
      <c r="E137" s="33"/>
      <c r="F137" s="25" t="str">
        <f>E12</f>
        <v>ZOO HMP U Trojského zámku 3/120</v>
      </c>
      <c r="G137" s="33"/>
      <c r="H137" s="33"/>
      <c r="I137" s="33"/>
      <c r="J137" s="33"/>
      <c r="K137" s="27" t="s">
        <v>38</v>
      </c>
      <c r="L137" s="33"/>
      <c r="M137" s="199" t="str">
        <f>E18</f>
        <v>ARW p.b. s.r.o.</v>
      </c>
      <c r="N137" s="213"/>
      <c r="O137" s="213"/>
      <c r="P137" s="213"/>
      <c r="Q137" s="213"/>
      <c r="R137" s="34"/>
    </row>
    <row r="138" spans="2:65" s="1" customFormat="1" ht="14.45" customHeight="1" x14ac:dyDescent="0.3">
      <c r="B138" s="32"/>
      <c r="C138" s="27" t="s">
        <v>36</v>
      </c>
      <c r="D138" s="33"/>
      <c r="E138" s="33"/>
      <c r="F138" s="25" t="str">
        <f>IF(E15="","",E15)</f>
        <v>Vyplň údaj</v>
      </c>
      <c r="G138" s="33"/>
      <c r="H138" s="33"/>
      <c r="I138" s="33"/>
      <c r="J138" s="33"/>
      <c r="K138" s="27" t="s">
        <v>41</v>
      </c>
      <c r="L138" s="33"/>
      <c r="M138" s="199" t="str">
        <f>E21</f>
        <v>Pavel Novotný</v>
      </c>
      <c r="N138" s="213"/>
      <c r="O138" s="213"/>
      <c r="P138" s="213"/>
      <c r="Q138" s="213"/>
      <c r="R138" s="34"/>
    </row>
    <row r="139" spans="2:65" s="1" customFormat="1" ht="10.35" customHeight="1" x14ac:dyDescent="0.3">
      <c r="B139" s="3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4"/>
    </row>
    <row r="140" spans="2:65" s="8" customFormat="1" ht="29.25" customHeight="1" x14ac:dyDescent="0.3">
      <c r="B140" s="142"/>
      <c r="C140" s="143" t="s">
        <v>153</v>
      </c>
      <c r="D140" s="144" t="s">
        <v>154</v>
      </c>
      <c r="E140" s="144" t="s">
        <v>66</v>
      </c>
      <c r="F140" s="250" t="s">
        <v>155</v>
      </c>
      <c r="G140" s="251"/>
      <c r="H140" s="251"/>
      <c r="I140" s="251"/>
      <c r="J140" s="144" t="s">
        <v>111</v>
      </c>
      <c r="K140" s="144" t="s">
        <v>156</v>
      </c>
      <c r="L140" s="252" t="s">
        <v>157</v>
      </c>
      <c r="M140" s="251"/>
      <c r="N140" s="250" t="s">
        <v>114</v>
      </c>
      <c r="O140" s="251"/>
      <c r="P140" s="251"/>
      <c r="Q140" s="253"/>
      <c r="R140" s="145"/>
      <c r="T140" s="78" t="s">
        <v>158</v>
      </c>
      <c r="U140" s="79" t="s">
        <v>48</v>
      </c>
      <c r="V140" s="79" t="s">
        <v>159</v>
      </c>
      <c r="W140" s="79" t="s">
        <v>160</v>
      </c>
      <c r="X140" s="79" t="s">
        <v>161</v>
      </c>
      <c r="Y140" s="79" t="s">
        <v>162</v>
      </c>
      <c r="Z140" s="79" t="s">
        <v>163</v>
      </c>
      <c r="AA140" s="80" t="s">
        <v>164</v>
      </c>
    </row>
    <row r="141" spans="2:65" s="1" customFormat="1" ht="29.25" customHeight="1" x14ac:dyDescent="0.35">
      <c r="B141" s="32"/>
      <c r="C141" s="82" t="s">
        <v>106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271">
        <f>BK141</f>
        <v>0</v>
      </c>
      <c r="O141" s="272"/>
      <c r="P141" s="272"/>
      <c r="Q141" s="272"/>
      <c r="R141" s="34"/>
      <c r="T141" s="81"/>
      <c r="U141" s="48"/>
      <c r="V141" s="48"/>
      <c r="W141" s="146">
        <f>W142+W347+W767+W793</f>
        <v>0</v>
      </c>
      <c r="X141" s="48"/>
      <c r="Y141" s="146">
        <f>Y142+Y347+Y767+Y793</f>
        <v>14.216731677339997</v>
      </c>
      <c r="Z141" s="48"/>
      <c r="AA141" s="147">
        <f>AA142+AA347+AA767+AA793</f>
        <v>23.047367100000002</v>
      </c>
      <c r="AT141" s="15" t="s">
        <v>83</v>
      </c>
      <c r="AU141" s="15" t="s">
        <v>116</v>
      </c>
      <c r="BK141" s="148">
        <f>BK142+BK347+BK767+BK793</f>
        <v>0</v>
      </c>
    </row>
    <row r="142" spans="2:65" s="9" customFormat="1" ht="37.35" customHeight="1" x14ac:dyDescent="0.35">
      <c r="B142" s="149"/>
      <c r="C142" s="150"/>
      <c r="D142" s="151" t="s">
        <v>117</v>
      </c>
      <c r="E142" s="151"/>
      <c r="F142" s="151"/>
      <c r="G142" s="151"/>
      <c r="H142" s="151"/>
      <c r="I142" s="151"/>
      <c r="J142" s="151"/>
      <c r="K142" s="151"/>
      <c r="L142" s="151"/>
      <c r="M142" s="151"/>
      <c r="N142" s="248">
        <f>BK142</f>
        <v>0</v>
      </c>
      <c r="O142" s="245"/>
      <c r="P142" s="245"/>
      <c r="Q142" s="245"/>
      <c r="R142" s="152"/>
      <c r="T142" s="153"/>
      <c r="U142" s="150"/>
      <c r="V142" s="150"/>
      <c r="W142" s="154">
        <f>W143+W158+W247+W340+W345</f>
        <v>0</v>
      </c>
      <c r="X142" s="150"/>
      <c r="Y142" s="154">
        <f>Y143+Y158+Y247+Y340+Y345</f>
        <v>5.9874961929999992</v>
      </c>
      <c r="Z142" s="150"/>
      <c r="AA142" s="155">
        <f>AA143+AA158+AA247+AA340+AA345</f>
        <v>21.989113000000003</v>
      </c>
      <c r="AR142" s="156" t="s">
        <v>24</v>
      </c>
      <c r="AT142" s="157" t="s">
        <v>83</v>
      </c>
      <c r="AU142" s="157" t="s">
        <v>84</v>
      </c>
      <c r="AY142" s="156" t="s">
        <v>165</v>
      </c>
      <c r="BK142" s="158">
        <f>BK143+BK158+BK247+BK340+BK345</f>
        <v>0</v>
      </c>
    </row>
    <row r="143" spans="2:65" s="9" customFormat="1" ht="19.899999999999999" customHeight="1" x14ac:dyDescent="0.3">
      <c r="B143" s="149"/>
      <c r="C143" s="150"/>
      <c r="D143" s="159" t="s">
        <v>118</v>
      </c>
      <c r="E143" s="159"/>
      <c r="F143" s="159"/>
      <c r="G143" s="159"/>
      <c r="H143" s="159"/>
      <c r="I143" s="159"/>
      <c r="J143" s="159"/>
      <c r="K143" s="159"/>
      <c r="L143" s="159"/>
      <c r="M143" s="159"/>
      <c r="N143" s="273">
        <f>BK143</f>
        <v>0</v>
      </c>
      <c r="O143" s="274"/>
      <c r="P143" s="274"/>
      <c r="Q143" s="274"/>
      <c r="R143" s="152"/>
      <c r="T143" s="153"/>
      <c r="U143" s="150"/>
      <c r="V143" s="150"/>
      <c r="W143" s="154">
        <f>SUM(W144:W157)</f>
        <v>0</v>
      </c>
      <c r="X143" s="150"/>
      <c r="Y143" s="154">
        <f>SUM(Y144:Y157)</f>
        <v>1.7897476479999999</v>
      </c>
      <c r="Z143" s="150"/>
      <c r="AA143" s="155">
        <f>SUM(AA144:AA157)</f>
        <v>0</v>
      </c>
      <c r="AR143" s="156" t="s">
        <v>24</v>
      </c>
      <c r="AT143" s="157" t="s">
        <v>83</v>
      </c>
      <c r="AU143" s="157" t="s">
        <v>24</v>
      </c>
      <c r="AY143" s="156" t="s">
        <v>165</v>
      </c>
      <c r="BK143" s="158">
        <f>SUM(BK144:BK157)</f>
        <v>0</v>
      </c>
    </row>
    <row r="144" spans="2:65" s="1" customFormat="1" ht="31.5" customHeight="1" x14ac:dyDescent="0.3">
      <c r="B144" s="32"/>
      <c r="C144" s="160" t="s">
        <v>24</v>
      </c>
      <c r="D144" s="160" t="s">
        <v>166</v>
      </c>
      <c r="E144" s="161" t="s">
        <v>167</v>
      </c>
      <c r="F144" s="254" t="s">
        <v>168</v>
      </c>
      <c r="G144" s="255"/>
      <c r="H144" s="255"/>
      <c r="I144" s="255"/>
      <c r="J144" s="162" t="s">
        <v>169</v>
      </c>
      <c r="K144" s="163">
        <v>6.76</v>
      </c>
      <c r="L144" s="256">
        <v>0</v>
      </c>
      <c r="M144" s="255"/>
      <c r="N144" s="257">
        <f>ROUND(L144*K144,2)</f>
        <v>0</v>
      </c>
      <c r="O144" s="255"/>
      <c r="P144" s="255"/>
      <c r="Q144" s="255"/>
      <c r="R144" s="34"/>
      <c r="T144" s="164" t="s">
        <v>33</v>
      </c>
      <c r="U144" s="41" t="s">
        <v>49</v>
      </c>
      <c r="V144" s="33"/>
      <c r="W144" s="165">
        <f>V144*K144</f>
        <v>0</v>
      </c>
      <c r="X144" s="165">
        <v>9.2319999999999999E-2</v>
      </c>
      <c r="Y144" s="165">
        <f>X144*K144</f>
        <v>0.62408319999999995</v>
      </c>
      <c r="Z144" s="165">
        <v>0</v>
      </c>
      <c r="AA144" s="166">
        <f>Z144*K144</f>
        <v>0</v>
      </c>
      <c r="AR144" s="15" t="s">
        <v>170</v>
      </c>
      <c r="AT144" s="15" t="s">
        <v>166</v>
      </c>
      <c r="AU144" s="15" t="s">
        <v>102</v>
      </c>
      <c r="AY144" s="15" t="s">
        <v>165</v>
      </c>
      <c r="BE144" s="103">
        <f>IF(U144="základní",N144,0)</f>
        <v>0</v>
      </c>
      <c r="BF144" s="103">
        <f>IF(U144="snížená",N144,0)</f>
        <v>0</v>
      </c>
      <c r="BG144" s="103">
        <f>IF(U144="zákl. přenesená",N144,0)</f>
        <v>0</v>
      </c>
      <c r="BH144" s="103">
        <f>IF(U144="sníž. přenesená",N144,0)</f>
        <v>0</v>
      </c>
      <c r="BI144" s="103">
        <f>IF(U144="nulová",N144,0)</f>
        <v>0</v>
      </c>
      <c r="BJ144" s="15" t="s">
        <v>24</v>
      </c>
      <c r="BK144" s="103">
        <f>ROUND(L144*K144,2)</f>
        <v>0</v>
      </c>
      <c r="BL144" s="15" t="s">
        <v>170</v>
      </c>
      <c r="BM144" s="15" t="s">
        <v>171</v>
      </c>
    </row>
    <row r="145" spans="2:65" s="10" customFormat="1" ht="22.5" customHeight="1" x14ac:dyDescent="0.3">
      <c r="B145" s="167"/>
      <c r="C145" s="168"/>
      <c r="D145" s="168"/>
      <c r="E145" s="169" t="s">
        <v>33</v>
      </c>
      <c r="F145" s="258" t="s">
        <v>172</v>
      </c>
      <c r="G145" s="259"/>
      <c r="H145" s="259"/>
      <c r="I145" s="259"/>
      <c r="J145" s="168"/>
      <c r="K145" s="170">
        <v>3.484</v>
      </c>
      <c r="L145" s="168"/>
      <c r="M145" s="168"/>
      <c r="N145" s="168"/>
      <c r="O145" s="168"/>
      <c r="P145" s="168"/>
      <c r="Q145" s="168"/>
      <c r="R145" s="171"/>
      <c r="T145" s="172"/>
      <c r="U145" s="168"/>
      <c r="V145" s="168"/>
      <c r="W145" s="168"/>
      <c r="X145" s="168"/>
      <c r="Y145" s="168"/>
      <c r="Z145" s="168"/>
      <c r="AA145" s="173"/>
      <c r="AT145" s="174" t="s">
        <v>173</v>
      </c>
      <c r="AU145" s="174" t="s">
        <v>102</v>
      </c>
      <c r="AV145" s="10" t="s">
        <v>102</v>
      </c>
      <c r="AW145" s="10" t="s">
        <v>40</v>
      </c>
      <c r="AX145" s="10" t="s">
        <v>84</v>
      </c>
      <c r="AY145" s="174" t="s">
        <v>165</v>
      </c>
    </row>
    <row r="146" spans="2:65" s="10" customFormat="1" ht="22.5" customHeight="1" x14ac:dyDescent="0.3">
      <c r="B146" s="167"/>
      <c r="C146" s="168"/>
      <c r="D146" s="168"/>
      <c r="E146" s="169" t="s">
        <v>33</v>
      </c>
      <c r="F146" s="260" t="s">
        <v>174</v>
      </c>
      <c r="G146" s="259"/>
      <c r="H146" s="259"/>
      <c r="I146" s="259"/>
      <c r="J146" s="168"/>
      <c r="K146" s="170">
        <v>3.2759999999999998</v>
      </c>
      <c r="L146" s="168"/>
      <c r="M146" s="168"/>
      <c r="N146" s="168"/>
      <c r="O146" s="168"/>
      <c r="P146" s="168"/>
      <c r="Q146" s="168"/>
      <c r="R146" s="171"/>
      <c r="T146" s="172"/>
      <c r="U146" s="168"/>
      <c r="V146" s="168"/>
      <c r="W146" s="168"/>
      <c r="X146" s="168"/>
      <c r="Y146" s="168"/>
      <c r="Z146" s="168"/>
      <c r="AA146" s="173"/>
      <c r="AT146" s="174" t="s">
        <v>173</v>
      </c>
      <c r="AU146" s="174" t="s">
        <v>102</v>
      </c>
      <c r="AV146" s="10" t="s">
        <v>102</v>
      </c>
      <c r="AW146" s="10" t="s">
        <v>40</v>
      </c>
      <c r="AX146" s="10" t="s">
        <v>84</v>
      </c>
      <c r="AY146" s="174" t="s">
        <v>165</v>
      </c>
    </row>
    <row r="147" spans="2:65" s="1" customFormat="1" ht="31.5" customHeight="1" x14ac:dyDescent="0.3">
      <c r="B147" s="32"/>
      <c r="C147" s="160" t="s">
        <v>102</v>
      </c>
      <c r="D147" s="160" t="s">
        <v>166</v>
      </c>
      <c r="E147" s="161" t="s">
        <v>175</v>
      </c>
      <c r="F147" s="254" t="s">
        <v>176</v>
      </c>
      <c r="G147" s="255"/>
      <c r="H147" s="255"/>
      <c r="I147" s="255"/>
      <c r="J147" s="162" t="s">
        <v>169</v>
      </c>
      <c r="K147" s="163">
        <v>8.1120000000000001</v>
      </c>
      <c r="L147" s="256">
        <v>0</v>
      </c>
      <c r="M147" s="255"/>
      <c r="N147" s="257">
        <f>ROUND(L147*K147,2)</f>
        <v>0</v>
      </c>
      <c r="O147" s="255"/>
      <c r="P147" s="255"/>
      <c r="Q147" s="255"/>
      <c r="R147" s="34"/>
      <c r="T147" s="164" t="s">
        <v>33</v>
      </c>
      <c r="U147" s="41" t="s">
        <v>49</v>
      </c>
      <c r="V147" s="33"/>
      <c r="W147" s="165">
        <f>V147*K147</f>
        <v>0</v>
      </c>
      <c r="X147" s="165">
        <v>0.143404</v>
      </c>
      <c r="Y147" s="165">
        <f>X147*K147</f>
        <v>1.163293248</v>
      </c>
      <c r="Z147" s="165">
        <v>0</v>
      </c>
      <c r="AA147" s="166">
        <f>Z147*K147</f>
        <v>0</v>
      </c>
      <c r="AR147" s="15" t="s">
        <v>170</v>
      </c>
      <c r="AT147" s="15" t="s">
        <v>166</v>
      </c>
      <c r="AU147" s="15" t="s">
        <v>102</v>
      </c>
      <c r="AY147" s="15" t="s">
        <v>165</v>
      </c>
      <c r="BE147" s="103">
        <f>IF(U147="základní",N147,0)</f>
        <v>0</v>
      </c>
      <c r="BF147" s="103">
        <f>IF(U147="snížená",N147,0)</f>
        <v>0</v>
      </c>
      <c r="BG147" s="103">
        <f>IF(U147="zákl. přenesená",N147,0)</f>
        <v>0</v>
      </c>
      <c r="BH147" s="103">
        <f>IF(U147="sníž. přenesená",N147,0)</f>
        <v>0</v>
      </c>
      <c r="BI147" s="103">
        <f>IF(U147="nulová",N147,0)</f>
        <v>0</v>
      </c>
      <c r="BJ147" s="15" t="s">
        <v>24</v>
      </c>
      <c r="BK147" s="103">
        <f>ROUND(L147*K147,2)</f>
        <v>0</v>
      </c>
      <c r="BL147" s="15" t="s">
        <v>170</v>
      </c>
      <c r="BM147" s="15" t="s">
        <v>177</v>
      </c>
    </row>
    <row r="148" spans="2:65" s="10" customFormat="1" ht="22.5" customHeight="1" x14ac:dyDescent="0.3">
      <c r="B148" s="167"/>
      <c r="C148" s="168"/>
      <c r="D148" s="168"/>
      <c r="E148" s="169" t="s">
        <v>33</v>
      </c>
      <c r="F148" s="258" t="s">
        <v>178</v>
      </c>
      <c r="G148" s="259"/>
      <c r="H148" s="259"/>
      <c r="I148" s="259"/>
      <c r="J148" s="168"/>
      <c r="K148" s="170">
        <v>7.5919999999999996</v>
      </c>
      <c r="L148" s="168"/>
      <c r="M148" s="168"/>
      <c r="N148" s="168"/>
      <c r="O148" s="168"/>
      <c r="P148" s="168"/>
      <c r="Q148" s="168"/>
      <c r="R148" s="171"/>
      <c r="T148" s="172"/>
      <c r="U148" s="168"/>
      <c r="V148" s="168"/>
      <c r="W148" s="168"/>
      <c r="X148" s="168"/>
      <c r="Y148" s="168"/>
      <c r="Z148" s="168"/>
      <c r="AA148" s="173"/>
      <c r="AT148" s="174" t="s">
        <v>173</v>
      </c>
      <c r="AU148" s="174" t="s">
        <v>102</v>
      </c>
      <c r="AV148" s="10" t="s">
        <v>102</v>
      </c>
      <c r="AW148" s="10" t="s">
        <v>40</v>
      </c>
      <c r="AX148" s="10" t="s">
        <v>84</v>
      </c>
      <c r="AY148" s="174" t="s">
        <v>165</v>
      </c>
    </row>
    <row r="149" spans="2:65" s="10" customFormat="1" ht="22.5" customHeight="1" x14ac:dyDescent="0.3">
      <c r="B149" s="167"/>
      <c r="C149" s="168"/>
      <c r="D149" s="168"/>
      <c r="E149" s="169" t="s">
        <v>33</v>
      </c>
      <c r="F149" s="260" t="s">
        <v>179</v>
      </c>
      <c r="G149" s="259"/>
      <c r="H149" s="259"/>
      <c r="I149" s="259"/>
      <c r="J149" s="168"/>
      <c r="K149" s="170">
        <v>0.52</v>
      </c>
      <c r="L149" s="168"/>
      <c r="M149" s="168"/>
      <c r="N149" s="168"/>
      <c r="O149" s="168"/>
      <c r="P149" s="168"/>
      <c r="Q149" s="168"/>
      <c r="R149" s="171"/>
      <c r="T149" s="172"/>
      <c r="U149" s="168"/>
      <c r="V149" s="168"/>
      <c r="W149" s="168"/>
      <c r="X149" s="168"/>
      <c r="Y149" s="168"/>
      <c r="Z149" s="168"/>
      <c r="AA149" s="173"/>
      <c r="AT149" s="174" t="s">
        <v>173</v>
      </c>
      <c r="AU149" s="174" t="s">
        <v>102</v>
      </c>
      <c r="AV149" s="10" t="s">
        <v>102</v>
      </c>
      <c r="AW149" s="10" t="s">
        <v>40</v>
      </c>
      <c r="AX149" s="10" t="s">
        <v>84</v>
      </c>
      <c r="AY149" s="174" t="s">
        <v>165</v>
      </c>
    </row>
    <row r="150" spans="2:65" s="1" customFormat="1" ht="31.5" customHeight="1" x14ac:dyDescent="0.3">
      <c r="B150" s="32"/>
      <c r="C150" s="160" t="s">
        <v>180</v>
      </c>
      <c r="D150" s="160" t="s">
        <v>166</v>
      </c>
      <c r="E150" s="161" t="s">
        <v>181</v>
      </c>
      <c r="F150" s="254" t="s">
        <v>182</v>
      </c>
      <c r="G150" s="255"/>
      <c r="H150" s="255"/>
      <c r="I150" s="255"/>
      <c r="J150" s="162" t="s">
        <v>183</v>
      </c>
      <c r="K150" s="163">
        <v>2.6</v>
      </c>
      <c r="L150" s="256">
        <v>0</v>
      </c>
      <c r="M150" s="255"/>
      <c r="N150" s="257">
        <f>ROUND(L150*K150,2)</f>
        <v>0</v>
      </c>
      <c r="O150" s="255"/>
      <c r="P150" s="255"/>
      <c r="Q150" s="255"/>
      <c r="R150" s="34"/>
      <c r="T150" s="164" t="s">
        <v>33</v>
      </c>
      <c r="U150" s="41" t="s">
        <v>49</v>
      </c>
      <c r="V150" s="33"/>
      <c r="W150" s="165">
        <f>V150*K150</f>
        <v>0</v>
      </c>
      <c r="X150" s="165">
        <v>8.0000000000000007E-5</v>
      </c>
      <c r="Y150" s="165">
        <f>X150*K150</f>
        <v>2.0800000000000001E-4</v>
      </c>
      <c r="Z150" s="165">
        <v>0</v>
      </c>
      <c r="AA150" s="166">
        <f>Z150*K150</f>
        <v>0</v>
      </c>
      <c r="AR150" s="15" t="s">
        <v>170</v>
      </c>
      <c r="AT150" s="15" t="s">
        <v>166</v>
      </c>
      <c r="AU150" s="15" t="s">
        <v>102</v>
      </c>
      <c r="AY150" s="15" t="s">
        <v>165</v>
      </c>
      <c r="BE150" s="103">
        <f>IF(U150="základní",N150,0)</f>
        <v>0</v>
      </c>
      <c r="BF150" s="103">
        <f>IF(U150="snížená",N150,0)</f>
        <v>0</v>
      </c>
      <c r="BG150" s="103">
        <f>IF(U150="zákl. přenesená",N150,0)</f>
        <v>0</v>
      </c>
      <c r="BH150" s="103">
        <f>IF(U150="sníž. přenesená",N150,0)</f>
        <v>0</v>
      </c>
      <c r="BI150" s="103">
        <f>IF(U150="nulová",N150,0)</f>
        <v>0</v>
      </c>
      <c r="BJ150" s="15" t="s">
        <v>24</v>
      </c>
      <c r="BK150" s="103">
        <f>ROUND(L150*K150,2)</f>
        <v>0</v>
      </c>
      <c r="BL150" s="15" t="s">
        <v>170</v>
      </c>
      <c r="BM150" s="15" t="s">
        <v>184</v>
      </c>
    </row>
    <row r="151" spans="2:65" s="10" customFormat="1" ht="22.5" customHeight="1" x14ac:dyDescent="0.3">
      <c r="B151" s="167"/>
      <c r="C151" s="168"/>
      <c r="D151" s="168"/>
      <c r="E151" s="169" t="s">
        <v>33</v>
      </c>
      <c r="F151" s="258" t="s">
        <v>185</v>
      </c>
      <c r="G151" s="259"/>
      <c r="H151" s="259"/>
      <c r="I151" s="259"/>
      <c r="J151" s="168"/>
      <c r="K151" s="170">
        <v>1.34</v>
      </c>
      <c r="L151" s="168"/>
      <c r="M151" s="168"/>
      <c r="N151" s="168"/>
      <c r="O151" s="168"/>
      <c r="P151" s="168"/>
      <c r="Q151" s="168"/>
      <c r="R151" s="171"/>
      <c r="T151" s="172"/>
      <c r="U151" s="168"/>
      <c r="V151" s="168"/>
      <c r="W151" s="168"/>
      <c r="X151" s="168"/>
      <c r="Y151" s="168"/>
      <c r="Z151" s="168"/>
      <c r="AA151" s="173"/>
      <c r="AT151" s="174" t="s">
        <v>173</v>
      </c>
      <c r="AU151" s="174" t="s">
        <v>102</v>
      </c>
      <c r="AV151" s="10" t="s">
        <v>102</v>
      </c>
      <c r="AW151" s="10" t="s">
        <v>40</v>
      </c>
      <c r="AX151" s="10" t="s">
        <v>84</v>
      </c>
      <c r="AY151" s="174" t="s">
        <v>165</v>
      </c>
    </row>
    <row r="152" spans="2:65" s="10" customFormat="1" ht="22.5" customHeight="1" x14ac:dyDescent="0.3">
      <c r="B152" s="167"/>
      <c r="C152" s="168"/>
      <c r="D152" s="168"/>
      <c r="E152" s="169" t="s">
        <v>33</v>
      </c>
      <c r="F152" s="260" t="s">
        <v>186</v>
      </c>
      <c r="G152" s="259"/>
      <c r="H152" s="259"/>
      <c r="I152" s="259"/>
      <c r="J152" s="168"/>
      <c r="K152" s="170">
        <v>1.26</v>
      </c>
      <c r="L152" s="168"/>
      <c r="M152" s="168"/>
      <c r="N152" s="168"/>
      <c r="O152" s="168"/>
      <c r="P152" s="168"/>
      <c r="Q152" s="168"/>
      <c r="R152" s="171"/>
      <c r="T152" s="172"/>
      <c r="U152" s="168"/>
      <c r="V152" s="168"/>
      <c r="W152" s="168"/>
      <c r="X152" s="168"/>
      <c r="Y152" s="168"/>
      <c r="Z152" s="168"/>
      <c r="AA152" s="173"/>
      <c r="AT152" s="174" t="s">
        <v>173</v>
      </c>
      <c r="AU152" s="174" t="s">
        <v>102</v>
      </c>
      <c r="AV152" s="10" t="s">
        <v>102</v>
      </c>
      <c r="AW152" s="10" t="s">
        <v>40</v>
      </c>
      <c r="AX152" s="10" t="s">
        <v>84</v>
      </c>
      <c r="AY152" s="174" t="s">
        <v>165</v>
      </c>
    </row>
    <row r="153" spans="2:65" s="1" customFormat="1" ht="31.5" customHeight="1" x14ac:dyDescent="0.3">
      <c r="B153" s="32"/>
      <c r="C153" s="160" t="s">
        <v>170</v>
      </c>
      <c r="D153" s="160" t="s">
        <v>166</v>
      </c>
      <c r="E153" s="161" t="s">
        <v>187</v>
      </c>
      <c r="F153" s="254" t="s">
        <v>188</v>
      </c>
      <c r="G153" s="255"/>
      <c r="H153" s="255"/>
      <c r="I153" s="255"/>
      <c r="J153" s="162" t="s">
        <v>183</v>
      </c>
      <c r="K153" s="163">
        <v>3.12</v>
      </c>
      <c r="L153" s="256">
        <v>0</v>
      </c>
      <c r="M153" s="255"/>
      <c r="N153" s="257">
        <f>ROUND(L153*K153,2)</f>
        <v>0</v>
      </c>
      <c r="O153" s="255"/>
      <c r="P153" s="255"/>
      <c r="Q153" s="255"/>
      <c r="R153" s="34"/>
      <c r="T153" s="164" t="s">
        <v>33</v>
      </c>
      <c r="U153" s="41" t="s">
        <v>49</v>
      </c>
      <c r="V153" s="33"/>
      <c r="W153" s="165">
        <f>V153*K153</f>
        <v>0</v>
      </c>
      <c r="X153" s="165">
        <v>1.2E-4</v>
      </c>
      <c r="Y153" s="165">
        <f>X153*K153</f>
        <v>3.7440000000000005E-4</v>
      </c>
      <c r="Z153" s="165">
        <v>0</v>
      </c>
      <c r="AA153" s="166">
        <f>Z153*K153</f>
        <v>0</v>
      </c>
      <c r="AR153" s="15" t="s">
        <v>170</v>
      </c>
      <c r="AT153" s="15" t="s">
        <v>166</v>
      </c>
      <c r="AU153" s="15" t="s">
        <v>102</v>
      </c>
      <c r="AY153" s="15" t="s">
        <v>165</v>
      </c>
      <c r="BE153" s="103">
        <f>IF(U153="základní",N153,0)</f>
        <v>0</v>
      </c>
      <c r="BF153" s="103">
        <f>IF(U153="snížená",N153,0)</f>
        <v>0</v>
      </c>
      <c r="BG153" s="103">
        <f>IF(U153="zákl. přenesená",N153,0)</f>
        <v>0</v>
      </c>
      <c r="BH153" s="103">
        <f>IF(U153="sníž. přenesená",N153,0)</f>
        <v>0</v>
      </c>
      <c r="BI153" s="103">
        <f>IF(U153="nulová",N153,0)</f>
        <v>0</v>
      </c>
      <c r="BJ153" s="15" t="s">
        <v>24</v>
      </c>
      <c r="BK153" s="103">
        <f>ROUND(L153*K153,2)</f>
        <v>0</v>
      </c>
      <c r="BL153" s="15" t="s">
        <v>170</v>
      </c>
      <c r="BM153" s="15" t="s">
        <v>189</v>
      </c>
    </row>
    <row r="154" spans="2:65" s="10" customFormat="1" ht="22.5" customHeight="1" x14ac:dyDescent="0.3">
      <c r="B154" s="167"/>
      <c r="C154" s="168"/>
      <c r="D154" s="168"/>
      <c r="E154" s="169" t="s">
        <v>33</v>
      </c>
      <c r="F154" s="258" t="s">
        <v>190</v>
      </c>
      <c r="G154" s="259"/>
      <c r="H154" s="259"/>
      <c r="I154" s="259"/>
      <c r="J154" s="168"/>
      <c r="K154" s="170">
        <v>2.92</v>
      </c>
      <c r="L154" s="168"/>
      <c r="M154" s="168"/>
      <c r="N154" s="168"/>
      <c r="O154" s="168"/>
      <c r="P154" s="168"/>
      <c r="Q154" s="168"/>
      <c r="R154" s="171"/>
      <c r="T154" s="172"/>
      <c r="U154" s="168"/>
      <c r="V154" s="168"/>
      <c r="W154" s="168"/>
      <c r="X154" s="168"/>
      <c r="Y154" s="168"/>
      <c r="Z154" s="168"/>
      <c r="AA154" s="173"/>
      <c r="AT154" s="174" t="s">
        <v>173</v>
      </c>
      <c r="AU154" s="174" t="s">
        <v>102</v>
      </c>
      <c r="AV154" s="10" t="s">
        <v>102</v>
      </c>
      <c r="AW154" s="10" t="s">
        <v>40</v>
      </c>
      <c r="AX154" s="10" t="s">
        <v>84</v>
      </c>
      <c r="AY154" s="174" t="s">
        <v>165</v>
      </c>
    </row>
    <row r="155" spans="2:65" s="10" customFormat="1" ht="22.5" customHeight="1" x14ac:dyDescent="0.3">
      <c r="B155" s="167"/>
      <c r="C155" s="168"/>
      <c r="D155" s="168"/>
      <c r="E155" s="169" t="s">
        <v>33</v>
      </c>
      <c r="F155" s="260" t="s">
        <v>191</v>
      </c>
      <c r="G155" s="259"/>
      <c r="H155" s="259"/>
      <c r="I155" s="259"/>
      <c r="J155" s="168"/>
      <c r="K155" s="170">
        <v>0.2</v>
      </c>
      <c r="L155" s="168"/>
      <c r="M155" s="168"/>
      <c r="N155" s="168"/>
      <c r="O155" s="168"/>
      <c r="P155" s="168"/>
      <c r="Q155" s="168"/>
      <c r="R155" s="171"/>
      <c r="T155" s="172"/>
      <c r="U155" s="168"/>
      <c r="V155" s="168"/>
      <c r="W155" s="168"/>
      <c r="X155" s="168"/>
      <c r="Y155" s="168"/>
      <c r="Z155" s="168"/>
      <c r="AA155" s="173"/>
      <c r="AT155" s="174" t="s">
        <v>173</v>
      </c>
      <c r="AU155" s="174" t="s">
        <v>102</v>
      </c>
      <c r="AV155" s="10" t="s">
        <v>102</v>
      </c>
      <c r="AW155" s="10" t="s">
        <v>40</v>
      </c>
      <c r="AX155" s="10" t="s">
        <v>84</v>
      </c>
      <c r="AY155" s="174" t="s">
        <v>165</v>
      </c>
    </row>
    <row r="156" spans="2:65" s="1" customFormat="1" ht="31.5" customHeight="1" x14ac:dyDescent="0.3">
      <c r="B156" s="32"/>
      <c r="C156" s="160" t="s">
        <v>192</v>
      </c>
      <c r="D156" s="160" t="s">
        <v>166</v>
      </c>
      <c r="E156" s="161" t="s">
        <v>193</v>
      </c>
      <c r="F156" s="254" t="s">
        <v>194</v>
      </c>
      <c r="G156" s="255"/>
      <c r="H156" s="255"/>
      <c r="I156" s="255"/>
      <c r="J156" s="162" t="s">
        <v>183</v>
      </c>
      <c r="K156" s="163">
        <v>13</v>
      </c>
      <c r="L156" s="256">
        <v>0</v>
      </c>
      <c r="M156" s="255"/>
      <c r="N156" s="257">
        <f>ROUND(L156*K156,2)</f>
        <v>0</v>
      </c>
      <c r="O156" s="255"/>
      <c r="P156" s="255"/>
      <c r="Q156" s="255"/>
      <c r="R156" s="34"/>
      <c r="T156" s="164" t="s">
        <v>33</v>
      </c>
      <c r="U156" s="41" t="s">
        <v>49</v>
      </c>
      <c r="V156" s="33"/>
      <c r="W156" s="165">
        <f>V156*K156</f>
        <v>0</v>
      </c>
      <c r="X156" s="165">
        <v>1.3760000000000001E-4</v>
      </c>
      <c r="Y156" s="165">
        <f>X156*K156</f>
        <v>1.7888000000000001E-3</v>
      </c>
      <c r="Z156" s="165">
        <v>0</v>
      </c>
      <c r="AA156" s="166">
        <f>Z156*K156</f>
        <v>0</v>
      </c>
      <c r="AR156" s="15" t="s">
        <v>170</v>
      </c>
      <c r="AT156" s="15" t="s">
        <v>166</v>
      </c>
      <c r="AU156" s="15" t="s">
        <v>102</v>
      </c>
      <c r="AY156" s="15" t="s">
        <v>165</v>
      </c>
      <c r="BE156" s="103">
        <f>IF(U156="základní",N156,0)</f>
        <v>0</v>
      </c>
      <c r="BF156" s="103">
        <f>IF(U156="snížená",N156,0)</f>
        <v>0</v>
      </c>
      <c r="BG156" s="103">
        <f>IF(U156="zákl. přenesená",N156,0)</f>
        <v>0</v>
      </c>
      <c r="BH156" s="103">
        <f>IF(U156="sníž. přenesená",N156,0)</f>
        <v>0</v>
      </c>
      <c r="BI156" s="103">
        <f>IF(U156="nulová",N156,0)</f>
        <v>0</v>
      </c>
      <c r="BJ156" s="15" t="s">
        <v>24</v>
      </c>
      <c r="BK156" s="103">
        <f>ROUND(L156*K156,2)</f>
        <v>0</v>
      </c>
      <c r="BL156" s="15" t="s">
        <v>170</v>
      </c>
      <c r="BM156" s="15" t="s">
        <v>195</v>
      </c>
    </row>
    <row r="157" spans="2:65" s="10" customFormat="1" ht="22.5" customHeight="1" x14ac:dyDescent="0.3">
      <c r="B157" s="167"/>
      <c r="C157" s="168"/>
      <c r="D157" s="168"/>
      <c r="E157" s="169" t="s">
        <v>33</v>
      </c>
      <c r="F157" s="258" t="s">
        <v>196</v>
      </c>
      <c r="G157" s="259"/>
      <c r="H157" s="259"/>
      <c r="I157" s="259"/>
      <c r="J157" s="168"/>
      <c r="K157" s="170">
        <v>13</v>
      </c>
      <c r="L157" s="168"/>
      <c r="M157" s="168"/>
      <c r="N157" s="168"/>
      <c r="O157" s="168"/>
      <c r="P157" s="168"/>
      <c r="Q157" s="168"/>
      <c r="R157" s="171"/>
      <c r="T157" s="172"/>
      <c r="U157" s="168"/>
      <c r="V157" s="168"/>
      <c r="W157" s="168"/>
      <c r="X157" s="168"/>
      <c r="Y157" s="168"/>
      <c r="Z157" s="168"/>
      <c r="AA157" s="173"/>
      <c r="AT157" s="174" t="s">
        <v>173</v>
      </c>
      <c r="AU157" s="174" t="s">
        <v>102</v>
      </c>
      <c r="AV157" s="10" t="s">
        <v>102</v>
      </c>
      <c r="AW157" s="10" t="s">
        <v>40</v>
      </c>
      <c r="AX157" s="10" t="s">
        <v>84</v>
      </c>
      <c r="AY157" s="174" t="s">
        <v>165</v>
      </c>
    </row>
    <row r="158" spans="2:65" s="9" customFormat="1" ht="29.85" customHeight="1" x14ac:dyDescent="0.3">
      <c r="B158" s="149"/>
      <c r="C158" s="150"/>
      <c r="D158" s="159" t="s">
        <v>119</v>
      </c>
      <c r="E158" s="159"/>
      <c r="F158" s="159"/>
      <c r="G158" s="159"/>
      <c r="H158" s="159"/>
      <c r="I158" s="159"/>
      <c r="J158" s="159"/>
      <c r="K158" s="159"/>
      <c r="L158" s="159"/>
      <c r="M158" s="159"/>
      <c r="N158" s="273">
        <f>BK158</f>
        <v>0</v>
      </c>
      <c r="O158" s="274"/>
      <c r="P158" s="274"/>
      <c r="Q158" s="274"/>
      <c r="R158" s="152"/>
      <c r="T158" s="153"/>
      <c r="U158" s="150"/>
      <c r="V158" s="150"/>
      <c r="W158" s="154">
        <f>SUM(W159:W246)</f>
        <v>0</v>
      </c>
      <c r="X158" s="150"/>
      <c r="Y158" s="154">
        <f>SUM(Y159:Y246)</f>
        <v>4.1921363999999999</v>
      </c>
      <c r="Z158" s="150"/>
      <c r="AA158" s="155">
        <f>SUM(AA159:AA246)</f>
        <v>0</v>
      </c>
      <c r="AR158" s="156" t="s">
        <v>24</v>
      </c>
      <c r="AT158" s="157" t="s">
        <v>83</v>
      </c>
      <c r="AU158" s="157" t="s">
        <v>24</v>
      </c>
      <c r="AY158" s="156" t="s">
        <v>165</v>
      </c>
      <c r="BK158" s="158">
        <f>SUM(BK159:BK246)</f>
        <v>0</v>
      </c>
    </row>
    <row r="159" spans="2:65" s="1" customFormat="1" ht="31.5" customHeight="1" x14ac:dyDescent="0.3">
      <c r="B159" s="32"/>
      <c r="C159" s="160" t="s">
        <v>197</v>
      </c>
      <c r="D159" s="160" t="s">
        <v>166</v>
      </c>
      <c r="E159" s="161" t="s">
        <v>198</v>
      </c>
      <c r="F159" s="254" t="s">
        <v>199</v>
      </c>
      <c r="G159" s="255"/>
      <c r="H159" s="255"/>
      <c r="I159" s="255"/>
      <c r="J159" s="162" t="s">
        <v>169</v>
      </c>
      <c r="K159" s="163">
        <v>33.11</v>
      </c>
      <c r="L159" s="256">
        <v>0</v>
      </c>
      <c r="M159" s="255"/>
      <c r="N159" s="257">
        <f>ROUND(L159*K159,2)</f>
        <v>0</v>
      </c>
      <c r="O159" s="255"/>
      <c r="P159" s="255"/>
      <c r="Q159" s="255"/>
      <c r="R159" s="34"/>
      <c r="T159" s="164" t="s">
        <v>33</v>
      </c>
      <c r="U159" s="41" t="s">
        <v>49</v>
      </c>
      <c r="V159" s="33"/>
      <c r="W159" s="165">
        <f>V159*K159</f>
        <v>0</v>
      </c>
      <c r="X159" s="165">
        <v>3.0000000000000001E-3</v>
      </c>
      <c r="Y159" s="165">
        <f>X159*K159</f>
        <v>9.9330000000000002E-2</v>
      </c>
      <c r="Z159" s="165">
        <v>0</v>
      </c>
      <c r="AA159" s="166">
        <f>Z159*K159</f>
        <v>0</v>
      </c>
      <c r="AR159" s="15" t="s">
        <v>170</v>
      </c>
      <c r="AT159" s="15" t="s">
        <v>166</v>
      </c>
      <c r="AU159" s="15" t="s">
        <v>102</v>
      </c>
      <c r="AY159" s="15" t="s">
        <v>165</v>
      </c>
      <c r="BE159" s="103">
        <f>IF(U159="základní",N159,0)</f>
        <v>0</v>
      </c>
      <c r="BF159" s="103">
        <f>IF(U159="snížená",N159,0)</f>
        <v>0</v>
      </c>
      <c r="BG159" s="103">
        <f>IF(U159="zákl. přenesená",N159,0)</f>
        <v>0</v>
      </c>
      <c r="BH159" s="103">
        <f>IF(U159="sníž. přenesená",N159,0)</f>
        <v>0</v>
      </c>
      <c r="BI159" s="103">
        <f>IF(U159="nulová",N159,0)</f>
        <v>0</v>
      </c>
      <c r="BJ159" s="15" t="s">
        <v>24</v>
      </c>
      <c r="BK159" s="103">
        <f>ROUND(L159*K159,2)</f>
        <v>0</v>
      </c>
      <c r="BL159" s="15" t="s">
        <v>170</v>
      </c>
      <c r="BM159" s="15" t="s">
        <v>200</v>
      </c>
    </row>
    <row r="160" spans="2:65" s="10" customFormat="1" ht="22.5" customHeight="1" x14ac:dyDescent="0.3">
      <c r="B160" s="167"/>
      <c r="C160" s="168"/>
      <c r="D160" s="168"/>
      <c r="E160" s="169" t="s">
        <v>33</v>
      </c>
      <c r="F160" s="258" t="s">
        <v>201</v>
      </c>
      <c r="G160" s="259"/>
      <c r="H160" s="259"/>
      <c r="I160" s="259"/>
      <c r="J160" s="168"/>
      <c r="K160" s="170">
        <v>3.33</v>
      </c>
      <c r="L160" s="168"/>
      <c r="M160" s="168"/>
      <c r="N160" s="168"/>
      <c r="O160" s="168"/>
      <c r="P160" s="168"/>
      <c r="Q160" s="168"/>
      <c r="R160" s="171"/>
      <c r="T160" s="172"/>
      <c r="U160" s="168"/>
      <c r="V160" s="168"/>
      <c r="W160" s="168"/>
      <c r="X160" s="168"/>
      <c r="Y160" s="168"/>
      <c r="Z160" s="168"/>
      <c r="AA160" s="173"/>
      <c r="AT160" s="174" t="s">
        <v>173</v>
      </c>
      <c r="AU160" s="174" t="s">
        <v>102</v>
      </c>
      <c r="AV160" s="10" t="s">
        <v>102</v>
      </c>
      <c r="AW160" s="10" t="s">
        <v>40</v>
      </c>
      <c r="AX160" s="10" t="s">
        <v>84</v>
      </c>
      <c r="AY160" s="174" t="s">
        <v>165</v>
      </c>
    </row>
    <row r="161" spans="2:65" s="10" customFormat="1" ht="22.5" customHeight="1" x14ac:dyDescent="0.3">
      <c r="B161" s="167"/>
      <c r="C161" s="168"/>
      <c r="D161" s="168"/>
      <c r="E161" s="169" t="s">
        <v>33</v>
      </c>
      <c r="F161" s="260" t="s">
        <v>202</v>
      </c>
      <c r="G161" s="259"/>
      <c r="H161" s="259"/>
      <c r="I161" s="259"/>
      <c r="J161" s="168"/>
      <c r="K161" s="170">
        <v>5.54</v>
      </c>
      <c r="L161" s="168"/>
      <c r="M161" s="168"/>
      <c r="N161" s="168"/>
      <c r="O161" s="168"/>
      <c r="P161" s="168"/>
      <c r="Q161" s="168"/>
      <c r="R161" s="171"/>
      <c r="T161" s="172"/>
      <c r="U161" s="168"/>
      <c r="V161" s="168"/>
      <c r="W161" s="168"/>
      <c r="X161" s="168"/>
      <c r="Y161" s="168"/>
      <c r="Z161" s="168"/>
      <c r="AA161" s="173"/>
      <c r="AT161" s="174" t="s">
        <v>173</v>
      </c>
      <c r="AU161" s="174" t="s">
        <v>102</v>
      </c>
      <c r="AV161" s="10" t="s">
        <v>102</v>
      </c>
      <c r="AW161" s="10" t="s">
        <v>40</v>
      </c>
      <c r="AX161" s="10" t="s">
        <v>84</v>
      </c>
      <c r="AY161" s="174" t="s">
        <v>165</v>
      </c>
    </row>
    <row r="162" spans="2:65" s="10" customFormat="1" ht="22.5" customHeight="1" x14ac:dyDescent="0.3">
      <c r="B162" s="167"/>
      <c r="C162" s="168"/>
      <c r="D162" s="168"/>
      <c r="E162" s="169" t="s">
        <v>33</v>
      </c>
      <c r="F162" s="260" t="s">
        <v>203</v>
      </c>
      <c r="G162" s="259"/>
      <c r="H162" s="259"/>
      <c r="I162" s="259"/>
      <c r="J162" s="168"/>
      <c r="K162" s="170">
        <v>1.1499999999999999</v>
      </c>
      <c r="L162" s="168"/>
      <c r="M162" s="168"/>
      <c r="N162" s="168"/>
      <c r="O162" s="168"/>
      <c r="P162" s="168"/>
      <c r="Q162" s="168"/>
      <c r="R162" s="171"/>
      <c r="T162" s="172"/>
      <c r="U162" s="168"/>
      <c r="V162" s="168"/>
      <c r="W162" s="168"/>
      <c r="X162" s="168"/>
      <c r="Y162" s="168"/>
      <c r="Z162" s="168"/>
      <c r="AA162" s="173"/>
      <c r="AT162" s="174" t="s">
        <v>173</v>
      </c>
      <c r="AU162" s="174" t="s">
        <v>102</v>
      </c>
      <c r="AV162" s="10" t="s">
        <v>102</v>
      </c>
      <c r="AW162" s="10" t="s">
        <v>40</v>
      </c>
      <c r="AX162" s="10" t="s">
        <v>84</v>
      </c>
      <c r="AY162" s="174" t="s">
        <v>165</v>
      </c>
    </row>
    <row r="163" spans="2:65" s="10" customFormat="1" ht="22.5" customHeight="1" x14ac:dyDescent="0.3">
      <c r="B163" s="167"/>
      <c r="C163" s="168"/>
      <c r="D163" s="168"/>
      <c r="E163" s="169" t="s">
        <v>33</v>
      </c>
      <c r="F163" s="260" t="s">
        <v>204</v>
      </c>
      <c r="G163" s="259"/>
      <c r="H163" s="259"/>
      <c r="I163" s="259"/>
      <c r="J163" s="168"/>
      <c r="K163" s="170">
        <v>1.63</v>
      </c>
      <c r="L163" s="168"/>
      <c r="M163" s="168"/>
      <c r="N163" s="168"/>
      <c r="O163" s="168"/>
      <c r="P163" s="168"/>
      <c r="Q163" s="168"/>
      <c r="R163" s="171"/>
      <c r="T163" s="172"/>
      <c r="U163" s="168"/>
      <c r="V163" s="168"/>
      <c r="W163" s="168"/>
      <c r="X163" s="168"/>
      <c r="Y163" s="168"/>
      <c r="Z163" s="168"/>
      <c r="AA163" s="173"/>
      <c r="AT163" s="174" t="s">
        <v>173</v>
      </c>
      <c r="AU163" s="174" t="s">
        <v>102</v>
      </c>
      <c r="AV163" s="10" t="s">
        <v>102</v>
      </c>
      <c r="AW163" s="10" t="s">
        <v>40</v>
      </c>
      <c r="AX163" s="10" t="s">
        <v>84</v>
      </c>
      <c r="AY163" s="174" t="s">
        <v>165</v>
      </c>
    </row>
    <row r="164" spans="2:65" s="10" customFormat="1" ht="22.5" customHeight="1" x14ac:dyDescent="0.3">
      <c r="B164" s="167"/>
      <c r="C164" s="168"/>
      <c r="D164" s="168"/>
      <c r="E164" s="169" t="s">
        <v>33</v>
      </c>
      <c r="F164" s="260" t="s">
        <v>205</v>
      </c>
      <c r="G164" s="259"/>
      <c r="H164" s="259"/>
      <c r="I164" s="259"/>
      <c r="J164" s="168"/>
      <c r="K164" s="170">
        <v>8.06</v>
      </c>
      <c r="L164" s="168"/>
      <c r="M164" s="168"/>
      <c r="N164" s="168"/>
      <c r="O164" s="168"/>
      <c r="P164" s="168"/>
      <c r="Q164" s="168"/>
      <c r="R164" s="171"/>
      <c r="T164" s="172"/>
      <c r="U164" s="168"/>
      <c r="V164" s="168"/>
      <c r="W164" s="168"/>
      <c r="X164" s="168"/>
      <c r="Y164" s="168"/>
      <c r="Z164" s="168"/>
      <c r="AA164" s="173"/>
      <c r="AT164" s="174" t="s">
        <v>173</v>
      </c>
      <c r="AU164" s="174" t="s">
        <v>102</v>
      </c>
      <c r="AV164" s="10" t="s">
        <v>102</v>
      </c>
      <c r="AW164" s="10" t="s">
        <v>40</v>
      </c>
      <c r="AX164" s="10" t="s">
        <v>84</v>
      </c>
      <c r="AY164" s="174" t="s">
        <v>165</v>
      </c>
    </row>
    <row r="165" spans="2:65" s="10" customFormat="1" ht="22.5" customHeight="1" x14ac:dyDescent="0.3">
      <c r="B165" s="167"/>
      <c r="C165" s="168"/>
      <c r="D165" s="168"/>
      <c r="E165" s="169" t="s">
        <v>33</v>
      </c>
      <c r="F165" s="260" t="s">
        <v>206</v>
      </c>
      <c r="G165" s="259"/>
      <c r="H165" s="259"/>
      <c r="I165" s="259"/>
      <c r="J165" s="168"/>
      <c r="K165" s="170">
        <v>8.3000000000000007</v>
      </c>
      <c r="L165" s="168"/>
      <c r="M165" s="168"/>
      <c r="N165" s="168"/>
      <c r="O165" s="168"/>
      <c r="P165" s="168"/>
      <c r="Q165" s="168"/>
      <c r="R165" s="171"/>
      <c r="T165" s="172"/>
      <c r="U165" s="168"/>
      <c r="V165" s="168"/>
      <c r="W165" s="168"/>
      <c r="X165" s="168"/>
      <c r="Y165" s="168"/>
      <c r="Z165" s="168"/>
      <c r="AA165" s="173"/>
      <c r="AT165" s="174" t="s">
        <v>173</v>
      </c>
      <c r="AU165" s="174" t="s">
        <v>102</v>
      </c>
      <c r="AV165" s="10" t="s">
        <v>102</v>
      </c>
      <c r="AW165" s="10" t="s">
        <v>40</v>
      </c>
      <c r="AX165" s="10" t="s">
        <v>84</v>
      </c>
      <c r="AY165" s="174" t="s">
        <v>165</v>
      </c>
    </row>
    <row r="166" spans="2:65" s="10" customFormat="1" ht="22.5" customHeight="1" x14ac:dyDescent="0.3">
      <c r="B166" s="167"/>
      <c r="C166" s="168"/>
      <c r="D166" s="168"/>
      <c r="E166" s="169" t="s">
        <v>33</v>
      </c>
      <c r="F166" s="260" t="s">
        <v>207</v>
      </c>
      <c r="G166" s="259"/>
      <c r="H166" s="259"/>
      <c r="I166" s="259"/>
      <c r="J166" s="168"/>
      <c r="K166" s="170">
        <v>5.0999999999999996</v>
      </c>
      <c r="L166" s="168"/>
      <c r="M166" s="168"/>
      <c r="N166" s="168"/>
      <c r="O166" s="168"/>
      <c r="P166" s="168"/>
      <c r="Q166" s="168"/>
      <c r="R166" s="171"/>
      <c r="T166" s="172"/>
      <c r="U166" s="168"/>
      <c r="V166" s="168"/>
      <c r="W166" s="168"/>
      <c r="X166" s="168"/>
      <c r="Y166" s="168"/>
      <c r="Z166" s="168"/>
      <c r="AA166" s="173"/>
      <c r="AT166" s="174" t="s">
        <v>173</v>
      </c>
      <c r="AU166" s="174" t="s">
        <v>102</v>
      </c>
      <c r="AV166" s="10" t="s">
        <v>102</v>
      </c>
      <c r="AW166" s="10" t="s">
        <v>40</v>
      </c>
      <c r="AX166" s="10" t="s">
        <v>84</v>
      </c>
      <c r="AY166" s="174" t="s">
        <v>165</v>
      </c>
    </row>
    <row r="167" spans="2:65" s="1" customFormat="1" ht="31.5" customHeight="1" x14ac:dyDescent="0.3">
      <c r="B167" s="32"/>
      <c r="C167" s="160" t="s">
        <v>208</v>
      </c>
      <c r="D167" s="160" t="s">
        <v>166</v>
      </c>
      <c r="E167" s="161" t="s">
        <v>209</v>
      </c>
      <c r="F167" s="254" t="s">
        <v>210</v>
      </c>
      <c r="G167" s="255"/>
      <c r="H167" s="255"/>
      <c r="I167" s="255"/>
      <c r="J167" s="162" t="s">
        <v>169</v>
      </c>
      <c r="K167" s="163">
        <v>33.11</v>
      </c>
      <c r="L167" s="256">
        <v>0</v>
      </c>
      <c r="M167" s="255"/>
      <c r="N167" s="257">
        <f>ROUND(L167*K167,2)</f>
        <v>0</v>
      </c>
      <c r="O167" s="255"/>
      <c r="P167" s="255"/>
      <c r="Q167" s="255"/>
      <c r="R167" s="34"/>
      <c r="T167" s="164" t="s">
        <v>33</v>
      </c>
      <c r="U167" s="41" t="s">
        <v>49</v>
      </c>
      <c r="V167" s="33"/>
      <c r="W167" s="165">
        <f>V167*K167</f>
        <v>0</v>
      </c>
      <c r="X167" s="165">
        <v>5.7000000000000002E-3</v>
      </c>
      <c r="Y167" s="165">
        <f>X167*K167</f>
        <v>0.18872700000000001</v>
      </c>
      <c r="Z167" s="165">
        <v>0</v>
      </c>
      <c r="AA167" s="166">
        <f>Z167*K167</f>
        <v>0</v>
      </c>
      <c r="AR167" s="15" t="s">
        <v>170</v>
      </c>
      <c r="AT167" s="15" t="s">
        <v>166</v>
      </c>
      <c r="AU167" s="15" t="s">
        <v>102</v>
      </c>
      <c r="AY167" s="15" t="s">
        <v>165</v>
      </c>
      <c r="BE167" s="103">
        <f>IF(U167="základní",N167,0)</f>
        <v>0</v>
      </c>
      <c r="BF167" s="103">
        <f>IF(U167="snížená",N167,0)</f>
        <v>0</v>
      </c>
      <c r="BG167" s="103">
        <f>IF(U167="zákl. přenesená",N167,0)</f>
        <v>0</v>
      </c>
      <c r="BH167" s="103">
        <f>IF(U167="sníž. přenesená",N167,0)</f>
        <v>0</v>
      </c>
      <c r="BI167" s="103">
        <f>IF(U167="nulová",N167,0)</f>
        <v>0</v>
      </c>
      <c r="BJ167" s="15" t="s">
        <v>24</v>
      </c>
      <c r="BK167" s="103">
        <f>ROUND(L167*K167,2)</f>
        <v>0</v>
      </c>
      <c r="BL167" s="15" t="s">
        <v>170</v>
      </c>
      <c r="BM167" s="15" t="s">
        <v>211</v>
      </c>
    </row>
    <row r="168" spans="2:65" s="10" customFormat="1" ht="22.5" customHeight="1" x14ac:dyDescent="0.3">
      <c r="B168" s="167"/>
      <c r="C168" s="168"/>
      <c r="D168" s="168"/>
      <c r="E168" s="169" t="s">
        <v>33</v>
      </c>
      <c r="F168" s="258" t="s">
        <v>201</v>
      </c>
      <c r="G168" s="259"/>
      <c r="H168" s="259"/>
      <c r="I168" s="259"/>
      <c r="J168" s="168"/>
      <c r="K168" s="170">
        <v>3.33</v>
      </c>
      <c r="L168" s="168"/>
      <c r="M168" s="168"/>
      <c r="N168" s="168"/>
      <c r="O168" s="168"/>
      <c r="P168" s="168"/>
      <c r="Q168" s="168"/>
      <c r="R168" s="171"/>
      <c r="T168" s="172"/>
      <c r="U168" s="168"/>
      <c r="V168" s="168"/>
      <c r="W168" s="168"/>
      <c r="X168" s="168"/>
      <c r="Y168" s="168"/>
      <c r="Z168" s="168"/>
      <c r="AA168" s="173"/>
      <c r="AT168" s="174" t="s">
        <v>173</v>
      </c>
      <c r="AU168" s="174" t="s">
        <v>102</v>
      </c>
      <c r="AV168" s="10" t="s">
        <v>102</v>
      </c>
      <c r="AW168" s="10" t="s">
        <v>40</v>
      </c>
      <c r="AX168" s="10" t="s">
        <v>84</v>
      </c>
      <c r="AY168" s="174" t="s">
        <v>165</v>
      </c>
    </row>
    <row r="169" spans="2:65" s="10" customFormat="1" ht="22.5" customHeight="1" x14ac:dyDescent="0.3">
      <c r="B169" s="167"/>
      <c r="C169" s="168"/>
      <c r="D169" s="168"/>
      <c r="E169" s="169" t="s">
        <v>33</v>
      </c>
      <c r="F169" s="260" t="s">
        <v>202</v>
      </c>
      <c r="G169" s="259"/>
      <c r="H169" s="259"/>
      <c r="I169" s="259"/>
      <c r="J169" s="168"/>
      <c r="K169" s="170">
        <v>5.54</v>
      </c>
      <c r="L169" s="168"/>
      <c r="M169" s="168"/>
      <c r="N169" s="168"/>
      <c r="O169" s="168"/>
      <c r="P169" s="168"/>
      <c r="Q169" s="168"/>
      <c r="R169" s="171"/>
      <c r="T169" s="172"/>
      <c r="U169" s="168"/>
      <c r="V169" s="168"/>
      <c r="W169" s="168"/>
      <c r="X169" s="168"/>
      <c r="Y169" s="168"/>
      <c r="Z169" s="168"/>
      <c r="AA169" s="173"/>
      <c r="AT169" s="174" t="s">
        <v>173</v>
      </c>
      <c r="AU169" s="174" t="s">
        <v>102</v>
      </c>
      <c r="AV169" s="10" t="s">
        <v>102</v>
      </c>
      <c r="AW169" s="10" t="s">
        <v>40</v>
      </c>
      <c r="AX169" s="10" t="s">
        <v>84</v>
      </c>
      <c r="AY169" s="174" t="s">
        <v>165</v>
      </c>
    </row>
    <row r="170" spans="2:65" s="10" customFormat="1" ht="22.5" customHeight="1" x14ac:dyDescent="0.3">
      <c r="B170" s="167"/>
      <c r="C170" s="168"/>
      <c r="D170" s="168"/>
      <c r="E170" s="169" t="s">
        <v>33</v>
      </c>
      <c r="F170" s="260" t="s">
        <v>203</v>
      </c>
      <c r="G170" s="259"/>
      <c r="H170" s="259"/>
      <c r="I170" s="259"/>
      <c r="J170" s="168"/>
      <c r="K170" s="170">
        <v>1.1499999999999999</v>
      </c>
      <c r="L170" s="168"/>
      <c r="M170" s="168"/>
      <c r="N170" s="168"/>
      <c r="O170" s="168"/>
      <c r="P170" s="168"/>
      <c r="Q170" s="168"/>
      <c r="R170" s="171"/>
      <c r="T170" s="172"/>
      <c r="U170" s="168"/>
      <c r="V170" s="168"/>
      <c r="W170" s="168"/>
      <c r="X170" s="168"/>
      <c r="Y170" s="168"/>
      <c r="Z170" s="168"/>
      <c r="AA170" s="173"/>
      <c r="AT170" s="174" t="s">
        <v>173</v>
      </c>
      <c r="AU170" s="174" t="s">
        <v>102</v>
      </c>
      <c r="AV170" s="10" t="s">
        <v>102</v>
      </c>
      <c r="AW170" s="10" t="s">
        <v>40</v>
      </c>
      <c r="AX170" s="10" t="s">
        <v>84</v>
      </c>
      <c r="AY170" s="174" t="s">
        <v>165</v>
      </c>
    </row>
    <row r="171" spans="2:65" s="10" customFormat="1" ht="22.5" customHeight="1" x14ac:dyDescent="0.3">
      <c r="B171" s="167"/>
      <c r="C171" s="168"/>
      <c r="D171" s="168"/>
      <c r="E171" s="169" t="s">
        <v>33</v>
      </c>
      <c r="F171" s="260" t="s">
        <v>204</v>
      </c>
      <c r="G171" s="259"/>
      <c r="H171" s="259"/>
      <c r="I171" s="259"/>
      <c r="J171" s="168"/>
      <c r="K171" s="170">
        <v>1.63</v>
      </c>
      <c r="L171" s="168"/>
      <c r="M171" s="168"/>
      <c r="N171" s="168"/>
      <c r="O171" s="168"/>
      <c r="P171" s="168"/>
      <c r="Q171" s="168"/>
      <c r="R171" s="171"/>
      <c r="T171" s="172"/>
      <c r="U171" s="168"/>
      <c r="V171" s="168"/>
      <c r="W171" s="168"/>
      <c r="X171" s="168"/>
      <c r="Y171" s="168"/>
      <c r="Z171" s="168"/>
      <c r="AA171" s="173"/>
      <c r="AT171" s="174" t="s">
        <v>173</v>
      </c>
      <c r="AU171" s="174" t="s">
        <v>102</v>
      </c>
      <c r="AV171" s="10" t="s">
        <v>102</v>
      </c>
      <c r="AW171" s="10" t="s">
        <v>40</v>
      </c>
      <c r="AX171" s="10" t="s">
        <v>84</v>
      </c>
      <c r="AY171" s="174" t="s">
        <v>165</v>
      </c>
    </row>
    <row r="172" spans="2:65" s="10" customFormat="1" ht="22.5" customHeight="1" x14ac:dyDescent="0.3">
      <c r="B172" s="167"/>
      <c r="C172" s="168"/>
      <c r="D172" s="168"/>
      <c r="E172" s="169" t="s">
        <v>33</v>
      </c>
      <c r="F172" s="260" t="s">
        <v>205</v>
      </c>
      <c r="G172" s="259"/>
      <c r="H172" s="259"/>
      <c r="I172" s="259"/>
      <c r="J172" s="168"/>
      <c r="K172" s="170">
        <v>8.06</v>
      </c>
      <c r="L172" s="168"/>
      <c r="M172" s="168"/>
      <c r="N172" s="168"/>
      <c r="O172" s="168"/>
      <c r="P172" s="168"/>
      <c r="Q172" s="168"/>
      <c r="R172" s="171"/>
      <c r="T172" s="172"/>
      <c r="U172" s="168"/>
      <c r="V172" s="168"/>
      <c r="W172" s="168"/>
      <c r="X172" s="168"/>
      <c r="Y172" s="168"/>
      <c r="Z172" s="168"/>
      <c r="AA172" s="173"/>
      <c r="AT172" s="174" t="s">
        <v>173</v>
      </c>
      <c r="AU172" s="174" t="s">
        <v>102</v>
      </c>
      <c r="AV172" s="10" t="s">
        <v>102</v>
      </c>
      <c r="AW172" s="10" t="s">
        <v>40</v>
      </c>
      <c r="AX172" s="10" t="s">
        <v>84</v>
      </c>
      <c r="AY172" s="174" t="s">
        <v>165</v>
      </c>
    </row>
    <row r="173" spans="2:65" s="10" customFormat="1" ht="22.5" customHeight="1" x14ac:dyDescent="0.3">
      <c r="B173" s="167"/>
      <c r="C173" s="168"/>
      <c r="D173" s="168"/>
      <c r="E173" s="169" t="s">
        <v>33</v>
      </c>
      <c r="F173" s="260" t="s">
        <v>206</v>
      </c>
      <c r="G173" s="259"/>
      <c r="H173" s="259"/>
      <c r="I173" s="259"/>
      <c r="J173" s="168"/>
      <c r="K173" s="170">
        <v>8.3000000000000007</v>
      </c>
      <c r="L173" s="168"/>
      <c r="M173" s="168"/>
      <c r="N173" s="168"/>
      <c r="O173" s="168"/>
      <c r="P173" s="168"/>
      <c r="Q173" s="168"/>
      <c r="R173" s="171"/>
      <c r="T173" s="172"/>
      <c r="U173" s="168"/>
      <c r="V173" s="168"/>
      <c r="W173" s="168"/>
      <c r="X173" s="168"/>
      <c r="Y173" s="168"/>
      <c r="Z173" s="168"/>
      <c r="AA173" s="173"/>
      <c r="AT173" s="174" t="s">
        <v>173</v>
      </c>
      <c r="AU173" s="174" t="s">
        <v>102</v>
      </c>
      <c r="AV173" s="10" t="s">
        <v>102</v>
      </c>
      <c r="AW173" s="10" t="s">
        <v>40</v>
      </c>
      <c r="AX173" s="10" t="s">
        <v>84</v>
      </c>
      <c r="AY173" s="174" t="s">
        <v>165</v>
      </c>
    </row>
    <row r="174" spans="2:65" s="10" customFormat="1" ht="22.5" customHeight="1" x14ac:dyDescent="0.3">
      <c r="B174" s="167"/>
      <c r="C174" s="168"/>
      <c r="D174" s="168"/>
      <c r="E174" s="169" t="s">
        <v>33</v>
      </c>
      <c r="F174" s="260" t="s">
        <v>207</v>
      </c>
      <c r="G174" s="259"/>
      <c r="H174" s="259"/>
      <c r="I174" s="259"/>
      <c r="J174" s="168"/>
      <c r="K174" s="170">
        <v>5.0999999999999996</v>
      </c>
      <c r="L174" s="168"/>
      <c r="M174" s="168"/>
      <c r="N174" s="168"/>
      <c r="O174" s="168"/>
      <c r="P174" s="168"/>
      <c r="Q174" s="168"/>
      <c r="R174" s="171"/>
      <c r="T174" s="172"/>
      <c r="U174" s="168"/>
      <c r="V174" s="168"/>
      <c r="W174" s="168"/>
      <c r="X174" s="168"/>
      <c r="Y174" s="168"/>
      <c r="Z174" s="168"/>
      <c r="AA174" s="173"/>
      <c r="AT174" s="174" t="s">
        <v>173</v>
      </c>
      <c r="AU174" s="174" t="s">
        <v>102</v>
      </c>
      <c r="AV174" s="10" t="s">
        <v>102</v>
      </c>
      <c r="AW174" s="10" t="s">
        <v>40</v>
      </c>
      <c r="AX174" s="10" t="s">
        <v>84</v>
      </c>
      <c r="AY174" s="174" t="s">
        <v>165</v>
      </c>
    </row>
    <row r="175" spans="2:65" s="1" customFormat="1" ht="31.5" customHeight="1" x14ac:dyDescent="0.3">
      <c r="B175" s="32"/>
      <c r="C175" s="160" t="s">
        <v>212</v>
      </c>
      <c r="D175" s="160" t="s">
        <v>166</v>
      </c>
      <c r="E175" s="161" t="s">
        <v>213</v>
      </c>
      <c r="F175" s="254" t="s">
        <v>214</v>
      </c>
      <c r="G175" s="255"/>
      <c r="H175" s="255"/>
      <c r="I175" s="255"/>
      <c r="J175" s="162" t="s">
        <v>169</v>
      </c>
      <c r="K175" s="163">
        <v>11.06</v>
      </c>
      <c r="L175" s="256">
        <v>0</v>
      </c>
      <c r="M175" s="255"/>
      <c r="N175" s="257">
        <f>ROUND(L175*K175,2)</f>
        <v>0</v>
      </c>
      <c r="O175" s="255"/>
      <c r="P175" s="255"/>
      <c r="Q175" s="255"/>
      <c r="R175" s="34"/>
      <c r="T175" s="164" t="s">
        <v>33</v>
      </c>
      <c r="U175" s="41" t="s">
        <v>49</v>
      </c>
      <c r="V175" s="33"/>
      <c r="W175" s="165">
        <f>V175*K175</f>
        <v>0</v>
      </c>
      <c r="X175" s="165">
        <v>0.04</v>
      </c>
      <c r="Y175" s="165">
        <f>X175*K175</f>
        <v>0.44240000000000002</v>
      </c>
      <c r="Z175" s="165">
        <v>0</v>
      </c>
      <c r="AA175" s="166">
        <f>Z175*K175</f>
        <v>0</v>
      </c>
      <c r="AR175" s="15" t="s">
        <v>170</v>
      </c>
      <c r="AT175" s="15" t="s">
        <v>166</v>
      </c>
      <c r="AU175" s="15" t="s">
        <v>102</v>
      </c>
      <c r="AY175" s="15" t="s">
        <v>165</v>
      </c>
      <c r="BE175" s="103">
        <f>IF(U175="základní",N175,0)</f>
        <v>0</v>
      </c>
      <c r="BF175" s="103">
        <f>IF(U175="snížená",N175,0)</f>
        <v>0</v>
      </c>
      <c r="BG175" s="103">
        <f>IF(U175="zákl. přenesená",N175,0)</f>
        <v>0</v>
      </c>
      <c r="BH175" s="103">
        <f>IF(U175="sníž. přenesená",N175,0)</f>
        <v>0</v>
      </c>
      <c r="BI175" s="103">
        <f>IF(U175="nulová",N175,0)</f>
        <v>0</v>
      </c>
      <c r="BJ175" s="15" t="s">
        <v>24</v>
      </c>
      <c r="BK175" s="103">
        <f>ROUND(L175*K175,2)</f>
        <v>0</v>
      </c>
      <c r="BL175" s="15" t="s">
        <v>170</v>
      </c>
      <c r="BM175" s="15" t="s">
        <v>215</v>
      </c>
    </row>
    <row r="176" spans="2:65" s="10" customFormat="1" ht="22.5" customHeight="1" x14ac:dyDescent="0.3">
      <c r="B176" s="167"/>
      <c r="C176" s="168"/>
      <c r="D176" s="168"/>
      <c r="E176" s="169" t="s">
        <v>33</v>
      </c>
      <c r="F176" s="258" t="s">
        <v>216</v>
      </c>
      <c r="G176" s="259"/>
      <c r="H176" s="259"/>
      <c r="I176" s="259"/>
      <c r="J176" s="168"/>
      <c r="K176" s="170">
        <v>6.56</v>
      </c>
      <c r="L176" s="168"/>
      <c r="M176" s="168"/>
      <c r="N176" s="168"/>
      <c r="O176" s="168"/>
      <c r="P176" s="168"/>
      <c r="Q176" s="168"/>
      <c r="R176" s="171"/>
      <c r="T176" s="172"/>
      <c r="U176" s="168"/>
      <c r="V176" s="168"/>
      <c r="W176" s="168"/>
      <c r="X176" s="168"/>
      <c r="Y176" s="168"/>
      <c r="Z176" s="168"/>
      <c r="AA176" s="173"/>
      <c r="AT176" s="174" t="s">
        <v>173</v>
      </c>
      <c r="AU176" s="174" t="s">
        <v>102</v>
      </c>
      <c r="AV176" s="10" t="s">
        <v>102</v>
      </c>
      <c r="AW176" s="10" t="s">
        <v>40</v>
      </c>
      <c r="AX176" s="10" t="s">
        <v>84</v>
      </c>
      <c r="AY176" s="174" t="s">
        <v>165</v>
      </c>
    </row>
    <row r="177" spans="2:65" s="10" customFormat="1" ht="22.5" customHeight="1" x14ac:dyDescent="0.3">
      <c r="B177" s="167"/>
      <c r="C177" s="168"/>
      <c r="D177" s="168"/>
      <c r="E177" s="169" t="s">
        <v>33</v>
      </c>
      <c r="F177" s="260" t="s">
        <v>217</v>
      </c>
      <c r="G177" s="259"/>
      <c r="H177" s="259"/>
      <c r="I177" s="259"/>
      <c r="J177" s="168"/>
      <c r="K177" s="170">
        <v>4.5</v>
      </c>
      <c r="L177" s="168"/>
      <c r="M177" s="168"/>
      <c r="N177" s="168"/>
      <c r="O177" s="168"/>
      <c r="P177" s="168"/>
      <c r="Q177" s="168"/>
      <c r="R177" s="171"/>
      <c r="T177" s="172"/>
      <c r="U177" s="168"/>
      <c r="V177" s="168"/>
      <c r="W177" s="168"/>
      <c r="X177" s="168"/>
      <c r="Y177" s="168"/>
      <c r="Z177" s="168"/>
      <c r="AA177" s="173"/>
      <c r="AT177" s="174" t="s">
        <v>173</v>
      </c>
      <c r="AU177" s="174" t="s">
        <v>102</v>
      </c>
      <c r="AV177" s="10" t="s">
        <v>102</v>
      </c>
      <c r="AW177" s="10" t="s">
        <v>40</v>
      </c>
      <c r="AX177" s="10" t="s">
        <v>84</v>
      </c>
      <c r="AY177" s="174" t="s">
        <v>165</v>
      </c>
    </row>
    <row r="178" spans="2:65" s="1" customFormat="1" ht="31.5" customHeight="1" x14ac:dyDescent="0.3">
      <c r="B178" s="32"/>
      <c r="C178" s="160" t="s">
        <v>218</v>
      </c>
      <c r="D178" s="160" t="s">
        <v>166</v>
      </c>
      <c r="E178" s="161" t="s">
        <v>219</v>
      </c>
      <c r="F178" s="254" t="s">
        <v>220</v>
      </c>
      <c r="G178" s="255"/>
      <c r="H178" s="255"/>
      <c r="I178" s="255"/>
      <c r="J178" s="162" t="s">
        <v>169</v>
      </c>
      <c r="K178" s="163">
        <v>16.829999999999998</v>
      </c>
      <c r="L178" s="256">
        <v>0</v>
      </c>
      <c r="M178" s="255"/>
      <c r="N178" s="257">
        <f>ROUND(L178*K178,2)</f>
        <v>0</v>
      </c>
      <c r="O178" s="255"/>
      <c r="P178" s="255"/>
      <c r="Q178" s="255"/>
      <c r="R178" s="34"/>
      <c r="T178" s="164" t="s">
        <v>33</v>
      </c>
      <c r="U178" s="41" t="s">
        <v>49</v>
      </c>
      <c r="V178" s="33"/>
      <c r="W178" s="165">
        <f>V178*K178</f>
        <v>0</v>
      </c>
      <c r="X178" s="165">
        <v>1.8380000000000001E-2</v>
      </c>
      <c r="Y178" s="165">
        <f>X178*K178</f>
        <v>0.30933539999999998</v>
      </c>
      <c r="Z178" s="165">
        <v>0</v>
      </c>
      <c r="AA178" s="166">
        <f>Z178*K178</f>
        <v>0</v>
      </c>
      <c r="AR178" s="15" t="s">
        <v>170</v>
      </c>
      <c r="AT178" s="15" t="s">
        <v>166</v>
      </c>
      <c r="AU178" s="15" t="s">
        <v>102</v>
      </c>
      <c r="AY178" s="15" t="s">
        <v>165</v>
      </c>
      <c r="BE178" s="103">
        <f>IF(U178="základní",N178,0)</f>
        <v>0</v>
      </c>
      <c r="BF178" s="103">
        <f>IF(U178="snížená",N178,0)</f>
        <v>0</v>
      </c>
      <c r="BG178" s="103">
        <f>IF(U178="zákl. přenesená",N178,0)</f>
        <v>0</v>
      </c>
      <c r="BH178" s="103">
        <f>IF(U178="sníž. přenesená",N178,0)</f>
        <v>0</v>
      </c>
      <c r="BI178" s="103">
        <f>IF(U178="nulová",N178,0)</f>
        <v>0</v>
      </c>
      <c r="BJ178" s="15" t="s">
        <v>24</v>
      </c>
      <c r="BK178" s="103">
        <f>ROUND(L178*K178,2)</f>
        <v>0</v>
      </c>
      <c r="BL178" s="15" t="s">
        <v>170</v>
      </c>
      <c r="BM178" s="15" t="s">
        <v>221</v>
      </c>
    </row>
    <row r="179" spans="2:65" s="11" customFormat="1" ht="22.5" customHeight="1" x14ac:dyDescent="0.3">
      <c r="B179" s="175"/>
      <c r="C179" s="176"/>
      <c r="D179" s="176"/>
      <c r="E179" s="177" t="s">
        <v>33</v>
      </c>
      <c r="F179" s="261" t="s">
        <v>222</v>
      </c>
      <c r="G179" s="262"/>
      <c r="H179" s="262"/>
      <c r="I179" s="262"/>
      <c r="J179" s="176"/>
      <c r="K179" s="178" t="s">
        <v>33</v>
      </c>
      <c r="L179" s="176"/>
      <c r="M179" s="176"/>
      <c r="N179" s="176"/>
      <c r="O179" s="176"/>
      <c r="P179" s="176"/>
      <c r="Q179" s="176"/>
      <c r="R179" s="179"/>
      <c r="T179" s="180"/>
      <c r="U179" s="176"/>
      <c r="V179" s="176"/>
      <c r="W179" s="176"/>
      <c r="X179" s="176"/>
      <c r="Y179" s="176"/>
      <c r="Z179" s="176"/>
      <c r="AA179" s="181"/>
      <c r="AT179" s="182" t="s">
        <v>173</v>
      </c>
      <c r="AU179" s="182" t="s">
        <v>102</v>
      </c>
      <c r="AV179" s="11" t="s">
        <v>24</v>
      </c>
      <c r="AW179" s="11" t="s">
        <v>40</v>
      </c>
      <c r="AX179" s="11" t="s">
        <v>84</v>
      </c>
      <c r="AY179" s="182" t="s">
        <v>165</v>
      </c>
    </row>
    <row r="180" spans="2:65" s="10" customFormat="1" ht="22.5" customHeight="1" x14ac:dyDescent="0.3">
      <c r="B180" s="167"/>
      <c r="C180" s="168"/>
      <c r="D180" s="168"/>
      <c r="E180" s="169" t="s">
        <v>33</v>
      </c>
      <c r="F180" s="260" t="s">
        <v>223</v>
      </c>
      <c r="G180" s="259"/>
      <c r="H180" s="259"/>
      <c r="I180" s="259"/>
      <c r="J180" s="168"/>
      <c r="K180" s="170">
        <v>1.8879999999999999</v>
      </c>
      <c r="L180" s="168"/>
      <c r="M180" s="168"/>
      <c r="N180" s="168"/>
      <c r="O180" s="168"/>
      <c r="P180" s="168"/>
      <c r="Q180" s="168"/>
      <c r="R180" s="171"/>
      <c r="T180" s="172"/>
      <c r="U180" s="168"/>
      <c r="V180" s="168"/>
      <c r="W180" s="168"/>
      <c r="X180" s="168"/>
      <c r="Y180" s="168"/>
      <c r="Z180" s="168"/>
      <c r="AA180" s="173"/>
      <c r="AT180" s="174" t="s">
        <v>173</v>
      </c>
      <c r="AU180" s="174" t="s">
        <v>102</v>
      </c>
      <c r="AV180" s="10" t="s">
        <v>102</v>
      </c>
      <c r="AW180" s="10" t="s">
        <v>40</v>
      </c>
      <c r="AX180" s="10" t="s">
        <v>84</v>
      </c>
      <c r="AY180" s="174" t="s">
        <v>165</v>
      </c>
    </row>
    <row r="181" spans="2:65" s="11" customFormat="1" ht="22.5" customHeight="1" x14ac:dyDescent="0.3">
      <c r="B181" s="175"/>
      <c r="C181" s="176"/>
      <c r="D181" s="176"/>
      <c r="E181" s="177" t="s">
        <v>33</v>
      </c>
      <c r="F181" s="263" t="s">
        <v>224</v>
      </c>
      <c r="G181" s="262"/>
      <c r="H181" s="262"/>
      <c r="I181" s="262"/>
      <c r="J181" s="176"/>
      <c r="K181" s="178" t="s">
        <v>33</v>
      </c>
      <c r="L181" s="176"/>
      <c r="M181" s="176"/>
      <c r="N181" s="176"/>
      <c r="O181" s="176"/>
      <c r="P181" s="176"/>
      <c r="Q181" s="176"/>
      <c r="R181" s="179"/>
      <c r="T181" s="180"/>
      <c r="U181" s="176"/>
      <c r="V181" s="176"/>
      <c r="W181" s="176"/>
      <c r="X181" s="176"/>
      <c r="Y181" s="176"/>
      <c r="Z181" s="176"/>
      <c r="AA181" s="181"/>
      <c r="AT181" s="182" t="s">
        <v>173</v>
      </c>
      <c r="AU181" s="182" t="s">
        <v>102</v>
      </c>
      <c r="AV181" s="11" t="s">
        <v>24</v>
      </c>
      <c r="AW181" s="11" t="s">
        <v>40</v>
      </c>
      <c r="AX181" s="11" t="s">
        <v>84</v>
      </c>
      <c r="AY181" s="182" t="s">
        <v>165</v>
      </c>
    </row>
    <row r="182" spans="2:65" s="10" customFormat="1" ht="22.5" customHeight="1" x14ac:dyDescent="0.3">
      <c r="B182" s="167"/>
      <c r="C182" s="168"/>
      <c r="D182" s="168"/>
      <c r="E182" s="169" t="s">
        <v>33</v>
      </c>
      <c r="F182" s="260" t="s">
        <v>225</v>
      </c>
      <c r="G182" s="259"/>
      <c r="H182" s="259"/>
      <c r="I182" s="259"/>
      <c r="J182" s="168"/>
      <c r="K182" s="170">
        <v>2.8959999999999999</v>
      </c>
      <c r="L182" s="168"/>
      <c r="M182" s="168"/>
      <c r="N182" s="168"/>
      <c r="O182" s="168"/>
      <c r="P182" s="168"/>
      <c r="Q182" s="168"/>
      <c r="R182" s="171"/>
      <c r="T182" s="172"/>
      <c r="U182" s="168"/>
      <c r="V182" s="168"/>
      <c r="W182" s="168"/>
      <c r="X182" s="168"/>
      <c r="Y182" s="168"/>
      <c r="Z182" s="168"/>
      <c r="AA182" s="173"/>
      <c r="AT182" s="174" t="s">
        <v>173</v>
      </c>
      <c r="AU182" s="174" t="s">
        <v>102</v>
      </c>
      <c r="AV182" s="10" t="s">
        <v>102</v>
      </c>
      <c r="AW182" s="10" t="s">
        <v>40</v>
      </c>
      <c r="AX182" s="10" t="s">
        <v>84</v>
      </c>
      <c r="AY182" s="174" t="s">
        <v>165</v>
      </c>
    </row>
    <row r="183" spans="2:65" s="10" customFormat="1" ht="22.5" customHeight="1" x14ac:dyDescent="0.3">
      <c r="B183" s="167"/>
      <c r="C183" s="168"/>
      <c r="D183" s="168"/>
      <c r="E183" s="169" t="s">
        <v>33</v>
      </c>
      <c r="F183" s="260" t="s">
        <v>226</v>
      </c>
      <c r="G183" s="259"/>
      <c r="H183" s="259"/>
      <c r="I183" s="259"/>
      <c r="J183" s="168"/>
      <c r="K183" s="170">
        <v>4.8000000000000001E-2</v>
      </c>
      <c r="L183" s="168"/>
      <c r="M183" s="168"/>
      <c r="N183" s="168"/>
      <c r="O183" s="168"/>
      <c r="P183" s="168"/>
      <c r="Q183" s="168"/>
      <c r="R183" s="171"/>
      <c r="T183" s="172"/>
      <c r="U183" s="168"/>
      <c r="V183" s="168"/>
      <c r="W183" s="168"/>
      <c r="X183" s="168"/>
      <c r="Y183" s="168"/>
      <c r="Z183" s="168"/>
      <c r="AA183" s="173"/>
      <c r="AT183" s="174" t="s">
        <v>173</v>
      </c>
      <c r="AU183" s="174" t="s">
        <v>102</v>
      </c>
      <c r="AV183" s="10" t="s">
        <v>102</v>
      </c>
      <c r="AW183" s="10" t="s">
        <v>40</v>
      </c>
      <c r="AX183" s="10" t="s">
        <v>84</v>
      </c>
      <c r="AY183" s="174" t="s">
        <v>165</v>
      </c>
    </row>
    <row r="184" spans="2:65" s="11" customFormat="1" ht="22.5" customHeight="1" x14ac:dyDescent="0.3">
      <c r="B184" s="175"/>
      <c r="C184" s="176"/>
      <c r="D184" s="176"/>
      <c r="E184" s="177" t="s">
        <v>33</v>
      </c>
      <c r="F184" s="263" t="s">
        <v>227</v>
      </c>
      <c r="G184" s="262"/>
      <c r="H184" s="262"/>
      <c r="I184" s="262"/>
      <c r="J184" s="176"/>
      <c r="K184" s="178" t="s">
        <v>33</v>
      </c>
      <c r="L184" s="176"/>
      <c r="M184" s="176"/>
      <c r="N184" s="176"/>
      <c r="O184" s="176"/>
      <c r="P184" s="176"/>
      <c r="Q184" s="176"/>
      <c r="R184" s="179"/>
      <c r="T184" s="180"/>
      <c r="U184" s="176"/>
      <c r="V184" s="176"/>
      <c r="W184" s="176"/>
      <c r="X184" s="176"/>
      <c r="Y184" s="176"/>
      <c r="Z184" s="176"/>
      <c r="AA184" s="181"/>
      <c r="AT184" s="182" t="s">
        <v>173</v>
      </c>
      <c r="AU184" s="182" t="s">
        <v>102</v>
      </c>
      <c r="AV184" s="11" t="s">
        <v>24</v>
      </c>
      <c r="AW184" s="11" t="s">
        <v>40</v>
      </c>
      <c r="AX184" s="11" t="s">
        <v>84</v>
      </c>
      <c r="AY184" s="182" t="s">
        <v>165</v>
      </c>
    </row>
    <row r="185" spans="2:65" s="10" customFormat="1" ht="22.5" customHeight="1" x14ac:dyDescent="0.3">
      <c r="B185" s="167"/>
      <c r="C185" s="168"/>
      <c r="D185" s="168"/>
      <c r="E185" s="169" t="s">
        <v>33</v>
      </c>
      <c r="F185" s="260" t="s">
        <v>228</v>
      </c>
      <c r="G185" s="259"/>
      <c r="H185" s="259"/>
      <c r="I185" s="259"/>
      <c r="J185" s="168"/>
      <c r="K185" s="170">
        <v>1.05</v>
      </c>
      <c r="L185" s="168"/>
      <c r="M185" s="168"/>
      <c r="N185" s="168"/>
      <c r="O185" s="168"/>
      <c r="P185" s="168"/>
      <c r="Q185" s="168"/>
      <c r="R185" s="171"/>
      <c r="T185" s="172"/>
      <c r="U185" s="168"/>
      <c r="V185" s="168"/>
      <c r="W185" s="168"/>
      <c r="X185" s="168"/>
      <c r="Y185" s="168"/>
      <c r="Z185" s="168"/>
      <c r="AA185" s="173"/>
      <c r="AT185" s="174" t="s">
        <v>173</v>
      </c>
      <c r="AU185" s="174" t="s">
        <v>102</v>
      </c>
      <c r="AV185" s="10" t="s">
        <v>102</v>
      </c>
      <c r="AW185" s="10" t="s">
        <v>40</v>
      </c>
      <c r="AX185" s="10" t="s">
        <v>84</v>
      </c>
      <c r="AY185" s="174" t="s">
        <v>165</v>
      </c>
    </row>
    <row r="186" spans="2:65" s="11" customFormat="1" ht="22.5" customHeight="1" x14ac:dyDescent="0.3">
      <c r="B186" s="175"/>
      <c r="C186" s="176"/>
      <c r="D186" s="176"/>
      <c r="E186" s="177" t="s">
        <v>33</v>
      </c>
      <c r="F186" s="263" t="s">
        <v>229</v>
      </c>
      <c r="G186" s="262"/>
      <c r="H186" s="262"/>
      <c r="I186" s="262"/>
      <c r="J186" s="176"/>
      <c r="K186" s="178" t="s">
        <v>33</v>
      </c>
      <c r="L186" s="176"/>
      <c r="M186" s="176"/>
      <c r="N186" s="176"/>
      <c r="O186" s="176"/>
      <c r="P186" s="176"/>
      <c r="Q186" s="176"/>
      <c r="R186" s="179"/>
      <c r="T186" s="180"/>
      <c r="U186" s="176"/>
      <c r="V186" s="176"/>
      <c r="W186" s="176"/>
      <c r="X186" s="176"/>
      <c r="Y186" s="176"/>
      <c r="Z186" s="176"/>
      <c r="AA186" s="181"/>
      <c r="AT186" s="182" t="s">
        <v>173</v>
      </c>
      <c r="AU186" s="182" t="s">
        <v>102</v>
      </c>
      <c r="AV186" s="11" t="s">
        <v>24</v>
      </c>
      <c r="AW186" s="11" t="s">
        <v>40</v>
      </c>
      <c r="AX186" s="11" t="s">
        <v>84</v>
      </c>
      <c r="AY186" s="182" t="s">
        <v>165</v>
      </c>
    </row>
    <row r="187" spans="2:65" s="10" customFormat="1" ht="22.5" customHeight="1" x14ac:dyDescent="0.3">
      <c r="B187" s="167"/>
      <c r="C187" s="168"/>
      <c r="D187" s="168"/>
      <c r="E187" s="169" t="s">
        <v>33</v>
      </c>
      <c r="F187" s="260" t="s">
        <v>230</v>
      </c>
      <c r="G187" s="259"/>
      <c r="H187" s="259"/>
      <c r="I187" s="259"/>
      <c r="J187" s="168"/>
      <c r="K187" s="170">
        <v>1.004</v>
      </c>
      <c r="L187" s="168"/>
      <c r="M187" s="168"/>
      <c r="N187" s="168"/>
      <c r="O187" s="168"/>
      <c r="P187" s="168"/>
      <c r="Q187" s="168"/>
      <c r="R187" s="171"/>
      <c r="T187" s="172"/>
      <c r="U187" s="168"/>
      <c r="V187" s="168"/>
      <c r="W187" s="168"/>
      <c r="X187" s="168"/>
      <c r="Y187" s="168"/>
      <c r="Z187" s="168"/>
      <c r="AA187" s="173"/>
      <c r="AT187" s="174" t="s">
        <v>173</v>
      </c>
      <c r="AU187" s="174" t="s">
        <v>102</v>
      </c>
      <c r="AV187" s="10" t="s">
        <v>102</v>
      </c>
      <c r="AW187" s="10" t="s">
        <v>40</v>
      </c>
      <c r="AX187" s="10" t="s">
        <v>84</v>
      </c>
      <c r="AY187" s="174" t="s">
        <v>165</v>
      </c>
    </row>
    <row r="188" spans="2:65" s="11" customFormat="1" ht="22.5" customHeight="1" x14ac:dyDescent="0.3">
      <c r="B188" s="175"/>
      <c r="C188" s="176"/>
      <c r="D188" s="176"/>
      <c r="E188" s="177" t="s">
        <v>33</v>
      </c>
      <c r="F188" s="263" t="s">
        <v>231</v>
      </c>
      <c r="G188" s="262"/>
      <c r="H188" s="262"/>
      <c r="I188" s="262"/>
      <c r="J188" s="176"/>
      <c r="K188" s="178" t="s">
        <v>33</v>
      </c>
      <c r="L188" s="176"/>
      <c r="M188" s="176"/>
      <c r="N188" s="176"/>
      <c r="O188" s="176"/>
      <c r="P188" s="176"/>
      <c r="Q188" s="176"/>
      <c r="R188" s="179"/>
      <c r="T188" s="180"/>
      <c r="U188" s="176"/>
      <c r="V188" s="176"/>
      <c r="W188" s="176"/>
      <c r="X188" s="176"/>
      <c r="Y188" s="176"/>
      <c r="Z188" s="176"/>
      <c r="AA188" s="181"/>
      <c r="AT188" s="182" t="s">
        <v>173</v>
      </c>
      <c r="AU188" s="182" t="s">
        <v>102</v>
      </c>
      <c r="AV188" s="11" t="s">
        <v>24</v>
      </c>
      <c r="AW188" s="11" t="s">
        <v>40</v>
      </c>
      <c r="AX188" s="11" t="s">
        <v>84</v>
      </c>
      <c r="AY188" s="182" t="s">
        <v>165</v>
      </c>
    </row>
    <row r="189" spans="2:65" s="10" customFormat="1" ht="22.5" customHeight="1" x14ac:dyDescent="0.3">
      <c r="B189" s="167"/>
      <c r="C189" s="168"/>
      <c r="D189" s="168"/>
      <c r="E189" s="169" t="s">
        <v>33</v>
      </c>
      <c r="F189" s="260" t="s">
        <v>232</v>
      </c>
      <c r="G189" s="259"/>
      <c r="H189" s="259"/>
      <c r="I189" s="259"/>
      <c r="J189" s="168"/>
      <c r="K189" s="170">
        <v>3.7570000000000001</v>
      </c>
      <c r="L189" s="168"/>
      <c r="M189" s="168"/>
      <c r="N189" s="168"/>
      <c r="O189" s="168"/>
      <c r="P189" s="168"/>
      <c r="Q189" s="168"/>
      <c r="R189" s="171"/>
      <c r="T189" s="172"/>
      <c r="U189" s="168"/>
      <c r="V189" s="168"/>
      <c r="W189" s="168"/>
      <c r="X189" s="168"/>
      <c r="Y189" s="168"/>
      <c r="Z189" s="168"/>
      <c r="AA189" s="173"/>
      <c r="AT189" s="174" t="s">
        <v>173</v>
      </c>
      <c r="AU189" s="174" t="s">
        <v>102</v>
      </c>
      <c r="AV189" s="10" t="s">
        <v>102</v>
      </c>
      <c r="AW189" s="10" t="s">
        <v>40</v>
      </c>
      <c r="AX189" s="10" t="s">
        <v>84</v>
      </c>
      <c r="AY189" s="174" t="s">
        <v>165</v>
      </c>
    </row>
    <row r="190" spans="2:65" s="10" customFormat="1" ht="22.5" customHeight="1" x14ac:dyDescent="0.3">
      <c r="B190" s="167"/>
      <c r="C190" s="168"/>
      <c r="D190" s="168"/>
      <c r="E190" s="169" t="s">
        <v>33</v>
      </c>
      <c r="F190" s="260" t="s">
        <v>233</v>
      </c>
      <c r="G190" s="259"/>
      <c r="H190" s="259"/>
      <c r="I190" s="259"/>
      <c r="J190" s="168"/>
      <c r="K190" s="170">
        <v>0.14499999999999999</v>
      </c>
      <c r="L190" s="168"/>
      <c r="M190" s="168"/>
      <c r="N190" s="168"/>
      <c r="O190" s="168"/>
      <c r="P190" s="168"/>
      <c r="Q190" s="168"/>
      <c r="R190" s="171"/>
      <c r="T190" s="172"/>
      <c r="U190" s="168"/>
      <c r="V190" s="168"/>
      <c r="W190" s="168"/>
      <c r="X190" s="168"/>
      <c r="Y190" s="168"/>
      <c r="Z190" s="168"/>
      <c r="AA190" s="173"/>
      <c r="AT190" s="174" t="s">
        <v>173</v>
      </c>
      <c r="AU190" s="174" t="s">
        <v>102</v>
      </c>
      <c r="AV190" s="10" t="s">
        <v>102</v>
      </c>
      <c r="AW190" s="10" t="s">
        <v>40</v>
      </c>
      <c r="AX190" s="10" t="s">
        <v>84</v>
      </c>
      <c r="AY190" s="174" t="s">
        <v>165</v>
      </c>
    </row>
    <row r="191" spans="2:65" s="11" customFormat="1" ht="22.5" customHeight="1" x14ac:dyDescent="0.3">
      <c r="B191" s="175"/>
      <c r="C191" s="176"/>
      <c r="D191" s="176"/>
      <c r="E191" s="177" t="s">
        <v>33</v>
      </c>
      <c r="F191" s="263" t="s">
        <v>234</v>
      </c>
      <c r="G191" s="262"/>
      <c r="H191" s="262"/>
      <c r="I191" s="262"/>
      <c r="J191" s="176"/>
      <c r="K191" s="178" t="s">
        <v>33</v>
      </c>
      <c r="L191" s="176"/>
      <c r="M191" s="176"/>
      <c r="N191" s="176"/>
      <c r="O191" s="176"/>
      <c r="P191" s="176"/>
      <c r="Q191" s="176"/>
      <c r="R191" s="179"/>
      <c r="T191" s="180"/>
      <c r="U191" s="176"/>
      <c r="V191" s="176"/>
      <c r="W191" s="176"/>
      <c r="X191" s="176"/>
      <c r="Y191" s="176"/>
      <c r="Z191" s="176"/>
      <c r="AA191" s="181"/>
      <c r="AT191" s="182" t="s">
        <v>173</v>
      </c>
      <c r="AU191" s="182" t="s">
        <v>102</v>
      </c>
      <c r="AV191" s="11" t="s">
        <v>24</v>
      </c>
      <c r="AW191" s="11" t="s">
        <v>40</v>
      </c>
      <c r="AX191" s="11" t="s">
        <v>84</v>
      </c>
      <c r="AY191" s="182" t="s">
        <v>165</v>
      </c>
    </row>
    <row r="192" spans="2:65" s="10" customFormat="1" ht="22.5" customHeight="1" x14ac:dyDescent="0.3">
      <c r="B192" s="167"/>
      <c r="C192" s="168"/>
      <c r="D192" s="168"/>
      <c r="E192" s="169" t="s">
        <v>33</v>
      </c>
      <c r="F192" s="260" t="s">
        <v>235</v>
      </c>
      <c r="G192" s="259"/>
      <c r="H192" s="259"/>
      <c r="I192" s="259"/>
      <c r="J192" s="168"/>
      <c r="K192" s="170">
        <v>3.3849999999999998</v>
      </c>
      <c r="L192" s="168"/>
      <c r="M192" s="168"/>
      <c r="N192" s="168"/>
      <c r="O192" s="168"/>
      <c r="P192" s="168"/>
      <c r="Q192" s="168"/>
      <c r="R192" s="171"/>
      <c r="T192" s="172"/>
      <c r="U192" s="168"/>
      <c r="V192" s="168"/>
      <c r="W192" s="168"/>
      <c r="X192" s="168"/>
      <c r="Y192" s="168"/>
      <c r="Z192" s="168"/>
      <c r="AA192" s="173"/>
      <c r="AT192" s="174" t="s">
        <v>173</v>
      </c>
      <c r="AU192" s="174" t="s">
        <v>102</v>
      </c>
      <c r="AV192" s="10" t="s">
        <v>102</v>
      </c>
      <c r="AW192" s="10" t="s">
        <v>40</v>
      </c>
      <c r="AX192" s="10" t="s">
        <v>84</v>
      </c>
      <c r="AY192" s="174" t="s">
        <v>165</v>
      </c>
    </row>
    <row r="193" spans="2:65" s="11" customFormat="1" ht="22.5" customHeight="1" x14ac:dyDescent="0.3">
      <c r="B193" s="175"/>
      <c r="C193" s="176"/>
      <c r="D193" s="176"/>
      <c r="E193" s="177" t="s">
        <v>33</v>
      </c>
      <c r="F193" s="263" t="s">
        <v>236</v>
      </c>
      <c r="G193" s="262"/>
      <c r="H193" s="262"/>
      <c r="I193" s="262"/>
      <c r="J193" s="176"/>
      <c r="K193" s="178" t="s">
        <v>33</v>
      </c>
      <c r="L193" s="176"/>
      <c r="M193" s="176"/>
      <c r="N193" s="176"/>
      <c r="O193" s="176"/>
      <c r="P193" s="176"/>
      <c r="Q193" s="176"/>
      <c r="R193" s="179"/>
      <c r="T193" s="180"/>
      <c r="U193" s="176"/>
      <c r="V193" s="176"/>
      <c r="W193" s="176"/>
      <c r="X193" s="176"/>
      <c r="Y193" s="176"/>
      <c r="Z193" s="176"/>
      <c r="AA193" s="181"/>
      <c r="AT193" s="182" t="s">
        <v>173</v>
      </c>
      <c r="AU193" s="182" t="s">
        <v>102</v>
      </c>
      <c r="AV193" s="11" t="s">
        <v>24</v>
      </c>
      <c r="AW193" s="11" t="s">
        <v>40</v>
      </c>
      <c r="AX193" s="11" t="s">
        <v>84</v>
      </c>
      <c r="AY193" s="182" t="s">
        <v>165</v>
      </c>
    </row>
    <row r="194" spans="2:65" s="10" customFormat="1" ht="22.5" customHeight="1" x14ac:dyDescent="0.3">
      <c r="B194" s="167"/>
      <c r="C194" s="168"/>
      <c r="D194" s="168"/>
      <c r="E194" s="169" t="s">
        <v>33</v>
      </c>
      <c r="F194" s="260" t="s">
        <v>237</v>
      </c>
      <c r="G194" s="259"/>
      <c r="H194" s="259"/>
      <c r="I194" s="259"/>
      <c r="J194" s="168"/>
      <c r="K194" s="170">
        <v>2.657</v>
      </c>
      <c r="L194" s="168"/>
      <c r="M194" s="168"/>
      <c r="N194" s="168"/>
      <c r="O194" s="168"/>
      <c r="P194" s="168"/>
      <c r="Q194" s="168"/>
      <c r="R194" s="171"/>
      <c r="T194" s="172"/>
      <c r="U194" s="168"/>
      <c r="V194" s="168"/>
      <c r="W194" s="168"/>
      <c r="X194" s="168"/>
      <c r="Y194" s="168"/>
      <c r="Z194" s="168"/>
      <c r="AA194" s="173"/>
      <c r="AT194" s="174" t="s">
        <v>173</v>
      </c>
      <c r="AU194" s="174" t="s">
        <v>102</v>
      </c>
      <c r="AV194" s="10" t="s">
        <v>102</v>
      </c>
      <c r="AW194" s="10" t="s">
        <v>40</v>
      </c>
      <c r="AX194" s="10" t="s">
        <v>84</v>
      </c>
      <c r="AY194" s="174" t="s">
        <v>165</v>
      </c>
    </row>
    <row r="195" spans="2:65" s="1" customFormat="1" ht="31.5" customHeight="1" x14ac:dyDescent="0.3">
      <c r="B195" s="32"/>
      <c r="C195" s="160" t="s">
        <v>29</v>
      </c>
      <c r="D195" s="160" t="s">
        <v>166</v>
      </c>
      <c r="E195" s="161" t="s">
        <v>238</v>
      </c>
      <c r="F195" s="254" t="s">
        <v>239</v>
      </c>
      <c r="G195" s="255"/>
      <c r="H195" s="255"/>
      <c r="I195" s="255"/>
      <c r="J195" s="162" t="s">
        <v>169</v>
      </c>
      <c r="K195" s="163">
        <v>16.829999999999998</v>
      </c>
      <c r="L195" s="256">
        <v>0</v>
      </c>
      <c r="M195" s="255"/>
      <c r="N195" s="257">
        <f>ROUND(L195*K195,2)</f>
        <v>0</v>
      </c>
      <c r="O195" s="255"/>
      <c r="P195" s="255"/>
      <c r="Q195" s="255"/>
      <c r="R195" s="34"/>
      <c r="T195" s="164" t="s">
        <v>33</v>
      </c>
      <c r="U195" s="41" t="s">
        <v>49</v>
      </c>
      <c r="V195" s="33"/>
      <c r="W195" s="165">
        <f>V195*K195</f>
        <v>0</v>
      </c>
      <c r="X195" s="165">
        <v>7.9000000000000008E-3</v>
      </c>
      <c r="Y195" s="165">
        <f>X195*K195</f>
        <v>0.13295699999999999</v>
      </c>
      <c r="Z195" s="165">
        <v>0</v>
      </c>
      <c r="AA195" s="166">
        <f>Z195*K195</f>
        <v>0</v>
      </c>
      <c r="AR195" s="15" t="s">
        <v>170</v>
      </c>
      <c r="AT195" s="15" t="s">
        <v>166</v>
      </c>
      <c r="AU195" s="15" t="s">
        <v>102</v>
      </c>
      <c r="AY195" s="15" t="s">
        <v>165</v>
      </c>
      <c r="BE195" s="103">
        <f>IF(U195="základní",N195,0)</f>
        <v>0</v>
      </c>
      <c r="BF195" s="103">
        <f>IF(U195="snížená",N195,0)</f>
        <v>0</v>
      </c>
      <c r="BG195" s="103">
        <f>IF(U195="zákl. přenesená",N195,0)</f>
        <v>0</v>
      </c>
      <c r="BH195" s="103">
        <f>IF(U195="sníž. přenesená",N195,0)</f>
        <v>0</v>
      </c>
      <c r="BI195" s="103">
        <f>IF(U195="nulová",N195,0)</f>
        <v>0</v>
      </c>
      <c r="BJ195" s="15" t="s">
        <v>24</v>
      </c>
      <c r="BK195" s="103">
        <f>ROUND(L195*K195,2)</f>
        <v>0</v>
      </c>
      <c r="BL195" s="15" t="s">
        <v>170</v>
      </c>
      <c r="BM195" s="15" t="s">
        <v>240</v>
      </c>
    </row>
    <row r="196" spans="2:65" s="11" customFormat="1" ht="22.5" customHeight="1" x14ac:dyDescent="0.3">
      <c r="B196" s="175"/>
      <c r="C196" s="176"/>
      <c r="D196" s="176"/>
      <c r="E196" s="177" t="s">
        <v>33</v>
      </c>
      <c r="F196" s="261" t="s">
        <v>222</v>
      </c>
      <c r="G196" s="262"/>
      <c r="H196" s="262"/>
      <c r="I196" s="262"/>
      <c r="J196" s="176"/>
      <c r="K196" s="178" t="s">
        <v>33</v>
      </c>
      <c r="L196" s="176"/>
      <c r="M196" s="176"/>
      <c r="N196" s="176"/>
      <c r="O196" s="176"/>
      <c r="P196" s="176"/>
      <c r="Q196" s="176"/>
      <c r="R196" s="179"/>
      <c r="T196" s="180"/>
      <c r="U196" s="176"/>
      <c r="V196" s="176"/>
      <c r="W196" s="176"/>
      <c r="X196" s="176"/>
      <c r="Y196" s="176"/>
      <c r="Z196" s="176"/>
      <c r="AA196" s="181"/>
      <c r="AT196" s="182" t="s">
        <v>173</v>
      </c>
      <c r="AU196" s="182" t="s">
        <v>102</v>
      </c>
      <c r="AV196" s="11" t="s">
        <v>24</v>
      </c>
      <c r="AW196" s="11" t="s">
        <v>40</v>
      </c>
      <c r="AX196" s="11" t="s">
        <v>84</v>
      </c>
      <c r="AY196" s="182" t="s">
        <v>165</v>
      </c>
    </row>
    <row r="197" spans="2:65" s="10" customFormat="1" ht="22.5" customHeight="1" x14ac:dyDescent="0.3">
      <c r="B197" s="167"/>
      <c r="C197" s="168"/>
      <c r="D197" s="168"/>
      <c r="E197" s="169" t="s">
        <v>33</v>
      </c>
      <c r="F197" s="260" t="s">
        <v>223</v>
      </c>
      <c r="G197" s="259"/>
      <c r="H197" s="259"/>
      <c r="I197" s="259"/>
      <c r="J197" s="168"/>
      <c r="K197" s="170">
        <v>1.8879999999999999</v>
      </c>
      <c r="L197" s="168"/>
      <c r="M197" s="168"/>
      <c r="N197" s="168"/>
      <c r="O197" s="168"/>
      <c r="P197" s="168"/>
      <c r="Q197" s="168"/>
      <c r="R197" s="171"/>
      <c r="T197" s="172"/>
      <c r="U197" s="168"/>
      <c r="V197" s="168"/>
      <c r="W197" s="168"/>
      <c r="X197" s="168"/>
      <c r="Y197" s="168"/>
      <c r="Z197" s="168"/>
      <c r="AA197" s="173"/>
      <c r="AT197" s="174" t="s">
        <v>173</v>
      </c>
      <c r="AU197" s="174" t="s">
        <v>102</v>
      </c>
      <c r="AV197" s="10" t="s">
        <v>102</v>
      </c>
      <c r="AW197" s="10" t="s">
        <v>40</v>
      </c>
      <c r="AX197" s="10" t="s">
        <v>84</v>
      </c>
      <c r="AY197" s="174" t="s">
        <v>165</v>
      </c>
    </row>
    <row r="198" spans="2:65" s="11" customFormat="1" ht="22.5" customHeight="1" x14ac:dyDescent="0.3">
      <c r="B198" s="175"/>
      <c r="C198" s="176"/>
      <c r="D198" s="176"/>
      <c r="E198" s="177" t="s">
        <v>33</v>
      </c>
      <c r="F198" s="263" t="s">
        <v>224</v>
      </c>
      <c r="G198" s="262"/>
      <c r="H198" s="262"/>
      <c r="I198" s="262"/>
      <c r="J198" s="176"/>
      <c r="K198" s="178" t="s">
        <v>33</v>
      </c>
      <c r="L198" s="176"/>
      <c r="M198" s="176"/>
      <c r="N198" s="176"/>
      <c r="O198" s="176"/>
      <c r="P198" s="176"/>
      <c r="Q198" s="176"/>
      <c r="R198" s="179"/>
      <c r="T198" s="180"/>
      <c r="U198" s="176"/>
      <c r="V198" s="176"/>
      <c r="W198" s="176"/>
      <c r="X198" s="176"/>
      <c r="Y198" s="176"/>
      <c r="Z198" s="176"/>
      <c r="AA198" s="181"/>
      <c r="AT198" s="182" t="s">
        <v>173</v>
      </c>
      <c r="AU198" s="182" t="s">
        <v>102</v>
      </c>
      <c r="AV198" s="11" t="s">
        <v>24</v>
      </c>
      <c r="AW198" s="11" t="s">
        <v>40</v>
      </c>
      <c r="AX198" s="11" t="s">
        <v>84</v>
      </c>
      <c r="AY198" s="182" t="s">
        <v>165</v>
      </c>
    </row>
    <row r="199" spans="2:65" s="10" customFormat="1" ht="22.5" customHeight="1" x14ac:dyDescent="0.3">
      <c r="B199" s="167"/>
      <c r="C199" s="168"/>
      <c r="D199" s="168"/>
      <c r="E199" s="169" t="s">
        <v>33</v>
      </c>
      <c r="F199" s="260" t="s">
        <v>225</v>
      </c>
      <c r="G199" s="259"/>
      <c r="H199" s="259"/>
      <c r="I199" s="259"/>
      <c r="J199" s="168"/>
      <c r="K199" s="170">
        <v>2.8959999999999999</v>
      </c>
      <c r="L199" s="168"/>
      <c r="M199" s="168"/>
      <c r="N199" s="168"/>
      <c r="O199" s="168"/>
      <c r="P199" s="168"/>
      <c r="Q199" s="168"/>
      <c r="R199" s="171"/>
      <c r="T199" s="172"/>
      <c r="U199" s="168"/>
      <c r="V199" s="168"/>
      <c r="W199" s="168"/>
      <c r="X199" s="168"/>
      <c r="Y199" s="168"/>
      <c r="Z199" s="168"/>
      <c r="AA199" s="173"/>
      <c r="AT199" s="174" t="s">
        <v>173</v>
      </c>
      <c r="AU199" s="174" t="s">
        <v>102</v>
      </c>
      <c r="AV199" s="10" t="s">
        <v>102</v>
      </c>
      <c r="AW199" s="10" t="s">
        <v>40</v>
      </c>
      <c r="AX199" s="10" t="s">
        <v>84</v>
      </c>
      <c r="AY199" s="174" t="s">
        <v>165</v>
      </c>
    </row>
    <row r="200" spans="2:65" s="10" customFormat="1" ht="22.5" customHeight="1" x14ac:dyDescent="0.3">
      <c r="B200" s="167"/>
      <c r="C200" s="168"/>
      <c r="D200" s="168"/>
      <c r="E200" s="169" t="s">
        <v>33</v>
      </c>
      <c r="F200" s="260" t="s">
        <v>226</v>
      </c>
      <c r="G200" s="259"/>
      <c r="H200" s="259"/>
      <c r="I200" s="259"/>
      <c r="J200" s="168"/>
      <c r="K200" s="170">
        <v>4.8000000000000001E-2</v>
      </c>
      <c r="L200" s="168"/>
      <c r="M200" s="168"/>
      <c r="N200" s="168"/>
      <c r="O200" s="168"/>
      <c r="P200" s="168"/>
      <c r="Q200" s="168"/>
      <c r="R200" s="171"/>
      <c r="T200" s="172"/>
      <c r="U200" s="168"/>
      <c r="V200" s="168"/>
      <c r="W200" s="168"/>
      <c r="X200" s="168"/>
      <c r="Y200" s="168"/>
      <c r="Z200" s="168"/>
      <c r="AA200" s="173"/>
      <c r="AT200" s="174" t="s">
        <v>173</v>
      </c>
      <c r="AU200" s="174" t="s">
        <v>102</v>
      </c>
      <c r="AV200" s="10" t="s">
        <v>102</v>
      </c>
      <c r="AW200" s="10" t="s">
        <v>40</v>
      </c>
      <c r="AX200" s="10" t="s">
        <v>84</v>
      </c>
      <c r="AY200" s="174" t="s">
        <v>165</v>
      </c>
    </row>
    <row r="201" spans="2:65" s="11" customFormat="1" ht="22.5" customHeight="1" x14ac:dyDescent="0.3">
      <c r="B201" s="175"/>
      <c r="C201" s="176"/>
      <c r="D201" s="176"/>
      <c r="E201" s="177" t="s">
        <v>33</v>
      </c>
      <c r="F201" s="263" t="s">
        <v>227</v>
      </c>
      <c r="G201" s="262"/>
      <c r="H201" s="262"/>
      <c r="I201" s="262"/>
      <c r="J201" s="176"/>
      <c r="K201" s="178" t="s">
        <v>33</v>
      </c>
      <c r="L201" s="176"/>
      <c r="M201" s="176"/>
      <c r="N201" s="176"/>
      <c r="O201" s="176"/>
      <c r="P201" s="176"/>
      <c r="Q201" s="176"/>
      <c r="R201" s="179"/>
      <c r="T201" s="180"/>
      <c r="U201" s="176"/>
      <c r="V201" s="176"/>
      <c r="W201" s="176"/>
      <c r="X201" s="176"/>
      <c r="Y201" s="176"/>
      <c r="Z201" s="176"/>
      <c r="AA201" s="181"/>
      <c r="AT201" s="182" t="s">
        <v>173</v>
      </c>
      <c r="AU201" s="182" t="s">
        <v>102</v>
      </c>
      <c r="AV201" s="11" t="s">
        <v>24</v>
      </c>
      <c r="AW201" s="11" t="s">
        <v>40</v>
      </c>
      <c r="AX201" s="11" t="s">
        <v>84</v>
      </c>
      <c r="AY201" s="182" t="s">
        <v>165</v>
      </c>
    </row>
    <row r="202" spans="2:65" s="10" customFormat="1" ht="22.5" customHeight="1" x14ac:dyDescent="0.3">
      <c r="B202" s="167"/>
      <c r="C202" s="168"/>
      <c r="D202" s="168"/>
      <c r="E202" s="169" t="s">
        <v>33</v>
      </c>
      <c r="F202" s="260" t="s">
        <v>228</v>
      </c>
      <c r="G202" s="259"/>
      <c r="H202" s="259"/>
      <c r="I202" s="259"/>
      <c r="J202" s="168"/>
      <c r="K202" s="170">
        <v>1.05</v>
      </c>
      <c r="L202" s="168"/>
      <c r="M202" s="168"/>
      <c r="N202" s="168"/>
      <c r="O202" s="168"/>
      <c r="P202" s="168"/>
      <c r="Q202" s="168"/>
      <c r="R202" s="171"/>
      <c r="T202" s="172"/>
      <c r="U202" s="168"/>
      <c r="V202" s="168"/>
      <c r="W202" s="168"/>
      <c r="X202" s="168"/>
      <c r="Y202" s="168"/>
      <c r="Z202" s="168"/>
      <c r="AA202" s="173"/>
      <c r="AT202" s="174" t="s">
        <v>173</v>
      </c>
      <c r="AU202" s="174" t="s">
        <v>102</v>
      </c>
      <c r="AV202" s="10" t="s">
        <v>102</v>
      </c>
      <c r="AW202" s="10" t="s">
        <v>40</v>
      </c>
      <c r="AX202" s="10" t="s">
        <v>84</v>
      </c>
      <c r="AY202" s="174" t="s">
        <v>165</v>
      </c>
    </row>
    <row r="203" spans="2:65" s="11" customFormat="1" ht="22.5" customHeight="1" x14ac:dyDescent="0.3">
      <c r="B203" s="175"/>
      <c r="C203" s="176"/>
      <c r="D203" s="176"/>
      <c r="E203" s="177" t="s">
        <v>33</v>
      </c>
      <c r="F203" s="263" t="s">
        <v>229</v>
      </c>
      <c r="G203" s="262"/>
      <c r="H203" s="262"/>
      <c r="I203" s="262"/>
      <c r="J203" s="176"/>
      <c r="K203" s="178" t="s">
        <v>33</v>
      </c>
      <c r="L203" s="176"/>
      <c r="M203" s="176"/>
      <c r="N203" s="176"/>
      <c r="O203" s="176"/>
      <c r="P203" s="176"/>
      <c r="Q203" s="176"/>
      <c r="R203" s="179"/>
      <c r="T203" s="180"/>
      <c r="U203" s="176"/>
      <c r="V203" s="176"/>
      <c r="W203" s="176"/>
      <c r="X203" s="176"/>
      <c r="Y203" s="176"/>
      <c r="Z203" s="176"/>
      <c r="AA203" s="181"/>
      <c r="AT203" s="182" t="s">
        <v>173</v>
      </c>
      <c r="AU203" s="182" t="s">
        <v>102</v>
      </c>
      <c r="AV203" s="11" t="s">
        <v>24</v>
      </c>
      <c r="AW203" s="11" t="s">
        <v>40</v>
      </c>
      <c r="AX203" s="11" t="s">
        <v>84</v>
      </c>
      <c r="AY203" s="182" t="s">
        <v>165</v>
      </c>
    </row>
    <row r="204" spans="2:65" s="10" customFormat="1" ht="22.5" customHeight="1" x14ac:dyDescent="0.3">
      <c r="B204" s="167"/>
      <c r="C204" s="168"/>
      <c r="D204" s="168"/>
      <c r="E204" s="169" t="s">
        <v>33</v>
      </c>
      <c r="F204" s="260" t="s">
        <v>230</v>
      </c>
      <c r="G204" s="259"/>
      <c r="H204" s="259"/>
      <c r="I204" s="259"/>
      <c r="J204" s="168"/>
      <c r="K204" s="170">
        <v>1.004</v>
      </c>
      <c r="L204" s="168"/>
      <c r="M204" s="168"/>
      <c r="N204" s="168"/>
      <c r="O204" s="168"/>
      <c r="P204" s="168"/>
      <c r="Q204" s="168"/>
      <c r="R204" s="171"/>
      <c r="T204" s="172"/>
      <c r="U204" s="168"/>
      <c r="V204" s="168"/>
      <c r="W204" s="168"/>
      <c r="X204" s="168"/>
      <c r="Y204" s="168"/>
      <c r="Z204" s="168"/>
      <c r="AA204" s="173"/>
      <c r="AT204" s="174" t="s">
        <v>173</v>
      </c>
      <c r="AU204" s="174" t="s">
        <v>102</v>
      </c>
      <c r="AV204" s="10" t="s">
        <v>102</v>
      </c>
      <c r="AW204" s="10" t="s">
        <v>40</v>
      </c>
      <c r="AX204" s="10" t="s">
        <v>84</v>
      </c>
      <c r="AY204" s="174" t="s">
        <v>165</v>
      </c>
    </row>
    <row r="205" spans="2:65" s="11" customFormat="1" ht="22.5" customHeight="1" x14ac:dyDescent="0.3">
      <c r="B205" s="175"/>
      <c r="C205" s="176"/>
      <c r="D205" s="176"/>
      <c r="E205" s="177" t="s">
        <v>33</v>
      </c>
      <c r="F205" s="263" t="s">
        <v>231</v>
      </c>
      <c r="G205" s="262"/>
      <c r="H205" s="262"/>
      <c r="I205" s="262"/>
      <c r="J205" s="176"/>
      <c r="K205" s="178" t="s">
        <v>33</v>
      </c>
      <c r="L205" s="176"/>
      <c r="M205" s="176"/>
      <c r="N205" s="176"/>
      <c r="O205" s="176"/>
      <c r="P205" s="176"/>
      <c r="Q205" s="176"/>
      <c r="R205" s="179"/>
      <c r="T205" s="180"/>
      <c r="U205" s="176"/>
      <c r="V205" s="176"/>
      <c r="W205" s="176"/>
      <c r="X205" s="176"/>
      <c r="Y205" s="176"/>
      <c r="Z205" s="176"/>
      <c r="AA205" s="181"/>
      <c r="AT205" s="182" t="s">
        <v>173</v>
      </c>
      <c r="AU205" s="182" t="s">
        <v>102</v>
      </c>
      <c r="AV205" s="11" t="s">
        <v>24</v>
      </c>
      <c r="AW205" s="11" t="s">
        <v>40</v>
      </c>
      <c r="AX205" s="11" t="s">
        <v>84</v>
      </c>
      <c r="AY205" s="182" t="s">
        <v>165</v>
      </c>
    </row>
    <row r="206" spans="2:65" s="10" customFormat="1" ht="22.5" customHeight="1" x14ac:dyDescent="0.3">
      <c r="B206" s="167"/>
      <c r="C206" s="168"/>
      <c r="D206" s="168"/>
      <c r="E206" s="169" t="s">
        <v>33</v>
      </c>
      <c r="F206" s="260" t="s">
        <v>232</v>
      </c>
      <c r="G206" s="259"/>
      <c r="H206" s="259"/>
      <c r="I206" s="259"/>
      <c r="J206" s="168"/>
      <c r="K206" s="170">
        <v>3.7570000000000001</v>
      </c>
      <c r="L206" s="168"/>
      <c r="M206" s="168"/>
      <c r="N206" s="168"/>
      <c r="O206" s="168"/>
      <c r="P206" s="168"/>
      <c r="Q206" s="168"/>
      <c r="R206" s="171"/>
      <c r="T206" s="172"/>
      <c r="U206" s="168"/>
      <c r="V206" s="168"/>
      <c r="W206" s="168"/>
      <c r="X206" s="168"/>
      <c r="Y206" s="168"/>
      <c r="Z206" s="168"/>
      <c r="AA206" s="173"/>
      <c r="AT206" s="174" t="s">
        <v>173</v>
      </c>
      <c r="AU206" s="174" t="s">
        <v>102</v>
      </c>
      <c r="AV206" s="10" t="s">
        <v>102</v>
      </c>
      <c r="AW206" s="10" t="s">
        <v>40</v>
      </c>
      <c r="AX206" s="10" t="s">
        <v>84</v>
      </c>
      <c r="AY206" s="174" t="s">
        <v>165</v>
      </c>
    </row>
    <row r="207" spans="2:65" s="10" customFormat="1" ht="22.5" customHeight="1" x14ac:dyDescent="0.3">
      <c r="B207" s="167"/>
      <c r="C207" s="168"/>
      <c r="D207" s="168"/>
      <c r="E207" s="169" t="s">
        <v>33</v>
      </c>
      <c r="F207" s="260" t="s">
        <v>233</v>
      </c>
      <c r="G207" s="259"/>
      <c r="H207" s="259"/>
      <c r="I207" s="259"/>
      <c r="J207" s="168"/>
      <c r="K207" s="170">
        <v>0.14499999999999999</v>
      </c>
      <c r="L207" s="168"/>
      <c r="M207" s="168"/>
      <c r="N207" s="168"/>
      <c r="O207" s="168"/>
      <c r="P207" s="168"/>
      <c r="Q207" s="168"/>
      <c r="R207" s="171"/>
      <c r="T207" s="172"/>
      <c r="U207" s="168"/>
      <c r="V207" s="168"/>
      <c r="W207" s="168"/>
      <c r="X207" s="168"/>
      <c r="Y207" s="168"/>
      <c r="Z207" s="168"/>
      <c r="AA207" s="173"/>
      <c r="AT207" s="174" t="s">
        <v>173</v>
      </c>
      <c r="AU207" s="174" t="s">
        <v>102</v>
      </c>
      <c r="AV207" s="10" t="s">
        <v>102</v>
      </c>
      <c r="AW207" s="10" t="s">
        <v>40</v>
      </c>
      <c r="AX207" s="10" t="s">
        <v>84</v>
      </c>
      <c r="AY207" s="174" t="s">
        <v>165</v>
      </c>
    </row>
    <row r="208" spans="2:65" s="11" customFormat="1" ht="22.5" customHeight="1" x14ac:dyDescent="0.3">
      <c r="B208" s="175"/>
      <c r="C208" s="176"/>
      <c r="D208" s="176"/>
      <c r="E208" s="177" t="s">
        <v>33</v>
      </c>
      <c r="F208" s="263" t="s">
        <v>234</v>
      </c>
      <c r="G208" s="262"/>
      <c r="H208" s="262"/>
      <c r="I208" s="262"/>
      <c r="J208" s="176"/>
      <c r="K208" s="178" t="s">
        <v>33</v>
      </c>
      <c r="L208" s="176"/>
      <c r="M208" s="176"/>
      <c r="N208" s="176"/>
      <c r="O208" s="176"/>
      <c r="P208" s="176"/>
      <c r="Q208" s="176"/>
      <c r="R208" s="179"/>
      <c r="T208" s="180"/>
      <c r="U208" s="176"/>
      <c r="V208" s="176"/>
      <c r="W208" s="176"/>
      <c r="X208" s="176"/>
      <c r="Y208" s="176"/>
      <c r="Z208" s="176"/>
      <c r="AA208" s="181"/>
      <c r="AT208" s="182" t="s">
        <v>173</v>
      </c>
      <c r="AU208" s="182" t="s">
        <v>102</v>
      </c>
      <c r="AV208" s="11" t="s">
        <v>24</v>
      </c>
      <c r="AW208" s="11" t="s">
        <v>40</v>
      </c>
      <c r="AX208" s="11" t="s">
        <v>84</v>
      </c>
      <c r="AY208" s="182" t="s">
        <v>165</v>
      </c>
    </row>
    <row r="209" spans="2:65" s="10" customFormat="1" ht="22.5" customHeight="1" x14ac:dyDescent="0.3">
      <c r="B209" s="167"/>
      <c r="C209" s="168"/>
      <c r="D209" s="168"/>
      <c r="E209" s="169" t="s">
        <v>33</v>
      </c>
      <c r="F209" s="260" t="s">
        <v>235</v>
      </c>
      <c r="G209" s="259"/>
      <c r="H209" s="259"/>
      <c r="I209" s="259"/>
      <c r="J209" s="168"/>
      <c r="K209" s="170">
        <v>3.3849999999999998</v>
      </c>
      <c r="L209" s="168"/>
      <c r="M209" s="168"/>
      <c r="N209" s="168"/>
      <c r="O209" s="168"/>
      <c r="P209" s="168"/>
      <c r="Q209" s="168"/>
      <c r="R209" s="171"/>
      <c r="T209" s="172"/>
      <c r="U209" s="168"/>
      <c r="V209" s="168"/>
      <c r="W209" s="168"/>
      <c r="X209" s="168"/>
      <c r="Y209" s="168"/>
      <c r="Z209" s="168"/>
      <c r="AA209" s="173"/>
      <c r="AT209" s="174" t="s">
        <v>173</v>
      </c>
      <c r="AU209" s="174" t="s">
        <v>102</v>
      </c>
      <c r="AV209" s="10" t="s">
        <v>102</v>
      </c>
      <c r="AW209" s="10" t="s">
        <v>40</v>
      </c>
      <c r="AX209" s="10" t="s">
        <v>84</v>
      </c>
      <c r="AY209" s="174" t="s">
        <v>165</v>
      </c>
    </row>
    <row r="210" spans="2:65" s="11" customFormat="1" ht="22.5" customHeight="1" x14ac:dyDescent="0.3">
      <c r="B210" s="175"/>
      <c r="C210" s="176"/>
      <c r="D210" s="176"/>
      <c r="E210" s="177" t="s">
        <v>33</v>
      </c>
      <c r="F210" s="263" t="s">
        <v>236</v>
      </c>
      <c r="G210" s="262"/>
      <c r="H210" s="262"/>
      <c r="I210" s="262"/>
      <c r="J210" s="176"/>
      <c r="K210" s="178" t="s">
        <v>33</v>
      </c>
      <c r="L210" s="176"/>
      <c r="M210" s="176"/>
      <c r="N210" s="176"/>
      <c r="O210" s="176"/>
      <c r="P210" s="176"/>
      <c r="Q210" s="176"/>
      <c r="R210" s="179"/>
      <c r="T210" s="180"/>
      <c r="U210" s="176"/>
      <c r="V210" s="176"/>
      <c r="W210" s="176"/>
      <c r="X210" s="176"/>
      <c r="Y210" s="176"/>
      <c r="Z210" s="176"/>
      <c r="AA210" s="181"/>
      <c r="AT210" s="182" t="s">
        <v>173</v>
      </c>
      <c r="AU210" s="182" t="s">
        <v>102</v>
      </c>
      <c r="AV210" s="11" t="s">
        <v>24</v>
      </c>
      <c r="AW210" s="11" t="s">
        <v>40</v>
      </c>
      <c r="AX210" s="11" t="s">
        <v>84</v>
      </c>
      <c r="AY210" s="182" t="s">
        <v>165</v>
      </c>
    </row>
    <row r="211" spans="2:65" s="10" customFormat="1" ht="22.5" customHeight="1" x14ac:dyDescent="0.3">
      <c r="B211" s="167"/>
      <c r="C211" s="168"/>
      <c r="D211" s="168"/>
      <c r="E211" s="169" t="s">
        <v>33</v>
      </c>
      <c r="F211" s="260" t="s">
        <v>237</v>
      </c>
      <c r="G211" s="259"/>
      <c r="H211" s="259"/>
      <c r="I211" s="259"/>
      <c r="J211" s="168"/>
      <c r="K211" s="170">
        <v>2.657</v>
      </c>
      <c r="L211" s="168"/>
      <c r="M211" s="168"/>
      <c r="N211" s="168"/>
      <c r="O211" s="168"/>
      <c r="P211" s="168"/>
      <c r="Q211" s="168"/>
      <c r="R211" s="171"/>
      <c r="T211" s="172"/>
      <c r="U211" s="168"/>
      <c r="V211" s="168"/>
      <c r="W211" s="168"/>
      <c r="X211" s="168"/>
      <c r="Y211" s="168"/>
      <c r="Z211" s="168"/>
      <c r="AA211" s="173"/>
      <c r="AT211" s="174" t="s">
        <v>173</v>
      </c>
      <c r="AU211" s="174" t="s">
        <v>102</v>
      </c>
      <c r="AV211" s="10" t="s">
        <v>102</v>
      </c>
      <c r="AW211" s="10" t="s">
        <v>40</v>
      </c>
      <c r="AX211" s="10" t="s">
        <v>84</v>
      </c>
      <c r="AY211" s="174" t="s">
        <v>165</v>
      </c>
    </row>
    <row r="212" spans="2:65" s="1" customFormat="1" ht="31.5" customHeight="1" x14ac:dyDescent="0.3">
      <c r="B212" s="32"/>
      <c r="C212" s="160" t="s">
        <v>241</v>
      </c>
      <c r="D212" s="160" t="s">
        <v>166</v>
      </c>
      <c r="E212" s="161" t="s">
        <v>242</v>
      </c>
      <c r="F212" s="254" t="s">
        <v>243</v>
      </c>
      <c r="G212" s="255"/>
      <c r="H212" s="255"/>
      <c r="I212" s="255"/>
      <c r="J212" s="162" t="s">
        <v>169</v>
      </c>
      <c r="K212" s="163">
        <v>135.52699999999999</v>
      </c>
      <c r="L212" s="256">
        <v>0</v>
      </c>
      <c r="M212" s="255"/>
      <c r="N212" s="257">
        <f>ROUND(L212*K212,2)</f>
        <v>0</v>
      </c>
      <c r="O212" s="255"/>
      <c r="P212" s="255"/>
      <c r="Q212" s="255"/>
      <c r="R212" s="34"/>
      <c r="T212" s="164" t="s">
        <v>33</v>
      </c>
      <c r="U212" s="41" t="s">
        <v>49</v>
      </c>
      <c r="V212" s="33"/>
      <c r="W212" s="165">
        <f>V212*K212</f>
        <v>0</v>
      </c>
      <c r="X212" s="165">
        <v>2.1000000000000001E-2</v>
      </c>
      <c r="Y212" s="165">
        <f>X212*K212</f>
        <v>2.8460669999999997</v>
      </c>
      <c r="Z212" s="165">
        <v>0</v>
      </c>
      <c r="AA212" s="166">
        <f>Z212*K212</f>
        <v>0</v>
      </c>
      <c r="AR212" s="15" t="s">
        <v>170</v>
      </c>
      <c r="AT212" s="15" t="s">
        <v>166</v>
      </c>
      <c r="AU212" s="15" t="s">
        <v>102</v>
      </c>
      <c r="AY212" s="15" t="s">
        <v>165</v>
      </c>
      <c r="BE212" s="103">
        <f>IF(U212="základní",N212,0)</f>
        <v>0</v>
      </c>
      <c r="BF212" s="103">
        <f>IF(U212="snížená",N212,0)</f>
        <v>0</v>
      </c>
      <c r="BG212" s="103">
        <f>IF(U212="zákl. přenesená",N212,0)</f>
        <v>0</v>
      </c>
      <c r="BH212" s="103">
        <f>IF(U212="sníž. přenesená",N212,0)</f>
        <v>0</v>
      </c>
      <c r="BI212" s="103">
        <f>IF(U212="nulová",N212,0)</f>
        <v>0</v>
      </c>
      <c r="BJ212" s="15" t="s">
        <v>24</v>
      </c>
      <c r="BK212" s="103">
        <f>ROUND(L212*K212,2)</f>
        <v>0</v>
      </c>
      <c r="BL212" s="15" t="s">
        <v>170</v>
      </c>
      <c r="BM212" s="15" t="s">
        <v>244</v>
      </c>
    </row>
    <row r="213" spans="2:65" s="11" customFormat="1" ht="22.5" customHeight="1" x14ac:dyDescent="0.3">
      <c r="B213" s="175"/>
      <c r="C213" s="176"/>
      <c r="D213" s="176"/>
      <c r="E213" s="177" t="s">
        <v>33</v>
      </c>
      <c r="F213" s="261" t="s">
        <v>222</v>
      </c>
      <c r="G213" s="262"/>
      <c r="H213" s="262"/>
      <c r="I213" s="262"/>
      <c r="J213" s="176"/>
      <c r="K213" s="178" t="s">
        <v>33</v>
      </c>
      <c r="L213" s="176"/>
      <c r="M213" s="176"/>
      <c r="N213" s="176"/>
      <c r="O213" s="176"/>
      <c r="P213" s="176"/>
      <c r="Q213" s="176"/>
      <c r="R213" s="179"/>
      <c r="T213" s="180"/>
      <c r="U213" s="176"/>
      <c r="V213" s="176"/>
      <c r="W213" s="176"/>
      <c r="X213" s="176"/>
      <c r="Y213" s="176"/>
      <c r="Z213" s="176"/>
      <c r="AA213" s="181"/>
      <c r="AT213" s="182" t="s">
        <v>173</v>
      </c>
      <c r="AU213" s="182" t="s">
        <v>102</v>
      </c>
      <c r="AV213" s="11" t="s">
        <v>24</v>
      </c>
      <c r="AW213" s="11" t="s">
        <v>40</v>
      </c>
      <c r="AX213" s="11" t="s">
        <v>84</v>
      </c>
      <c r="AY213" s="182" t="s">
        <v>165</v>
      </c>
    </row>
    <row r="214" spans="2:65" s="10" customFormat="1" ht="22.5" customHeight="1" x14ac:dyDescent="0.3">
      <c r="B214" s="167"/>
      <c r="C214" s="168"/>
      <c r="D214" s="168"/>
      <c r="E214" s="169" t="s">
        <v>33</v>
      </c>
      <c r="F214" s="260" t="s">
        <v>245</v>
      </c>
      <c r="G214" s="259"/>
      <c r="H214" s="259"/>
      <c r="I214" s="259"/>
      <c r="J214" s="168"/>
      <c r="K214" s="170">
        <v>16.843</v>
      </c>
      <c r="L214" s="168"/>
      <c r="M214" s="168"/>
      <c r="N214" s="168"/>
      <c r="O214" s="168"/>
      <c r="P214" s="168"/>
      <c r="Q214" s="168"/>
      <c r="R214" s="171"/>
      <c r="T214" s="172"/>
      <c r="U214" s="168"/>
      <c r="V214" s="168"/>
      <c r="W214" s="168"/>
      <c r="X214" s="168"/>
      <c r="Y214" s="168"/>
      <c r="Z214" s="168"/>
      <c r="AA214" s="173"/>
      <c r="AT214" s="174" t="s">
        <v>173</v>
      </c>
      <c r="AU214" s="174" t="s">
        <v>102</v>
      </c>
      <c r="AV214" s="10" t="s">
        <v>102</v>
      </c>
      <c r="AW214" s="10" t="s">
        <v>40</v>
      </c>
      <c r="AX214" s="10" t="s">
        <v>84</v>
      </c>
      <c r="AY214" s="174" t="s">
        <v>165</v>
      </c>
    </row>
    <row r="215" spans="2:65" s="10" customFormat="1" ht="22.5" customHeight="1" x14ac:dyDescent="0.3">
      <c r="B215" s="167"/>
      <c r="C215" s="168"/>
      <c r="D215" s="168"/>
      <c r="E215" s="169" t="s">
        <v>33</v>
      </c>
      <c r="F215" s="260" t="s">
        <v>246</v>
      </c>
      <c r="G215" s="259"/>
      <c r="H215" s="259"/>
      <c r="I215" s="259"/>
      <c r="J215" s="168"/>
      <c r="K215" s="170">
        <v>-1.6</v>
      </c>
      <c r="L215" s="168"/>
      <c r="M215" s="168"/>
      <c r="N215" s="168"/>
      <c r="O215" s="168"/>
      <c r="P215" s="168"/>
      <c r="Q215" s="168"/>
      <c r="R215" s="171"/>
      <c r="T215" s="172"/>
      <c r="U215" s="168"/>
      <c r="V215" s="168"/>
      <c r="W215" s="168"/>
      <c r="X215" s="168"/>
      <c r="Y215" s="168"/>
      <c r="Z215" s="168"/>
      <c r="AA215" s="173"/>
      <c r="AT215" s="174" t="s">
        <v>173</v>
      </c>
      <c r="AU215" s="174" t="s">
        <v>102</v>
      </c>
      <c r="AV215" s="10" t="s">
        <v>102</v>
      </c>
      <c r="AW215" s="10" t="s">
        <v>40</v>
      </c>
      <c r="AX215" s="10" t="s">
        <v>84</v>
      </c>
      <c r="AY215" s="174" t="s">
        <v>165</v>
      </c>
    </row>
    <row r="216" spans="2:65" s="10" customFormat="1" ht="22.5" customHeight="1" x14ac:dyDescent="0.3">
      <c r="B216" s="167"/>
      <c r="C216" s="168"/>
      <c r="D216" s="168"/>
      <c r="E216" s="169" t="s">
        <v>33</v>
      </c>
      <c r="F216" s="260" t="s">
        <v>247</v>
      </c>
      <c r="G216" s="259"/>
      <c r="H216" s="259"/>
      <c r="I216" s="259"/>
      <c r="J216" s="168"/>
      <c r="K216" s="170">
        <v>1.361</v>
      </c>
      <c r="L216" s="168"/>
      <c r="M216" s="168"/>
      <c r="N216" s="168"/>
      <c r="O216" s="168"/>
      <c r="P216" s="168"/>
      <c r="Q216" s="168"/>
      <c r="R216" s="171"/>
      <c r="T216" s="172"/>
      <c r="U216" s="168"/>
      <c r="V216" s="168"/>
      <c r="W216" s="168"/>
      <c r="X216" s="168"/>
      <c r="Y216" s="168"/>
      <c r="Z216" s="168"/>
      <c r="AA216" s="173"/>
      <c r="AT216" s="174" t="s">
        <v>173</v>
      </c>
      <c r="AU216" s="174" t="s">
        <v>102</v>
      </c>
      <c r="AV216" s="10" t="s">
        <v>102</v>
      </c>
      <c r="AW216" s="10" t="s">
        <v>40</v>
      </c>
      <c r="AX216" s="10" t="s">
        <v>84</v>
      </c>
      <c r="AY216" s="174" t="s">
        <v>165</v>
      </c>
    </row>
    <row r="217" spans="2:65" s="11" customFormat="1" ht="22.5" customHeight="1" x14ac:dyDescent="0.3">
      <c r="B217" s="175"/>
      <c r="C217" s="176"/>
      <c r="D217" s="176"/>
      <c r="E217" s="177" t="s">
        <v>33</v>
      </c>
      <c r="F217" s="263" t="s">
        <v>224</v>
      </c>
      <c r="G217" s="262"/>
      <c r="H217" s="262"/>
      <c r="I217" s="262"/>
      <c r="J217" s="176"/>
      <c r="K217" s="178" t="s">
        <v>33</v>
      </c>
      <c r="L217" s="176"/>
      <c r="M217" s="176"/>
      <c r="N217" s="176"/>
      <c r="O217" s="176"/>
      <c r="P217" s="176"/>
      <c r="Q217" s="176"/>
      <c r="R217" s="179"/>
      <c r="T217" s="180"/>
      <c r="U217" s="176"/>
      <c r="V217" s="176"/>
      <c r="W217" s="176"/>
      <c r="X217" s="176"/>
      <c r="Y217" s="176"/>
      <c r="Z217" s="176"/>
      <c r="AA217" s="181"/>
      <c r="AT217" s="182" t="s">
        <v>173</v>
      </c>
      <c r="AU217" s="182" t="s">
        <v>102</v>
      </c>
      <c r="AV217" s="11" t="s">
        <v>24</v>
      </c>
      <c r="AW217" s="11" t="s">
        <v>40</v>
      </c>
      <c r="AX217" s="11" t="s">
        <v>84</v>
      </c>
      <c r="AY217" s="182" t="s">
        <v>165</v>
      </c>
    </row>
    <row r="218" spans="2:65" s="10" customFormat="1" ht="22.5" customHeight="1" x14ac:dyDescent="0.3">
      <c r="B218" s="167"/>
      <c r="C218" s="168"/>
      <c r="D218" s="168"/>
      <c r="E218" s="169" t="s">
        <v>33</v>
      </c>
      <c r="F218" s="260" t="s">
        <v>248</v>
      </c>
      <c r="G218" s="259"/>
      <c r="H218" s="259"/>
      <c r="I218" s="259"/>
      <c r="J218" s="168"/>
      <c r="K218" s="170">
        <v>25.844999999999999</v>
      </c>
      <c r="L218" s="168"/>
      <c r="M218" s="168"/>
      <c r="N218" s="168"/>
      <c r="O218" s="168"/>
      <c r="P218" s="168"/>
      <c r="Q218" s="168"/>
      <c r="R218" s="171"/>
      <c r="T218" s="172"/>
      <c r="U218" s="168"/>
      <c r="V218" s="168"/>
      <c r="W218" s="168"/>
      <c r="X218" s="168"/>
      <c r="Y218" s="168"/>
      <c r="Z218" s="168"/>
      <c r="AA218" s="173"/>
      <c r="AT218" s="174" t="s">
        <v>173</v>
      </c>
      <c r="AU218" s="174" t="s">
        <v>102</v>
      </c>
      <c r="AV218" s="10" t="s">
        <v>102</v>
      </c>
      <c r="AW218" s="10" t="s">
        <v>40</v>
      </c>
      <c r="AX218" s="10" t="s">
        <v>84</v>
      </c>
      <c r="AY218" s="174" t="s">
        <v>165</v>
      </c>
    </row>
    <row r="219" spans="2:65" s="10" customFormat="1" ht="22.5" customHeight="1" x14ac:dyDescent="0.3">
      <c r="B219" s="167"/>
      <c r="C219" s="168"/>
      <c r="D219" s="168"/>
      <c r="E219" s="169" t="s">
        <v>33</v>
      </c>
      <c r="F219" s="260" t="s">
        <v>249</v>
      </c>
      <c r="G219" s="259"/>
      <c r="H219" s="259"/>
      <c r="I219" s="259"/>
      <c r="J219" s="168"/>
      <c r="K219" s="170">
        <v>-3.5009999999999999</v>
      </c>
      <c r="L219" s="168"/>
      <c r="M219" s="168"/>
      <c r="N219" s="168"/>
      <c r="O219" s="168"/>
      <c r="P219" s="168"/>
      <c r="Q219" s="168"/>
      <c r="R219" s="171"/>
      <c r="T219" s="172"/>
      <c r="U219" s="168"/>
      <c r="V219" s="168"/>
      <c r="W219" s="168"/>
      <c r="X219" s="168"/>
      <c r="Y219" s="168"/>
      <c r="Z219" s="168"/>
      <c r="AA219" s="173"/>
      <c r="AT219" s="174" t="s">
        <v>173</v>
      </c>
      <c r="AU219" s="174" t="s">
        <v>102</v>
      </c>
      <c r="AV219" s="10" t="s">
        <v>102</v>
      </c>
      <c r="AW219" s="10" t="s">
        <v>40</v>
      </c>
      <c r="AX219" s="10" t="s">
        <v>84</v>
      </c>
      <c r="AY219" s="174" t="s">
        <v>165</v>
      </c>
    </row>
    <row r="220" spans="2:65" s="10" customFormat="1" ht="22.5" customHeight="1" x14ac:dyDescent="0.3">
      <c r="B220" s="167"/>
      <c r="C220" s="168"/>
      <c r="D220" s="168"/>
      <c r="E220" s="169" t="s">
        <v>33</v>
      </c>
      <c r="F220" s="260" t="s">
        <v>250</v>
      </c>
      <c r="G220" s="259"/>
      <c r="H220" s="259"/>
      <c r="I220" s="259"/>
      <c r="J220" s="168"/>
      <c r="K220" s="170">
        <v>1.506</v>
      </c>
      <c r="L220" s="168"/>
      <c r="M220" s="168"/>
      <c r="N220" s="168"/>
      <c r="O220" s="168"/>
      <c r="P220" s="168"/>
      <c r="Q220" s="168"/>
      <c r="R220" s="171"/>
      <c r="T220" s="172"/>
      <c r="U220" s="168"/>
      <c r="V220" s="168"/>
      <c r="W220" s="168"/>
      <c r="X220" s="168"/>
      <c r="Y220" s="168"/>
      <c r="Z220" s="168"/>
      <c r="AA220" s="173"/>
      <c r="AT220" s="174" t="s">
        <v>173</v>
      </c>
      <c r="AU220" s="174" t="s">
        <v>102</v>
      </c>
      <c r="AV220" s="10" t="s">
        <v>102</v>
      </c>
      <c r="AW220" s="10" t="s">
        <v>40</v>
      </c>
      <c r="AX220" s="10" t="s">
        <v>84</v>
      </c>
      <c r="AY220" s="174" t="s">
        <v>165</v>
      </c>
    </row>
    <row r="221" spans="2:65" s="11" customFormat="1" ht="22.5" customHeight="1" x14ac:dyDescent="0.3">
      <c r="B221" s="175"/>
      <c r="C221" s="176"/>
      <c r="D221" s="176"/>
      <c r="E221" s="177" t="s">
        <v>33</v>
      </c>
      <c r="F221" s="263" t="s">
        <v>227</v>
      </c>
      <c r="G221" s="262"/>
      <c r="H221" s="262"/>
      <c r="I221" s="262"/>
      <c r="J221" s="176"/>
      <c r="K221" s="178" t="s">
        <v>33</v>
      </c>
      <c r="L221" s="176"/>
      <c r="M221" s="176"/>
      <c r="N221" s="176"/>
      <c r="O221" s="176"/>
      <c r="P221" s="176"/>
      <c r="Q221" s="176"/>
      <c r="R221" s="179"/>
      <c r="T221" s="180"/>
      <c r="U221" s="176"/>
      <c r="V221" s="176"/>
      <c r="W221" s="176"/>
      <c r="X221" s="176"/>
      <c r="Y221" s="176"/>
      <c r="Z221" s="176"/>
      <c r="AA221" s="181"/>
      <c r="AT221" s="182" t="s">
        <v>173</v>
      </c>
      <c r="AU221" s="182" t="s">
        <v>102</v>
      </c>
      <c r="AV221" s="11" t="s">
        <v>24</v>
      </c>
      <c r="AW221" s="11" t="s">
        <v>40</v>
      </c>
      <c r="AX221" s="11" t="s">
        <v>84</v>
      </c>
      <c r="AY221" s="182" t="s">
        <v>165</v>
      </c>
    </row>
    <row r="222" spans="2:65" s="10" customFormat="1" ht="22.5" customHeight="1" x14ac:dyDescent="0.3">
      <c r="B222" s="167"/>
      <c r="C222" s="168"/>
      <c r="D222" s="168"/>
      <c r="E222" s="169" t="s">
        <v>33</v>
      </c>
      <c r="F222" s="260" t="s">
        <v>251</v>
      </c>
      <c r="G222" s="259"/>
      <c r="H222" s="259"/>
      <c r="I222" s="259"/>
      <c r="J222" s="168"/>
      <c r="K222" s="170">
        <v>9.3729999999999993</v>
      </c>
      <c r="L222" s="168"/>
      <c r="M222" s="168"/>
      <c r="N222" s="168"/>
      <c r="O222" s="168"/>
      <c r="P222" s="168"/>
      <c r="Q222" s="168"/>
      <c r="R222" s="171"/>
      <c r="T222" s="172"/>
      <c r="U222" s="168"/>
      <c r="V222" s="168"/>
      <c r="W222" s="168"/>
      <c r="X222" s="168"/>
      <c r="Y222" s="168"/>
      <c r="Z222" s="168"/>
      <c r="AA222" s="173"/>
      <c r="AT222" s="174" t="s">
        <v>173</v>
      </c>
      <c r="AU222" s="174" t="s">
        <v>102</v>
      </c>
      <c r="AV222" s="10" t="s">
        <v>102</v>
      </c>
      <c r="AW222" s="10" t="s">
        <v>40</v>
      </c>
      <c r="AX222" s="10" t="s">
        <v>84</v>
      </c>
      <c r="AY222" s="174" t="s">
        <v>165</v>
      </c>
    </row>
    <row r="223" spans="2:65" s="10" customFormat="1" ht="22.5" customHeight="1" x14ac:dyDescent="0.3">
      <c r="B223" s="167"/>
      <c r="C223" s="168"/>
      <c r="D223" s="168"/>
      <c r="E223" s="169" t="s">
        <v>33</v>
      </c>
      <c r="F223" s="260" t="s">
        <v>252</v>
      </c>
      <c r="G223" s="259"/>
      <c r="H223" s="259"/>
      <c r="I223" s="259"/>
      <c r="J223" s="168"/>
      <c r="K223" s="170">
        <v>-1.1819999999999999</v>
      </c>
      <c r="L223" s="168"/>
      <c r="M223" s="168"/>
      <c r="N223" s="168"/>
      <c r="O223" s="168"/>
      <c r="P223" s="168"/>
      <c r="Q223" s="168"/>
      <c r="R223" s="171"/>
      <c r="T223" s="172"/>
      <c r="U223" s="168"/>
      <c r="V223" s="168"/>
      <c r="W223" s="168"/>
      <c r="X223" s="168"/>
      <c r="Y223" s="168"/>
      <c r="Z223" s="168"/>
      <c r="AA223" s="173"/>
      <c r="AT223" s="174" t="s">
        <v>173</v>
      </c>
      <c r="AU223" s="174" t="s">
        <v>102</v>
      </c>
      <c r="AV223" s="10" t="s">
        <v>102</v>
      </c>
      <c r="AW223" s="10" t="s">
        <v>40</v>
      </c>
      <c r="AX223" s="10" t="s">
        <v>84</v>
      </c>
      <c r="AY223" s="174" t="s">
        <v>165</v>
      </c>
    </row>
    <row r="224" spans="2:65" s="11" customFormat="1" ht="22.5" customHeight="1" x14ac:dyDescent="0.3">
      <c r="B224" s="175"/>
      <c r="C224" s="176"/>
      <c r="D224" s="176"/>
      <c r="E224" s="177" t="s">
        <v>33</v>
      </c>
      <c r="F224" s="263" t="s">
        <v>229</v>
      </c>
      <c r="G224" s="262"/>
      <c r="H224" s="262"/>
      <c r="I224" s="262"/>
      <c r="J224" s="176"/>
      <c r="K224" s="178" t="s">
        <v>33</v>
      </c>
      <c r="L224" s="176"/>
      <c r="M224" s="176"/>
      <c r="N224" s="176"/>
      <c r="O224" s="176"/>
      <c r="P224" s="176"/>
      <c r="Q224" s="176"/>
      <c r="R224" s="179"/>
      <c r="T224" s="180"/>
      <c r="U224" s="176"/>
      <c r="V224" s="176"/>
      <c r="W224" s="176"/>
      <c r="X224" s="176"/>
      <c r="Y224" s="176"/>
      <c r="Z224" s="176"/>
      <c r="AA224" s="181"/>
      <c r="AT224" s="182" t="s">
        <v>173</v>
      </c>
      <c r="AU224" s="182" t="s">
        <v>102</v>
      </c>
      <c r="AV224" s="11" t="s">
        <v>24</v>
      </c>
      <c r="AW224" s="11" t="s">
        <v>40</v>
      </c>
      <c r="AX224" s="11" t="s">
        <v>84</v>
      </c>
      <c r="AY224" s="182" t="s">
        <v>165</v>
      </c>
    </row>
    <row r="225" spans="2:65" s="10" customFormat="1" ht="22.5" customHeight="1" x14ac:dyDescent="0.3">
      <c r="B225" s="167"/>
      <c r="C225" s="168"/>
      <c r="D225" s="168"/>
      <c r="E225" s="169" t="s">
        <v>33</v>
      </c>
      <c r="F225" s="260" t="s">
        <v>253</v>
      </c>
      <c r="G225" s="259"/>
      <c r="H225" s="259"/>
      <c r="I225" s="259"/>
      <c r="J225" s="168"/>
      <c r="K225" s="170">
        <v>11.646000000000001</v>
      </c>
      <c r="L225" s="168"/>
      <c r="M225" s="168"/>
      <c r="N225" s="168"/>
      <c r="O225" s="168"/>
      <c r="P225" s="168"/>
      <c r="Q225" s="168"/>
      <c r="R225" s="171"/>
      <c r="T225" s="172"/>
      <c r="U225" s="168"/>
      <c r="V225" s="168"/>
      <c r="W225" s="168"/>
      <c r="X225" s="168"/>
      <c r="Y225" s="168"/>
      <c r="Z225" s="168"/>
      <c r="AA225" s="173"/>
      <c r="AT225" s="174" t="s">
        <v>173</v>
      </c>
      <c r="AU225" s="174" t="s">
        <v>102</v>
      </c>
      <c r="AV225" s="10" t="s">
        <v>102</v>
      </c>
      <c r="AW225" s="10" t="s">
        <v>40</v>
      </c>
      <c r="AX225" s="10" t="s">
        <v>84</v>
      </c>
      <c r="AY225" s="174" t="s">
        <v>165</v>
      </c>
    </row>
    <row r="226" spans="2:65" s="10" customFormat="1" ht="22.5" customHeight="1" x14ac:dyDescent="0.3">
      <c r="B226" s="167"/>
      <c r="C226" s="168"/>
      <c r="D226" s="168"/>
      <c r="E226" s="169" t="s">
        <v>33</v>
      </c>
      <c r="F226" s="260" t="s">
        <v>254</v>
      </c>
      <c r="G226" s="259"/>
      <c r="H226" s="259"/>
      <c r="I226" s="259"/>
      <c r="J226" s="168"/>
      <c r="K226" s="170">
        <v>-1.379</v>
      </c>
      <c r="L226" s="168"/>
      <c r="M226" s="168"/>
      <c r="N226" s="168"/>
      <c r="O226" s="168"/>
      <c r="P226" s="168"/>
      <c r="Q226" s="168"/>
      <c r="R226" s="171"/>
      <c r="T226" s="172"/>
      <c r="U226" s="168"/>
      <c r="V226" s="168"/>
      <c r="W226" s="168"/>
      <c r="X226" s="168"/>
      <c r="Y226" s="168"/>
      <c r="Z226" s="168"/>
      <c r="AA226" s="173"/>
      <c r="AT226" s="174" t="s">
        <v>173</v>
      </c>
      <c r="AU226" s="174" t="s">
        <v>102</v>
      </c>
      <c r="AV226" s="10" t="s">
        <v>102</v>
      </c>
      <c r="AW226" s="10" t="s">
        <v>40</v>
      </c>
      <c r="AX226" s="10" t="s">
        <v>84</v>
      </c>
      <c r="AY226" s="174" t="s">
        <v>165</v>
      </c>
    </row>
    <row r="227" spans="2:65" s="11" customFormat="1" ht="22.5" customHeight="1" x14ac:dyDescent="0.3">
      <c r="B227" s="175"/>
      <c r="C227" s="176"/>
      <c r="D227" s="176"/>
      <c r="E227" s="177" t="s">
        <v>33</v>
      </c>
      <c r="F227" s="263" t="s">
        <v>231</v>
      </c>
      <c r="G227" s="262"/>
      <c r="H227" s="262"/>
      <c r="I227" s="262"/>
      <c r="J227" s="176"/>
      <c r="K227" s="178" t="s">
        <v>33</v>
      </c>
      <c r="L227" s="176"/>
      <c r="M227" s="176"/>
      <c r="N227" s="176"/>
      <c r="O227" s="176"/>
      <c r="P227" s="176"/>
      <c r="Q227" s="176"/>
      <c r="R227" s="179"/>
      <c r="T227" s="180"/>
      <c r="U227" s="176"/>
      <c r="V227" s="176"/>
      <c r="W227" s="176"/>
      <c r="X227" s="176"/>
      <c r="Y227" s="176"/>
      <c r="Z227" s="176"/>
      <c r="AA227" s="181"/>
      <c r="AT227" s="182" t="s">
        <v>173</v>
      </c>
      <c r="AU227" s="182" t="s">
        <v>102</v>
      </c>
      <c r="AV227" s="11" t="s">
        <v>24</v>
      </c>
      <c r="AW227" s="11" t="s">
        <v>40</v>
      </c>
      <c r="AX227" s="11" t="s">
        <v>84</v>
      </c>
      <c r="AY227" s="182" t="s">
        <v>165</v>
      </c>
    </row>
    <row r="228" spans="2:65" s="10" customFormat="1" ht="22.5" customHeight="1" x14ac:dyDescent="0.3">
      <c r="B228" s="167"/>
      <c r="C228" s="168"/>
      <c r="D228" s="168"/>
      <c r="E228" s="169" t="s">
        <v>33</v>
      </c>
      <c r="F228" s="260" t="s">
        <v>255</v>
      </c>
      <c r="G228" s="259"/>
      <c r="H228" s="259"/>
      <c r="I228" s="259"/>
      <c r="J228" s="168"/>
      <c r="K228" s="170">
        <v>33.524000000000001</v>
      </c>
      <c r="L228" s="168"/>
      <c r="M228" s="168"/>
      <c r="N228" s="168"/>
      <c r="O228" s="168"/>
      <c r="P228" s="168"/>
      <c r="Q228" s="168"/>
      <c r="R228" s="171"/>
      <c r="T228" s="172"/>
      <c r="U228" s="168"/>
      <c r="V228" s="168"/>
      <c r="W228" s="168"/>
      <c r="X228" s="168"/>
      <c r="Y228" s="168"/>
      <c r="Z228" s="168"/>
      <c r="AA228" s="173"/>
      <c r="AT228" s="174" t="s">
        <v>173</v>
      </c>
      <c r="AU228" s="174" t="s">
        <v>102</v>
      </c>
      <c r="AV228" s="10" t="s">
        <v>102</v>
      </c>
      <c r="AW228" s="10" t="s">
        <v>40</v>
      </c>
      <c r="AX228" s="10" t="s">
        <v>84</v>
      </c>
      <c r="AY228" s="174" t="s">
        <v>165</v>
      </c>
    </row>
    <row r="229" spans="2:65" s="10" customFormat="1" ht="31.5" customHeight="1" x14ac:dyDescent="0.3">
      <c r="B229" s="167"/>
      <c r="C229" s="168"/>
      <c r="D229" s="168"/>
      <c r="E229" s="169" t="s">
        <v>33</v>
      </c>
      <c r="F229" s="260" t="s">
        <v>256</v>
      </c>
      <c r="G229" s="259"/>
      <c r="H229" s="259"/>
      <c r="I229" s="259"/>
      <c r="J229" s="168"/>
      <c r="K229" s="170">
        <v>-6.4909999999999997</v>
      </c>
      <c r="L229" s="168"/>
      <c r="M229" s="168"/>
      <c r="N229" s="168"/>
      <c r="O229" s="168"/>
      <c r="P229" s="168"/>
      <c r="Q229" s="168"/>
      <c r="R229" s="171"/>
      <c r="T229" s="172"/>
      <c r="U229" s="168"/>
      <c r="V229" s="168"/>
      <c r="W229" s="168"/>
      <c r="X229" s="168"/>
      <c r="Y229" s="168"/>
      <c r="Z229" s="168"/>
      <c r="AA229" s="173"/>
      <c r="AT229" s="174" t="s">
        <v>173</v>
      </c>
      <c r="AU229" s="174" t="s">
        <v>102</v>
      </c>
      <c r="AV229" s="10" t="s">
        <v>102</v>
      </c>
      <c r="AW229" s="10" t="s">
        <v>40</v>
      </c>
      <c r="AX229" s="10" t="s">
        <v>84</v>
      </c>
      <c r="AY229" s="174" t="s">
        <v>165</v>
      </c>
    </row>
    <row r="230" spans="2:65" s="10" customFormat="1" ht="22.5" customHeight="1" x14ac:dyDescent="0.3">
      <c r="B230" s="167"/>
      <c r="C230" s="168"/>
      <c r="D230" s="168"/>
      <c r="E230" s="169" t="s">
        <v>33</v>
      </c>
      <c r="F230" s="260" t="s">
        <v>257</v>
      </c>
      <c r="G230" s="259"/>
      <c r="H230" s="259"/>
      <c r="I230" s="259"/>
      <c r="J230" s="168"/>
      <c r="K230" s="170">
        <v>0.436</v>
      </c>
      <c r="L230" s="168"/>
      <c r="M230" s="168"/>
      <c r="N230" s="168"/>
      <c r="O230" s="168"/>
      <c r="P230" s="168"/>
      <c r="Q230" s="168"/>
      <c r="R230" s="171"/>
      <c r="T230" s="172"/>
      <c r="U230" s="168"/>
      <c r="V230" s="168"/>
      <c r="W230" s="168"/>
      <c r="X230" s="168"/>
      <c r="Y230" s="168"/>
      <c r="Z230" s="168"/>
      <c r="AA230" s="173"/>
      <c r="AT230" s="174" t="s">
        <v>173</v>
      </c>
      <c r="AU230" s="174" t="s">
        <v>102</v>
      </c>
      <c r="AV230" s="10" t="s">
        <v>102</v>
      </c>
      <c r="AW230" s="10" t="s">
        <v>40</v>
      </c>
      <c r="AX230" s="10" t="s">
        <v>84</v>
      </c>
      <c r="AY230" s="174" t="s">
        <v>165</v>
      </c>
    </row>
    <row r="231" spans="2:65" s="11" customFormat="1" ht="22.5" customHeight="1" x14ac:dyDescent="0.3">
      <c r="B231" s="175"/>
      <c r="C231" s="176"/>
      <c r="D231" s="176"/>
      <c r="E231" s="177" t="s">
        <v>33</v>
      </c>
      <c r="F231" s="263" t="s">
        <v>234</v>
      </c>
      <c r="G231" s="262"/>
      <c r="H231" s="262"/>
      <c r="I231" s="262"/>
      <c r="J231" s="176"/>
      <c r="K231" s="178" t="s">
        <v>33</v>
      </c>
      <c r="L231" s="176"/>
      <c r="M231" s="176"/>
      <c r="N231" s="176"/>
      <c r="O231" s="176"/>
      <c r="P231" s="176"/>
      <c r="Q231" s="176"/>
      <c r="R231" s="179"/>
      <c r="T231" s="180"/>
      <c r="U231" s="176"/>
      <c r="V231" s="176"/>
      <c r="W231" s="176"/>
      <c r="X231" s="176"/>
      <c r="Y231" s="176"/>
      <c r="Z231" s="176"/>
      <c r="AA231" s="181"/>
      <c r="AT231" s="182" t="s">
        <v>173</v>
      </c>
      <c r="AU231" s="182" t="s">
        <v>102</v>
      </c>
      <c r="AV231" s="11" t="s">
        <v>24</v>
      </c>
      <c r="AW231" s="11" t="s">
        <v>40</v>
      </c>
      <c r="AX231" s="11" t="s">
        <v>84</v>
      </c>
      <c r="AY231" s="182" t="s">
        <v>165</v>
      </c>
    </row>
    <row r="232" spans="2:65" s="10" customFormat="1" ht="22.5" customHeight="1" x14ac:dyDescent="0.3">
      <c r="B232" s="167"/>
      <c r="C232" s="168"/>
      <c r="D232" s="168"/>
      <c r="E232" s="169" t="s">
        <v>33</v>
      </c>
      <c r="F232" s="260" t="s">
        <v>258</v>
      </c>
      <c r="G232" s="259"/>
      <c r="H232" s="259"/>
      <c r="I232" s="259"/>
      <c r="J232" s="168"/>
      <c r="K232" s="170">
        <v>30.206</v>
      </c>
      <c r="L232" s="168"/>
      <c r="M232" s="168"/>
      <c r="N232" s="168"/>
      <c r="O232" s="168"/>
      <c r="P232" s="168"/>
      <c r="Q232" s="168"/>
      <c r="R232" s="171"/>
      <c r="T232" s="172"/>
      <c r="U232" s="168"/>
      <c r="V232" s="168"/>
      <c r="W232" s="168"/>
      <c r="X232" s="168"/>
      <c r="Y232" s="168"/>
      <c r="Z232" s="168"/>
      <c r="AA232" s="173"/>
      <c r="AT232" s="174" t="s">
        <v>173</v>
      </c>
      <c r="AU232" s="174" t="s">
        <v>102</v>
      </c>
      <c r="AV232" s="10" t="s">
        <v>102</v>
      </c>
      <c r="AW232" s="10" t="s">
        <v>40</v>
      </c>
      <c r="AX232" s="10" t="s">
        <v>84</v>
      </c>
      <c r="AY232" s="174" t="s">
        <v>165</v>
      </c>
    </row>
    <row r="233" spans="2:65" s="10" customFormat="1" ht="22.5" customHeight="1" x14ac:dyDescent="0.3">
      <c r="B233" s="167"/>
      <c r="C233" s="168"/>
      <c r="D233" s="168"/>
      <c r="E233" s="169" t="s">
        <v>33</v>
      </c>
      <c r="F233" s="260" t="s">
        <v>259</v>
      </c>
      <c r="G233" s="259"/>
      <c r="H233" s="259"/>
      <c r="I233" s="259"/>
      <c r="J233" s="168"/>
      <c r="K233" s="170">
        <v>-2.9550000000000001</v>
      </c>
      <c r="L233" s="168"/>
      <c r="M233" s="168"/>
      <c r="N233" s="168"/>
      <c r="O233" s="168"/>
      <c r="P233" s="168"/>
      <c r="Q233" s="168"/>
      <c r="R233" s="171"/>
      <c r="T233" s="172"/>
      <c r="U233" s="168"/>
      <c r="V233" s="168"/>
      <c r="W233" s="168"/>
      <c r="X233" s="168"/>
      <c r="Y233" s="168"/>
      <c r="Z233" s="168"/>
      <c r="AA233" s="173"/>
      <c r="AT233" s="174" t="s">
        <v>173</v>
      </c>
      <c r="AU233" s="174" t="s">
        <v>102</v>
      </c>
      <c r="AV233" s="10" t="s">
        <v>102</v>
      </c>
      <c r="AW233" s="10" t="s">
        <v>40</v>
      </c>
      <c r="AX233" s="10" t="s">
        <v>84</v>
      </c>
      <c r="AY233" s="174" t="s">
        <v>165</v>
      </c>
    </row>
    <row r="234" spans="2:65" s="11" customFormat="1" ht="22.5" customHeight="1" x14ac:dyDescent="0.3">
      <c r="B234" s="175"/>
      <c r="C234" s="176"/>
      <c r="D234" s="176"/>
      <c r="E234" s="177" t="s">
        <v>33</v>
      </c>
      <c r="F234" s="263" t="s">
        <v>236</v>
      </c>
      <c r="G234" s="262"/>
      <c r="H234" s="262"/>
      <c r="I234" s="262"/>
      <c r="J234" s="176"/>
      <c r="K234" s="178" t="s">
        <v>33</v>
      </c>
      <c r="L234" s="176"/>
      <c r="M234" s="176"/>
      <c r="N234" s="176"/>
      <c r="O234" s="176"/>
      <c r="P234" s="176"/>
      <c r="Q234" s="176"/>
      <c r="R234" s="179"/>
      <c r="T234" s="180"/>
      <c r="U234" s="176"/>
      <c r="V234" s="176"/>
      <c r="W234" s="176"/>
      <c r="X234" s="176"/>
      <c r="Y234" s="176"/>
      <c r="Z234" s="176"/>
      <c r="AA234" s="181"/>
      <c r="AT234" s="182" t="s">
        <v>173</v>
      </c>
      <c r="AU234" s="182" t="s">
        <v>102</v>
      </c>
      <c r="AV234" s="11" t="s">
        <v>24</v>
      </c>
      <c r="AW234" s="11" t="s">
        <v>40</v>
      </c>
      <c r="AX234" s="11" t="s">
        <v>84</v>
      </c>
      <c r="AY234" s="182" t="s">
        <v>165</v>
      </c>
    </row>
    <row r="235" spans="2:65" s="10" customFormat="1" ht="22.5" customHeight="1" x14ac:dyDescent="0.3">
      <c r="B235" s="167"/>
      <c r="C235" s="168"/>
      <c r="D235" s="168"/>
      <c r="E235" s="169" t="s">
        <v>33</v>
      </c>
      <c r="F235" s="260" t="s">
        <v>260</v>
      </c>
      <c r="G235" s="259"/>
      <c r="H235" s="259"/>
      <c r="I235" s="259"/>
      <c r="J235" s="168"/>
      <c r="K235" s="170">
        <v>23.71</v>
      </c>
      <c r="L235" s="168"/>
      <c r="M235" s="168"/>
      <c r="N235" s="168"/>
      <c r="O235" s="168"/>
      <c r="P235" s="168"/>
      <c r="Q235" s="168"/>
      <c r="R235" s="171"/>
      <c r="T235" s="172"/>
      <c r="U235" s="168"/>
      <c r="V235" s="168"/>
      <c r="W235" s="168"/>
      <c r="X235" s="168"/>
      <c r="Y235" s="168"/>
      <c r="Z235" s="168"/>
      <c r="AA235" s="173"/>
      <c r="AT235" s="174" t="s">
        <v>173</v>
      </c>
      <c r="AU235" s="174" t="s">
        <v>102</v>
      </c>
      <c r="AV235" s="10" t="s">
        <v>102</v>
      </c>
      <c r="AW235" s="10" t="s">
        <v>40</v>
      </c>
      <c r="AX235" s="10" t="s">
        <v>84</v>
      </c>
      <c r="AY235" s="174" t="s">
        <v>165</v>
      </c>
    </row>
    <row r="236" spans="2:65" s="10" customFormat="1" ht="22.5" customHeight="1" x14ac:dyDescent="0.3">
      <c r="B236" s="167"/>
      <c r="C236" s="168"/>
      <c r="D236" s="168"/>
      <c r="E236" s="169" t="s">
        <v>33</v>
      </c>
      <c r="F236" s="260" t="s">
        <v>261</v>
      </c>
      <c r="G236" s="259"/>
      <c r="H236" s="259"/>
      <c r="I236" s="259"/>
      <c r="J236" s="168"/>
      <c r="K236" s="170">
        <v>-3.1760000000000002</v>
      </c>
      <c r="L236" s="168"/>
      <c r="M236" s="168"/>
      <c r="N236" s="168"/>
      <c r="O236" s="168"/>
      <c r="P236" s="168"/>
      <c r="Q236" s="168"/>
      <c r="R236" s="171"/>
      <c r="T236" s="172"/>
      <c r="U236" s="168"/>
      <c r="V236" s="168"/>
      <c r="W236" s="168"/>
      <c r="X236" s="168"/>
      <c r="Y236" s="168"/>
      <c r="Z236" s="168"/>
      <c r="AA236" s="173"/>
      <c r="AT236" s="174" t="s">
        <v>173</v>
      </c>
      <c r="AU236" s="174" t="s">
        <v>102</v>
      </c>
      <c r="AV236" s="10" t="s">
        <v>102</v>
      </c>
      <c r="AW236" s="10" t="s">
        <v>40</v>
      </c>
      <c r="AX236" s="10" t="s">
        <v>84</v>
      </c>
      <c r="AY236" s="174" t="s">
        <v>165</v>
      </c>
    </row>
    <row r="237" spans="2:65" s="10" customFormat="1" ht="22.5" customHeight="1" x14ac:dyDescent="0.3">
      <c r="B237" s="167"/>
      <c r="C237" s="168"/>
      <c r="D237" s="168"/>
      <c r="E237" s="169" t="s">
        <v>33</v>
      </c>
      <c r="F237" s="260" t="s">
        <v>247</v>
      </c>
      <c r="G237" s="259"/>
      <c r="H237" s="259"/>
      <c r="I237" s="259"/>
      <c r="J237" s="168"/>
      <c r="K237" s="170">
        <v>1.361</v>
      </c>
      <c r="L237" s="168"/>
      <c r="M237" s="168"/>
      <c r="N237" s="168"/>
      <c r="O237" s="168"/>
      <c r="P237" s="168"/>
      <c r="Q237" s="168"/>
      <c r="R237" s="171"/>
      <c r="T237" s="172"/>
      <c r="U237" s="168"/>
      <c r="V237" s="168"/>
      <c r="W237" s="168"/>
      <c r="X237" s="168"/>
      <c r="Y237" s="168"/>
      <c r="Z237" s="168"/>
      <c r="AA237" s="173"/>
      <c r="AT237" s="174" t="s">
        <v>173</v>
      </c>
      <c r="AU237" s="174" t="s">
        <v>102</v>
      </c>
      <c r="AV237" s="10" t="s">
        <v>102</v>
      </c>
      <c r="AW237" s="10" t="s">
        <v>40</v>
      </c>
      <c r="AX237" s="10" t="s">
        <v>84</v>
      </c>
      <c r="AY237" s="174" t="s">
        <v>165</v>
      </c>
    </row>
    <row r="238" spans="2:65" s="1" customFormat="1" ht="31.5" customHeight="1" x14ac:dyDescent="0.3">
      <c r="B238" s="32"/>
      <c r="C238" s="160" t="s">
        <v>262</v>
      </c>
      <c r="D238" s="160" t="s">
        <v>166</v>
      </c>
      <c r="E238" s="161" t="s">
        <v>263</v>
      </c>
      <c r="F238" s="254" t="s">
        <v>264</v>
      </c>
      <c r="G238" s="255"/>
      <c r="H238" s="255"/>
      <c r="I238" s="255"/>
      <c r="J238" s="162" t="s">
        <v>265</v>
      </c>
      <c r="K238" s="163">
        <v>3</v>
      </c>
      <c r="L238" s="256">
        <v>0</v>
      </c>
      <c r="M238" s="255"/>
      <c r="N238" s="257">
        <f>ROUND(L238*K238,2)</f>
        <v>0</v>
      </c>
      <c r="O238" s="255"/>
      <c r="P238" s="255"/>
      <c r="Q238" s="255"/>
      <c r="R238" s="34"/>
      <c r="T238" s="164" t="s">
        <v>33</v>
      </c>
      <c r="U238" s="41" t="s">
        <v>49</v>
      </c>
      <c r="V238" s="33"/>
      <c r="W238" s="165">
        <f>V238*K238</f>
        <v>0</v>
      </c>
      <c r="X238" s="165">
        <v>4.684E-2</v>
      </c>
      <c r="Y238" s="165">
        <f>X238*K238</f>
        <v>0.14052000000000001</v>
      </c>
      <c r="Z238" s="165">
        <v>0</v>
      </c>
      <c r="AA238" s="166">
        <f>Z238*K238</f>
        <v>0</v>
      </c>
      <c r="AR238" s="15" t="s">
        <v>170</v>
      </c>
      <c r="AT238" s="15" t="s">
        <v>166</v>
      </c>
      <c r="AU238" s="15" t="s">
        <v>102</v>
      </c>
      <c r="AY238" s="15" t="s">
        <v>165</v>
      </c>
      <c r="BE238" s="103">
        <f>IF(U238="základní",N238,0)</f>
        <v>0</v>
      </c>
      <c r="BF238" s="103">
        <f>IF(U238="snížená",N238,0)</f>
        <v>0</v>
      </c>
      <c r="BG238" s="103">
        <f>IF(U238="zákl. přenesená",N238,0)</f>
        <v>0</v>
      </c>
      <c r="BH238" s="103">
        <f>IF(U238="sníž. přenesená",N238,0)</f>
        <v>0</v>
      </c>
      <c r="BI238" s="103">
        <f>IF(U238="nulová",N238,0)</f>
        <v>0</v>
      </c>
      <c r="BJ238" s="15" t="s">
        <v>24</v>
      </c>
      <c r="BK238" s="103">
        <f>ROUND(L238*K238,2)</f>
        <v>0</v>
      </c>
      <c r="BL238" s="15" t="s">
        <v>170</v>
      </c>
      <c r="BM238" s="15" t="s">
        <v>266</v>
      </c>
    </row>
    <row r="239" spans="2:65" s="10" customFormat="1" ht="22.5" customHeight="1" x14ac:dyDescent="0.3">
      <c r="B239" s="167"/>
      <c r="C239" s="168"/>
      <c r="D239" s="168"/>
      <c r="E239" s="169" t="s">
        <v>33</v>
      </c>
      <c r="F239" s="258" t="s">
        <v>267</v>
      </c>
      <c r="G239" s="259"/>
      <c r="H239" s="259"/>
      <c r="I239" s="259"/>
      <c r="J239" s="168"/>
      <c r="K239" s="170">
        <v>1</v>
      </c>
      <c r="L239" s="168"/>
      <c r="M239" s="168"/>
      <c r="N239" s="168"/>
      <c r="O239" s="168"/>
      <c r="P239" s="168"/>
      <c r="Q239" s="168"/>
      <c r="R239" s="171"/>
      <c r="T239" s="172"/>
      <c r="U239" s="168"/>
      <c r="V239" s="168"/>
      <c r="W239" s="168"/>
      <c r="X239" s="168"/>
      <c r="Y239" s="168"/>
      <c r="Z239" s="168"/>
      <c r="AA239" s="173"/>
      <c r="AT239" s="174" t="s">
        <v>173</v>
      </c>
      <c r="AU239" s="174" t="s">
        <v>102</v>
      </c>
      <c r="AV239" s="10" t="s">
        <v>102</v>
      </c>
      <c r="AW239" s="10" t="s">
        <v>40</v>
      </c>
      <c r="AX239" s="10" t="s">
        <v>84</v>
      </c>
      <c r="AY239" s="174" t="s">
        <v>165</v>
      </c>
    </row>
    <row r="240" spans="2:65" s="10" customFormat="1" ht="22.5" customHeight="1" x14ac:dyDescent="0.3">
      <c r="B240" s="167"/>
      <c r="C240" s="168"/>
      <c r="D240" s="168"/>
      <c r="E240" s="169" t="s">
        <v>33</v>
      </c>
      <c r="F240" s="260" t="s">
        <v>268</v>
      </c>
      <c r="G240" s="259"/>
      <c r="H240" s="259"/>
      <c r="I240" s="259"/>
      <c r="J240" s="168"/>
      <c r="K240" s="170">
        <v>1</v>
      </c>
      <c r="L240" s="168"/>
      <c r="M240" s="168"/>
      <c r="N240" s="168"/>
      <c r="O240" s="168"/>
      <c r="P240" s="168"/>
      <c r="Q240" s="168"/>
      <c r="R240" s="171"/>
      <c r="T240" s="172"/>
      <c r="U240" s="168"/>
      <c r="V240" s="168"/>
      <c r="W240" s="168"/>
      <c r="X240" s="168"/>
      <c r="Y240" s="168"/>
      <c r="Z240" s="168"/>
      <c r="AA240" s="173"/>
      <c r="AT240" s="174" t="s">
        <v>173</v>
      </c>
      <c r="AU240" s="174" t="s">
        <v>102</v>
      </c>
      <c r="AV240" s="10" t="s">
        <v>102</v>
      </c>
      <c r="AW240" s="10" t="s">
        <v>40</v>
      </c>
      <c r="AX240" s="10" t="s">
        <v>84</v>
      </c>
      <c r="AY240" s="174" t="s">
        <v>165</v>
      </c>
    </row>
    <row r="241" spans="2:65" s="10" customFormat="1" ht="22.5" customHeight="1" x14ac:dyDescent="0.3">
      <c r="B241" s="167"/>
      <c r="C241" s="168"/>
      <c r="D241" s="168"/>
      <c r="E241" s="169" t="s">
        <v>33</v>
      </c>
      <c r="F241" s="260" t="s">
        <v>269</v>
      </c>
      <c r="G241" s="259"/>
      <c r="H241" s="259"/>
      <c r="I241" s="259"/>
      <c r="J241" s="168"/>
      <c r="K241" s="170">
        <v>1</v>
      </c>
      <c r="L241" s="168"/>
      <c r="M241" s="168"/>
      <c r="N241" s="168"/>
      <c r="O241" s="168"/>
      <c r="P241" s="168"/>
      <c r="Q241" s="168"/>
      <c r="R241" s="171"/>
      <c r="T241" s="172"/>
      <c r="U241" s="168"/>
      <c r="V241" s="168"/>
      <c r="W241" s="168"/>
      <c r="X241" s="168"/>
      <c r="Y241" s="168"/>
      <c r="Z241" s="168"/>
      <c r="AA241" s="173"/>
      <c r="AT241" s="174" t="s">
        <v>173</v>
      </c>
      <c r="AU241" s="174" t="s">
        <v>102</v>
      </c>
      <c r="AV241" s="10" t="s">
        <v>102</v>
      </c>
      <c r="AW241" s="10" t="s">
        <v>40</v>
      </c>
      <c r="AX241" s="10" t="s">
        <v>84</v>
      </c>
      <c r="AY241" s="174" t="s">
        <v>165</v>
      </c>
    </row>
    <row r="242" spans="2:65" s="1" customFormat="1" ht="22.5" customHeight="1" x14ac:dyDescent="0.3">
      <c r="B242" s="32"/>
      <c r="C242" s="183" t="s">
        <v>270</v>
      </c>
      <c r="D242" s="183" t="s">
        <v>271</v>
      </c>
      <c r="E242" s="184" t="s">
        <v>272</v>
      </c>
      <c r="F242" s="264" t="s">
        <v>273</v>
      </c>
      <c r="G242" s="265"/>
      <c r="H242" s="265"/>
      <c r="I242" s="265"/>
      <c r="J242" s="185" t="s">
        <v>265</v>
      </c>
      <c r="K242" s="186">
        <v>1</v>
      </c>
      <c r="L242" s="266">
        <v>0</v>
      </c>
      <c r="M242" s="265"/>
      <c r="N242" s="267">
        <f>ROUND(L242*K242,2)</f>
        <v>0</v>
      </c>
      <c r="O242" s="255"/>
      <c r="P242" s="255"/>
      <c r="Q242" s="255"/>
      <c r="R242" s="34"/>
      <c r="T242" s="164" t="s">
        <v>33</v>
      </c>
      <c r="U242" s="41" t="s">
        <v>49</v>
      </c>
      <c r="V242" s="33"/>
      <c r="W242" s="165">
        <f>V242*K242</f>
        <v>0</v>
      </c>
      <c r="X242" s="165">
        <v>1.0800000000000001E-2</v>
      </c>
      <c r="Y242" s="165">
        <f>X242*K242</f>
        <v>1.0800000000000001E-2</v>
      </c>
      <c r="Z242" s="165">
        <v>0</v>
      </c>
      <c r="AA242" s="166">
        <f>Z242*K242</f>
        <v>0</v>
      </c>
      <c r="AR242" s="15" t="s">
        <v>212</v>
      </c>
      <c r="AT242" s="15" t="s">
        <v>271</v>
      </c>
      <c r="AU242" s="15" t="s">
        <v>102</v>
      </c>
      <c r="AY242" s="15" t="s">
        <v>165</v>
      </c>
      <c r="BE242" s="103">
        <f>IF(U242="základní",N242,0)</f>
        <v>0</v>
      </c>
      <c r="BF242" s="103">
        <f>IF(U242="snížená",N242,0)</f>
        <v>0</v>
      </c>
      <c r="BG242" s="103">
        <f>IF(U242="zákl. přenesená",N242,0)</f>
        <v>0</v>
      </c>
      <c r="BH242" s="103">
        <f>IF(U242="sníž. přenesená",N242,0)</f>
        <v>0</v>
      </c>
      <c r="BI242" s="103">
        <f>IF(U242="nulová",N242,0)</f>
        <v>0</v>
      </c>
      <c r="BJ242" s="15" t="s">
        <v>24</v>
      </c>
      <c r="BK242" s="103">
        <f>ROUND(L242*K242,2)</f>
        <v>0</v>
      </c>
      <c r="BL242" s="15" t="s">
        <v>170</v>
      </c>
      <c r="BM242" s="15" t="s">
        <v>274</v>
      </c>
    </row>
    <row r="243" spans="2:65" s="10" customFormat="1" ht="22.5" customHeight="1" x14ac:dyDescent="0.3">
      <c r="B243" s="167"/>
      <c r="C243" s="168"/>
      <c r="D243" s="168"/>
      <c r="E243" s="169" t="s">
        <v>33</v>
      </c>
      <c r="F243" s="258" t="s">
        <v>267</v>
      </c>
      <c r="G243" s="259"/>
      <c r="H243" s="259"/>
      <c r="I243" s="259"/>
      <c r="J243" s="168"/>
      <c r="K243" s="170">
        <v>1</v>
      </c>
      <c r="L243" s="168"/>
      <c r="M243" s="168"/>
      <c r="N243" s="168"/>
      <c r="O243" s="168"/>
      <c r="P243" s="168"/>
      <c r="Q243" s="168"/>
      <c r="R243" s="171"/>
      <c r="T243" s="172"/>
      <c r="U243" s="168"/>
      <c r="V243" s="168"/>
      <c r="W243" s="168"/>
      <c r="X243" s="168"/>
      <c r="Y243" s="168"/>
      <c r="Z243" s="168"/>
      <c r="AA243" s="173"/>
      <c r="AT243" s="174" t="s">
        <v>173</v>
      </c>
      <c r="AU243" s="174" t="s">
        <v>102</v>
      </c>
      <c r="AV243" s="10" t="s">
        <v>102</v>
      </c>
      <c r="AW243" s="10" t="s">
        <v>40</v>
      </c>
      <c r="AX243" s="10" t="s">
        <v>84</v>
      </c>
      <c r="AY243" s="174" t="s">
        <v>165</v>
      </c>
    </row>
    <row r="244" spans="2:65" s="1" customFormat="1" ht="22.5" customHeight="1" x14ac:dyDescent="0.3">
      <c r="B244" s="32"/>
      <c r="C244" s="183" t="s">
        <v>275</v>
      </c>
      <c r="D244" s="183" t="s">
        <v>271</v>
      </c>
      <c r="E244" s="184" t="s">
        <v>276</v>
      </c>
      <c r="F244" s="264" t="s">
        <v>277</v>
      </c>
      <c r="G244" s="265"/>
      <c r="H244" s="265"/>
      <c r="I244" s="265"/>
      <c r="J244" s="185" t="s">
        <v>265</v>
      </c>
      <c r="K244" s="186">
        <v>2</v>
      </c>
      <c r="L244" s="266">
        <v>0</v>
      </c>
      <c r="M244" s="265"/>
      <c r="N244" s="267">
        <f>ROUND(L244*K244,2)</f>
        <v>0</v>
      </c>
      <c r="O244" s="255"/>
      <c r="P244" s="255"/>
      <c r="Q244" s="255"/>
      <c r="R244" s="34"/>
      <c r="T244" s="164" t="s">
        <v>33</v>
      </c>
      <c r="U244" s="41" t="s">
        <v>49</v>
      </c>
      <c r="V244" s="33"/>
      <c r="W244" s="165">
        <f>V244*K244</f>
        <v>0</v>
      </c>
      <c r="X244" s="165">
        <v>1.0999999999999999E-2</v>
      </c>
      <c r="Y244" s="165">
        <f>X244*K244</f>
        <v>2.1999999999999999E-2</v>
      </c>
      <c r="Z244" s="165">
        <v>0</v>
      </c>
      <c r="AA244" s="166">
        <f>Z244*K244</f>
        <v>0</v>
      </c>
      <c r="AR244" s="15" t="s">
        <v>212</v>
      </c>
      <c r="AT244" s="15" t="s">
        <v>271</v>
      </c>
      <c r="AU244" s="15" t="s">
        <v>102</v>
      </c>
      <c r="AY244" s="15" t="s">
        <v>165</v>
      </c>
      <c r="BE244" s="103">
        <f>IF(U244="základní",N244,0)</f>
        <v>0</v>
      </c>
      <c r="BF244" s="103">
        <f>IF(U244="snížená",N244,0)</f>
        <v>0</v>
      </c>
      <c r="BG244" s="103">
        <f>IF(U244="zákl. přenesená",N244,0)</f>
        <v>0</v>
      </c>
      <c r="BH244" s="103">
        <f>IF(U244="sníž. přenesená",N244,0)</f>
        <v>0</v>
      </c>
      <c r="BI244" s="103">
        <f>IF(U244="nulová",N244,0)</f>
        <v>0</v>
      </c>
      <c r="BJ244" s="15" t="s">
        <v>24</v>
      </c>
      <c r="BK244" s="103">
        <f>ROUND(L244*K244,2)</f>
        <v>0</v>
      </c>
      <c r="BL244" s="15" t="s">
        <v>170</v>
      </c>
      <c r="BM244" s="15" t="s">
        <v>278</v>
      </c>
    </row>
    <row r="245" spans="2:65" s="10" customFormat="1" ht="22.5" customHeight="1" x14ac:dyDescent="0.3">
      <c r="B245" s="167"/>
      <c r="C245" s="168"/>
      <c r="D245" s="168"/>
      <c r="E245" s="169" t="s">
        <v>33</v>
      </c>
      <c r="F245" s="258" t="s">
        <v>268</v>
      </c>
      <c r="G245" s="259"/>
      <c r="H245" s="259"/>
      <c r="I245" s="259"/>
      <c r="J245" s="168"/>
      <c r="K245" s="170">
        <v>1</v>
      </c>
      <c r="L245" s="168"/>
      <c r="M245" s="168"/>
      <c r="N245" s="168"/>
      <c r="O245" s="168"/>
      <c r="P245" s="168"/>
      <c r="Q245" s="168"/>
      <c r="R245" s="171"/>
      <c r="T245" s="172"/>
      <c r="U245" s="168"/>
      <c r="V245" s="168"/>
      <c r="W245" s="168"/>
      <c r="X245" s="168"/>
      <c r="Y245" s="168"/>
      <c r="Z245" s="168"/>
      <c r="AA245" s="173"/>
      <c r="AT245" s="174" t="s">
        <v>173</v>
      </c>
      <c r="AU245" s="174" t="s">
        <v>102</v>
      </c>
      <c r="AV245" s="10" t="s">
        <v>102</v>
      </c>
      <c r="AW245" s="10" t="s">
        <v>40</v>
      </c>
      <c r="AX245" s="10" t="s">
        <v>84</v>
      </c>
      <c r="AY245" s="174" t="s">
        <v>165</v>
      </c>
    </row>
    <row r="246" spans="2:65" s="10" customFormat="1" ht="22.5" customHeight="1" x14ac:dyDescent="0.3">
      <c r="B246" s="167"/>
      <c r="C246" s="168"/>
      <c r="D246" s="168"/>
      <c r="E246" s="169" t="s">
        <v>33</v>
      </c>
      <c r="F246" s="260" t="s">
        <v>269</v>
      </c>
      <c r="G246" s="259"/>
      <c r="H246" s="259"/>
      <c r="I246" s="259"/>
      <c r="J246" s="168"/>
      <c r="K246" s="170">
        <v>1</v>
      </c>
      <c r="L246" s="168"/>
      <c r="M246" s="168"/>
      <c r="N246" s="168"/>
      <c r="O246" s="168"/>
      <c r="P246" s="168"/>
      <c r="Q246" s="168"/>
      <c r="R246" s="171"/>
      <c r="T246" s="172"/>
      <c r="U246" s="168"/>
      <c r="V246" s="168"/>
      <c r="W246" s="168"/>
      <c r="X246" s="168"/>
      <c r="Y246" s="168"/>
      <c r="Z246" s="168"/>
      <c r="AA246" s="173"/>
      <c r="AT246" s="174" t="s">
        <v>173</v>
      </c>
      <c r="AU246" s="174" t="s">
        <v>102</v>
      </c>
      <c r="AV246" s="10" t="s">
        <v>102</v>
      </c>
      <c r="AW246" s="10" t="s">
        <v>40</v>
      </c>
      <c r="AX246" s="10" t="s">
        <v>84</v>
      </c>
      <c r="AY246" s="174" t="s">
        <v>165</v>
      </c>
    </row>
    <row r="247" spans="2:65" s="9" customFormat="1" ht="29.85" customHeight="1" x14ac:dyDescent="0.3">
      <c r="B247" s="149"/>
      <c r="C247" s="150"/>
      <c r="D247" s="159" t="s">
        <v>120</v>
      </c>
      <c r="E247" s="159"/>
      <c r="F247" s="159"/>
      <c r="G247" s="159"/>
      <c r="H247" s="159"/>
      <c r="I247" s="159"/>
      <c r="J247" s="159"/>
      <c r="K247" s="159"/>
      <c r="L247" s="159"/>
      <c r="M247" s="159"/>
      <c r="N247" s="273">
        <f>BK247</f>
        <v>0</v>
      </c>
      <c r="O247" s="274"/>
      <c r="P247" s="274"/>
      <c r="Q247" s="274"/>
      <c r="R247" s="152"/>
      <c r="T247" s="153"/>
      <c r="U247" s="150"/>
      <c r="V247" s="150"/>
      <c r="W247" s="154">
        <f>SUM(W248:W339)</f>
        <v>0</v>
      </c>
      <c r="X247" s="150"/>
      <c r="Y247" s="154">
        <f>SUM(Y248:Y339)</f>
        <v>5.6121449999999998E-3</v>
      </c>
      <c r="Z247" s="150"/>
      <c r="AA247" s="155">
        <f>SUM(AA248:AA339)</f>
        <v>21.989113000000003</v>
      </c>
      <c r="AR247" s="156" t="s">
        <v>24</v>
      </c>
      <c r="AT247" s="157" t="s">
        <v>83</v>
      </c>
      <c r="AU247" s="157" t="s">
        <v>24</v>
      </c>
      <c r="AY247" s="156" t="s">
        <v>165</v>
      </c>
      <c r="BK247" s="158">
        <f>SUM(BK248:BK339)</f>
        <v>0</v>
      </c>
    </row>
    <row r="248" spans="2:65" s="1" customFormat="1" ht="44.25" customHeight="1" x14ac:dyDescent="0.3">
      <c r="B248" s="32"/>
      <c r="C248" s="160" t="s">
        <v>9</v>
      </c>
      <c r="D248" s="160" t="s">
        <v>166</v>
      </c>
      <c r="E248" s="161" t="s">
        <v>279</v>
      </c>
      <c r="F248" s="254" t="s">
        <v>280</v>
      </c>
      <c r="G248" s="255"/>
      <c r="H248" s="255"/>
      <c r="I248" s="255"/>
      <c r="J248" s="162" t="s">
        <v>169</v>
      </c>
      <c r="K248" s="163">
        <v>33.11</v>
      </c>
      <c r="L248" s="256">
        <v>0</v>
      </c>
      <c r="M248" s="255"/>
      <c r="N248" s="257">
        <f>ROUND(L248*K248,2)</f>
        <v>0</v>
      </c>
      <c r="O248" s="255"/>
      <c r="P248" s="255"/>
      <c r="Q248" s="255"/>
      <c r="R248" s="34"/>
      <c r="T248" s="164" t="s">
        <v>33</v>
      </c>
      <c r="U248" s="41" t="s">
        <v>49</v>
      </c>
      <c r="V248" s="33"/>
      <c r="W248" s="165">
        <f>V248*K248</f>
        <v>0</v>
      </c>
      <c r="X248" s="165">
        <v>1.2999999999999999E-4</v>
      </c>
      <c r="Y248" s="165">
        <f>X248*K248</f>
        <v>4.3042999999999996E-3</v>
      </c>
      <c r="Z248" s="165">
        <v>0</v>
      </c>
      <c r="AA248" s="166">
        <f>Z248*K248</f>
        <v>0</v>
      </c>
      <c r="AR248" s="15" t="s">
        <v>170</v>
      </c>
      <c r="AT248" s="15" t="s">
        <v>166</v>
      </c>
      <c r="AU248" s="15" t="s">
        <v>102</v>
      </c>
      <c r="AY248" s="15" t="s">
        <v>165</v>
      </c>
      <c r="BE248" s="103">
        <f>IF(U248="základní",N248,0)</f>
        <v>0</v>
      </c>
      <c r="BF248" s="103">
        <f>IF(U248="snížená",N248,0)</f>
        <v>0</v>
      </c>
      <c r="BG248" s="103">
        <f>IF(U248="zákl. přenesená",N248,0)</f>
        <v>0</v>
      </c>
      <c r="BH248" s="103">
        <f>IF(U248="sníž. přenesená",N248,0)</f>
        <v>0</v>
      </c>
      <c r="BI248" s="103">
        <f>IF(U248="nulová",N248,0)</f>
        <v>0</v>
      </c>
      <c r="BJ248" s="15" t="s">
        <v>24</v>
      </c>
      <c r="BK248" s="103">
        <f>ROUND(L248*K248,2)</f>
        <v>0</v>
      </c>
      <c r="BL248" s="15" t="s">
        <v>170</v>
      </c>
      <c r="BM248" s="15" t="s">
        <v>281</v>
      </c>
    </row>
    <row r="249" spans="2:65" s="1" customFormat="1" ht="31.5" customHeight="1" x14ac:dyDescent="0.3">
      <c r="B249" s="32"/>
      <c r="C249" s="160" t="s">
        <v>282</v>
      </c>
      <c r="D249" s="160" t="s">
        <v>166</v>
      </c>
      <c r="E249" s="161" t="s">
        <v>283</v>
      </c>
      <c r="F249" s="254" t="s">
        <v>284</v>
      </c>
      <c r="G249" s="255"/>
      <c r="H249" s="255"/>
      <c r="I249" s="255"/>
      <c r="J249" s="162" t="s">
        <v>169</v>
      </c>
      <c r="K249" s="163">
        <v>33.11</v>
      </c>
      <c r="L249" s="256">
        <v>0</v>
      </c>
      <c r="M249" s="255"/>
      <c r="N249" s="257">
        <f>ROUND(L249*K249,2)</f>
        <v>0</v>
      </c>
      <c r="O249" s="255"/>
      <c r="P249" s="255"/>
      <c r="Q249" s="255"/>
      <c r="R249" s="34"/>
      <c r="T249" s="164" t="s">
        <v>33</v>
      </c>
      <c r="U249" s="41" t="s">
        <v>49</v>
      </c>
      <c r="V249" s="33"/>
      <c r="W249" s="165">
        <f>V249*K249</f>
        <v>0</v>
      </c>
      <c r="X249" s="165">
        <v>3.9499999999999998E-5</v>
      </c>
      <c r="Y249" s="165">
        <f>X249*K249</f>
        <v>1.307845E-3</v>
      </c>
      <c r="Z249" s="165">
        <v>0</v>
      </c>
      <c r="AA249" s="166">
        <f>Z249*K249</f>
        <v>0</v>
      </c>
      <c r="AR249" s="15" t="s">
        <v>170</v>
      </c>
      <c r="AT249" s="15" t="s">
        <v>166</v>
      </c>
      <c r="AU249" s="15" t="s">
        <v>102</v>
      </c>
      <c r="AY249" s="15" t="s">
        <v>165</v>
      </c>
      <c r="BE249" s="103">
        <f>IF(U249="základní",N249,0)</f>
        <v>0</v>
      </c>
      <c r="BF249" s="103">
        <f>IF(U249="snížená",N249,0)</f>
        <v>0</v>
      </c>
      <c r="BG249" s="103">
        <f>IF(U249="zákl. přenesená",N249,0)</f>
        <v>0</v>
      </c>
      <c r="BH249" s="103">
        <f>IF(U249="sníž. přenesená",N249,0)</f>
        <v>0</v>
      </c>
      <c r="BI249" s="103">
        <f>IF(U249="nulová",N249,0)</f>
        <v>0</v>
      </c>
      <c r="BJ249" s="15" t="s">
        <v>24</v>
      </c>
      <c r="BK249" s="103">
        <f>ROUND(L249*K249,2)</f>
        <v>0</v>
      </c>
      <c r="BL249" s="15" t="s">
        <v>170</v>
      </c>
      <c r="BM249" s="15" t="s">
        <v>285</v>
      </c>
    </row>
    <row r="250" spans="2:65" s="1" customFormat="1" ht="31.5" customHeight="1" x14ac:dyDescent="0.3">
      <c r="B250" s="32"/>
      <c r="C250" s="160" t="s">
        <v>286</v>
      </c>
      <c r="D250" s="160" t="s">
        <v>166</v>
      </c>
      <c r="E250" s="161" t="s">
        <v>287</v>
      </c>
      <c r="F250" s="254" t="s">
        <v>288</v>
      </c>
      <c r="G250" s="255"/>
      <c r="H250" s="255"/>
      <c r="I250" s="255"/>
      <c r="J250" s="162" t="s">
        <v>169</v>
      </c>
      <c r="K250" s="163">
        <v>14.228999999999999</v>
      </c>
      <c r="L250" s="256">
        <v>0</v>
      </c>
      <c r="M250" s="255"/>
      <c r="N250" s="257">
        <f>ROUND(L250*K250,2)</f>
        <v>0</v>
      </c>
      <c r="O250" s="255"/>
      <c r="P250" s="255"/>
      <c r="Q250" s="255"/>
      <c r="R250" s="34"/>
      <c r="T250" s="164" t="s">
        <v>33</v>
      </c>
      <c r="U250" s="41" t="s">
        <v>49</v>
      </c>
      <c r="V250" s="33"/>
      <c r="W250" s="165">
        <f>V250*K250</f>
        <v>0</v>
      </c>
      <c r="X250" s="165">
        <v>0</v>
      </c>
      <c r="Y250" s="165">
        <f>X250*K250</f>
        <v>0</v>
      </c>
      <c r="Z250" s="165">
        <v>0.13100000000000001</v>
      </c>
      <c r="AA250" s="166">
        <f>Z250*K250</f>
        <v>1.863999</v>
      </c>
      <c r="AR250" s="15" t="s">
        <v>170</v>
      </c>
      <c r="AT250" s="15" t="s">
        <v>166</v>
      </c>
      <c r="AU250" s="15" t="s">
        <v>102</v>
      </c>
      <c r="AY250" s="15" t="s">
        <v>165</v>
      </c>
      <c r="BE250" s="103">
        <f>IF(U250="základní",N250,0)</f>
        <v>0</v>
      </c>
      <c r="BF250" s="103">
        <f>IF(U250="snížená",N250,0)</f>
        <v>0</v>
      </c>
      <c r="BG250" s="103">
        <f>IF(U250="zákl. přenesená",N250,0)</f>
        <v>0</v>
      </c>
      <c r="BH250" s="103">
        <f>IF(U250="sníž. přenesená",N250,0)</f>
        <v>0</v>
      </c>
      <c r="BI250" s="103">
        <f>IF(U250="nulová",N250,0)</f>
        <v>0</v>
      </c>
      <c r="BJ250" s="15" t="s">
        <v>24</v>
      </c>
      <c r="BK250" s="103">
        <f>ROUND(L250*K250,2)</f>
        <v>0</v>
      </c>
      <c r="BL250" s="15" t="s">
        <v>170</v>
      </c>
      <c r="BM250" s="15" t="s">
        <v>289</v>
      </c>
    </row>
    <row r="251" spans="2:65" s="10" customFormat="1" ht="22.5" customHeight="1" x14ac:dyDescent="0.3">
      <c r="B251" s="167"/>
      <c r="C251" s="168"/>
      <c r="D251" s="168"/>
      <c r="E251" s="169" t="s">
        <v>33</v>
      </c>
      <c r="F251" s="258" t="s">
        <v>290</v>
      </c>
      <c r="G251" s="259"/>
      <c r="H251" s="259"/>
      <c r="I251" s="259"/>
      <c r="J251" s="168"/>
      <c r="K251" s="170">
        <v>1.804</v>
      </c>
      <c r="L251" s="168"/>
      <c r="M251" s="168"/>
      <c r="N251" s="168"/>
      <c r="O251" s="168"/>
      <c r="P251" s="168"/>
      <c r="Q251" s="168"/>
      <c r="R251" s="171"/>
      <c r="T251" s="172"/>
      <c r="U251" s="168"/>
      <c r="V251" s="168"/>
      <c r="W251" s="168"/>
      <c r="X251" s="168"/>
      <c r="Y251" s="168"/>
      <c r="Z251" s="168"/>
      <c r="AA251" s="173"/>
      <c r="AT251" s="174" t="s">
        <v>173</v>
      </c>
      <c r="AU251" s="174" t="s">
        <v>102</v>
      </c>
      <c r="AV251" s="10" t="s">
        <v>102</v>
      </c>
      <c r="AW251" s="10" t="s">
        <v>40</v>
      </c>
      <c r="AX251" s="10" t="s">
        <v>84</v>
      </c>
      <c r="AY251" s="174" t="s">
        <v>165</v>
      </c>
    </row>
    <row r="252" spans="2:65" s="10" customFormat="1" ht="22.5" customHeight="1" x14ac:dyDescent="0.3">
      <c r="B252" s="167"/>
      <c r="C252" s="168"/>
      <c r="D252" s="168"/>
      <c r="E252" s="169" t="s">
        <v>33</v>
      </c>
      <c r="F252" s="260" t="s">
        <v>291</v>
      </c>
      <c r="G252" s="259"/>
      <c r="H252" s="259"/>
      <c r="I252" s="259"/>
      <c r="J252" s="168"/>
      <c r="K252" s="170">
        <v>3.0419999999999998</v>
      </c>
      <c r="L252" s="168"/>
      <c r="M252" s="168"/>
      <c r="N252" s="168"/>
      <c r="O252" s="168"/>
      <c r="P252" s="168"/>
      <c r="Q252" s="168"/>
      <c r="R252" s="171"/>
      <c r="T252" s="172"/>
      <c r="U252" s="168"/>
      <c r="V252" s="168"/>
      <c r="W252" s="168"/>
      <c r="X252" s="168"/>
      <c r="Y252" s="168"/>
      <c r="Z252" s="168"/>
      <c r="AA252" s="173"/>
      <c r="AT252" s="174" t="s">
        <v>173</v>
      </c>
      <c r="AU252" s="174" t="s">
        <v>102</v>
      </c>
      <c r="AV252" s="10" t="s">
        <v>102</v>
      </c>
      <c r="AW252" s="10" t="s">
        <v>40</v>
      </c>
      <c r="AX252" s="10" t="s">
        <v>84</v>
      </c>
      <c r="AY252" s="174" t="s">
        <v>165</v>
      </c>
    </row>
    <row r="253" spans="2:65" s="10" customFormat="1" ht="22.5" customHeight="1" x14ac:dyDescent="0.3">
      <c r="B253" s="167"/>
      <c r="C253" s="168"/>
      <c r="D253" s="168"/>
      <c r="E253" s="169" t="s">
        <v>33</v>
      </c>
      <c r="F253" s="260" t="s">
        <v>292</v>
      </c>
      <c r="G253" s="259"/>
      <c r="H253" s="259"/>
      <c r="I253" s="259"/>
      <c r="J253" s="168"/>
      <c r="K253" s="170">
        <v>3.0419999999999998</v>
      </c>
      <c r="L253" s="168"/>
      <c r="M253" s="168"/>
      <c r="N253" s="168"/>
      <c r="O253" s="168"/>
      <c r="P253" s="168"/>
      <c r="Q253" s="168"/>
      <c r="R253" s="171"/>
      <c r="T253" s="172"/>
      <c r="U253" s="168"/>
      <c r="V253" s="168"/>
      <c r="W253" s="168"/>
      <c r="X253" s="168"/>
      <c r="Y253" s="168"/>
      <c r="Z253" s="168"/>
      <c r="AA253" s="173"/>
      <c r="AT253" s="174" t="s">
        <v>173</v>
      </c>
      <c r="AU253" s="174" t="s">
        <v>102</v>
      </c>
      <c r="AV253" s="10" t="s">
        <v>102</v>
      </c>
      <c r="AW253" s="10" t="s">
        <v>40</v>
      </c>
      <c r="AX253" s="10" t="s">
        <v>84</v>
      </c>
      <c r="AY253" s="174" t="s">
        <v>165</v>
      </c>
    </row>
    <row r="254" spans="2:65" s="10" customFormat="1" ht="31.5" customHeight="1" x14ac:dyDescent="0.3">
      <c r="B254" s="167"/>
      <c r="C254" s="168"/>
      <c r="D254" s="168"/>
      <c r="E254" s="169" t="s">
        <v>33</v>
      </c>
      <c r="F254" s="260" t="s">
        <v>293</v>
      </c>
      <c r="G254" s="259"/>
      <c r="H254" s="259"/>
      <c r="I254" s="259"/>
      <c r="J254" s="168"/>
      <c r="K254" s="170">
        <v>5.8860000000000001</v>
      </c>
      <c r="L254" s="168"/>
      <c r="M254" s="168"/>
      <c r="N254" s="168"/>
      <c r="O254" s="168"/>
      <c r="P254" s="168"/>
      <c r="Q254" s="168"/>
      <c r="R254" s="171"/>
      <c r="T254" s="172"/>
      <c r="U254" s="168"/>
      <c r="V254" s="168"/>
      <c r="W254" s="168"/>
      <c r="X254" s="168"/>
      <c r="Y254" s="168"/>
      <c r="Z254" s="168"/>
      <c r="AA254" s="173"/>
      <c r="AT254" s="174" t="s">
        <v>173</v>
      </c>
      <c r="AU254" s="174" t="s">
        <v>102</v>
      </c>
      <c r="AV254" s="10" t="s">
        <v>102</v>
      </c>
      <c r="AW254" s="10" t="s">
        <v>40</v>
      </c>
      <c r="AX254" s="10" t="s">
        <v>84</v>
      </c>
      <c r="AY254" s="174" t="s">
        <v>165</v>
      </c>
    </row>
    <row r="255" spans="2:65" s="10" customFormat="1" ht="22.5" customHeight="1" x14ac:dyDescent="0.3">
      <c r="B255" s="167"/>
      <c r="C255" s="168"/>
      <c r="D255" s="168"/>
      <c r="E255" s="169" t="s">
        <v>33</v>
      </c>
      <c r="F255" s="260" t="s">
        <v>294</v>
      </c>
      <c r="G255" s="259"/>
      <c r="H255" s="259"/>
      <c r="I255" s="259"/>
      <c r="J255" s="168"/>
      <c r="K255" s="170">
        <v>0.45500000000000002</v>
      </c>
      <c r="L255" s="168"/>
      <c r="M255" s="168"/>
      <c r="N255" s="168"/>
      <c r="O255" s="168"/>
      <c r="P255" s="168"/>
      <c r="Q255" s="168"/>
      <c r="R255" s="171"/>
      <c r="T255" s="172"/>
      <c r="U255" s="168"/>
      <c r="V255" s="168"/>
      <c r="W255" s="168"/>
      <c r="X255" s="168"/>
      <c r="Y255" s="168"/>
      <c r="Z255" s="168"/>
      <c r="AA255" s="173"/>
      <c r="AT255" s="174" t="s">
        <v>173</v>
      </c>
      <c r="AU255" s="174" t="s">
        <v>102</v>
      </c>
      <c r="AV255" s="10" t="s">
        <v>102</v>
      </c>
      <c r="AW255" s="10" t="s">
        <v>40</v>
      </c>
      <c r="AX255" s="10" t="s">
        <v>84</v>
      </c>
      <c r="AY255" s="174" t="s">
        <v>165</v>
      </c>
    </row>
    <row r="256" spans="2:65" s="1" customFormat="1" ht="31.5" customHeight="1" x14ac:dyDescent="0.3">
      <c r="B256" s="32"/>
      <c r="C256" s="160" t="s">
        <v>295</v>
      </c>
      <c r="D256" s="160" t="s">
        <v>166</v>
      </c>
      <c r="E256" s="161" t="s">
        <v>296</v>
      </c>
      <c r="F256" s="254" t="s">
        <v>297</v>
      </c>
      <c r="G256" s="255"/>
      <c r="H256" s="255"/>
      <c r="I256" s="255"/>
      <c r="J256" s="162" t="s">
        <v>169</v>
      </c>
      <c r="K256" s="163">
        <v>6.5259999999999998</v>
      </c>
      <c r="L256" s="256">
        <v>0</v>
      </c>
      <c r="M256" s="255"/>
      <c r="N256" s="257">
        <f>ROUND(L256*K256,2)</f>
        <v>0</v>
      </c>
      <c r="O256" s="255"/>
      <c r="P256" s="255"/>
      <c r="Q256" s="255"/>
      <c r="R256" s="34"/>
      <c r="T256" s="164" t="s">
        <v>33</v>
      </c>
      <c r="U256" s="41" t="s">
        <v>49</v>
      </c>
      <c r="V256" s="33"/>
      <c r="W256" s="165">
        <f>V256*K256</f>
        <v>0</v>
      </c>
      <c r="X256" s="165">
        <v>0</v>
      </c>
      <c r="Y256" s="165">
        <f>X256*K256</f>
        <v>0</v>
      </c>
      <c r="Z256" s="165">
        <v>0.26100000000000001</v>
      </c>
      <c r="AA256" s="166">
        <f>Z256*K256</f>
        <v>1.7032860000000001</v>
      </c>
      <c r="AR256" s="15" t="s">
        <v>170</v>
      </c>
      <c r="AT256" s="15" t="s">
        <v>166</v>
      </c>
      <c r="AU256" s="15" t="s">
        <v>102</v>
      </c>
      <c r="AY256" s="15" t="s">
        <v>165</v>
      </c>
      <c r="BE256" s="103">
        <f>IF(U256="základní",N256,0)</f>
        <v>0</v>
      </c>
      <c r="BF256" s="103">
        <f>IF(U256="snížená",N256,0)</f>
        <v>0</v>
      </c>
      <c r="BG256" s="103">
        <f>IF(U256="zákl. přenesená",N256,0)</f>
        <v>0</v>
      </c>
      <c r="BH256" s="103">
        <f>IF(U256="sníž. přenesená",N256,0)</f>
        <v>0</v>
      </c>
      <c r="BI256" s="103">
        <f>IF(U256="nulová",N256,0)</f>
        <v>0</v>
      </c>
      <c r="BJ256" s="15" t="s">
        <v>24</v>
      </c>
      <c r="BK256" s="103">
        <f>ROUND(L256*K256,2)</f>
        <v>0</v>
      </c>
      <c r="BL256" s="15" t="s">
        <v>170</v>
      </c>
      <c r="BM256" s="15" t="s">
        <v>298</v>
      </c>
    </row>
    <row r="257" spans="2:65" s="10" customFormat="1" ht="22.5" customHeight="1" x14ac:dyDescent="0.3">
      <c r="B257" s="167"/>
      <c r="C257" s="168"/>
      <c r="D257" s="168"/>
      <c r="E257" s="169" t="s">
        <v>33</v>
      </c>
      <c r="F257" s="258" t="s">
        <v>299</v>
      </c>
      <c r="G257" s="259"/>
      <c r="H257" s="259"/>
      <c r="I257" s="259"/>
      <c r="J257" s="168"/>
      <c r="K257" s="170">
        <v>3.0419999999999998</v>
      </c>
      <c r="L257" s="168"/>
      <c r="M257" s="168"/>
      <c r="N257" s="168"/>
      <c r="O257" s="168"/>
      <c r="P257" s="168"/>
      <c r="Q257" s="168"/>
      <c r="R257" s="171"/>
      <c r="T257" s="172"/>
      <c r="U257" s="168"/>
      <c r="V257" s="168"/>
      <c r="W257" s="168"/>
      <c r="X257" s="168"/>
      <c r="Y257" s="168"/>
      <c r="Z257" s="168"/>
      <c r="AA257" s="173"/>
      <c r="AT257" s="174" t="s">
        <v>173</v>
      </c>
      <c r="AU257" s="174" t="s">
        <v>102</v>
      </c>
      <c r="AV257" s="10" t="s">
        <v>102</v>
      </c>
      <c r="AW257" s="10" t="s">
        <v>40</v>
      </c>
      <c r="AX257" s="10" t="s">
        <v>84</v>
      </c>
      <c r="AY257" s="174" t="s">
        <v>165</v>
      </c>
    </row>
    <row r="258" spans="2:65" s="10" customFormat="1" ht="22.5" customHeight="1" x14ac:dyDescent="0.3">
      <c r="B258" s="167"/>
      <c r="C258" s="168"/>
      <c r="D258" s="168"/>
      <c r="E258" s="169" t="s">
        <v>33</v>
      </c>
      <c r="F258" s="260" t="s">
        <v>300</v>
      </c>
      <c r="G258" s="259"/>
      <c r="H258" s="259"/>
      <c r="I258" s="259"/>
      <c r="J258" s="168"/>
      <c r="K258" s="170">
        <v>3.484</v>
      </c>
      <c r="L258" s="168"/>
      <c r="M258" s="168"/>
      <c r="N258" s="168"/>
      <c r="O258" s="168"/>
      <c r="P258" s="168"/>
      <c r="Q258" s="168"/>
      <c r="R258" s="171"/>
      <c r="T258" s="172"/>
      <c r="U258" s="168"/>
      <c r="V258" s="168"/>
      <c r="W258" s="168"/>
      <c r="X258" s="168"/>
      <c r="Y258" s="168"/>
      <c r="Z258" s="168"/>
      <c r="AA258" s="173"/>
      <c r="AT258" s="174" t="s">
        <v>173</v>
      </c>
      <c r="AU258" s="174" t="s">
        <v>102</v>
      </c>
      <c r="AV258" s="10" t="s">
        <v>102</v>
      </c>
      <c r="AW258" s="10" t="s">
        <v>40</v>
      </c>
      <c r="AX258" s="10" t="s">
        <v>84</v>
      </c>
      <c r="AY258" s="174" t="s">
        <v>165</v>
      </c>
    </row>
    <row r="259" spans="2:65" s="1" customFormat="1" ht="31.5" customHeight="1" x14ac:dyDescent="0.3">
      <c r="B259" s="32"/>
      <c r="C259" s="160" t="s">
        <v>301</v>
      </c>
      <c r="D259" s="160" t="s">
        <v>166</v>
      </c>
      <c r="E259" s="161" t="s">
        <v>302</v>
      </c>
      <c r="F259" s="254" t="s">
        <v>303</v>
      </c>
      <c r="G259" s="255"/>
      <c r="H259" s="255"/>
      <c r="I259" s="255"/>
      <c r="J259" s="162" t="s">
        <v>304</v>
      </c>
      <c r="K259" s="163">
        <v>1.2609999999999999</v>
      </c>
      <c r="L259" s="256">
        <v>0</v>
      </c>
      <c r="M259" s="255"/>
      <c r="N259" s="257">
        <f>ROUND(L259*K259,2)</f>
        <v>0</v>
      </c>
      <c r="O259" s="255"/>
      <c r="P259" s="255"/>
      <c r="Q259" s="255"/>
      <c r="R259" s="34"/>
      <c r="T259" s="164" t="s">
        <v>33</v>
      </c>
      <c r="U259" s="41" t="s">
        <v>49</v>
      </c>
      <c r="V259" s="33"/>
      <c r="W259" s="165">
        <f>V259*K259</f>
        <v>0</v>
      </c>
      <c r="X259" s="165">
        <v>0</v>
      </c>
      <c r="Y259" s="165">
        <f>X259*K259</f>
        <v>0</v>
      </c>
      <c r="Z259" s="165">
        <v>1.8</v>
      </c>
      <c r="AA259" s="166">
        <f>Z259*K259</f>
        <v>2.2698</v>
      </c>
      <c r="AR259" s="15" t="s">
        <v>170</v>
      </c>
      <c r="AT259" s="15" t="s">
        <v>166</v>
      </c>
      <c r="AU259" s="15" t="s">
        <v>102</v>
      </c>
      <c r="AY259" s="15" t="s">
        <v>165</v>
      </c>
      <c r="BE259" s="103">
        <f>IF(U259="základní",N259,0)</f>
        <v>0</v>
      </c>
      <c r="BF259" s="103">
        <f>IF(U259="snížená",N259,0)</f>
        <v>0</v>
      </c>
      <c r="BG259" s="103">
        <f>IF(U259="zákl. přenesená",N259,0)</f>
        <v>0</v>
      </c>
      <c r="BH259" s="103">
        <f>IF(U259="sníž. přenesená",N259,0)</f>
        <v>0</v>
      </c>
      <c r="BI259" s="103">
        <f>IF(U259="nulová",N259,0)</f>
        <v>0</v>
      </c>
      <c r="BJ259" s="15" t="s">
        <v>24</v>
      </c>
      <c r="BK259" s="103">
        <f>ROUND(L259*K259,2)</f>
        <v>0</v>
      </c>
      <c r="BL259" s="15" t="s">
        <v>170</v>
      </c>
      <c r="BM259" s="15" t="s">
        <v>305</v>
      </c>
    </row>
    <row r="260" spans="2:65" s="10" customFormat="1" ht="22.5" customHeight="1" x14ac:dyDescent="0.3">
      <c r="B260" s="167"/>
      <c r="C260" s="168"/>
      <c r="D260" s="168"/>
      <c r="E260" s="169" t="s">
        <v>33</v>
      </c>
      <c r="F260" s="258" t="s">
        <v>306</v>
      </c>
      <c r="G260" s="259"/>
      <c r="H260" s="259"/>
      <c r="I260" s="259"/>
      <c r="J260" s="168"/>
      <c r="K260" s="170">
        <v>0.73699999999999999</v>
      </c>
      <c r="L260" s="168"/>
      <c r="M260" s="168"/>
      <c r="N260" s="168"/>
      <c r="O260" s="168"/>
      <c r="P260" s="168"/>
      <c r="Q260" s="168"/>
      <c r="R260" s="171"/>
      <c r="T260" s="172"/>
      <c r="U260" s="168"/>
      <c r="V260" s="168"/>
      <c r="W260" s="168"/>
      <c r="X260" s="168"/>
      <c r="Y260" s="168"/>
      <c r="Z260" s="168"/>
      <c r="AA260" s="173"/>
      <c r="AT260" s="174" t="s">
        <v>173</v>
      </c>
      <c r="AU260" s="174" t="s">
        <v>102</v>
      </c>
      <c r="AV260" s="10" t="s">
        <v>102</v>
      </c>
      <c r="AW260" s="10" t="s">
        <v>40</v>
      </c>
      <c r="AX260" s="10" t="s">
        <v>84</v>
      </c>
      <c r="AY260" s="174" t="s">
        <v>165</v>
      </c>
    </row>
    <row r="261" spans="2:65" s="10" customFormat="1" ht="22.5" customHeight="1" x14ac:dyDescent="0.3">
      <c r="B261" s="167"/>
      <c r="C261" s="168"/>
      <c r="D261" s="168"/>
      <c r="E261" s="169" t="s">
        <v>33</v>
      </c>
      <c r="F261" s="260" t="s">
        <v>307</v>
      </c>
      <c r="G261" s="259"/>
      <c r="H261" s="259"/>
      <c r="I261" s="259"/>
      <c r="J261" s="168"/>
      <c r="K261" s="170">
        <v>0.52400000000000002</v>
      </c>
      <c r="L261" s="168"/>
      <c r="M261" s="168"/>
      <c r="N261" s="168"/>
      <c r="O261" s="168"/>
      <c r="P261" s="168"/>
      <c r="Q261" s="168"/>
      <c r="R261" s="171"/>
      <c r="T261" s="172"/>
      <c r="U261" s="168"/>
      <c r="V261" s="168"/>
      <c r="W261" s="168"/>
      <c r="X261" s="168"/>
      <c r="Y261" s="168"/>
      <c r="Z261" s="168"/>
      <c r="AA261" s="173"/>
      <c r="AT261" s="174" t="s">
        <v>173</v>
      </c>
      <c r="AU261" s="174" t="s">
        <v>102</v>
      </c>
      <c r="AV261" s="10" t="s">
        <v>102</v>
      </c>
      <c r="AW261" s="10" t="s">
        <v>40</v>
      </c>
      <c r="AX261" s="10" t="s">
        <v>84</v>
      </c>
      <c r="AY261" s="174" t="s">
        <v>165</v>
      </c>
    </row>
    <row r="262" spans="2:65" s="1" customFormat="1" ht="31.5" customHeight="1" x14ac:dyDescent="0.3">
      <c r="B262" s="32"/>
      <c r="C262" s="160" t="s">
        <v>308</v>
      </c>
      <c r="D262" s="160" t="s">
        <v>166</v>
      </c>
      <c r="E262" s="161" t="s">
        <v>309</v>
      </c>
      <c r="F262" s="254" t="s">
        <v>310</v>
      </c>
      <c r="G262" s="255"/>
      <c r="H262" s="255"/>
      <c r="I262" s="255"/>
      <c r="J262" s="162" t="s">
        <v>169</v>
      </c>
      <c r="K262" s="163">
        <v>32.42</v>
      </c>
      <c r="L262" s="256">
        <v>0</v>
      </c>
      <c r="M262" s="255"/>
      <c r="N262" s="257">
        <f>ROUND(L262*K262,2)</f>
        <v>0</v>
      </c>
      <c r="O262" s="255"/>
      <c r="P262" s="255"/>
      <c r="Q262" s="255"/>
      <c r="R262" s="34"/>
      <c r="T262" s="164" t="s">
        <v>33</v>
      </c>
      <c r="U262" s="41" t="s">
        <v>49</v>
      </c>
      <c r="V262" s="33"/>
      <c r="W262" s="165">
        <f>V262*K262</f>
        <v>0</v>
      </c>
      <c r="X262" s="165">
        <v>0</v>
      </c>
      <c r="Y262" s="165">
        <f>X262*K262</f>
        <v>0</v>
      </c>
      <c r="Z262" s="165">
        <v>3.5000000000000003E-2</v>
      </c>
      <c r="AA262" s="166">
        <f>Z262*K262</f>
        <v>1.1347000000000003</v>
      </c>
      <c r="AR262" s="15" t="s">
        <v>170</v>
      </c>
      <c r="AT262" s="15" t="s">
        <v>166</v>
      </c>
      <c r="AU262" s="15" t="s">
        <v>102</v>
      </c>
      <c r="AY262" s="15" t="s">
        <v>165</v>
      </c>
      <c r="BE262" s="103">
        <f>IF(U262="základní",N262,0)</f>
        <v>0</v>
      </c>
      <c r="BF262" s="103">
        <f>IF(U262="snížená",N262,0)</f>
        <v>0</v>
      </c>
      <c r="BG262" s="103">
        <f>IF(U262="zákl. přenesená",N262,0)</f>
        <v>0</v>
      </c>
      <c r="BH262" s="103">
        <f>IF(U262="sníž. přenesená",N262,0)</f>
        <v>0</v>
      </c>
      <c r="BI262" s="103">
        <f>IF(U262="nulová",N262,0)</f>
        <v>0</v>
      </c>
      <c r="BJ262" s="15" t="s">
        <v>24</v>
      </c>
      <c r="BK262" s="103">
        <f>ROUND(L262*K262,2)</f>
        <v>0</v>
      </c>
      <c r="BL262" s="15" t="s">
        <v>170</v>
      </c>
      <c r="BM262" s="15" t="s">
        <v>311</v>
      </c>
    </row>
    <row r="263" spans="2:65" s="10" customFormat="1" ht="22.5" customHeight="1" x14ac:dyDescent="0.3">
      <c r="B263" s="167"/>
      <c r="C263" s="168"/>
      <c r="D263" s="168"/>
      <c r="E263" s="169" t="s">
        <v>33</v>
      </c>
      <c r="F263" s="258" t="s">
        <v>312</v>
      </c>
      <c r="G263" s="259"/>
      <c r="H263" s="259"/>
      <c r="I263" s="259"/>
      <c r="J263" s="168"/>
      <c r="K263" s="170">
        <v>2.2799999999999998</v>
      </c>
      <c r="L263" s="168"/>
      <c r="M263" s="168"/>
      <c r="N263" s="168"/>
      <c r="O263" s="168"/>
      <c r="P263" s="168"/>
      <c r="Q263" s="168"/>
      <c r="R263" s="171"/>
      <c r="T263" s="172"/>
      <c r="U263" s="168"/>
      <c r="V263" s="168"/>
      <c r="W263" s="168"/>
      <c r="X263" s="168"/>
      <c r="Y263" s="168"/>
      <c r="Z263" s="168"/>
      <c r="AA263" s="173"/>
      <c r="AT263" s="174" t="s">
        <v>173</v>
      </c>
      <c r="AU263" s="174" t="s">
        <v>102</v>
      </c>
      <c r="AV263" s="10" t="s">
        <v>102</v>
      </c>
      <c r="AW263" s="10" t="s">
        <v>40</v>
      </c>
      <c r="AX263" s="10" t="s">
        <v>84</v>
      </c>
      <c r="AY263" s="174" t="s">
        <v>165</v>
      </c>
    </row>
    <row r="264" spans="2:65" s="10" customFormat="1" ht="22.5" customHeight="1" x14ac:dyDescent="0.3">
      <c r="B264" s="167"/>
      <c r="C264" s="168"/>
      <c r="D264" s="168"/>
      <c r="E264" s="169" t="s">
        <v>33</v>
      </c>
      <c r="F264" s="260" t="s">
        <v>313</v>
      </c>
      <c r="G264" s="259"/>
      <c r="H264" s="259"/>
      <c r="I264" s="259"/>
      <c r="J264" s="168"/>
      <c r="K264" s="170">
        <v>3.97</v>
      </c>
      <c r="L264" s="168"/>
      <c r="M264" s="168"/>
      <c r="N264" s="168"/>
      <c r="O264" s="168"/>
      <c r="P264" s="168"/>
      <c r="Q264" s="168"/>
      <c r="R264" s="171"/>
      <c r="T264" s="172"/>
      <c r="U264" s="168"/>
      <c r="V264" s="168"/>
      <c r="W264" s="168"/>
      <c r="X264" s="168"/>
      <c r="Y264" s="168"/>
      <c r="Z264" s="168"/>
      <c r="AA264" s="173"/>
      <c r="AT264" s="174" t="s">
        <v>173</v>
      </c>
      <c r="AU264" s="174" t="s">
        <v>102</v>
      </c>
      <c r="AV264" s="10" t="s">
        <v>102</v>
      </c>
      <c r="AW264" s="10" t="s">
        <v>40</v>
      </c>
      <c r="AX264" s="10" t="s">
        <v>84</v>
      </c>
      <c r="AY264" s="174" t="s">
        <v>165</v>
      </c>
    </row>
    <row r="265" spans="2:65" s="10" customFormat="1" ht="22.5" customHeight="1" x14ac:dyDescent="0.3">
      <c r="B265" s="167"/>
      <c r="C265" s="168"/>
      <c r="D265" s="168"/>
      <c r="E265" s="169" t="s">
        <v>33</v>
      </c>
      <c r="F265" s="260" t="s">
        <v>314</v>
      </c>
      <c r="G265" s="259"/>
      <c r="H265" s="259"/>
      <c r="I265" s="259"/>
      <c r="J265" s="168"/>
      <c r="K265" s="170">
        <v>5.0999999999999996</v>
      </c>
      <c r="L265" s="168"/>
      <c r="M265" s="168"/>
      <c r="N265" s="168"/>
      <c r="O265" s="168"/>
      <c r="P265" s="168"/>
      <c r="Q265" s="168"/>
      <c r="R265" s="171"/>
      <c r="T265" s="172"/>
      <c r="U265" s="168"/>
      <c r="V265" s="168"/>
      <c r="W265" s="168"/>
      <c r="X265" s="168"/>
      <c r="Y265" s="168"/>
      <c r="Z265" s="168"/>
      <c r="AA265" s="173"/>
      <c r="AT265" s="174" t="s">
        <v>173</v>
      </c>
      <c r="AU265" s="174" t="s">
        <v>102</v>
      </c>
      <c r="AV265" s="10" t="s">
        <v>102</v>
      </c>
      <c r="AW265" s="10" t="s">
        <v>40</v>
      </c>
      <c r="AX265" s="10" t="s">
        <v>84</v>
      </c>
      <c r="AY265" s="174" t="s">
        <v>165</v>
      </c>
    </row>
    <row r="266" spans="2:65" s="10" customFormat="1" ht="22.5" customHeight="1" x14ac:dyDescent="0.3">
      <c r="B266" s="167"/>
      <c r="C266" s="168"/>
      <c r="D266" s="168"/>
      <c r="E266" s="169" t="s">
        <v>33</v>
      </c>
      <c r="F266" s="260" t="s">
        <v>315</v>
      </c>
      <c r="G266" s="259"/>
      <c r="H266" s="259"/>
      <c r="I266" s="259"/>
      <c r="J266" s="168"/>
      <c r="K266" s="170">
        <v>1.08</v>
      </c>
      <c r="L266" s="168"/>
      <c r="M266" s="168"/>
      <c r="N266" s="168"/>
      <c r="O266" s="168"/>
      <c r="P266" s="168"/>
      <c r="Q266" s="168"/>
      <c r="R266" s="171"/>
      <c r="T266" s="172"/>
      <c r="U266" s="168"/>
      <c r="V266" s="168"/>
      <c r="W266" s="168"/>
      <c r="X266" s="168"/>
      <c r="Y266" s="168"/>
      <c r="Z266" s="168"/>
      <c r="AA266" s="173"/>
      <c r="AT266" s="174" t="s">
        <v>173</v>
      </c>
      <c r="AU266" s="174" t="s">
        <v>102</v>
      </c>
      <c r="AV266" s="10" t="s">
        <v>102</v>
      </c>
      <c r="AW266" s="10" t="s">
        <v>40</v>
      </c>
      <c r="AX266" s="10" t="s">
        <v>84</v>
      </c>
      <c r="AY266" s="174" t="s">
        <v>165</v>
      </c>
    </row>
    <row r="267" spans="2:65" s="10" customFormat="1" ht="22.5" customHeight="1" x14ac:dyDescent="0.3">
      <c r="B267" s="167"/>
      <c r="C267" s="168"/>
      <c r="D267" s="168"/>
      <c r="E267" s="169" t="s">
        <v>33</v>
      </c>
      <c r="F267" s="260" t="s">
        <v>316</v>
      </c>
      <c r="G267" s="259"/>
      <c r="H267" s="259"/>
      <c r="I267" s="259"/>
      <c r="J267" s="168"/>
      <c r="K267" s="170">
        <v>1.56</v>
      </c>
      <c r="L267" s="168"/>
      <c r="M267" s="168"/>
      <c r="N267" s="168"/>
      <c r="O267" s="168"/>
      <c r="P267" s="168"/>
      <c r="Q267" s="168"/>
      <c r="R267" s="171"/>
      <c r="T267" s="172"/>
      <c r="U267" s="168"/>
      <c r="V267" s="168"/>
      <c r="W267" s="168"/>
      <c r="X267" s="168"/>
      <c r="Y267" s="168"/>
      <c r="Z267" s="168"/>
      <c r="AA267" s="173"/>
      <c r="AT267" s="174" t="s">
        <v>173</v>
      </c>
      <c r="AU267" s="174" t="s">
        <v>102</v>
      </c>
      <c r="AV267" s="10" t="s">
        <v>102</v>
      </c>
      <c r="AW267" s="10" t="s">
        <v>40</v>
      </c>
      <c r="AX267" s="10" t="s">
        <v>84</v>
      </c>
      <c r="AY267" s="174" t="s">
        <v>165</v>
      </c>
    </row>
    <row r="268" spans="2:65" s="10" customFormat="1" ht="22.5" customHeight="1" x14ac:dyDescent="0.3">
      <c r="B268" s="167"/>
      <c r="C268" s="168"/>
      <c r="D268" s="168"/>
      <c r="E268" s="169" t="s">
        <v>33</v>
      </c>
      <c r="F268" s="260" t="s">
        <v>317</v>
      </c>
      <c r="G268" s="259"/>
      <c r="H268" s="259"/>
      <c r="I268" s="259"/>
      <c r="J268" s="168"/>
      <c r="K268" s="170">
        <v>1.47</v>
      </c>
      <c r="L268" s="168"/>
      <c r="M268" s="168"/>
      <c r="N268" s="168"/>
      <c r="O268" s="168"/>
      <c r="P268" s="168"/>
      <c r="Q268" s="168"/>
      <c r="R268" s="171"/>
      <c r="T268" s="172"/>
      <c r="U268" s="168"/>
      <c r="V268" s="168"/>
      <c r="W268" s="168"/>
      <c r="X268" s="168"/>
      <c r="Y268" s="168"/>
      <c r="Z268" s="168"/>
      <c r="AA268" s="173"/>
      <c r="AT268" s="174" t="s">
        <v>173</v>
      </c>
      <c r="AU268" s="174" t="s">
        <v>102</v>
      </c>
      <c r="AV268" s="10" t="s">
        <v>102</v>
      </c>
      <c r="AW268" s="10" t="s">
        <v>40</v>
      </c>
      <c r="AX268" s="10" t="s">
        <v>84</v>
      </c>
      <c r="AY268" s="174" t="s">
        <v>165</v>
      </c>
    </row>
    <row r="269" spans="2:65" s="10" customFormat="1" ht="22.5" customHeight="1" x14ac:dyDescent="0.3">
      <c r="B269" s="167"/>
      <c r="C269" s="168"/>
      <c r="D269" s="168"/>
      <c r="E269" s="169" t="s">
        <v>33</v>
      </c>
      <c r="F269" s="260" t="s">
        <v>318</v>
      </c>
      <c r="G269" s="259"/>
      <c r="H269" s="259"/>
      <c r="I269" s="259"/>
      <c r="J269" s="168"/>
      <c r="K269" s="170">
        <v>1.04</v>
      </c>
      <c r="L269" s="168"/>
      <c r="M269" s="168"/>
      <c r="N269" s="168"/>
      <c r="O269" s="168"/>
      <c r="P269" s="168"/>
      <c r="Q269" s="168"/>
      <c r="R269" s="171"/>
      <c r="T269" s="172"/>
      <c r="U269" s="168"/>
      <c r="V269" s="168"/>
      <c r="W269" s="168"/>
      <c r="X269" s="168"/>
      <c r="Y269" s="168"/>
      <c r="Z269" s="168"/>
      <c r="AA269" s="173"/>
      <c r="AT269" s="174" t="s">
        <v>173</v>
      </c>
      <c r="AU269" s="174" t="s">
        <v>102</v>
      </c>
      <c r="AV269" s="10" t="s">
        <v>102</v>
      </c>
      <c r="AW269" s="10" t="s">
        <v>40</v>
      </c>
      <c r="AX269" s="10" t="s">
        <v>84</v>
      </c>
      <c r="AY269" s="174" t="s">
        <v>165</v>
      </c>
    </row>
    <row r="270" spans="2:65" s="10" customFormat="1" ht="22.5" customHeight="1" x14ac:dyDescent="0.3">
      <c r="B270" s="167"/>
      <c r="C270" s="168"/>
      <c r="D270" s="168"/>
      <c r="E270" s="169" t="s">
        <v>33</v>
      </c>
      <c r="F270" s="260" t="s">
        <v>319</v>
      </c>
      <c r="G270" s="259"/>
      <c r="H270" s="259"/>
      <c r="I270" s="259"/>
      <c r="J270" s="168"/>
      <c r="K270" s="170">
        <v>2.1800000000000002</v>
      </c>
      <c r="L270" s="168"/>
      <c r="M270" s="168"/>
      <c r="N270" s="168"/>
      <c r="O270" s="168"/>
      <c r="P270" s="168"/>
      <c r="Q270" s="168"/>
      <c r="R270" s="171"/>
      <c r="T270" s="172"/>
      <c r="U270" s="168"/>
      <c r="V270" s="168"/>
      <c r="W270" s="168"/>
      <c r="X270" s="168"/>
      <c r="Y270" s="168"/>
      <c r="Z270" s="168"/>
      <c r="AA270" s="173"/>
      <c r="AT270" s="174" t="s">
        <v>173</v>
      </c>
      <c r="AU270" s="174" t="s">
        <v>102</v>
      </c>
      <c r="AV270" s="10" t="s">
        <v>102</v>
      </c>
      <c r="AW270" s="10" t="s">
        <v>40</v>
      </c>
      <c r="AX270" s="10" t="s">
        <v>84</v>
      </c>
      <c r="AY270" s="174" t="s">
        <v>165</v>
      </c>
    </row>
    <row r="271" spans="2:65" s="10" customFormat="1" ht="22.5" customHeight="1" x14ac:dyDescent="0.3">
      <c r="B271" s="167"/>
      <c r="C271" s="168"/>
      <c r="D271" s="168"/>
      <c r="E271" s="169" t="s">
        <v>33</v>
      </c>
      <c r="F271" s="260" t="s">
        <v>320</v>
      </c>
      <c r="G271" s="259"/>
      <c r="H271" s="259"/>
      <c r="I271" s="259"/>
      <c r="J271" s="168"/>
      <c r="K271" s="170">
        <v>2.2000000000000002</v>
      </c>
      <c r="L271" s="168"/>
      <c r="M271" s="168"/>
      <c r="N271" s="168"/>
      <c r="O271" s="168"/>
      <c r="P271" s="168"/>
      <c r="Q271" s="168"/>
      <c r="R271" s="171"/>
      <c r="T271" s="172"/>
      <c r="U271" s="168"/>
      <c r="V271" s="168"/>
      <c r="W271" s="168"/>
      <c r="X271" s="168"/>
      <c r="Y271" s="168"/>
      <c r="Z271" s="168"/>
      <c r="AA271" s="173"/>
      <c r="AT271" s="174" t="s">
        <v>173</v>
      </c>
      <c r="AU271" s="174" t="s">
        <v>102</v>
      </c>
      <c r="AV271" s="10" t="s">
        <v>102</v>
      </c>
      <c r="AW271" s="10" t="s">
        <v>40</v>
      </c>
      <c r="AX271" s="10" t="s">
        <v>84</v>
      </c>
      <c r="AY271" s="174" t="s">
        <v>165</v>
      </c>
    </row>
    <row r="272" spans="2:65" s="10" customFormat="1" ht="22.5" customHeight="1" x14ac:dyDescent="0.3">
      <c r="B272" s="167"/>
      <c r="C272" s="168"/>
      <c r="D272" s="168"/>
      <c r="E272" s="169" t="s">
        <v>33</v>
      </c>
      <c r="F272" s="260" t="s">
        <v>321</v>
      </c>
      <c r="G272" s="259"/>
      <c r="H272" s="259"/>
      <c r="I272" s="259"/>
      <c r="J272" s="168"/>
      <c r="K272" s="170">
        <v>3.16</v>
      </c>
      <c r="L272" s="168"/>
      <c r="M272" s="168"/>
      <c r="N272" s="168"/>
      <c r="O272" s="168"/>
      <c r="P272" s="168"/>
      <c r="Q272" s="168"/>
      <c r="R272" s="171"/>
      <c r="T272" s="172"/>
      <c r="U272" s="168"/>
      <c r="V272" s="168"/>
      <c r="W272" s="168"/>
      <c r="X272" s="168"/>
      <c r="Y272" s="168"/>
      <c r="Z272" s="168"/>
      <c r="AA272" s="173"/>
      <c r="AT272" s="174" t="s">
        <v>173</v>
      </c>
      <c r="AU272" s="174" t="s">
        <v>102</v>
      </c>
      <c r="AV272" s="10" t="s">
        <v>102</v>
      </c>
      <c r="AW272" s="10" t="s">
        <v>40</v>
      </c>
      <c r="AX272" s="10" t="s">
        <v>84</v>
      </c>
      <c r="AY272" s="174" t="s">
        <v>165</v>
      </c>
    </row>
    <row r="273" spans="2:65" s="10" customFormat="1" ht="22.5" customHeight="1" x14ac:dyDescent="0.3">
      <c r="B273" s="167"/>
      <c r="C273" s="168"/>
      <c r="D273" s="168"/>
      <c r="E273" s="169" t="s">
        <v>33</v>
      </c>
      <c r="F273" s="260" t="s">
        <v>322</v>
      </c>
      <c r="G273" s="259"/>
      <c r="H273" s="259"/>
      <c r="I273" s="259"/>
      <c r="J273" s="168"/>
      <c r="K273" s="170">
        <v>6.34</v>
      </c>
      <c r="L273" s="168"/>
      <c r="M273" s="168"/>
      <c r="N273" s="168"/>
      <c r="O273" s="168"/>
      <c r="P273" s="168"/>
      <c r="Q273" s="168"/>
      <c r="R273" s="171"/>
      <c r="T273" s="172"/>
      <c r="U273" s="168"/>
      <c r="V273" s="168"/>
      <c r="W273" s="168"/>
      <c r="X273" s="168"/>
      <c r="Y273" s="168"/>
      <c r="Z273" s="168"/>
      <c r="AA273" s="173"/>
      <c r="AT273" s="174" t="s">
        <v>173</v>
      </c>
      <c r="AU273" s="174" t="s">
        <v>102</v>
      </c>
      <c r="AV273" s="10" t="s">
        <v>102</v>
      </c>
      <c r="AW273" s="10" t="s">
        <v>40</v>
      </c>
      <c r="AX273" s="10" t="s">
        <v>84</v>
      </c>
      <c r="AY273" s="174" t="s">
        <v>165</v>
      </c>
    </row>
    <row r="274" spans="2:65" s="10" customFormat="1" ht="22.5" customHeight="1" x14ac:dyDescent="0.3">
      <c r="B274" s="167"/>
      <c r="C274" s="168"/>
      <c r="D274" s="168"/>
      <c r="E274" s="169" t="s">
        <v>33</v>
      </c>
      <c r="F274" s="260" t="s">
        <v>323</v>
      </c>
      <c r="G274" s="259"/>
      <c r="H274" s="259"/>
      <c r="I274" s="259"/>
      <c r="J274" s="168"/>
      <c r="K274" s="170">
        <v>1.04</v>
      </c>
      <c r="L274" s="168"/>
      <c r="M274" s="168"/>
      <c r="N274" s="168"/>
      <c r="O274" s="168"/>
      <c r="P274" s="168"/>
      <c r="Q274" s="168"/>
      <c r="R274" s="171"/>
      <c r="T274" s="172"/>
      <c r="U274" s="168"/>
      <c r="V274" s="168"/>
      <c r="W274" s="168"/>
      <c r="X274" s="168"/>
      <c r="Y274" s="168"/>
      <c r="Z274" s="168"/>
      <c r="AA274" s="173"/>
      <c r="AT274" s="174" t="s">
        <v>173</v>
      </c>
      <c r="AU274" s="174" t="s">
        <v>102</v>
      </c>
      <c r="AV274" s="10" t="s">
        <v>102</v>
      </c>
      <c r="AW274" s="10" t="s">
        <v>40</v>
      </c>
      <c r="AX274" s="10" t="s">
        <v>84</v>
      </c>
      <c r="AY274" s="174" t="s">
        <v>165</v>
      </c>
    </row>
    <row r="275" spans="2:65" s="10" customFormat="1" ht="22.5" customHeight="1" x14ac:dyDescent="0.3">
      <c r="B275" s="167"/>
      <c r="C275" s="168"/>
      <c r="D275" s="168"/>
      <c r="E275" s="169" t="s">
        <v>33</v>
      </c>
      <c r="F275" s="260" t="s">
        <v>324</v>
      </c>
      <c r="G275" s="259"/>
      <c r="H275" s="259"/>
      <c r="I275" s="259"/>
      <c r="J275" s="168"/>
      <c r="K275" s="170">
        <v>1</v>
      </c>
      <c r="L275" s="168"/>
      <c r="M275" s="168"/>
      <c r="N275" s="168"/>
      <c r="O275" s="168"/>
      <c r="P275" s="168"/>
      <c r="Q275" s="168"/>
      <c r="R275" s="171"/>
      <c r="T275" s="172"/>
      <c r="U275" s="168"/>
      <c r="V275" s="168"/>
      <c r="W275" s="168"/>
      <c r="X275" s="168"/>
      <c r="Y275" s="168"/>
      <c r="Z275" s="168"/>
      <c r="AA275" s="173"/>
      <c r="AT275" s="174" t="s">
        <v>173</v>
      </c>
      <c r="AU275" s="174" t="s">
        <v>102</v>
      </c>
      <c r="AV275" s="10" t="s">
        <v>102</v>
      </c>
      <c r="AW275" s="10" t="s">
        <v>40</v>
      </c>
      <c r="AX275" s="10" t="s">
        <v>84</v>
      </c>
      <c r="AY275" s="174" t="s">
        <v>165</v>
      </c>
    </row>
    <row r="276" spans="2:65" s="1" customFormat="1" ht="31.5" customHeight="1" x14ac:dyDescent="0.3">
      <c r="B276" s="32"/>
      <c r="C276" s="160" t="s">
        <v>8</v>
      </c>
      <c r="D276" s="160" t="s">
        <v>166</v>
      </c>
      <c r="E276" s="161" t="s">
        <v>325</v>
      </c>
      <c r="F276" s="254" t="s">
        <v>326</v>
      </c>
      <c r="G276" s="255"/>
      <c r="H276" s="255"/>
      <c r="I276" s="255"/>
      <c r="J276" s="162" t="s">
        <v>169</v>
      </c>
      <c r="K276" s="163">
        <v>32.42</v>
      </c>
      <c r="L276" s="256">
        <v>0</v>
      </c>
      <c r="M276" s="255"/>
      <c r="N276" s="257">
        <f>ROUND(L276*K276,2)</f>
        <v>0</v>
      </c>
      <c r="O276" s="255"/>
      <c r="P276" s="255"/>
      <c r="Q276" s="255"/>
      <c r="R276" s="34"/>
      <c r="T276" s="164" t="s">
        <v>33</v>
      </c>
      <c r="U276" s="41" t="s">
        <v>49</v>
      </c>
      <c r="V276" s="33"/>
      <c r="W276" s="165">
        <f>V276*K276</f>
        <v>0</v>
      </c>
      <c r="X276" s="165">
        <v>0</v>
      </c>
      <c r="Y276" s="165">
        <f>X276*K276</f>
        <v>0</v>
      </c>
      <c r="Z276" s="165">
        <v>3.7999999999999999E-2</v>
      </c>
      <c r="AA276" s="166">
        <f>Z276*K276</f>
        <v>1.2319599999999999</v>
      </c>
      <c r="AR276" s="15" t="s">
        <v>170</v>
      </c>
      <c r="AT276" s="15" t="s">
        <v>166</v>
      </c>
      <c r="AU276" s="15" t="s">
        <v>102</v>
      </c>
      <c r="AY276" s="15" t="s">
        <v>165</v>
      </c>
      <c r="BE276" s="103">
        <f>IF(U276="základní",N276,0)</f>
        <v>0</v>
      </c>
      <c r="BF276" s="103">
        <f>IF(U276="snížená",N276,0)</f>
        <v>0</v>
      </c>
      <c r="BG276" s="103">
        <f>IF(U276="zákl. přenesená",N276,0)</f>
        <v>0</v>
      </c>
      <c r="BH276" s="103">
        <f>IF(U276="sníž. přenesená",N276,0)</f>
        <v>0</v>
      </c>
      <c r="BI276" s="103">
        <f>IF(U276="nulová",N276,0)</f>
        <v>0</v>
      </c>
      <c r="BJ276" s="15" t="s">
        <v>24</v>
      </c>
      <c r="BK276" s="103">
        <f>ROUND(L276*K276,2)</f>
        <v>0</v>
      </c>
      <c r="BL276" s="15" t="s">
        <v>170</v>
      </c>
      <c r="BM276" s="15" t="s">
        <v>327</v>
      </c>
    </row>
    <row r="277" spans="2:65" s="1" customFormat="1" ht="22.5" customHeight="1" x14ac:dyDescent="0.3">
      <c r="B277" s="32"/>
      <c r="C277" s="160" t="s">
        <v>328</v>
      </c>
      <c r="D277" s="160" t="s">
        <v>166</v>
      </c>
      <c r="E277" s="161" t="s">
        <v>329</v>
      </c>
      <c r="F277" s="254" t="s">
        <v>330</v>
      </c>
      <c r="G277" s="255"/>
      <c r="H277" s="255"/>
      <c r="I277" s="255"/>
      <c r="J277" s="162" t="s">
        <v>169</v>
      </c>
      <c r="K277" s="163">
        <v>11.426</v>
      </c>
      <c r="L277" s="256">
        <v>0</v>
      </c>
      <c r="M277" s="255"/>
      <c r="N277" s="257">
        <f>ROUND(L277*K277,2)</f>
        <v>0</v>
      </c>
      <c r="O277" s="255"/>
      <c r="P277" s="255"/>
      <c r="Q277" s="255"/>
      <c r="R277" s="34"/>
      <c r="T277" s="164" t="s">
        <v>33</v>
      </c>
      <c r="U277" s="41" t="s">
        <v>49</v>
      </c>
      <c r="V277" s="33"/>
      <c r="W277" s="165">
        <f>V277*K277</f>
        <v>0</v>
      </c>
      <c r="X277" s="165">
        <v>0</v>
      </c>
      <c r="Y277" s="165">
        <f>X277*K277</f>
        <v>0</v>
      </c>
      <c r="Z277" s="165">
        <v>7.5999999999999998E-2</v>
      </c>
      <c r="AA277" s="166">
        <f>Z277*K277</f>
        <v>0.86837600000000004</v>
      </c>
      <c r="AR277" s="15" t="s">
        <v>170</v>
      </c>
      <c r="AT277" s="15" t="s">
        <v>166</v>
      </c>
      <c r="AU277" s="15" t="s">
        <v>102</v>
      </c>
      <c r="AY277" s="15" t="s">
        <v>165</v>
      </c>
      <c r="BE277" s="103">
        <f>IF(U277="základní",N277,0)</f>
        <v>0</v>
      </c>
      <c r="BF277" s="103">
        <f>IF(U277="snížená",N277,0)</f>
        <v>0</v>
      </c>
      <c r="BG277" s="103">
        <f>IF(U277="zákl. přenesená",N277,0)</f>
        <v>0</v>
      </c>
      <c r="BH277" s="103">
        <f>IF(U277="sníž. přenesená",N277,0)</f>
        <v>0</v>
      </c>
      <c r="BI277" s="103">
        <f>IF(U277="nulová",N277,0)</f>
        <v>0</v>
      </c>
      <c r="BJ277" s="15" t="s">
        <v>24</v>
      </c>
      <c r="BK277" s="103">
        <f>ROUND(L277*K277,2)</f>
        <v>0</v>
      </c>
      <c r="BL277" s="15" t="s">
        <v>170</v>
      </c>
      <c r="BM277" s="15" t="s">
        <v>331</v>
      </c>
    </row>
    <row r="278" spans="2:65" s="10" customFormat="1" ht="22.5" customHeight="1" x14ac:dyDescent="0.3">
      <c r="B278" s="167"/>
      <c r="C278" s="168"/>
      <c r="D278" s="168"/>
      <c r="E278" s="169" t="s">
        <v>33</v>
      </c>
      <c r="F278" s="258" t="s">
        <v>332</v>
      </c>
      <c r="G278" s="259"/>
      <c r="H278" s="259"/>
      <c r="I278" s="259"/>
      <c r="J278" s="168"/>
      <c r="K278" s="170">
        <v>1.5760000000000001</v>
      </c>
      <c r="L278" s="168"/>
      <c r="M278" s="168"/>
      <c r="N278" s="168"/>
      <c r="O278" s="168"/>
      <c r="P278" s="168"/>
      <c r="Q278" s="168"/>
      <c r="R278" s="171"/>
      <c r="T278" s="172"/>
      <c r="U278" s="168"/>
      <c r="V278" s="168"/>
      <c r="W278" s="168"/>
      <c r="X278" s="168"/>
      <c r="Y278" s="168"/>
      <c r="Z278" s="168"/>
      <c r="AA278" s="173"/>
      <c r="AT278" s="174" t="s">
        <v>173</v>
      </c>
      <c r="AU278" s="174" t="s">
        <v>102</v>
      </c>
      <c r="AV278" s="10" t="s">
        <v>102</v>
      </c>
      <c r="AW278" s="10" t="s">
        <v>40</v>
      </c>
      <c r="AX278" s="10" t="s">
        <v>84</v>
      </c>
      <c r="AY278" s="174" t="s">
        <v>165</v>
      </c>
    </row>
    <row r="279" spans="2:65" s="10" customFormat="1" ht="22.5" customHeight="1" x14ac:dyDescent="0.3">
      <c r="B279" s="167"/>
      <c r="C279" s="168"/>
      <c r="D279" s="168"/>
      <c r="E279" s="169" t="s">
        <v>33</v>
      </c>
      <c r="F279" s="260" t="s">
        <v>333</v>
      </c>
      <c r="G279" s="259"/>
      <c r="H279" s="259"/>
      <c r="I279" s="259"/>
      <c r="J279" s="168"/>
      <c r="K279" s="170">
        <v>1.1819999999999999</v>
      </c>
      <c r="L279" s="168"/>
      <c r="M279" s="168"/>
      <c r="N279" s="168"/>
      <c r="O279" s="168"/>
      <c r="P279" s="168"/>
      <c r="Q279" s="168"/>
      <c r="R279" s="171"/>
      <c r="T279" s="172"/>
      <c r="U279" s="168"/>
      <c r="V279" s="168"/>
      <c r="W279" s="168"/>
      <c r="X279" s="168"/>
      <c r="Y279" s="168"/>
      <c r="Z279" s="168"/>
      <c r="AA279" s="173"/>
      <c r="AT279" s="174" t="s">
        <v>173</v>
      </c>
      <c r="AU279" s="174" t="s">
        <v>102</v>
      </c>
      <c r="AV279" s="10" t="s">
        <v>102</v>
      </c>
      <c r="AW279" s="10" t="s">
        <v>40</v>
      </c>
      <c r="AX279" s="10" t="s">
        <v>84</v>
      </c>
      <c r="AY279" s="174" t="s">
        <v>165</v>
      </c>
    </row>
    <row r="280" spans="2:65" s="10" customFormat="1" ht="22.5" customHeight="1" x14ac:dyDescent="0.3">
      <c r="B280" s="167"/>
      <c r="C280" s="168"/>
      <c r="D280" s="168"/>
      <c r="E280" s="169" t="s">
        <v>33</v>
      </c>
      <c r="F280" s="260" t="s">
        <v>334</v>
      </c>
      <c r="G280" s="259"/>
      <c r="H280" s="259"/>
      <c r="I280" s="259"/>
      <c r="J280" s="168"/>
      <c r="K280" s="170">
        <v>1.1819999999999999</v>
      </c>
      <c r="L280" s="168"/>
      <c r="M280" s="168"/>
      <c r="N280" s="168"/>
      <c r="O280" s="168"/>
      <c r="P280" s="168"/>
      <c r="Q280" s="168"/>
      <c r="R280" s="171"/>
      <c r="T280" s="172"/>
      <c r="U280" s="168"/>
      <c r="V280" s="168"/>
      <c r="W280" s="168"/>
      <c r="X280" s="168"/>
      <c r="Y280" s="168"/>
      <c r="Z280" s="168"/>
      <c r="AA280" s="173"/>
      <c r="AT280" s="174" t="s">
        <v>173</v>
      </c>
      <c r="AU280" s="174" t="s">
        <v>102</v>
      </c>
      <c r="AV280" s="10" t="s">
        <v>102</v>
      </c>
      <c r="AW280" s="10" t="s">
        <v>40</v>
      </c>
      <c r="AX280" s="10" t="s">
        <v>84</v>
      </c>
      <c r="AY280" s="174" t="s">
        <v>165</v>
      </c>
    </row>
    <row r="281" spans="2:65" s="10" customFormat="1" ht="22.5" customHeight="1" x14ac:dyDescent="0.3">
      <c r="B281" s="167"/>
      <c r="C281" s="168"/>
      <c r="D281" s="168"/>
      <c r="E281" s="169" t="s">
        <v>33</v>
      </c>
      <c r="F281" s="260" t="s">
        <v>335</v>
      </c>
      <c r="G281" s="259"/>
      <c r="H281" s="259"/>
      <c r="I281" s="259"/>
      <c r="J281" s="168"/>
      <c r="K281" s="170">
        <v>1.1819999999999999</v>
      </c>
      <c r="L281" s="168"/>
      <c r="M281" s="168"/>
      <c r="N281" s="168"/>
      <c r="O281" s="168"/>
      <c r="P281" s="168"/>
      <c r="Q281" s="168"/>
      <c r="R281" s="171"/>
      <c r="T281" s="172"/>
      <c r="U281" s="168"/>
      <c r="V281" s="168"/>
      <c r="W281" s="168"/>
      <c r="X281" s="168"/>
      <c r="Y281" s="168"/>
      <c r="Z281" s="168"/>
      <c r="AA281" s="173"/>
      <c r="AT281" s="174" t="s">
        <v>173</v>
      </c>
      <c r="AU281" s="174" t="s">
        <v>102</v>
      </c>
      <c r="AV281" s="10" t="s">
        <v>102</v>
      </c>
      <c r="AW281" s="10" t="s">
        <v>40</v>
      </c>
      <c r="AX281" s="10" t="s">
        <v>84</v>
      </c>
      <c r="AY281" s="174" t="s">
        <v>165</v>
      </c>
    </row>
    <row r="282" spans="2:65" s="10" customFormat="1" ht="22.5" customHeight="1" x14ac:dyDescent="0.3">
      <c r="B282" s="167"/>
      <c r="C282" s="168"/>
      <c r="D282" s="168"/>
      <c r="E282" s="169" t="s">
        <v>33</v>
      </c>
      <c r="F282" s="260" t="s">
        <v>336</v>
      </c>
      <c r="G282" s="259"/>
      <c r="H282" s="259"/>
      <c r="I282" s="259"/>
      <c r="J282" s="168"/>
      <c r="K282" s="170">
        <v>1.1819999999999999</v>
      </c>
      <c r="L282" s="168"/>
      <c r="M282" s="168"/>
      <c r="N282" s="168"/>
      <c r="O282" s="168"/>
      <c r="P282" s="168"/>
      <c r="Q282" s="168"/>
      <c r="R282" s="171"/>
      <c r="T282" s="172"/>
      <c r="U282" s="168"/>
      <c r="V282" s="168"/>
      <c r="W282" s="168"/>
      <c r="X282" s="168"/>
      <c r="Y282" s="168"/>
      <c r="Z282" s="168"/>
      <c r="AA282" s="173"/>
      <c r="AT282" s="174" t="s">
        <v>173</v>
      </c>
      <c r="AU282" s="174" t="s">
        <v>102</v>
      </c>
      <c r="AV282" s="10" t="s">
        <v>102</v>
      </c>
      <c r="AW282" s="10" t="s">
        <v>40</v>
      </c>
      <c r="AX282" s="10" t="s">
        <v>84</v>
      </c>
      <c r="AY282" s="174" t="s">
        <v>165</v>
      </c>
    </row>
    <row r="283" spans="2:65" s="10" customFormat="1" ht="22.5" customHeight="1" x14ac:dyDescent="0.3">
      <c r="B283" s="167"/>
      <c r="C283" s="168"/>
      <c r="D283" s="168"/>
      <c r="E283" s="169" t="s">
        <v>33</v>
      </c>
      <c r="F283" s="260" t="s">
        <v>337</v>
      </c>
      <c r="G283" s="259"/>
      <c r="H283" s="259"/>
      <c r="I283" s="259"/>
      <c r="J283" s="168"/>
      <c r="K283" s="170">
        <v>1.1819999999999999</v>
      </c>
      <c r="L283" s="168"/>
      <c r="M283" s="168"/>
      <c r="N283" s="168"/>
      <c r="O283" s="168"/>
      <c r="P283" s="168"/>
      <c r="Q283" s="168"/>
      <c r="R283" s="171"/>
      <c r="T283" s="172"/>
      <c r="U283" s="168"/>
      <c r="V283" s="168"/>
      <c r="W283" s="168"/>
      <c r="X283" s="168"/>
      <c r="Y283" s="168"/>
      <c r="Z283" s="168"/>
      <c r="AA283" s="173"/>
      <c r="AT283" s="174" t="s">
        <v>173</v>
      </c>
      <c r="AU283" s="174" t="s">
        <v>102</v>
      </c>
      <c r="AV283" s="10" t="s">
        <v>102</v>
      </c>
      <c r="AW283" s="10" t="s">
        <v>40</v>
      </c>
      <c r="AX283" s="10" t="s">
        <v>84</v>
      </c>
      <c r="AY283" s="174" t="s">
        <v>165</v>
      </c>
    </row>
    <row r="284" spans="2:65" s="10" customFormat="1" ht="22.5" customHeight="1" x14ac:dyDescent="0.3">
      <c r="B284" s="167"/>
      <c r="C284" s="168"/>
      <c r="D284" s="168"/>
      <c r="E284" s="169" t="s">
        <v>33</v>
      </c>
      <c r="F284" s="260" t="s">
        <v>338</v>
      </c>
      <c r="G284" s="259"/>
      <c r="H284" s="259"/>
      <c r="I284" s="259"/>
      <c r="J284" s="168"/>
      <c r="K284" s="170">
        <v>1.1819999999999999</v>
      </c>
      <c r="L284" s="168"/>
      <c r="M284" s="168"/>
      <c r="N284" s="168"/>
      <c r="O284" s="168"/>
      <c r="P284" s="168"/>
      <c r="Q284" s="168"/>
      <c r="R284" s="171"/>
      <c r="T284" s="172"/>
      <c r="U284" s="168"/>
      <c r="V284" s="168"/>
      <c r="W284" s="168"/>
      <c r="X284" s="168"/>
      <c r="Y284" s="168"/>
      <c r="Z284" s="168"/>
      <c r="AA284" s="173"/>
      <c r="AT284" s="174" t="s">
        <v>173</v>
      </c>
      <c r="AU284" s="174" t="s">
        <v>102</v>
      </c>
      <c r="AV284" s="10" t="s">
        <v>102</v>
      </c>
      <c r="AW284" s="10" t="s">
        <v>40</v>
      </c>
      <c r="AX284" s="10" t="s">
        <v>84</v>
      </c>
      <c r="AY284" s="174" t="s">
        <v>165</v>
      </c>
    </row>
    <row r="285" spans="2:65" s="10" customFormat="1" ht="22.5" customHeight="1" x14ac:dyDescent="0.3">
      <c r="B285" s="167"/>
      <c r="C285" s="168"/>
      <c r="D285" s="168"/>
      <c r="E285" s="169" t="s">
        <v>33</v>
      </c>
      <c r="F285" s="260" t="s">
        <v>339</v>
      </c>
      <c r="G285" s="259"/>
      <c r="H285" s="259"/>
      <c r="I285" s="259"/>
      <c r="J285" s="168"/>
      <c r="K285" s="170">
        <v>1.1819999999999999</v>
      </c>
      <c r="L285" s="168"/>
      <c r="M285" s="168"/>
      <c r="N285" s="168"/>
      <c r="O285" s="168"/>
      <c r="P285" s="168"/>
      <c r="Q285" s="168"/>
      <c r="R285" s="171"/>
      <c r="T285" s="172"/>
      <c r="U285" s="168"/>
      <c r="V285" s="168"/>
      <c r="W285" s="168"/>
      <c r="X285" s="168"/>
      <c r="Y285" s="168"/>
      <c r="Z285" s="168"/>
      <c r="AA285" s="173"/>
      <c r="AT285" s="174" t="s">
        <v>173</v>
      </c>
      <c r="AU285" s="174" t="s">
        <v>102</v>
      </c>
      <c r="AV285" s="10" t="s">
        <v>102</v>
      </c>
      <c r="AW285" s="10" t="s">
        <v>40</v>
      </c>
      <c r="AX285" s="10" t="s">
        <v>84</v>
      </c>
      <c r="AY285" s="174" t="s">
        <v>165</v>
      </c>
    </row>
    <row r="286" spans="2:65" s="10" customFormat="1" ht="22.5" customHeight="1" x14ac:dyDescent="0.3">
      <c r="B286" s="167"/>
      <c r="C286" s="168"/>
      <c r="D286" s="168"/>
      <c r="E286" s="169" t="s">
        <v>33</v>
      </c>
      <c r="F286" s="260" t="s">
        <v>340</v>
      </c>
      <c r="G286" s="259"/>
      <c r="H286" s="259"/>
      <c r="I286" s="259"/>
      <c r="J286" s="168"/>
      <c r="K286" s="170">
        <v>1.5760000000000001</v>
      </c>
      <c r="L286" s="168"/>
      <c r="M286" s="168"/>
      <c r="N286" s="168"/>
      <c r="O286" s="168"/>
      <c r="P286" s="168"/>
      <c r="Q286" s="168"/>
      <c r="R286" s="171"/>
      <c r="T286" s="172"/>
      <c r="U286" s="168"/>
      <c r="V286" s="168"/>
      <c r="W286" s="168"/>
      <c r="X286" s="168"/>
      <c r="Y286" s="168"/>
      <c r="Z286" s="168"/>
      <c r="AA286" s="173"/>
      <c r="AT286" s="174" t="s">
        <v>173</v>
      </c>
      <c r="AU286" s="174" t="s">
        <v>102</v>
      </c>
      <c r="AV286" s="10" t="s">
        <v>102</v>
      </c>
      <c r="AW286" s="10" t="s">
        <v>40</v>
      </c>
      <c r="AX286" s="10" t="s">
        <v>84</v>
      </c>
      <c r="AY286" s="174" t="s">
        <v>165</v>
      </c>
    </row>
    <row r="287" spans="2:65" s="1" customFormat="1" ht="31.5" customHeight="1" x14ac:dyDescent="0.3">
      <c r="B287" s="32"/>
      <c r="C287" s="160" t="s">
        <v>341</v>
      </c>
      <c r="D287" s="160" t="s">
        <v>166</v>
      </c>
      <c r="E287" s="161" t="s">
        <v>342</v>
      </c>
      <c r="F287" s="254" t="s">
        <v>343</v>
      </c>
      <c r="G287" s="255"/>
      <c r="H287" s="255"/>
      <c r="I287" s="255"/>
      <c r="J287" s="162" t="s">
        <v>183</v>
      </c>
      <c r="K287" s="163">
        <v>30</v>
      </c>
      <c r="L287" s="256">
        <v>0</v>
      </c>
      <c r="M287" s="255"/>
      <c r="N287" s="257">
        <f>ROUND(L287*K287,2)</f>
        <v>0</v>
      </c>
      <c r="O287" s="255"/>
      <c r="P287" s="255"/>
      <c r="Q287" s="255"/>
      <c r="R287" s="34"/>
      <c r="T287" s="164" t="s">
        <v>33</v>
      </c>
      <c r="U287" s="41" t="s">
        <v>49</v>
      </c>
      <c r="V287" s="33"/>
      <c r="W287" s="165">
        <f>V287*K287</f>
        <v>0</v>
      </c>
      <c r="X287" s="165">
        <v>0</v>
      </c>
      <c r="Y287" s="165">
        <f>X287*K287</f>
        <v>0</v>
      </c>
      <c r="Z287" s="165">
        <v>1.2999999999999999E-2</v>
      </c>
      <c r="AA287" s="166">
        <f>Z287*K287</f>
        <v>0.38999999999999996</v>
      </c>
      <c r="AR287" s="15" t="s">
        <v>170</v>
      </c>
      <c r="AT287" s="15" t="s">
        <v>166</v>
      </c>
      <c r="AU287" s="15" t="s">
        <v>102</v>
      </c>
      <c r="AY287" s="15" t="s">
        <v>165</v>
      </c>
      <c r="BE287" s="103">
        <f>IF(U287="základní",N287,0)</f>
        <v>0</v>
      </c>
      <c r="BF287" s="103">
        <f>IF(U287="snížená",N287,0)</f>
        <v>0</v>
      </c>
      <c r="BG287" s="103">
        <f>IF(U287="zákl. přenesená",N287,0)</f>
        <v>0</v>
      </c>
      <c r="BH287" s="103">
        <f>IF(U287="sníž. přenesená",N287,0)</f>
        <v>0</v>
      </c>
      <c r="BI287" s="103">
        <f>IF(U287="nulová",N287,0)</f>
        <v>0</v>
      </c>
      <c r="BJ287" s="15" t="s">
        <v>24</v>
      </c>
      <c r="BK287" s="103">
        <f>ROUND(L287*K287,2)</f>
        <v>0</v>
      </c>
      <c r="BL287" s="15" t="s">
        <v>170</v>
      </c>
      <c r="BM287" s="15" t="s">
        <v>344</v>
      </c>
    </row>
    <row r="288" spans="2:65" s="10" customFormat="1" ht="22.5" customHeight="1" x14ac:dyDescent="0.3">
      <c r="B288" s="167"/>
      <c r="C288" s="168"/>
      <c r="D288" s="168"/>
      <c r="E288" s="169" t="s">
        <v>33</v>
      </c>
      <c r="F288" s="258" t="s">
        <v>345</v>
      </c>
      <c r="G288" s="259"/>
      <c r="H288" s="259"/>
      <c r="I288" s="259"/>
      <c r="J288" s="168"/>
      <c r="K288" s="170">
        <v>30</v>
      </c>
      <c r="L288" s="168"/>
      <c r="M288" s="168"/>
      <c r="N288" s="168"/>
      <c r="O288" s="168"/>
      <c r="P288" s="168"/>
      <c r="Q288" s="168"/>
      <c r="R288" s="171"/>
      <c r="T288" s="172"/>
      <c r="U288" s="168"/>
      <c r="V288" s="168"/>
      <c r="W288" s="168"/>
      <c r="X288" s="168"/>
      <c r="Y288" s="168"/>
      <c r="Z288" s="168"/>
      <c r="AA288" s="173"/>
      <c r="AT288" s="174" t="s">
        <v>173</v>
      </c>
      <c r="AU288" s="174" t="s">
        <v>102</v>
      </c>
      <c r="AV288" s="10" t="s">
        <v>102</v>
      </c>
      <c r="AW288" s="10" t="s">
        <v>40</v>
      </c>
      <c r="AX288" s="10" t="s">
        <v>84</v>
      </c>
      <c r="AY288" s="174" t="s">
        <v>165</v>
      </c>
    </row>
    <row r="289" spans="2:65" s="1" customFormat="1" ht="22.5" customHeight="1" x14ac:dyDescent="0.3">
      <c r="B289" s="32"/>
      <c r="C289" s="160" t="s">
        <v>346</v>
      </c>
      <c r="D289" s="160" t="s">
        <v>166</v>
      </c>
      <c r="E289" s="161" t="s">
        <v>347</v>
      </c>
      <c r="F289" s="254" t="s">
        <v>348</v>
      </c>
      <c r="G289" s="255"/>
      <c r="H289" s="255"/>
      <c r="I289" s="255"/>
      <c r="J289" s="162" t="s">
        <v>183</v>
      </c>
      <c r="K289" s="163">
        <v>24</v>
      </c>
      <c r="L289" s="256">
        <v>0</v>
      </c>
      <c r="M289" s="255"/>
      <c r="N289" s="257">
        <f>ROUND(L289*K289,2)</f>
        <v>0</v>
      </c>
      <c r="O289" s="255"/>
      <c r="P289" s="255"/>
      <c r="Q289" s="255"/>
      <c r="R289" s="34"/>
      <c r="T289" s="164" t="s">
        <v>33</v>
      </c>
      <c r="U289" s="41" t="s">
        <v>49</v>
      </c>
      <c r="V289" s="33"/>
      <c r="W289" s="165">
        <f>V289*K289</f>
        <v>0</v>
      </c>
      <c r="X289" s="165">
        <v>0</v>
      </c>
      <c r="Y289" s="165">
        <f>X289*K289</f>
        <v>0</v>
      </c>
      <c r="Z289" s="165">
        <v>3.6999999999999998E-2</v>
      </c>
      <c r="AA289" s="166">
        <f>Z289*K289</f>
        <v>0.8879999999999999</v>
      </c>
      <c r="AR289" s="15" t="s">
        <v>170</v>
      </c>
      <c r="AT289" s="15" t="s">
        <v>166</v>
      </c>
      <c r="AU289" s="15" t="s">
        <v>102</v>
      </c>
      <c r="AY289" s="15" t="s">
        <v>165</v>
      </c>
      <c r="BE289" s="103">
        <f>IF(U289="základní",N289,0)</f>
        <v>0</v>
      </c>
      <c r="BF289" s="103">
        <f>IF(U289="snížená",N289,0)</f>
        <v>0</v>
      </c>
      <c r="BG289" s="103">
        <f>IF(U289="zákl. přenesená",N289,0)</f>
        <v>0</v>
      </c>
      <c r="BH289" s="103">
        <f>IF(U289="sníž. přenesená",N289,0)</f>
        <v>0</v>
      </c>
      <c r="BI289" s="103">
        <f>IF(U289="nulová",N289,0)</f>
        <v>0</v>
      </c>
      <c r="BJ289" s="15" t="s">
        <v>24</v>
      </c>
      <c r="BK289" s="103">
        <f>ROUND(L289*K289,2)</f>
        <v>0</v>
      </c>
      <c r="BL289" s="15" t="s">
        <v>170</v>
      </c>
      <c r="BM289" s="15" t="s">
        <v>349</v>
      </c>
    </row>
    <row r="290" spans="2:65" s="10" customFormat="1" ht="22.5" customHeight="1" x14ac:dyDescent="0.3">
      <c r="B290" s="167"/>
      <c r="C290" s="168"/>
      <c r="D290" s="168"/>
      <c r="E290" s="169" t="s">
        <v>33</v>
      </c>
      <c r="F290" s="258" t="s">
        <v>350</v>
      </c>
      <c r="G290" s="259"/>
      <c r="H290" s="259"/>
      <c r="I290" s="259"/>
      <c r="J290" s="168"/>
      <c r="K290" s="170">
        <v>24</v>
      </c>
      <c r="L290" s="168"/>
      <c r="M290" s="168"/>
      <c r="N290" s="168"/>
      <c r="O290" s="168"/>
      <c r="P290" s="168"/>
      <c r="Q290" s="168"/>
      <c r="R290" s="171"/>
      <c r="T290" s="172"/>
      <c r="U290" s="168"/>
      <c r="V290" s="168"/>
      <c r="W290" s="168"/>
      <c r="X290" s="168"/>
      <c r="Y290" s="168"/>
      <c r="Z290" s="168"/>
      <c r="AA290" s="173"/>
      <c r="AT290" s="174" t="s">
        <v>173</v>
      </c>
      <c r="AU290" s="174" t="s">
        <v>102</v>
      </c>
      <c r="AV290" s="10" t="s">
        <v>102</v>
      </c>
      <c r="AW290" s="10" t="s">
        <v>40</v>
      </c>
      <c r="AX290" s="10" t="s">
        <v>84</v>
      </c>
      <c r="AY290" s="174" t="s">
        <v>165</v>
      </c>
    </row>
    <row r="291" spans="2:65" s="1" customFormat="1" ht="31.5" customHeight="1" x14ac:dyDescent="0.3">
      <c r="B291" s="32"/>
      <c r="C291" s="160" t="s">
        <v>351</v>
      </c>
      <c r="D291" s="160" t="s">
        <v>166</v>
      </c>
      <c r="E291" s="161" t="s">
        <v>352</v>
      </c>
      <c r="F291" s="254" t="s">
        <v>353</v>
      </c>
      <c r="G291" s="255"/>
      <c r="H291" s="255"/>
      <c r="I291" s="255"/>
      <c r="J291" s="162" t="s">
        <v>265</v>
      </c>
      <c r="K291" s="163">
        <v>10</v>
      </c>
      <c r="L291" s="256">
        <v>0</v>
      </c>
      <c r="M291" s="255"/>
      <c r="N291" s="257">
        <f>ROUND(L291*K291,2)</f>
        <v>0</v>
      </c>
      <c r="O291" s="255"/>
      <c r="P291" s="255"/>
      <c r="Q291" s="255"/>
      <c r="R291" s="34"/>
      <c r="T291" s="164" t="s">
        <v>33</v>
      </c>
      <c r="U291" s="41" t="s">
        <v>49</v>
      </c>
      <c r="V291" s="33"/>
      <c r="W291" s="165">
        <f>V291*K291</f>
        <v>0</v>
      </c>
      <c r="X291" s="165">
        <v>0</v>
      </c>
      <c r="Y291" s="165">
        <f>X291*K291</f>
        <v>0</v>
      </c>
      <c r="Z291" s="165">
        <v>1E-3</v>
      </c>
      <c r="AA291" s="166">
        <f>Z291*K291</f>
        <v>0.01</v>
      </c>
      <c r="AR291" s="15" t="s">
        <v>170</v>
      </c>
      <c r="AT291" s="15" t="s">
        <v>166</v>
      </c>
      <c r="AU291" s="15" t="s">
        <v>102</v>
      </c>
      <c r="AY291" s="15" t="s">
        <v>165</v>
      </c>
      <c r="BE291" s="103">
        <f>IF(U291="základní",N291,0)</f>
        <v>0</v>
      </c>
      <c r="BF291" s="103">
        <f>IF(U291="snížená",N291,0)</f>
        <v>0</v>
      </c>
      <c r="BG291" s="103">
        <f>IF(U291="zákl. přenesená",N291,0)</f>
        <v>0</v>
      </c>
      <c r="BH291" s="103">
        <f>IF(U291="sníž. přenesená",N291,0)</f>
        <v>0</v>
      </c>
      <c r="BI291" s="103">
        <f>IF(U291="nulová",N291,0)</f>
        <v>0</v>
      </c>
      <c r="BJ291" s="15" t="s">
        <v>24</v>
      </c>
      <c r="BK291" s="103">
        <f>ROUND(L291*K291,2)</f>
        <v>0</v>
      </c>
      <c r="BL291" s="15" t="s">
        <v>170</v>
      </c>
      <c r="BM291" s="15" t="s">
        <v>354</v>
      </c>
    </row>
    <row r="292" spans="2:65" s="10" customFormat="1" ht="22.5" customHeight="1" x14ac:dyDescent="0.3">
      <c r="B292" s="167"/>
      <c r="C292" s="168"/>
      <c r="D292" s="168"/>
      <c r="E292" s="169" t="s">
        <v>33</v>
      </c>
      <c r="F292" s="258" t="s">
        <v>355</v>
      </c>
      <c r="G292" s="259"/>
      <c r="H292" s="259"/>
      <c r="I292" s="259"/>
      <c r="J292" s="168"/>
      <c r="K292" s="170">
        <v>10</v>
      </c>
      <c r="L292" s="168"/>
      <c r="M292" s="168"/>
      <c r="N292" s="168"/>
      <c r="O292" s="168"/>
      <c r="P292" s="168"/>
      <c r="Q292" s="168"/>
      <c r="R292" s="171"/>
      <c r="T292" s="172"/>
      <c r="U292" s="168"/>
      <c r="V292" s="168"/>
      <c r="W292" s="168"/>
      <c r="X292" s="168"/>
      <c r="Y292" s="168"/>
      <c r="Z292" s="168"/>
      <c r="AA292" s="173"/>
      <c r="AT292" s="174" t="s">
        <v>173</v>
      </c>
      <c r="AU292" s="174" t="s">
        <v>102</v>
      </c>
      <c r="AV292" s="10" t="s">
        <v>102</v>
      </c>
      <c r="AW292" s="10" t="s">
        <v>40</v>
      </c>
      <c r="AX292" s="10" t="s">
        <v>84</v>
      </c>
      <c r="AY292" s="174" t="s">
        <v>165</v>
      </c>
    </row>
    <row r="293" spans="2:65" s="1" customFormat="1" ht="31.5" customHeight="1" x14ac:dyDescent="0.3">
      <c r="B293" s="32"/>
      <c r="C293" s="160" t="s">
        <v>356</v>
      </c>
      <c r="D293" s="160" t="s">
        <v>166</v>
      </c>
      <c r="E293" s="161" t="s">
        <v>357</v>
      </c>
      <c r="F293" s="254" t="s">
        <v>358</v>
      </c>
      <c r="G293" s="255"/>
      <c r="H293" s="255"/>
      <c r="I293" s="255"/>
      <c r="J293" s="162" t="s">
        <v>265</v>
      </c>
      <c r="K293" s="163">
        <v>6</v>
      </c>
      <c r="L293" s="256">
        <v>0</v>
      </c>
      <c r="M293" s="255"/>
      <c r="N293" s="257">
        <f>ROUND(L293*K293,2)</f>
        <v>0</v>
      </c>
      <c r="O293" s="255"/>
      <c r="P293" s="255"/>
      <c r="Q293" s="255"/>
      <c r="R293" s="34"/>
      <c r="T293" s="164" t="s">
        <v>33</v>
      </c>
      <c r="U293" s="41" t="s">
        <v>49</v>
      </c>
      <c r="V293" s="33"/>
      <c r="W293" s="165">
        <f>V293*K293</f>
        <v>0</v>
      </c>
      <c r="X293" s="165">
        <v>0</v>
      </c>
      <c r="Y293" s="165">
        <f>X293*K293</f>
        <v>0</v>
      </c>
      <c r="Z293" s="165">
        <v>2.5000000000000001E-2</v>
      </c>
      <c r="AA293" s="166">
        <f>Z293*K293</f>
        <v>0.15000000000000002</v>
      </c>
      <c r="AR293" s="15" t="s">
        <v>170</v>
      </c>
      <c r="AT293" s="15" t="s">
        <v>166</v>
      </c>
      <c r="AU293" s="15" t="s">
        <v>102</v>
      </c>
      <c r="AY293" s="15" t="s">
        <v>165</v>
      </c>
      <c r="BE293" s="103">
        <f>IF(U293="základní",N293,0)</f>
        <v>0</v>
      </c>
      <c r="BF293" s="103">
        <f>IF(U293="snížená",N293,0)</f>
        <v>0</v>
      </c>
      <c r="BG293" s="103">
        <f>IF(U293="zákl. přenesená",N293,0)</f>
        <v>0</v>
      </c>
      <c r="BH293" s="103">
        <f>IF(U293="sníž. přenesená",N293,0)</f>
        <v>0</v>
      </c>
      <c r="BI293" s="103">
        <f>IF(U293="nulová",N293,0)</f>
        <v>0</v>
      </c>
      <c r="BJ293" s="15" t="s">
        <v>24</v>
      </c>
      <c r="BK293" s="103">
        <f>ROUND(L293*K293,2)</f>
        <v>0</v>
      </c>
      <c r="BL293" s="15" t="s">
        <v>170</v>
      </c>
      <c r="BM293" s="15" t="s">
        <v>359</v>
      </c>
    </row>
    <row r="294" spans="2:65" s="10" customFormat="1" ht="22.5" customHeight="1" x14ac:dyDescent="0.3">
      <c r="B294" s="167"/>
      <c r="C294" s="168"/>
      <c r="D294" s="168"/>
      <c r="E294" s="169" t="s">
        <v>33</v>
      </c>
      <c r="F294" s="258" t="s">
        <v>360</v>
      </c>
      <c r="G294" s="259"/>
      <c r="H294" s="259"/>
      <c r="I294" s="259"/>
      <c r="J294" s="168"/>
      <c r="K294" s="170">
        <v>6</v>
      </c>
      <c r="L294" s="168"/>
      <c r="M294" s="168"/>
      <c r="N294" s="168"/>
      <c r="O294" s="168"/>
      <c r="P294" s="168"/>
      <c r="Q294" s="168"/>
      <c r="R294" s="171"/>
      <c r="T294" s="172"/>
      <c r="U294" s="168"/>
      <c r="V294" s="168"/>
      <c r="W294" s="168"/>
      <c r="X294" s="168"/>
      <c r="Y294" s="168"/>
      <c r="Z294" s="168"/>
      <c r="AA294" s="173"/>
      <c r="AT294" s="174" t="s">
        <v>173</v>
      </c>
      <c r="AU294" s="174" t="s">
        <v>102</v>
      </c>
      <c r="AV294" s="10" t="s">
        <v>102</v>
      </c>
      <c r="AW294" s="10" t="s">
        <v>40</v>
      </c>
      <c r="AX294" s="10" t="s">
        <v>84</v>
      </c>
      <c r="AY294" s="174" t="s">
        <v>165</v>
      </c>
    </row>
    <row r="295" spans="2:65" s="1" customFormat="1" ht="31.5" customHeight="1" x14ac:dyDescent="0.3">
      <c r="B295" s="32"/>
      <c r="C295" s="160" t="s">
        <v>361</v>
      </c>
      <c r="D295" s="160" t="s">
        <v>166</v>
      </c>
      <c r="E295" s="161" t="s">
        <v>362</v>
      </c>
      <c r="F295" s="254" t="s">
        <v>363</v>
      </c>
      <c r="G295" s="255"/>
      <c r="H295" s="255"/>
      <c r="I295" s="255"/>
      <c r="J295" s="162" t="s">
        <v>169</v>
      </c>
      <c r="K295" s="163">
        <v>0.6</v>
      </c>
      <c r="L295" s="256">
        <v>0</v>
      </c>
      <c r="M295" s="255"/>
      <c r="N295" s="257">
        <f>ROUND(L295*K295,2)</f>
        <v>0</v>
      </c>
      <c r="O295" s="255"/>
      <c r="P295" s="255"/>
      <c r="Q295" s="255"/>
      <c r="R295" s="34"/>
      <c r="T295" s="164" t="s">
        <v>33</v>
      </c>
      <c r="U295" s="41" t="s">
        <v>49</v>
      </c>
      <c r="V295" s="33"/>
      <c r="W295" s="165">
        <f>V295*K295</f>
        <v>0</v>
      </c>
      <c r="X295" s="165">
        <v>0</v>
      </c>
      <c r="Y295" s="165">
        <f>X295*K295</f>
        <v>0</v>
      </c>
      <c r="Z295" s="165">
        <v>0.187</v>
      </c>
      <c r="AA295" s="166">
        <f>Z295*K295</f>
        <v>0.11219999999999999</v>
      </c>
      <c r="AR295" s="15" t="s">
        <v>170</v>
      </c>
      <c r="AT295" s="15" t="s">
        <v>166</v>
      </c>
      <c r="AU295" s="15" t="s">
        <v>102</v>
      </c>
      <c r="AY295" s="15" t="s">
        <v>165</v>
      </c>
      <c r="BE295" s="103">
        <f>IF(U295="základní",N295,0)</f>
        <v>0</v>
      </c>
      <c r="BF295" s="103">
        <f>IF(U295="snížená",N295,0)</f>
        <v>0</v>
      </c>
      <c r="BG295" s="103">
        <f>IF(U295="zákl. přenesená",N295,0)</f>
        <v>0</v>
      </c>
      <c r="BH295" s="103">
        <f>IF(U295="sníž. přenesená",N295,0)</f>
        <v>0</v>
      </c>
      <c r="BI295" s="103">
        <f>IF(U295="nulová",N295,0)</f>
        <v>0</v>
      </c>
      <c r="BJ295" s="15" t="s">
        <v>24</v>
      </c>
      <c r="BK295" s="103">
        <f>ROUND(L295*K295,2)</f>
        <v>0</v>
      </c>
      <c r="BL295" s="15" t="s">
        <v>170</v>
      </c>
      <c r="BM295" s="15" t="s">
        <v>364</v>
      </c>
    </row>
    <row r="296" spans="2:65" s="10" customFormat="1" ht="22.5" customHeight="1" x14ac:dyDescent="0.3">
      <c r="B296" s="167"/>
      <c r="C296" s="168"/>
      <c r="D296" s="168"/>
      <c r="E296" s="169" t="s">
        <v>33</v>
      </c>
      <c r="F296" s="258" t="s">
        <v>365</v>
      </c>
      <c r="G296" s="259"/>
      <c r="H296" s="259"/>
      <c r="I296" s="259"/>
      <c r="J296" s="168"/>
      <c r="K296" s="170">
        <v>0.3</v>
      </c>
      <c r="L296" s="168"/>
      <c r="M296" s="168"/>
      <c r="N296" s="168"/>
      <c r="O296" s="168"/>
      <c r="P296" s="168"/>
      <c r="Q296" s="168"/>
      <c r="R296" s="171"/>
      <c r="T296" s="172"/>
      <c r="U296" s="168"/>
      <c r="V296" s="168"/>
      <c r="W296" s="168"/>
      <c r="X296" s="168"/>
      <c r="Y296" s="168"/>
      <c r="Z296" s="168"/>
      <c r="AA296" s="173"/>
      <c r="AT296" s="174" t="s">
        <v>173</v>
      </c>
      <c r="AU296" s="174" t="s">
        <v>102</v>
      </c>
      <c r="AV296" s="10" t="s">
        <v>102</v>
      </c>
      <c r="AW296" s="10" t="s">
        <v>40</v>
      </c>
      <c r="AX296" s="10" t="s">
        <v>84</v>
      </c>
      <c r="AY296" s="174" t="s">
        <v>165</v>
      </c>
    </row>
    <row r="297" spans="2:65" s="10" customFormat="1" ht="22.5" customHeight="1" x14ac:dyDescent="0.3">
      <c r="B297" s="167"/>
      <c r="C297" s="168"/>
      <c r="D297" s="168"/>
      <c r="E297" s="169" t="s">
        <v>33</v>
      </c>
      <c r="F297" s="260" t="s">
        <v>366</v>
      </c>
      <c r="G297" s="259"/>
      <c r="H297" s="259"/>
      <c r="I297" s="259"/>
      <c r="J297" s="168"/>
      <c r="K297" s="170">
        <v>0.3</v>
      </c>
      <c r="L297" s="168"/>
      <c r="M297" s="168"/>
      <c r="N297" s="168"/>
      <c r="O297" s="168"/>
      <c r="P297" s="168"/>
      <c r="Q297" s="168"/>
      <c r="R297" s="171"/>
      <c r="T297" s="172"/>
      <c r="U297" s="168"/>
      <c r="V297" s="168"/>
      <c r="W297" s="168"/>
      <c r="X297" s="168"/>
      <c r="Y297" s="168"/>
      <c r="Z297" s="168"/>
      <c r="AA297" s="173"/>
      <c r="AT297" s="174" t="s">
        <v>173</v>
      </c>
      <c r="AU297" s="174" t="s">
        <v>102</v>
      </c>
      <c r="AV297" s="10" t="s">
        <v>102</v>
      </c>
      <c r="AW297" s="10" t="s">
        <v>40</v>
      </c>
      <c r="AX297" s="10" t="s">
        <v>84</v>
      </c>
      <c r="AY297" s="174" t="s">
        <v>165</v>
      </c>
    </row>
    <row r="298" spans="2:65" s="1" customFormat="1" ht="31.5" customHeight="1" x14ac:dyDescent="0.3">
      <c r="B298" s="32"/>
      <c r="C298" s="160" t="s">
        <v>367</v>
      </c>
      <c r="D298" s="160" t="s">
        <v>166</v>
      </c>
      <c r="E298" s="161" t="s">
        <v>368</v>
      </c>
      <c r="F298" s="254" t="s">
        <v>369</v>
      </c>
      <c r="G298" s="255"/>
      <c r="H298" s="255"/>
      <c r="I298" s="255"/>
      <c r="J298" s="162" t="s">
        <v>265</v>
      </c>
      <c r="K298" s="163">
        <v>7</v>
      </c>
      <c r="L298" s="256">
        <v>0</v>
      </c>
      <c r="M298" s="255"/>
      <c r="N298" s="257">
        <f>ROUND(L298*K298,2)</f>
        <v>0</v>
      </c>
      <c r="O298" s="255"/>
      <c r="P298" s="255"/>
      <c r="Q298" s="255"/>
      <c r="R298" s="34"/>
      <c r="T298" s="164" t="s">
        <v>33</v>
      </c>
      <c r="U298" s="41" t="s">
        <v>49</v>
      </c>
      <c r="V298" s="33"/>
      <c r="W298" s="165">
        <f>V298*K298</f>
        <v>0</v>
      </c>
      <c r="X298" s="165">
        <v>0</v>
      </c>
      <c r="Y298" s="165">
        <f>X298*K298</f>
        <v>0</v>
      </c>
      <c r="Z298" s="165">
        <v>1E-3</v>
      </c>
      <c r="AA298" s="166">
        <f>Z298*K298</f>
        <v>7.0000000000000001E-3</v>
      </c>
      <c r="AR298" s="15" t="s">
        <v>170</v>
      </c>
      <c r="AT298" s="15" t="s">
        <v>166</v>
      </c>
      <c r="AU298" s="15" t="s">
        <v>102</v>
      </c>
      <c r="AY298" s="15" t="s">
        <v>165</v>
      </c>
      <c r="BE298" s="103">
        <f>IF(U298="základní",N298,0)</f>
        <v>0</v>
      </c>
      <c r="BF298" s="103">
        <f>IF(U298="snížená",N298,0)</f>
        <v>0</v>
      </c>
      <c r="BG298" s="103">
        <f>IF(U298="zákl. přenesená",N298,0)</f>
        <v>0</v>
      </c>
      <c r="BH298" s="103">
        <f>IF(U298="sníž. přenesená",N298,0)</f>
        <v>0</v>
      </c>
      <c r="BI298" s="103">
        <f>IF(U298="nulová",N298,0)</f>
        <v>0</v>
      </c>
      <c r="BJ298" s="15" t="s">
        <v>24</v>
      </c>
      <c r="BK298" s="103">
        <f>ROUND(L298*K298,2)</f>
        <v>0</v>
      </c>
      <c r="BL298" s="15" t="s">
        <v>170</v>
      </c>
      <c r="BM298" s="15" t="s">
        <v>370</v>
      </c>
    </row>
    <row r="299" spans="2:65" s="10" customFormat="1" ht="22.5" customHeight="1" x14ac:dyDescent="0.3">
      <c r="B299" s="167"/>
      <c r="C299" s="168"/>
      <c r="D299" s="168"/>
      <c r="E299" s="169" t="s">
        <v>33</v>
      </c>
      <c r="F299" s="258" t="s">
        <v>371</v>
      </c>
      <c r="G299" s="259"/>
      <c r="H299" s="259"/>
      <c r="I299" s="259"/>
      <c r="J299" s="168"/>
      <c r="K299" s="170">
        <v>7</v>
      </c>
      <c r="L299" s="168"/>
      <c r="M299" s="168"/>
      <c r="N299" s="168"/>
      <c r="O299" s="168"/>
      <c r="P299" s="168"/>
      <c r="Q299" s="168"/>
      <c r="R299" s="171"/>
      <c r="T299" s="172"/>
      <c r="U299" s="168"/>
      <c r="V299" s="168"/>
      <c r="W299" s="168"/>
      <c r="X299" s="168"/>
      <c r="Y299" s="168"/>
      <c r="Z299" s="168"/>
      <c r="AA299" s="173"/>
      <c r="AT299" s="174" t="s">
        <v>173</v>
      </c>
      <c r="AU299" s="174" t="s">
        <v>102</v>
      </c>
      <c r="AV299" s="10" t="s">
        <v>102</v>
      </c>
      <c r="AW299" s="10" t="s">
        <v>40</v>
      </c>
      <c r="AX299" s="10" t="s">
        <v>84</v>
      </c>
      <c r="AY299" s="174" t="s">
        <v>165</v>
      </c>
    </row>
    <row r="300" spans="2:65" s="1" customFormat="1" ht="31.5" customHeight="1" x14ac:dyDescent="0.3">
      <c r="B300" s="32"/>
      <c r="C300" s="160" t="s">
        <v>372</v>
      </c>
      <c r="D300" s="160" t="s">
        <v>166</v>
      </c>
      <c r="E300" s="161" t="s">
        <v>373</v>
      </c>
      <c r="F300" s="254" t="s">
        <v>374</v>
      </c>
      <c r="G300" s="255"/>
      <c r="H300" s="255"/>
      <c r="I300" s="255"/>
      <c r="J300" s="162" t="s">
        <v>183</v>
      </c>
      <c r="K300" s="163">
        <v>8</v>
      </c>
      <c r="L300" s="256">
        <v>0</v>
      </c>
      <c r="M300" s="255"/>
      <c r="N300" s="257">
        <f>ROUND(L300*K300,2)</f>
        <v>0</v>
      </c>
      <c r="O300" s="255"/>
      <c r="P300" s="255"/>
      <c r="Q300" s="255"/>
      <c r="R300" s="34"/>
      <c r="T300" s="164" t="s">
        <v>33</v>
      </c>
      <c r="U300" s="41" t="s">
        <v>49</v>
      </c>
      <c r="V300" s="33"/>
      <c r="W300" s="165">
        <f>V300*K300</f>
        <v>0</v>
      </c>
      <c r="X300" s="165">
        <v>0</v>
      </c>
      <c r="Y300" s="165">
        <f>X300*K300</f>
        <v>0</v>
      </c>
      <c r="Z300" s="165">
        <v>8.9999999999999993E-3</v>
      </c>
      <c r="AA300" s="166">
        <f>Z300*K300</f>
        <v>7.1999999999999995E-2</v>
      </c>
      <c r="AR300" s="15" t="s">
        <v>170</v>
      </c>
      <c r="AT300" s="15" t="s">
        <v>166</v>
      </c>
      <c r="AU300" s="15" t="s">
        <v>102</v>
      </c>
      <c r="AY300" s="15" t="s">
        <v>165</v>
      </c>
      <c r="BE300" s="103">
        <f>IF(U300="základní",N300,0)</f>
        <v>0</v>
      </c>
      <c r="BF300" s="103">
        <f>IF(U300="snížená",N300,0)</f>
        <v>0</v>
      </c>
      <c r="BG300" s="103">
        <f>IF(U300="zákl. přenesená",N300,0)</f>
        <v>0</v>
      </c>
      <c r="BH300" s="103">
        <f>IF(U300="sníž. přenesená",N300,0)</f>
        <v>0</v>
      </c>
      <c r="BI300" s="103">
        <f>IF(U300="nulová",N300,0)</f>
        <v>0</v>
      </c>
      <c r="BJ300" s="15" t="s">
        <v>24</v>
      </c>
      <c r="BK300" s="103">
        <f>ROUND(L300*K300,2)</f>
        <v>0</v>
      </c>
      <c r="BL300" s="15" t="s">
        <v>170</v>
      </c>
      <c r="BM300" s="15" t="s">
        <v>375</v>
      </c>
    </row>
    <row r="301" spans="2:65" s="10" customFormat="1" ht="22.5" customHeight="1" x14ac:dyDescent="0.3">
      <c r="B301" s="167"/>
      <c r="C301" s="168"/>
      <c r="D301" s="168"/>
      <c r="E301" s="169" t="s">
        <v>33</v>
      </c>
      <c r="F301" s="258" t="s">
        <v>376</v>
      </c>
      <c r="G301" s="259"/>
      <c r="H301" s="259"/>
      <c r="I301" s="259"/>
      <c r="J301" s="168"/>
      <c r="K301" s="170">
        <v>8</v>
      </c>
      <c r="L301" s="168"/>
      <c r="M301" s="168"/>
      <c r="N301" s="168"/>
      <c r="O301" s="168"/>
      <c r="P301" s="168"/>
      <c r="Q301" s="168"/>
      <c r="R301" s="171"/>
      <c r="T301" s="172"/>
      <c r="U301" s="168"/>
      <c r="V301" s="168"/>
      <c r="W301" s="168"/>
      <c r="X301" s="168"/>
      <c r="Y301" s="168"/>
      <c r="Z301" s="168"/>
      <c r="AA301" s="173"/>
      <c r="AT301" s="174" t="s">
        <v>173</v>
      </c>
      <c r="AU301" s="174" t="s">
        <v>102</v>
      </c>
      <c r="AV301" s="10" t="s">
        <v>102</v>
      </c>
      <c r="AW301" s="10" t="s">
        <v>40</v>
      </c>
      <c r="AX301" s="10" t="s">
        <v>84</v>
      </c>
      <c r="AY301" s="174" t="s">
        <v>165</v>
      </c>
    </row>
    <row r="302" spans="2:65" s="1" customFormat="1" ht="31.5" customHeight="1" x14ac:dyDescent="0.3">
      <c r="B302" s="32"/>
      <c r="C302" s="160" t="s">
        <v>377</v>
      </c>
      <c r="D302" s="160" t="s">
        <v>166</v>
      </c>
      <c r="E302" s="161" t="s">
        <v>378</v>
      </c>
      <c r="F302" s="254" t="s">
        <v>379</v>
      </c>
      <c r="G302" s="255"/>
      <c r="H302" s="255"/>
      <c r="I302" s="255"/>
      <c r="J302" s="162" t="s">
        <v>183</v>
      </c>
      <c r="K302" s="163">
        <v>15</v>
      </c>
      <c r="L302" s="256">
        <v>0</v>
      </c>
      <c r="M302" s="255"/>
      <c r="N302" s="257">
        <f>ROUND(L302*K302,2)</f>
        <v>0</v>
      </c>
      <c r="O302" s="255"/>
      <c r="P302" s="255"/>
      <c r="Q302" s="255"/>
      <c r="R302" s="34"/>
      <c r="T302" s="164" t="s">
        <v>33</v>
      </c>
      <c r="U302" s="41" t="s">
        <v>49</v>
      </c>
      <c r="V302" s="33"/>
      <c r="W302" s="165">
        <f>V302*K302</f>
        <v>0</v>
      </c>
      <c r="X302" s="165">
        <v>0</v>
      </c>
      <c r="Y302" s="165">
        <f>X302*K302</f>
        <v>0</v>
      </c>
      <c r="Z302" s="165">
        <v>1.9E-2</v>
      </c>
      <c r="AA302" s="166">
        <f>Z302*K302</f>
        <v>0.28499999999999998</v>
      </c>
      <c r="AR302" s="15" t="s">
        <v>170</v>
      </c>
      <c r="AT302" s="15" t="s">
        <v>166</v>
      </c>
      <c r="AU302" s="15" t="s">
        <v>102</v>
      </c>
      <c r="AY302" s="15" t="s">
        <v>165</v>
      </c>
      <c r="BE302" s="103">
        <f>IF(U302="základní",N302,0)</f>
        <v>0</v>
      </c>
      <c r="BF302" s="103">
        <f>IF(U302="snížená",N302,0)</f>
        <v>0</v>
      </c>
      <c r="BG302" s="103">
        <f>IF(U302="zákl. přenesená",N302,0)</f>
        <v>0</v>
      </c>
      <c r="BH302" s="103">
        <f>IF(U302="sníž. přenesená",N302,0)</f>
        <v>0</v>
      </c>
      <c r="BI302" s="103">
        <f>IF(U302="nulová",N302,0)</f>
        <v>0</v>
      </c>
      <c r="BJ302" s="15" t="s">
        <v>24</v>
      </c>
      <c r="BK302" s="103">
        <f>ROUND(L302*K302,2)</f>
        <v>0</v>
      </c>
      <c r="BL302" s="15" t="s">
        <v>170</v>
      </c>
      <c r="BM302" s="15" t="s">
        <v>380</v>
      </c>
    </row>
    <row r="303" spans="2:65" s="10" customFormat="1" ht="22.5" customHeight="1" x14ac:dyDescent="0.3">
      <c r="B303" s="167"/>
      <c r="C303" s="168"/>
      <c r="D303" s="168"/>
      <c r="E303" s="169" t="s">
        <v>33</v>
      </c>
      <c r="F303" s="258" t="s">
        <v>381</v>
      </c>
      <c r="G303" s="259"/>
      <c r="H303" s="259"/>
      <c r="I303" s="259"/>
      <c r="J303" s="168"/>
      <c r="K303" s="170">
        <v>15</v>
      </c>
      <c r="L303" s="168"/>
      <c r="M303" s="168"/>
      <c r="N303" s="168"/>
      <c r="O303" s="168"/>
      <c r="P303" s="168"/>
      <c r="Q303" s="168"/>
      <c r="R303" s="171"/>
      <c r="T303" s="172"/>
      <c r="U303" s="168"/>
      <c r="V303" s="168"/>
      <c r="W303" s="168"/>
      <c r="X303" s="168"/>
      <c r="Y303" s="168"/>
      <c r="Z303" s="168"/>
      <c r="AA303" s="173"/>
      <c r="AT303" s="174" t="s">
        <v>173</v>
      </c>
      <c r="AU303" s="174" t="s">
        <v>102</v>
      </c>
      <c r="AV303" s="10" t="s">
        <v>102</v>
      </c>
      <c r="AW303" s="10" t="s">
        <v>40</v>
      </c>
      <c r="AX303" s="10" t="s">
        <v>84</v>
      </c>
      <c r="AY303" s="174" t="s">
        <v>165</v>
      </c>
    </row>
    <row r="304" spans="2:65" s="1" customFormat="1" ht="31.5" customHeight="1" x14ac:dyDescent="0.3">
      <c r="B304" s="32"/>
      <c r="C304" s="160" t="s">
        <v>382</v>
      </c>
      <c r="D304" s="160" t="s">
        <v>166</v>
      </c>
      <c r="E304" s="161" t="s">
        <v>383</v>
      </c>
      <c r="F304" s="254" t="s">
        <v>384</v>
      </c>
      <c r="G304" s="255"/>
      <c r="H304" s="255"/>
      <c r="I304" s="255"/>
      <c r="J304" s="162" t="s">
        <v>183</v>
      </c>
      <c r="K304" s="163">
        <v>16</v>
      </c>
      <c r="L304" s="256">
        <v>0</v>
      </c>
      <c r="M304" s="255"/>
      <c r="N304" s="257">
        <f>ROUND(L304*K304,2)</f>
        <v>0</v>
      </c>
      <c r="O304" s="255"/>
      <c r="P304" s="255"/>
      <c r="Q304" s="255"/>
      <c r="R304" s="34"/>
      <c r="T304" s="164" t="s">
        <v>33</v>
      </c>
      <c r="U304" s="41" t="s">
        <v>49</v>
      </c>
      <c r="V304" s="33"/>
      <c r="W304" s="165">
        <f>V304*K304</f>
        <v>0</v>
      </c>
      <c r="X304" s="165">
        <v>0</v>
      </c>
      <c r="Y304" s="165">
        <f>X304*K304</f>
        <v>0</v>
      </c>
      <c r="Z304" s="165">
        <v>0.04</v>
      </c>
      <c r="AA304" s="166">
        <f>Z304*K304</f>
        <v>0.64</v>
      </c>
      <c r="AR304" s="15" t="s">
        <v>170</v>
      </c>
      <c r="AT304" s="15" t="s">
        <v>166</v>
      </c>
      <c r="AU304" s="15" t="s">
        <v>102</v>
      </c>
      <c r="AY304" s="15" t="s">
        <v>165</v>
      </c>
      <c r="BE304" s="103">
        <f>IF(U304="základní",N304,0)</f>
        <v>0</v>
      </c>
      <c r="BF304" s="103">
        <f>IF(U304="snížená",N304,0)</f>
        <v>0</v>
      </c>
      <c r="BG304" s="103">
        <f>IF(U304="zákl. přenesená",N304,0)</f>
        <v>0</v>
      </c>
      <c r="BH304" s="103">
        <f>IF(U304="sníž. přenesená",N304,0)</f>
        <v>0</v>
      </c>
      <c r="BI304" s="103">
        <f>IF(U304="nulová",N304,0)</f>
        <v>0</v>
      </c>
      <c r="BJ304" s="15" t="s">
        <v>24</v>
      </c>
      <c r="BK304" s="103">
        <f>ROUND(L304*K304,2)</f>
        <v>0</v>
      </c>
      <c r="BL304" s="15" t="s">
        <v>170</v>
      </c>
      <c r="BM304" s="15" t="s">
        <v>385</v>
      </c>
    </row>
    <row r="305" spans="2:65" s="10" customFormat="1" ht="22.5" customHeight="1" x14ac:dyDescent="0.3">
      <c r="B305" s="167"/>
      <c r="C305" s="168"/>
      <c r="D305" s="168"/>
      <c r="E305" s="169" t="s">
        <v>33</v>
      </c>
      <c r="F305" s="258" t="s">
        <v>386</v>
      </c>
      <c r="G305" s="259"/>
      <c r="H305" s="259"/>
      <c r="I305" s="259"/>
      <c r="J305" s="168"/>
      <c r="K305" s="170">
        <v>16</v>
      </c>
      <c r="L305" s="168"/>
      <c r="M305" s="168"/>
      <c r="N305" s="168"/>
      <c r="O305" s="168"/>
      <c r="P305" s="168"/>
      <c r="Q305" s="168"/>
      <c r="R305" s="171"/>
      <c r="T305" s="172"/>
      <c r="U305" s="168"/>
      <c r="V305" s="168"/>
      <c r="W305" s="168"/>
      <c r="X305" s="168"/>
      <c r="Y305" s="168"/>
      <c r="Z305" s="168"/>
      <c r="AA305" s="173"/>
      <c r="AT305" s="174" t="s">
        <v>173</v>
      </c>
      <c r="AU305" s="174" t="s">
        <v>102</v>
      </c>
      <c r="AV305" s="10" t="s">
        <v>102</v>
      </c>
      <c r="AW305" s="10" t="s">
        <v>40</v>
      </c>
      <c r="AX305" s="10" t="s">
        <v>84</v>
      </c>
      <c r="AY305" s="174" t="s">
        <v>165</v>
      </c>
    </row>
    <row r="306" spans="2:65" s="1" customFormat="1" ht="31.5" customHeight="1" x14ac:dyDescent="0.3">
      <c r="B306" s="32"/>
      <c r="C306" s="160" t="s">
        <v>387</v>
      </c>
      <c r="D306" s="160" t="s">
        <v>166</v>
      </c>
      <c r="E306" s="161" t="s">
        <v>388</v>
      </c>
      <c r="F306" s="254" t="s">
        <v>389</v>
      </c>
      <c r="G306" s="255"/>
      <c r="H306" s="255"/>
      <c r="I306" s="255"/>
      <c r="J306" s="162" t="s">
        <v>169</v>
      </c>
      <c r="K306" s="163">
        <v>152.39400000000001</v>
      </c>
      <c r="L306" s="256">
        <v>0</v>
      </c>
      <c r="M306" s="255"/>
      <c r="N306" s="257">
        <f>ROUND(L306*K306,2)</f>
        <v>0</v>
      </c>
      <c r="O306" s="255"/>
      <c r="P306" s="255"/>
      <c r="Q306" s="255"/>
      <c r="R306" s="34"/>
      <c r="T306" s="164" t="s">
        <v>33</v>
      </c>
      <c r="U306" s="41" t="s">
        <v>49</v>
      </c>
      <c r="V306" s="33"/>
      <c r="W306" s="165">
        <f>V306*K306</f>
        <v>0</v>
      </c>
      <c r="X306" s="165">
        <v>0</v>
      </c>
      <c r="Y306" s="165">
        <f>X306*K306</f>
        <v>0</v>
      </c>
      <c r="Z306" s="165">
        <v>6.8000000000000005E-2</v>
      </c>
      <c r="AA306" s="166">
        <f>Z306*K306</f>
        <v>10.362792000000001</v>
      </c>
      <c r="AR306" s="15" t="s">
        <v>170</v>
      </c>
      <c r="AT306" s="15" t="s">
        <v>166</v>
      </c>
      <c r="AU306" s="15" t="s">
        <v>102</v>
      </c>
      <c r="AY306" s="15" t="s">
        <v>165</v>
      </c>
      <c r="BE306" s="103">
        <f>IF(U306="základní",N306,0)</f>
        <v>0</v>
      </c>
      <c r="BF306" s="103">
        <f>IF(U306="snížená",N306,0)</f>
        <v>0</v>
      </c>
      <c r="BG306" s="103">
        <f>IF(U306="zákl. přenesená",N306,0)</f>
        <v>0</v>
      </c>
      <c r="BH306" s="103">
        <f>IF(U306="sníž. přenesená",N306,0)</f>
        <v>0</v>
      </c>
      <c r="BI306" s="103">
        <f>IF(U306="nulová",N306,0)</f>
        <v>0</v>
      </c>
      <c r="BJ306" s="15" t="s">
        <v>24</v>
      </c>
      <c r="BK306" s="103">
        <f>ROUND(L306*K306,2)</f>
        <v>0</v>
      </c>
      <c r="BL306" s="15" t="s">
        <v>170</v>
      </c>
      <c r="BM306" s="15" t="s">
        <v>390</v>
      </c>
    </row>
    <row r="307" spans="2:65" s="11" customFormat="1" ht="22.5" customHeight="1" x14ac:dyDescent="0.3">
      <c r="B307" s="175"/>
      <c r="C307" s="176"/>
      <c r="D307" s="176"/>
      <c r="E307" s="177" t="s">
        <v>33</v>
      </c>
      <c r="F307" s="261" t="s">
        <v>391</v>
      </c>
      <c r="G307" s="262"/>
      <c r="H307" s="262"/>
      <c r="I307" s="262"/>
      <c r="J307" s="176"/>
      <c r="K307" s="178" t="s">
        <v>33</v>
      </c>
      <c r="L307" s="176"/>
      <c r="M307" s="176"/>
      <c r="N307" s="176"/>
      <c r="O307" s="176"/>
      <c r="P307" s="176"/>
      <c r="Q307" s="176"/>
      <c r="R307" s="179"/>
      <c r="T307" s="180"/>
      <c r="U307" s="176"/>
      <c r="V307" s="176"/>
      <c r="W307" s="176"/>
      <c r="X307" s="176"/>
      <c r="Y307" s="176"/>
      <c r="Z307" s="176"/>
      <c r="AA307" s="181"/>
      <c r="AT307" s="182" t="s">
        <v>173</v>
      </c>
      <c r="AU307" s="182" t="s">
        <v>102</v>
      </c>
      <c r="AV307" s="11" t="s">
        <v>24</v>
      </c>
      <c r="AW307" s="11" t="s">
        <v>40</v>
      </c>
      <c r="AX307" s="11" t="s">
        <v>84</v>
      </c>
      <c r="AY307" s="182" t="s">
        <v>165</v>
      </c>
    </row>
    <row r="308" spans="2:65" s="10" customFormat="1" ht="22.5" customHeight="1" x14ac:dyDescent="0.3">
      <c r="B308" s="167"/>
      <c r="C308" s="168"/>
      <c r="D308" s="168"/>
      <c r="E308" s="169" t="s">
        <v>33</v>
      </c>
      <c r="F308" s="260" t="s">
        <v>392</v>
      </c>
      <c r="G308" s="259"/>
      <c r="H308" s="259"/>
      <c r="I308" s="259"/>
      <c r="J308" s="168"/>
      <c r="K308" s="170">
        <v>14.04</v>
      </c>
      <c r="L308" s="168"/>
      <c r="M308" s="168"/>
      <c r="N308" s="168"/>
      <c r="O308" s="168"/>
      <c r="P308" s="168"/>
      <c r="Q308" s="168"/>
      <c r="R308" s="171"/>
      <c r="T308" s="172"/>
      <c r="U308" s="168"/>
      <c r="V308" s="168"/>
      <c r="W308" s="168"/>
      <c r="X308" s="168"/>
      <c r="Y308" s="168"/>
      <c r="Z308" s="168"/>
      <c r="AA308" s="173"/>
      <c r="AT308" s="174" t="s">
        <v>173</v>
      </c>
      <c r="AU308" s="174" t="s">
        <v>102</v>
      </c>
      <c r="AV308" s="10" t="s">
        <v>102</v>
      </c>
      <c r="AW308" s="10" t="s">
        <v>40</v>
      </c>
      <c r="AX308" s="10" t="s">
        <v>84</v>
      </c>
      <c r="AY308" s="174" t="s">
        <v>165</v>
      </c>
    </row>
    <row r="309" spans="2:65" s="10" customFormat="1" ht="22.5" customHeight="1" x14ac:dyDescent="0.3">
      <c r="B309" s="167"/>
      <c r="C309" s="168"/>
      <c r="D309" s="168"/>
      <c r="E309" s="169" t="s">
        <v>33</v>
      </c>
      <c r="F309" s="260" t="s">
        <v>393</v>
      </c>
      <c r="G309" s="259"/>
      <c r="H309" s="259"/>
      <c r="I309" s="259"/>
      <c r="J309" s="168"/>
      <c r="K309" s="170">
        <v>-1.6</v>
      </c>
      <c r="L309" s="168"/>
      <c r="M309" s="168"/>
      <c r="N309" s="168"/>
      <c r="O309" s="168"/>
      <c r="P309" s="168"/>
      <c r="Q309" s="168"/>
      <c r="R309" s="171"/>
      <c r="T309" s="172"/>
      <c r="U309" s="168"/>
      <c r="V309" s="168"/>
      <c r="W309" s="168"/>
      <c r="X309" s="168"/>
      <c r="Y309" s="168"/>
      <c r="Z309" s="168"/>
      <c r="AA309" s="173"/>
      <c r="AT309" s="174" t="s">
        <v>173</v>
      </c>
      <c r="AU309" s="174" t="s">
        <v>102</v>
      </c>
      <c r="AV309" s="10" t="s">
        <v>102</v>
      </c>
      <c r="AW309" s="10" t="s">
        <v>40</v>
      </c>
      <c r="AX309" s="10" t="s">
        <v>84</v>
      </c>
      <c r="AY309" s="174" t="s">
        <v>165</v>
      </c>
    </row>
    <row r="310" spans="2:65" s="11" customFormat="1" ht="22.5" customHeight="1" x14ac:dyDescent="0.3">
      <c r="B310" s="175"/>
      <c r="C310" s="176"/>
      <c r="D310" s="176"/>
      <c r="E310" s="177" t="s">
        <v>33</v>
      </c>
      <c r="F310" s="263" t="s">
        <v>394</v>
      </c>
      <c r="G310" s="262"/>
      <c r="H310" s="262"/>
      <c r="I310" s="262"/>
      <c r="J310" s="176"/>
      <c r="K310" s="178" t="s">
        <v>33</v>
      </c>
      <c r="L310" s="176"/>
      <c r="M310" s="176"/>
      <c r="N310" s="176"/>
      <c r="O310" s="176"/>
      <c r="P310" s="176"/>
      <c r="Q310" s="176"/>
      <c r="R310" s="179"/>
      <c r="T310" s="180"/>
      <c r="U310" s="176"/>
      <c r="V310" s="176"/>
      <c r="W310" s="176"/>
      <c r="X310" s="176"/>
      <c r="Y310" s="176"/>
      <c r="Z310" s="176"/>
      <c r="AA310" s="181"/>
      <c r="AT310" s="182" t="s">
        <v>173</v>
      </c>
      <c r="AU310" s="182" t="s">
        <v>102</v>
      </c>
      <c r="AV310" s="11" t="s">
        <v>24</v>
      </c>
      <c r="AW310" s="11" t="s">
        <v>40</v>
      </c>
      <c r="AX310" s="11" t="s">
        <v>84</v>
      </c>
      <c r="AY310" s="182" t="s">
        <v>165</v>
      </c>
    </row>
    <row r="311" spans="2:65" s="10" customFormat="1" ht="22.5" customHeight="1" x14ac:dyDescent="0.3">
      <c r="B311" s="167"/>
      <c r="C311" s="168"/>
      <c r="D311" s="168"/>
      <c r="E311" s="169" t="s">
        <v>33</v>
      </c>
      <c r="F311" s="260" t="s">
        <v>395</v>
      </c>
      <c r="G311" s="259"/>
      <c r="H311" s="259"/>
      <c r="I311" s="259"/>
      <c r="J311" s="168"/>
      <c r="K311" s="170">
        <v>20.904</v>
      </c>
      <c r="L311" s="168"/>
      <c r="M311" s="168"/>
      <c r="N311" s="168"/>
      <c r="O311" s="168"/>
      <c r="P311" s="168"/>
      <c r="Q311" s="168"/>
      <c r="R311" s="171"/>
      <c r="T311" s="172"/>
      <c r="U311" s="168"/>
      <c r="V311" s="168"/>
      <c r="W311" s="168"/>
      <c r="X311" s="168"/>
      <c r="Y311" s="168"/>
      <c r="Z311" s="168"/>
      <c r="AA311" s="173"/>
      <c r="AT311" s="174" t="s">
        <v>173</v>
      </c>
      <c r="AU311" s="174" t="s">
        <v>102</v>
      </c>
      <c r="AV311" s="10" t="s">
        <v>102</v>
      </c>
      <c r="AW311" s="10" t="s">
        <v>40</v>
      </c>
      <c r="AX311" s="10" t="s">
        <v>84</v>
      </c>
      <c r="AY311" s="174" t="s">
        <v>165</v>
      </c>
    </row>
    <row r="312" spans="2:65" s="10" customFormat="1" ht="22.5" customHeight="1" x14ac:dyDescent="0.3">
      <c r="B312" s="167"/>
      <c r="C312" s="168"/>
      <c r="D312" s="168"/>
      <c r="E312" s="169" t="s">
        <v>33</v>
      </c>
      <c r="F312" s="260" t="s">
        <v>396</v>
      </c>
      <c r="G312" s="259"/>
      <c r="H312" s="259"/>
      <c r="I312" s="259"/>
      <c r="J312" s="168"/>
      <c r="K312" s="170">
        <v>-3.1520000000000001</v>
      </c>
      <c r="L312" s="168"/>
      <c r="M312" s="168"/>
      <c r="N312" s="168"/>
      <c r="O312" s="168"/>
      <c r="P312" s="168"/>
      <c r="Q312" s="168"/>
      <c r="R312" s="171"/>
      <c r="T312" s="172"/>
      <c r="U312" s="168"/>
      <c r="V312" s="168"/>
      <c r="W312" s="168"/>
      <c r="X312" s="168"/>
      <c r="Y312" s="168"/>
      <c r="Z312" s="168"/>
      <c r="AA312" s="173"/>
      <c r="AT312" s="174" t="s">
        <v>173</v>
      </c>
      <c r="AU312" s="174" t="s">
        <v>102</v>
      </c>
      <c r="AV312" s="10" t="s">
        <v>102</v>
      </c>
      <c r="AW312" s="10" t="s">
        <v>40</v>
      </c>
      <c r="AX312" s="10" t="s">
        <v>84</v>
      </c>
      <c r="AY312" s="174" t="s">
        <v>165</v>
      </c>
    </row>
    <row r="313" spans="2:65" s="11" customFormat="1" ht="22.5" customHeight="1" x14ac:dyDescent="0.3">
      <c r="B313" s="175"/>
      <c r="C313" s="176"/>
      <c r="D313" s="176"/>
      <c r="E313" s="177" t="s">
        <v>33</v>
      </c>
      <c r="F313" s="263" t="s">
        <v>397</v>
      </c>
      <c r="G313" s="262"/>
      <c r="H313" s="262"/>
      <c r="I313" s="262"/>
      <c r="J313" s="176"/>
      <c r="K313" s="178" t="s">
        <v>33</v>
      </c>
      <c r="L313" s="176"/>
      <c r="M313" s="176"/>
      <c r="N313" s="176"/>
      <c r="O313" s="176"/>
      <c r="P313" s="176"/>
      <c r="Q313" s="176"/>
      <c r="R313" s="179"/>
      <c r="T313" s="180"/>
      <c r="U313" s="176"/>
      <c r="V313" s="176"/>
      <c r="W313" s="176"/>
      <c r="X313" s="176"/>
      <c r="Y313" s="176"/>
      <c r="Z313" s="176"/>
      <c r="AA313" s="181"/>
      <c r="AT313" s="182" t="s">
        <v>173</v>
      </c>
      <c r="AU313" s="182" t="s">
        <v>102</v>
      </c>
      <c r="AV313" s="11" t="s">
        <v>24</v>
      </c>
      <c r="AW313" s="11" t="s">
        <v>40</v>
      </c>
      <c r="AX313" s="11" t="s">
        <v>84</v>
      </c>
      <c r="AY313" s="182" t="s">
        <v>165</v>
      </c>
    </row>
    <row r="314" spans="2:65" s="10" customFormat="1" ht="22.5" customHeight="1" x14ac:dyDescent="0.3">
      <c r="B314" s="167"/>
      <c r="C314" s="168"/>
      <c r="D314" s="168"/>
      <c r="E314" s="169" t="s">
        <v>33</v>
      </c>
      <c r="F314" s="260" t="s">
        <v>398</v>
      </c>
      <c r="G314" s="259"/>
      <c r="H314" s="259"/>
      <c r="I314" s="259"/>
      <c r="J314" s="168"/>
      <c r="K314" s="170">
        <v>10.868</v>
      </c>
      <c r="L314" s="168"/>
      <c r="M314" s="168"/>
      <c r="N314" s="168"/>
      <c r="O314" s="168"/>
      <c r="P314" s="168"/>
      <c r="Q314" s="168"/>
      <c r="R314" s="171"/>
      <c r="T314" s="172"/>
      <c r="U314" s="168"/>
      <c r="V314" s="168"/>
      <c r="W314" s="168"/>
      <c r="X314" s="168"/>
      <c r="Y314" s="168"/>
      <c r="Z314" s="168"/>
      <c r="AA314" s="173"/>
      <c r="AT314" s="174" t="s">
        <v>173</v>
      </c>
      <c r="AU314" s="174" t="s">
        <v>102</v>
      </c>
      <c r="AV314" s="10" t="s">
        <v>102</v>
      </c>
      <c r="AW314" s="10" t="s">
        <v>40</v>
      </c>
      <c r="AX314" s="10" t="s">
        <v>84</v>
      </c>
      <c r="AY314" s="174" t="s">
        <v>165</v>
      </c>
    </row>
    <row r="315" spans="2:65" s="10" customFormat="1" ht="22.5" customHeight="1" x14ac:dyDescent="0.3">
      <c r="B315" s="167"/>
      <c r="C315" s="168"/>
      <c r="D315" s="168"/>
      <c r="E315" s="169" t="s">
        <v>33</v>
      </c>
      <c r="F315" s="260" t="s">
        <v>399</v>
      </c>
      <c r="G315" s="259"/>
      <c r="H315" s="259"/>
      <c r="I315" s="259"/>
      <c r="J315" s="168"/>
      <c r="K315" s="170">
        <v>-1.1819999999999999</v>
      </c>
      <c r="L315" s="168"/>
      <c r="M315" s="168"/>
      <c r="N315" s="168"/>
      <c r="O315" s="168"/>
      <c r="P315" s="168"/>
      <c r="Q315" s="168"/>
      <c r="R315" s="171"/>
      <c r="T315" s="172"/>
      <c r="U315" s="168"/>
      <c r="V315" s="168"/>
      <c r="W315" s="168"/>
      <c r="X315" s="168"/>
      <c r="Y315" s="168"/>
      <c r="Z315" s="168"/>
      <c r="AA315" s="173"/>
      <c r="AT315" s="174" t="s">
        <v>173</v>
      </c>
      <c r="AU315" s="174" t="s">
        <v>102</v>
      </c>
      <c r="AV315" s="10" t="s">
        <v>102</v>
      </c>
      <c r="AW315" s="10" t="s">
        <v>40</v>
      </c>
      <c r="AX315" s="10" t="s">
        <v>84</v>
      </c>
      <c r="AY315" s="174" t="s">
        <v>165</v>
      </c>
    </row>
    <row r="316" spans="2:65" s="11" customFormat="1" ht="22.5" customHeight="1" x14ac:dyDescent="0.3">
      <c r="B316" s="175"/>
      <c r="C316" s="176"/>
      <c r="D316" s="176"/>
      <c r="E316" s="177" t="s">
        <v>33</v>
      </c>
      <c r="F316" s="263" t="s">
        <v>400</v>
      </c>
      <c r="G316" s="262"/>
      <c r="H316" s="262"/>
      <c r="I316" s="262"/>
      <c r="J316" s="176"/>
      <c r="K316" s="178" t="s">
        <v>33</v>
      </c>
      <c r="L316" s="176"/>
      <c r="M316" s="176"/>
      <c r="N316" s="176"/>
      <c r="O316" s="176"/>
      <c r="P316" s="176"/>
      <c r="Q316" s="176"/>
      <c r="R316" s="179"/>
      <c r="T316" s="180"/>
      <c r="U316" s="176"/>
      <c r="V316" s="176"/>
      <c r="W316" s="176"/>
      <c r="X316" s="176"/>
      <c r="Y316" s="176"/>
      <c r="Z316" s="176"/>
      <c r="AA316" s="181"/>
      <c r="AT316" s="182" t="s">
        <v>173</v>
      </c>
      <c r="AU316" s="182" t="s">
        <v>102</v>
      </c>
      <c r="AV316" s="11" t="s">
        <v>24</v>
      </c>
      <c r="AW316" s="11" t="s">
        <v>40</v>
      </c>
      <c r="AX316" s="11" t="s">
        <v>84</v>
      </c>
      <c r="AY316" s="182" t="s">
        <v>165</v>
      </c>
    </row>
    <row r="317" spans="2:65" s="10" customFormat="1" ht="22.5" customHeight="1" x14ac:dyDescent="0.3">
      <c r="B317" s="167"/>
      <c r="C317" s="168"/>
      <c r="D317" s="168"/>
      <c r="E317" s="169" t="s">
        <v>33</v>
      </c>
      <c r="F317" s="260" t="s">
        <v>401</v>
      </c>
      <c r="G317" s="259"/>
      <c r="H317" s="259"/>
      <c r="I317" s="259"/>
      <c r="J317" s="168"/>
      <c r="K317" s="170">
        <v>12.843999999999999</v>
      </c>
      <c r="L317" s="168"/>
      <c r="M317" s="168"/>
      <c r="N317" s="168"/>
      <c r="O317" s="168"/>
      <c r="P317" s="168"/>
      <c r="Q317" s="168"/>
      <c r="R317" s="171"/>
      <c r="T317" s="172"/>
      <c r="U317" s="168"/>
      <c r="V317" s="168"/>
      <c r="W317" s="168"/>
      <c r="X317" s="168"/>
      <c r="Y317" s="168"/>
      <c r="Z317" s="168"/>
      <c r="AA317" s="173"/>
      <c r="AT317" s="174" t="s">
        <v>173</v>
      </c>
      <c r="AU317" s="174" t="s">
        <v>102</v>
      </c>
      <c r="AV317" s="10" t="s">
        <v>102</v>
      </c>
      <c r="AW317" s="10" t="s">
        <v>40</v>
      </c>
      <c r="AX317" s="10" t="s">
        <v>84</v>
      </c>
      <c r="AY317" s="174" t="s">
        <v>165</v>
      </c>
    </row>
    <row r="318" spans="2:65" s="10" customFormat="1" ht="22.5" customHeight="1" x14ac:dyDescent="0.3">
      <c r="B318" s="167"/>
      <c r="C318" s="168"/>
      <c r="D318" s="168"/>
      <c r="E318" s="169" t="s">
        <v>33</v>
      </c>
      <c r="F318" s="260" t="s">
        <v>252</v>
      </c>
      <c r="G318" s="259"/>
      <c r="H318" s="259"/>
      <c r="I318" s="259"/>
      <c r="J318" s="168"/>
      <c r="K318" s="170">
        <v>-1.1819999999999999</v>
      </c>
      <c r="L318" s="168"/>
      <c r="M318" s="168"/>
      <c r="N318" s="168"/>
      <c r="O318" s="168"/>
      <c r="P318" s="168"/>
      <c r="Q318" s="168"/>
      <c r="R318" s="171"/>
      <c r="T318" s="172"/>
      <c r="U318" s="168"/>
      <c r="V318" s="168"/>
      <c r="W318" s="168"/>
      <c r="X318" s="168"/>
      <c r="Y318" s="168"/>
      <c r="Z318" s="168"/>
      <c r="AA318" s="173"/>
      <c r="AT318" s="174" t="s">
        <v>173</v>
      </c>
      <c r="AU318" s="174" t="s">
        <v>102</v>
      </c>
      <c r="AV318" s="10" t="s">
        <v>102</v>
      </c>
      <c r="AW318" s="10" t="s">
        <v>40</v>
      </c>
      <c r="AX318" s="10" t="s">
        <v>84</v>
      </c>
      <c r="AY318" s="174" t="s">
        <v>165</v>
      </c>
    </row>
    <row r="319" spans="2:65" s="11" customFormat="1" ht="22.5" customHeight="1" x14ac:dyDescent="0.3">
      <c r="B319" s="175"/>
      <c r="C319" s="176"/>
      <c r="D319" s="176"/>
      <c r="E319" s="177" t="s">
        <v>33</v>
      </c>
      <c r="F319" s="263" t="s">
        <v>402</v>
      </c>
      <c r="G319" s="262"/>
      <c r="H319" s="262"/>
      <c r="I319" s="262"/>
      <c r="J319" s="176"/>
      <c r="K319" s="178" t="s">
        <v>33</v>
      </c>
      <c r="L319" s="176"/>
      <c r="M319" s="176"/>
      <c r="N319" s="176"/>
      <c r="O319" s="176"/>
      <c r="P319" s="176"/>
      <c r="Q319" s="176"/>
      <c r="R319" s="179"/>
      <c r="T319" s="180"/>
      <c r="U319" s="176"/>
      <c r="V319" s="176"/>
      <c r="W319" s="176"/>
      <c r="X319" s="176"/>
      <c r="Y319" s="176"/>
      <c r="Z319" s="176"/>
      <c r="AA319" s="181"/>
      <c r="AT319" s="182" t="s">
        <v>173</v>
      </c>
      <c r="AU319" s="182" t="s">
        <v>102</v>
      </c>
      <c r="AV319" s="11" t="s">
        <v>24</v>
      </c>
      <c r="AW319" s="11" t="s">
        <v>40</v>
      </c>
      <c r="AX319" s="11" t="s">
        <v>84</v>
      </c>
      <c r="AY319" s="182" t="s">
        <v>165</v>
      </c>
    </row>
    <row r="320" spans="2:65" s="10" customFormat="1" ht="22.5" customHeight="1" x14ac:dyDescent="0.3">
      <c r="B320" s="167"/>
      <c r="C320" s="168"/>
      <c r="D320" s="168"/>
      <c r="E320" s="169" t="s">
        <v>33</v>
      </c>
      <c r="F320" s="260" t="s">
        <v>403</v>
      </c>
      <c r="G320" s="259"/>
      <c r="H320" s="259"/>
      <c r="I320" s="259"/>
      <c r="J320" s="168"/>
      <c r="K320" s="170">
        <v>29.952000000000002</v>
      </c>
      <c r="L320" s="168"/>
      <c r="M320" s="168"/>
      <c r="N320" s="168"/>
      <c r="O320" s="168"/>
      <c r="P320" s="168"/>
      <c r="Q320" s="168"/>
      <c r="R320" s="171"/>
      <c r="T320" s="172"/>
      <c r="U320" s="168"/>
      <c r="V320" s="168"/>
      <c r="W320" s="168"/>
      <c r="X320" s="168"/>
      <c r="Y320" s="168"/>
      <c r="Z320" s="168"/>
      <c r="AA320" s="173"/>
      <c r="AT320" s="174" t="s">
        <v>173</v>
      </c>
      <c r="AU320" s="174" t="s">
        <v>102</v>
      </c>
      <c r="AV320" s="10" t="s">
        <v>102</v>
      </c>
      <c r="AW320" s="10" t="s">
        <v>40</v>
      </c>
      <c r="AX320" s="10" t="s">
        <v>84</v>
      </c>
      <c r="AY320" s="174" t="s">
        <v>165</v>
      </c>
    </row>
    <row r="321" spans="2:51" s="10" customFormat="1" ht="22.5" customHeight="1" x14ac:dyDescent="0.3">
      <c r="B321" s="167"/>
      <c r="C321" s="168"/>
      <c r="D321" s="168"/>
      <c r="E321" s="169" t="s">
        <v>33</v>
      </c>
      <c r="F321" s="260" t="s">
        <v>404</v>
      </c>
      <c r="G321" s="259"/>
      <c r="H321" s="259"/>
      <c r="I321" s="259"/>
      <c r="J321" s="168"/>
      <c r="K321" s="170">
        <v>-7.88</v>
      </c>
      <c r="L321" s="168"/>
      <c r="M321" s="168"/>
      <c r="N321" s="168"/>
      <c r="O321" s="168"/>
      <c r="P321" s="168"/>
      <c r="Q321" s="168"/>
      <c r="R321" s="171"/>
      <c r="T321" s="172"/>
      <c r="U321" s="168"/>
      <c r="V321" s="168"/>
      <c r="W321" s="168"/>
      <c r="X321" s="168"/>
      <c r="Y321" s="168"/>
      <c r="Z321" s="168"/>
      <c r="AA321" s="173"/>
      <c r="AT321" s="174" t="s">
        <v>173</v>
      </c>
      <c r="AU321" s="174" t="s">
        <v>102</v>
      </c>
      <c r="AV321" s="10" t="s">
        <v>102</v>
      </c>
      <c r="AW321" s="10" t="s">
        <v>40</v>
      </c>
      <c r="AX321" s="10" t="s">
        <v>84</v>
      </c>
      <c r="AY321" s="174" t="s">
        <v>165</v>
      </c>
    </row>
    <row r="322" spans="2:51" s="11" customFormat="1" ht="22.5" customHeight="1" x14ac:dyDescent="0.3">
      <c r="B322" s="175"/>
      <c r="C322" s="176"/>
      <c r="D322" s="176"/>
      <c r="E322" s="177" t="s">
        <v>33</v>
      </c>
      <c r="F322" s="263" t="s">
        <v>405</v>
      </c>
      <c r="G322" s="262"/>
      <c r="H322" s="262"/>
      <c r="I322" s="262"/>
      <c r="J322" s="176"/>
      <c r="K322" s="178" t="s">
        <v>33</v>
      </c>
      <c r="L322" s="176"/>
      <c r="M322" s="176"/>
      <c r="N322" s="176"/>
      <c r="O322" s="176"/>
      <c r="P322" s="176"/>
      <c r="Q322" s="176"/>
      <c r="R322" s="179"/>
      <c r="T322" s="180"/>
      <c r="U322" s="176"/>
      <c r="V322" s="176"/>
      <c r="W322" s="176"/>
      <c r="X322" s="176"/>
      <c r="Y322" s="176"/>
      <c r="Z322" s="176"/>
      <c r="AA322" s="181"/>
      <c r="AT322" s="182" t="s">
        <v>173</v>
      </c>
      <c r="AU322" s="182" t="s">
        <v>102</v>
      </c>
      <c r="AV322" s="11" t="s">
        <v>24</v>
      </c>
      <c r="AW322" s="11" t="s">
        <v>40</v>
      </c>
      <c r="AX322" s="11" t="s">
        <v>84</v>
      </c>
      <c r="AY322" s="182" t="s">
        <v>165</v>
      </c>
    </row>
    <row r="323" spans="2:51" s="10" customFormat="1" ht="22.5" customHeight="1" x14ac:dyDescent="0.3">
      <c r="B323" s="167"/>
      <c r="C323" s="168"/>
      <c r="D323" s="168"/>
      <c r="E323" s="169" t="s">
        <v>33</v>
      </c>
      <c r="F323" s="260" t="s">
        <v>406</v>
      </c>
      <c r="G323" s="259"/>
      <c r="H323" s="259"/>
      <c r="I323" s="259"/>
      <c r="J323" s="168"/>
      <c r="K323" s="170">
        <v>12.635999999999999</v>
      </c>
      <c r="L323" s="168"/>
      <c r="M323" s="168"/>
      <c r="N323" s="168"/>
      <c r="O323" s="168"/>
      <c r="P323" s="168"/>
      <c r="Q323" s="168"/>
      <c r="R323" s="171"/>
      <c r="T323" s="172"/>
      <c r="U323" s="168"/>
      <c r="V323" s="168"/>
      <c r="W323" s="168"/>
      <c r="X323" s="168"/>
      <c r="Y323" s="168"/>
      <c r="Z323" s="168"/>
      <c r="AA323" s="173"/>
      <c r="AT323" s="174" t="s">
        <v>173</v>
      </c>
      <c r="AU323" s="174" t="s">
        <v>102</v>
      </c>
      <c r="AV323" s="10" t="s">
        <v>102</v>
      </c>
      <c r="AW323" s="10" t="s">
        <v>40</v>
      </c>
      <c r="AX323" s="10" t="s">
        <v>84</v>
      </c>
      <c r="AY323" s="174" t="s">
        <v>165</v>
      </c>
    </row>
    <row r="324" spans="2:51" s="10" customFormat="1" ht="22.5" customHeight="1" x14ac:dyDescent="0.3">
      <c r="B324" s="167"/>
      <c r="C324" s="168"/>
      <c r="D324" s="168"/>
      <c r="E324" s="169" t="s">
        <v>33</v>
      </c>
      <c r="F324" s="260" t="s">
        <v>407</v>
      </c>
      <c r="G324" s="259"/>
      <c r="H324" s="259"/>
      <c r="I324" s="259"/>
      <c r="J324" s="168"/>
      <c r="K324" s="170">
        <v>-1.5760000000000001</v>
      </c>
      <c r="L324" s="168"/>
      <c r="M324" s="168"/>
      <c r="N324" s="168"/>
      <c r="O324" s="168"/>
      <c r="P324" s="168"/>
      <c r="Q324" s="168"/>
      <c r="R324" s="171"/>
      <c r="T324" s="172"/>
      <c r="U324" s="168"/>
      <c r="V324" s="168"/>
      <c r="W324" s="168"/>
      <c r="X324" s="168"/>
      <c r="Y324" s="168"/>
      <c r="Z324" s="168"/>
      <c r="AA324" s="173"/>
      <c r="AT324" s="174" t="s">
        <v>173</v>
      </c>
      <c r="AU324" s="174" t="s">
        <v>102</v>
      </c>
      <c r="AV324" s="10" t="s">
        <v>102</v>
      </c>
      <c r="AW324" s="10" t="s">
        <v>40</v>
      </c>
      <c r="AX324" s="10" t="s">
        <v>84</v>
      </c>
      <c r="AY324" s="174" t="s">
        <v>165</v>
      </c>
    </row>
    <row r="325" spans="2:51" s="11" customFormat="1" ht="22.5" customHeight="1" x14ac:dyDescent="0.3">
      <c r="B325" s="175"/>
      <c r="C325" s="176"/>
      <c r="D325" s="176"/>
      <c r="E325" s="177" t="s">
        <v>33</v>
      </c>
      <c r="F325" s="263" t="s">
        <v>408</v>
      </c>
      <c r="G325" s="262"/>
      <c r="H325" s="262"/>
      <c r="I325" s="262"/>
      <c r="J325" s="176"/>
      <c r="K325" s="178" t="s">
        <v>33</v>
      </c>
      <c r="L325" s="176"/>
      <c r="M325" s="176"/>
      <c r="N325" s="176"/>
      <c r="O325" s="176"/>
      <c r="P325" s="176"/>
      <c r="Q325" s="176"/>
      <c r="R325" s="179"/>
      <c r="T325" s="180"/>
      <c r="U325" s="176"/>
      <c r="V325" s="176"/>
      <c r="W325" s="176"/>
      <c r="X325" s="176"/>
      <c r="Y325" s="176"/>
      <c r="Z325" s="176"/>
      <c r="AA325" s="181"/>
      <c r="AT325" s="182" t="s">
        <v>173</v>
      </c>
      <c r="AU325" s="182" t="s">
        <v>102</v>
      </c>
      <c r="AV325" s="11" t="s">
        <v>24</v>
      </c>
      <c r="AW325" s="11" t="s">
        <v>40</v>
      </c>
      <c r="AX325" s="11" t="s">
        <v>84</v>
      </c>
      <c r="AY325" s="182" t="s">
        <v>165</v>
      </c>
    </row>
    <row r="326" spans="2:51" s="10" customFormat="1" ht="22.5" customHeight="1" x14ac:dyDescent="0.3">
      <c r="B326" s="167"/>
      <c r="C326" s="168"/>
      <c r="D326" s="168"/>
      <c r="E326" s="169" t="s">
        <v>33</v>
      </c>
      <c r="F326" s="260" t="s">
        <v>409</v>
      </c>
      <c r="G326" s="259"/>
      <c r="H326" s="259"/>
      <c r="I326" s="259"/>
      <c r="J326" s="168"/>
      <c r="K326" s="170">
        <v>10.712</v>
      </c>
      <c r="L326" s="168"/>
      <c r="M326" s="168"/>
      <c r="N326" s="168"/>
      <c r="O326" s="168"/>
      <c r="P326" s="168"/>
      <c r="Q326" s="168"/>
      <c r="R326" s="171"/>
      <c r="T326" s="172"/>
      <c r="U326" s="168"/>
      <c r="V326" s="168"/>
      <c r="W326" s="168"/>
      <c r="X326" s="168"/>
      <c r="Y326" s="168"/>
      <c r="Z326" s="168"/>
      <c r="AA326" s="173"/>
      <c r="AT326" s="174" t="s">
        <v>173</v>
      </c>
      <c r="AU326" s="174" t="s">
        <v>102</v>
      </c>
      <c r="AV326" s="10" t="s">
        <v>102</v>
      </c>
      <c r="AW326" s="10" t="s">
        <v>40</v>
      </c>
      <c r="AX326" s="10" t="s">
        <v>84</v>
      </c>
      <c r="AY326" s="174" t="s">
        <v>165</v>
      </c>
    </row>
    <row r="327" spans="2:51" s="10" customFormat="1" ht="22.5" customHeight="1" x14ac:dyDescent="0.3">
      <c r="B327" s="167"/>
      <c r="C327" s="168"/>
      <c r="D327" s="168"/>
      <c r="E327" s="169" t="s">
        <v>33</v>
      </c>
      <c r="F327" s="260" t="s">
        <v>410</v>
      </c>
      <c r="G327" s="259"/>
      <c r="H327" s="259"/>
      <c r="I327" s="259"/>
      <c r="J327" s="168"/>
      <c r="K327" s="170">
        <v>-1.2</v>
      </c>
      <c r="L327" s="168"/>
      <c r="M327" s="168"/>
      <c r="N327" s="168"/>
      <c r="O327" s="168"/>
      <c r="P327" s="168"/>
      <c r="Q327" s="168"/>
      <c r="R327" s="171"/>
      <c r="T327" s="172"/>
      <c r="U327" s="168"/>
      <c r="V327" s="168"/>
      <c r="W327" s="168"/>
      <c r="X327" s="168"/>
      <c r="Y327" s="168"/>
      <c r="Z327" s="168"/>
      <c r="AA327" s="173"/>
      <c r="AT327" s="174" t="s">
        <v>173</v>
      </c>
      <c r="AU327" s="174" t="s">
        <v>102</v>
      </c>
      <c r="AV327" s="10" t="s">
        <v>102</v>
      </c>
      <c r="AW327" s="10" t="s">
        <v>40</v>
      </c>
      <c r="AX327" s="10" t="s">
        <v>84</v>
      </c>
      <c r="AY327" s="174" t="s">
        <v>165</v>
      </c>
    </row>
    <row r="328" spans="2:51" s="11" customFormat="1" ht="22.5" customHeight="1" x14ac:dyDescent="0.3">
      <c r="B328" s="175"/>
      <c r="C328" s="176"/>
      <c r="D328" s="176"/>
      <c r="E328" s="177" t="s">
        <v>33</v>
      </c>
      <c r="F328" s="263" t="s">
        <v>411</v>
      </c>
      <c r="G328" s="262"/>
      <c r="H328" s="262"/>
      <c r="I328" s="262"/>
      <c r="J328" s="176"/>
      <c r="K328" s="178" t="s">
        <v>33</v>
      </c>
      <c r="L328" s="176"/>
      <c r="M328" s="176"/>
      <c r="N328" s="176"/>
      <c r="O328" s="176"/>
      <c r="P328" s="176"/>
      <c r="Q328" s="176"/>
      <c r="R328" s="179"/>
      <c r="T328" s="180"/>
      <c r="U328" s="176"/>
      <c r="V328" s="176"/>
      <c r="W328" s="176"/>
      <c r="X328" s="176"/>
      <c r="Y328" s="176"/>
      <c r="Z328" s="176"/>
      <c r="AA328" s="181"/>
      <c r="AT328" s="182" t="s">
        <v>173</v>
      </c>
      <c r="AU328" s="182" t="s">
        <v>102</v>
      </c>
      <c r="AV328" s="11" t="s">
        <v>24</v>
      </c>
      <c r="AW328" s="11" t="s">
        <v>40</v>
      </c>
      <c r="AX328" s="11" t="s">
        <v>84</v>
      </c>
      <c r="AY328" s="182" t="s">
        <v>165</v>
      </c>
    </row>
    <row r="329" spans="2:51" s="10" customFormat="1" ht="22.5" customHeight="1" x14ac:dyDescent="0.3">
      <c r="B329" s="167"/>
      <c r="C329" s="168"/>
      <c r="D329" s="168"/>
      <c r="E329" s="169" t="s">
        <v>33</v>
      </c>
      <c r="F329" s="260" t="s">
        <v>409</v>
      </c>
      <c r="G329" s="259"/>
      <c r="H329" s="259"/>
      <c r="I329" s="259"/>
      <c r="J329" s="168"/>
      <c r="K329" s="170">
        <v>10.712</v>
      </c>
      <c r="L329" s="168"/>
      <c r="M329" s="168"/>
      <c r="N329" s="168"/>
      <c r="O329" s="168"/>
      <c r="P329" s="168"/>
      <c r="Q329" s="168"/>
      <c r="R329" s="171"/>
      <c r="T329" s="172"/>
      <c r="U329" s="168"/>
      <c r="V329" s="168"/>
      <c r="W329" s="168"/>
      <c r="X329" s="168"/>
      <c r="Y329" s="168"/>
      <c r="Z329" s="168"/>
      <c r="AA329" s="173"/>
      <c r="AT329" s="174" t="s">
        <v>173</v>
      </c>
      <c r="AU329" s="174" t="s">
        <v>102</v>
      </c>
      <c r="AV329" s="10" t="s">
        <v>102</v>
      </c>
      <c r="AW329" s="10" t="s">
        <v>40</v>
      </c>
      <c r="AX329" s="10" t="s">
        <v>84</v>
      </c>
      <c r="AY329" s="174" t="s">
        <v>165</v>
      </c>
    </row>
    <row r="330" spans="2:51" s="10" customFormat="1" ht="22.5" customHeight="1" x14ac:dyDescent="0.3">
      <c r="B330" s="167"/>
      <c r="C330" s="168"/>
      <c r="D330" s="168"/>
      <c r="E330" s="169" t="s">
        <v>33</v>
      </c>
      <c r="F330" s="260" t="s">
        <v>252</v>
      </c>
      <c r="G330" s="259"/>
      <c r="H330" s="259"/>
      <c r="I330" s="259"/>
      <c r="J330" s="168"/>
      <c r="K330" s="170">
        <v>-1.1819999999999999</v>
      </c>
      <c r="L330" s="168"/>
      <c r="M330" s="168"/>
      <c r="N330" s="168"/>
      <c r="O330" s="168"/>
      <c r="P330" s="168"/>
      <c r="Q330" s="168"/>
      <c r="R330" s="171"/>
      <c r="T330" s="172"/>
      <c r="U330" s="168"/>
      <c r="V330" s="168"/>
      <c r="W330" s="168"/>
      <c r="X330" s="168"/>
      <c r="Y330" s="168"/>
      <c r="Z330" s="168"/>
      <c r="AA330" s="173"/>
      <c r="AT330" s="174" t="s">
        <v>173</v>
      </c>
      <c r="AU330" s="174" t="s">
        <v>102</v>
      </c>
      <c r="AV330" s="10" t="s">
        <v>102</v>
      </c>
      <c r="AW330" s="10" t="s">
        <v>40</v>
      </c>
      <c r="AX330" s="10" t="s">
        <v>84</v>
      </c>
      <c r="AY330" s="174" t="s">
        <v>165</v>
      </c>
    </row>
    <row r="331" spans="2:51" s="11" customFormat="1" ht="22.5" customHeight="1" x14ac:dyDescent="0.3">
      <c r="B331" s="175"/>
      <c r="C331" s="176"/>
      <c r="D331" s="176"/>
      <c r="E331" s="177" t="s">
        <v>33</v>
      </c>
      <c r="F331" s="263" t="s">
        <v>412</v>
      </c>
      <c r="G331" s="262"/>
      <c r="H331" s="262"/>
      <c r="I331" s="262"/>
      <c r="J331" s="176"/>
      <c r="K331" s="178" t="s">
        <v>33</v>
      </c>
      <c r="L331" s="176"/>
      <c r="M331" s="176"/>
      <c r="N331" s="176"/>
      <c r="O331" s="176"/>
      <c r="P331" s="176"/>
      <c r="Q331" s="176"/>
      <c r="R331" s="179"/>
      <c r="T331" s="180"/>
      <c r="U331" s="176"/>
      <c r="V331" s="176"/>
      <c r="W331" s="176"/>
      <c r="X331" s="176"/>
      <c r="Y331" s="176"/>
      <c r="Z331" s="176"/>
      <c r="AA331" s="181"/>
      <c r="AT331" s="182" t="s">
        <v>173</v>
      </c>
      <c r="AU331" s="182" t="s">
        <v>102</v>
      </c>
      <c r="AV331" s="11" t="s">
        <v>24</v>
      </c>
      <c r="AW331" s="11" t="s">
        <v>40</v>
      </c>
      <c r="AX331" s="11" t="s">
        <v>84</v>
      </c>
      <c r="AY331" s="182" t="s">
        <v>165</v>
      </c>
    </row>
    <row r="332" spans="2:51" s="10" customFormat="1" ht="22.5" customHeight="1" x14ac:dyDescent="0.3">
      <c r="B332" s="167"/>
      <c r="C332" s="168"/>
      <c r="D332" s="168"/>
      <c r="E332" s="169" t="s">
        <v>33</v>
      </c>
      <c r="F332" s="260" t="s">
        <v>413</v>
      </c>
      <c r="G332" s="259"/>
      <c r="H332" s="259"/>
      <c r="I332" s="259"/>
      <c r="J332" s="168"/>
      <c r="K332" s="170">
        <v>10.555999999999999</v>
      </c>
      <c r="L332" s="168"/>
      <c r="M332" s="168"/>
      <c r="N332" s="168"/>
      <c r="O332" s="168"/>
      <c r="P332" s="168"/>
      <c r="Q332" s="168"/>
      <c r="R332" s="171"/>
      <c r="T332" s="172"/>
      <c r="U332" s="168"/>
      <c r="V332" s="168"/>
      <c r="W332" s="168"/>
      <c r="X332" s="168"/>
      <c r="Y332" s="168"/>
      <c r="Z332" s="168"/>
      <c r="AA332" s="173"/>
      <c r="AT332" s="174" t="s">
        <v>173</v>
      </c>
      <c r="AU332" s="174" t="s">
        <v>102</v>
      </c>
      <c r="AV332" s="10" t="s">
        <v>102</v>
      </c>
      <c r="AW332" s="10" t="s">
        <v>40</v>
      </c>
      <c r="AX332" s="10" t="s">
        <v>84</v>
      </c>
      <c r="AY332" s="174" t="s">
        <v>165</v>
      </c>
    </row>
    <row r="333" spans="2:51" s="10" customFormat="1" ht="22.5" customHeight="1" x14ac:dyDescent="0.3">
      <c r="B333" s="167"/>
      <c r="C333" s="168"/>
      <c r="D333" s="168"/>
      <c r="E333" s="169" t="s">
        <v>33</v>
      </c>
      <c r="F333" s="260" t="s">
        <v>252</v>
      </c>
      <c r="G333" s="259"/>
      <c r="H333" s="259"/>
      <c r="I333" s="259"/>
      <c r="J333" s="168"/>
      <c r="K333" s="170">
        <v>-1.1819999999999999</v>
      </c>
      <c r="L333" s="168"/>
      <c r="M333" s="168"/>
      <c r="N333" s="168"/>
      <c r="O333" s="168"/>
      <c r="P333" s="168"/>
      <c r="Q333" s="168"/>
      <c r="R333" s="171"/>
      <c r="T333" s="172"/>
      <c r="U333" s="168"/>
      <c r="V333" s="168"/>
      <c r="W333" s="168"/>
      <c r="X333" s="168"/>
      <c r="Y333" s="168"/>
      <c r="Z333" s="168"/>
      <c r="AA333" s="173"/>
      <c r="AT333" s="174" t="s">
        <v>173</v>
      </c>
      <c r="AU333" s="174" t="s">
        <v>102</v>
      </c>
      <c r="AV333" s="10" t="s">
        <v>102</v>
      </c>
      <c r="AW333" s="10" t="s">
        <v>40</v>
      </c>
      <c r="AX333" s="10" t="s">
        <v>84</v>
      </c>
      <c r="AY333" s="174" t="s">
        <v>165</v>
      </c>
    </row>
    <row r="334" spans="2:51" s="11" customFormat="1" ht="22.5" customHeight="1" x14ac:dyDescent="0.3">
      <c r="B334" s="175"/>
      <c r="C334" s="176"/>
      <c r="D334" s="176"/>
      <c r="E334" s="177" t="s">
        <v>33</v>
      </c>
      <c r="F334" s="263" t="s">
        <v>414</v>
      </c>
      <c r="G334" s="262"/>
      <c r="H334" s="262"/>
      <c r="I334" s="262"/>
      <c r="J334" s="176"/>
      <c r="K334" s="178" t="s">
        <v>33</v>
      </c>
      <c r="L334" s="176"/>
      <c r="M334" s="176"/>
      <c r="N334" s="176"/>
      <c r="O334" s="176"/>
      <c r="P334" s="176"/>
      <c r="Q334" s="176"/>
      <c r="R334" s="179"/>
      <c r="T334" s="180"/>
      <c r="U334" s="176"/>
      <c r="V334" s="176"/>
      <c r="W334" s="176"/>
      <c r="X334" s="176"/>
      <c r="Y334" s="176"/>
      <c r="Z334" s="176"/>
      <c r="AA334" s="181"/>
      <c r="AT334" s="182" t="s">
        <v>173</v>
      </c>
      <c r="AU334" s="182" t="s">
        <v>102</v>
      </c>
      <c r="AV334" s="11" t="s">
        <v>24</v>
      </c>
      <c r="AW334" s="11" t="s">
        <v>40</v>
      </c>
      <c r="AX334" s="11" t="s">
        <v>84</v>
      </c>
      <c r="AY334" s="182" t="s">
        <v>165</v>
      </c>
    </row>
    <row r="335" spans="2:51" s="10" customFormat="1" ht="22.5" customHeight="1" x14ac:dyDescent="0.3">
      <c r="B335" s="167"/>
      <c r="C335" s="168"/>
      <c r="D335" s="168"/>
      <c r="E335" s="169" t="s">
        <v>33</v>
      </c>
      <c r="F335" s="260" t="s">
        <v>415</v>
      </c>
      <c r="G335" s="259"/>
      <c r="H335" s="259"/>
      <c r="I335" s="259"/>
      <c r="J335" s="168"/>
      <c r="K335" s="170">
        <v>29.068000000000001</v>
      </c>
      <c r="L335" s="168"/>
      <c r="M335" s="168"/>
      <c r="N335" s="168"/>
      <c r="O335" s="168"/>
      <c r="P335" s="168"/>
      <c r="Q335" s="168"/>
      <c r="R335" s="171"/>
      <c r="T335" s="172"/>
      <c r="U335" s="168"/>
      <c r="V335" s="168"/>
      <c r="W335" s="168"/>
      <c r="X335" s="168"/>
      <c r="Y335" s="168"/>
      <c r="Z335" s="168"/>
      <c r="AA335" s="173"/>
      <c r="AT335" s="174" t="s">
        <v>173</v>
      </c>
      <c r="AU335" s="174" t="s">
        <v>102</v>
      </c>
      <c r="AV335" s="10" t="s">
        <v>102</v>
      </c>
      <c r="AW335" s="10" t="s">
        <v>40</v>
      </c>
      <c r="AX335" s="10" t="s">
        <v>84</v>
      </c>
      <c r="AY335" s="174" t="s">
        <v>165</v>
      </c>
    </row>
    <row r="336" spans="2:51" s="10" customFormat="1" ht="22.5" customHeight="1" x14ac:dyDescent="0.3">
      <c r="B336" s="167"/>
      <c r="C336" s="168"/>
      <c r="D336" s="168"/>
      <c r="E336" s="169" t="s">
        <v>33</v>
      </c>
      <c r="F336" s="260" t="s">
        <v>416</v>
      </c>
      <c r="G336" s="259"/>
      <c r="H336" s="259"/>
      <c r="I336" s="259"/>
      <c r="J336" s="168"/>
      <c r="K336" s="170">
        <v>-5.1219999999999999</v>
      </c>
      <c r="L336" s="168"/>
      <c r="M336" s="168"/>
      <c r="N336" s="168"/>
      <c r="O336" s="168"/>
      <c r="P336" s="168"/>
      <c r="Q336" s="168"/>
      <c r="R336" s="171"/>
      <c r="T336" s="172"/>
      <c r="U336" s="168"/>
      <c r="V336" s="168"/>
      <c r="W336" s="168"/>
      <c r="X336" s="168"/>
      <c r="Y336" s="168"/>
      <c r="Z336" s="168"/>
      <c r="AA336" s="173"/>
      <c r="AT336" s="174" t="s">
        <v>173</v>
      </c>
      <c r="AU336" s="174" t="s">
        <v>102</v>
      </c>
      <c r="AV336" s="10" t="s">
        <v>102</v>
      </c>
      <c r="AW336" s="10" t="s">
        <v>40</v>
      </c>
      <c r="AX336" s="10" t="s">
        <v>84</v>
      </c>
      <c r="AY336" s="174" t="s">
        <v>165</v>
      </c>
    </row>
    <row r="337" spans="2:65" s="11" customFormat="1" ht="22.5" customHeight="1" x14ac:dyDescent="0.3">
      <c r="B337" s="175"/>
      <c r="C337" s="176"/>
      <c r="D337" s="176"/>
      <c r="E337" s="177" t="s">
        <v>33</v>
      </c>
      <c r="F337" s="263" t="s">
        <v>417</v>
      </c>
      <c r="G337" s="262"/>
      <c r="H337" s="262"/>
      <c r="I337" s="262"/>
      <c r="J337" s="176"/>
      <c r="K337" s="178" t="s">
        <v>33</v>
      </c>
      <c r="L337" s="176"/>
      <c r="M337" s="176"/>
      <c r="N337" s="176"/>
      <c r="O337" s="176"/>
      <c r="P337" s="176"/>
      <c r="Q337" s="176"/>
      <c r="R337" s="179"/>
      <c r="T337" s="180"/>
      <c r="U337" s="176"/>
      <c r="V337" s="176"/>
      <c r="W337" s="176"/>
      <c r="X337" s="176"/>
      <c r="Y337" s="176"/>
      <c r="Z337" s="176"/>
      <c r="AA337" s="181"/>
      <c r="AT337" s="182" t="s">
        <v>173</v>
      </c>
      <c r="AU337" s="182" t="s">
        <v>102</v>
      </c>
      <c r="AV337" s="11" t="s">
        <v>24</v>
      </c>
      <c r="AW337" s="11" t="s">
        <v>40</v>
      </c>
      <c r="AX337" s="11" t="s">
        <v>84</v>
      </c>
      <c r="AY337" s="182" t="s">
        <v>165</v>
      </c>
    </row>
    <row r="338" spans="2:65" s="10" customFormat="1" ht="22.5" customHeight="1" x14ac:dyDescent="0.3">
      <c r="B338" s="167"/>
      <c r="C338" s="168"/>
      <c r="D338" s="168"/>
      <c r="E338" s="169" t="s">
        <v>33</v>
      </c>
      <c r="F338" s="260" t="s">
        <v>418</v>
      </c>
      <c r="G338" s="259"/>
      <c r="H338" s="259"/>
      <c r="I338" s="259"/>
      <c r="J338" s="168"/>
      <c r="K338" s="170">
        <v>18.512</v>
      </c>
      <c r="L338" s="168"/>
      <c r="M338" s="168"/>
      <c r="N338" s="168"/>
      <c r="O338" s="168"/>
      <c r="P338" s="168"/>
      <c r="Q338" s="168"/>
      <c r="R338" s="171"/>
      <c r="T338" s="172"/>
      <c r="U338" s="168"/>
      <c r="V338" s="168"/>
      <c r="W338" s="168"/>
      <c r="X338" s="168"/>
      <c r="Y338" s="168"/>
      <c r="Z338" s="168"/>
      <c r="AA338" s="173"/>
      <c r="AT338" s="174" t="s">
        <v>173</v>
      </c>
      <c r="AU338" s="174" t="s">
        <v>102</v>
      </c>
      <c r="AV338" s="10" t="s">
        <v>102</v>
      </c>
      <c r="AW338" s="10" t="s">
        <v>40</v>
      </c>
      <c r="AX338" s="10" t="s">
        <v>84</v>
      </c>
      <c r="AY338" s="174" t="s">
        <v>165</v>
      </c>
    </row>
    <row r="339" spans="2:65" s="10" customFormat="1" ht="22.5" customHeight="1" x14ac:dyDescent="0.3">
      <c r="B339" s="167"/>
      <c r="C339" s="168"/>
      <c r="D339" s="168"/>
      <c r="E339" s="169" t="s">
        <v>33</v>
      </c>
      <c r="F339" s="260" t="s">
        <v>396</v>
      </c>
      <c r="G339" s="259"/>
      <c r="H339" s="259"/>
      <c r="I339" s="259"/>
      <c r="J339" s="168"/>
      <c r="K339" s="170">
        <v>-3.1520000000000001</v>
      </c>
      <c r="L339" s="168"/>
      <c r="M339" s="168"/>
      <c r="N339" s="168"/>
      <c r="O339" s="168"/>
      <c r="P339" s="168"/>
      <c r="Q339" s="168"/>
      <c r="R339" s="171"/>
      <c r="T339" s="172"/>
      <c r="U339" s="168"/>
      <c r="V339" s="168"/>
      <c r="W339" s="168"/>
      <c r="X339" s="168"/>
      <c r="Y339" s="168"/>
      <c r="Z339" s="168"/>
      <c r="AA339" s="173"/>
      <c r="AT339" s="174" t="s">
        <v>173</v>
      </c>
      <c r="AU339" s="174" t="s">
        <v>102</v>
      </c>
      <c r="AV339" s="10" t="s">
        <v>102</v>
      </c>
      <c r="AW339" s="10" t="s">
        <v>40</v>
      </c>
      <c r="AX339" s="10" t="s">
        <v>84</v>
      </c>
      <c r="AY339" s="174" t="s">
        <v>165</v>
      </c>
    </row>
    <row r="340" spans="2:65" s="9" customFormat="1" ht="29.85" customHeight="1" x14ac:dyDescent="0.3">
      <c r="B340" s="149"/>
      <c r="C340" s="150"/>
      <c r="D340" s="159" t="s">
        <v>121</v>
      </c>
      <c r="E340" s="159"/>
      <c r="F340" s="159"/>
      <c r="G340" s="159"/>
      <c r="H340" s="159"/>
      <c r="I340" s="159"/>
      <c r="J340" s="159"/>
      <c r="K340" s="159"/>
      <c r="L340" s="159"/>
      <c r="M340" s="159"/>
      <c r="N340" s="273">
        <f>BK340</f>
        <v>0</v>
      </c>
      <c r="O340" s="274"/>
      <c r="P340" s="274"/>
      <c r="Q340" s="274"/>
      <c r="R340" s="152"/>
      <c r="T340" s="153"/>
      <c r="U340" s="150"/>
      <c r="V340" s="150"/>
      <c r="W340" s="154">
        <f>SUM(W341:W344)</f>
        <v>0</v>
      </c>
      <c r="X340" s="150"/>
      <c r="Y340" s="154">
        <f>SUM(Y341:Y344)</f>
        <v>0</v>
      </c>
      <c r="Z340" s="150"/>
      <c r="AA340" s="155">
        <f>SUM(AA341:AA344)</f>
        <v>0</v>
      </c>
      <c r="AR340" s="156" t="s">
        <v>24</v>
      </c>
      <c r="AT340" s="157" t="s">
        <v>83</v>
      </c>
      <c r="AU340" s="157" t="s">
        <v>24</v>
      </c>
      <c r="AY340" s="156" t="s">
        <v>165</v>
      </c>
      <c r="BK340" s="158">
        <f>SUM(BK341:BK344)</f>
        <v>0</v>
      </c>
    </row>
    <row r="341" spans="2:65" s="1" customFormat="1" ht="31.5" customHeight="1" x14ac:dyDescent="0.3">
      <c r="B341" s="32"/>
      <c r="C341" s="160" t="s">
        <v>419</v>
      </c>
      <c r="D341" s="160" t="s">
        <v>166</v>
      </c>
      <c r="E341" s="161" t="s">
        <v>420</v>
      </c>
      <c r="F341" s="254" t="s">
        <v>421</v>
      </c>
      <c r="G341" s="255"/>
      <c r="H341" s="255"/>
      <c r="I341" s="255"/>
      <c r="J341" s="162" t="s">
        <v>422</v>
      </c>
      <c r="K341" s="163">
        <v>23.047000000000001</v>
      </c>
      <c r="L341" s="256">
        <v>0</v>
      </c>
      <c r="M341" s="255"/>
      <c r="N341" s="257">
        <f>ROUND(L341*K341,2)</f>
        <v>0</v>
      </c>
      <c r="O341" s="255"/>
      <c r="P341" s="255"/>
      <c r="Q341" s="255"/>
      <c r="R341" s="34"/>
      <c r="T341" s="164" t="s">
        <v>33</v>
      </c>
      <c r="U341" s="41" t="s">
        <v>49</v>
      </c>
      <c r="V341" s="33"/>
      <c r="W341" s="165">
        <f>V341*K341</f>
        <v>0</v>
      </c>
      <c r="X341" s="165">
        <v>0</v>
      </c>
      <c r="Y341" s="165">
        <f>X341*K341</f>
        <v>0</v>
      </c>
      <c r="Z341" s="165">
        <v>0</v>
      </c>
      <c r="AA341" s="166">
        <f>Z341*K341</f>
        <v>0</v>
      </c>
      <c r="AR341" s="15" t="s">
        <v>170</v>
      </c>
      <c r="AT341" s="15" t="s">
        <v>166</v>
      </c>
      <c r="AU341" s="15" t="s">
        <v>102</v>
      </c>
      <c r="AY341" s="15" t="s">
        <v>165</v>
      </c>
      <c r="BE341" s="103">
        <f>IF(U341="základní",N341,0)</f>
        <v>0</v>
      </c>
      <c r="BF341" s="103">
        <f>IF(U341="snížená",N341,0)</f>
        <v>0</v>
      </c>
      <c r="BG341" s="103">
        <f>IF(U341="zákl. přenesená",N341,0)</f>
        <v>0</v>
      </c>
      <c r="BH341" s="103">
        <f>IF(U341="sníž. přenesená",N341,0)</f>
        <v>0</v>
      </c>
      <c r="BI341" s="103">
        <f>IF(U341="nulová",N341,0)</f>
        <v>0</v>
      </c>
      <c r="BJ341" s="15" t="s">
        <v>24</v>
      </c>
      <c r="BK341" s="103">
        <f>ROUND(L341*K341,2)</f>
        <v>0</v>
      </c>
      <c r="BL341" s="15" t="s">
        <v>170</v>
      </c>
      <c r="BM341" s="15" t="s">
        <v>423</v>
      </c>
    </row>
    <row r="342" spans="2:65" s="1" customFormat="1" ht="31.5" customHeight="1" x14ac:dyDescent="0.3">
      <c r="B342" s="32"/>
      <c r="C342" s="160" t="s">
        <v>424</v>
      </c>
      <c r="D342" s="160" t="s">
        <v>166</v>
      </c>
      <c r="E342" s="161" t="s">
        <v>425</v>
      </c>
      <c r="F342" s="254" t="s">
        <v>426</v>
      </c>
      <c r="G342" s="255"/>
      <c r="H342" s="255"/>
      <c r="I342" s="255"/>
      <c r="J342" s="162" t="s">
        <v>422</v>
      </c>
      <c r="K342" s="163">
        <v>23.047000000000001</v>
      </c>
      <c r="L342" s="256">
        <v>0</v>
      </c>
      <c r="M342" s="255"/>
      <c r="N342" s="257">
        <f>ROUND(L342*K342,2)</f>
        <v>0</v>
      </c>
      <c r="O342" s="255"/>
      <c r="P342" s="255"/>
      <c r="Q342" s="255"/>
      <c r="R342" s="34"/>
      <c r="T342" s="164" t="s">
        <v>33</v>
      </c>
      <c r="U342" s="41" t="s">
        <v>49</v>
      </c>
      <c r="V342" s="33"/>
      <c r="W342" s="165">
        <f>V342*K342</f>
        <v>0</v>
      </c>
      <c r="X342" s="165">
        <v>0</v>
      </c>
      <c r="Y342" s="165">
        <f>X342*K342</f>
        <v>0</v>
      </c>
      <c r="Z342" s="165">
        <v>0</v>
      </c>
      <c r="AA342" s="166">
        <f>Z342*K342</f>
        <v>0</v>
      </c>
      <c r="AR342" s="15" t="s">
        <v>170</v>
      </c>
      <c r="AT342" s="15" t="s">
        <v>166</v>
      </c>
      <c r="AU342" s="15" t="s">
        <v>102</v>
      </c>
      <c r="AY342" s="15" t="s">
        <v>165</v>
      </c>
      <c r="BE342" s="103">
        <f>IF(U342="základní",N342,0)</f>
        <v>0</v>
      </c>
      <c r="BF342" s="103">
        <f>IF(U342="snížená",N342,0)</f>
        <v>0</v>
      </c>
      <c r="BG342" s="103">
        <f>IF(U342="zákl. přenesená",N342,0)</f>
        <v>0</v>
      </c>
      <c r="BH342" s="103">
        <f>IF(U342="sníž. přenesená",N342,0)</f>
        <v>0</v>
      </c>
      <c r="BI342" s="103">
        <f>IF(U342="nulová",N342,0)</f>
        <v>0</v>
      </c>
      <c r="BJ342" s="15" t="s">
        <v>24</v>
      </c>
      <c r="BK342" s="103">
        <f>ROUND(L342*K342,2)</f>
        <v>0</v>
      </c>
      <c r="BL342" s="15" t="s">
        <v>170</v>
      </c>
      <c r="BM342" s="15" t="s">
        <v>427</v>
      </c>
    </row>
    <row r="343" spans="2:65" s="1" customFormat="1" ht="31.5" customHeight="1" x14ac:dyDescent="0.3">
      <c r="B343" s="32"/>
      <c r="C343" s="160" t="s">
        <v>428</v>
      </c>
      <c r="D343" s="160" t="s">
        <v>166</v>
      </c>
      <c r="E343" s="161" t="s">
        <v>429</v>
      </c>
      <c r="F343" s="254" t="s">
        <v>430</v>
      </c>
      <c r="G343" s="255"/>
      <c r="H343" s="255"/>
      <c r="I343" s="255"/>
      <c r="J343" s="162" t="s">
        <v>422</v>
      </c>
      <c r="K343" s="163">
        <v>460.94</v>
      </c>
      <c r="L343" s="256">
        <v>0</v>
      </c>
      <c r="M343" s="255"/>
      <c r="N343" s="257">
        <f>ROUND(L343*K343,2)</f>
        <v>0</v>
      </c>
      <c r="O343" s="255"/>
      <c r="P343" s="255"/>
      <c r="Q343" s="255"/>
      <c r="R343" s="34"/>
      <c r="T343" s="164" t="s">
        <v>33</v>
      </c>
      <c r="U343" s="41" t="s">
        <v>49</v>
      </c>
      <c r="V343" s="33"/>
      <c r="W343" s="165">
        <f>V343*K343</f>
        <v>0</v>
      </c>
      <c r="X343" s="165">
        <v>0</v>
      </c>
      <c r="Y343" s="165">
        <f>X343*K343</f>
        <v>0</v>
      </c>
      <c r="Z343" s="165">
        <v>0</v>
      </c>
      <c r="AA343" s="166">
        <f>Z343*K343</f>
        <v>0</v>
      </c>
      <c r="AR343" s="15" t="s">
        <v>170</v>
      </c>
      <c r="AT343" s="15" t="s">
        <v>166</v>
      </c>
      <c r="AU343" s="15" t="s">
        <v>102</v>
      </c>
      <c r="AY343" s="15" t="s">
        <v>165</v>
      </c>
      <c r="BE343" s="103">
        <f>IF(U343="základní",N343,0)</f>
        <v>0</v>
      </c>
      <c r="BF343" s="103">
        <f>IF(U343="snížená",N343,0)</f>
        <v>0</v>
      </c>
      <c r="BG343" s="103">
        <f>IF(U343="zákl. přenesená",N343,0)</f>
        <v>0</v>
      </c>
      <c r="BH343" s="103">
        <f>IF(U343="sníž. přenesená",N343,0)</f>
        <v>0</v>
      </c>
      <c r="BI343" s="103">
        <f>IF(U343="nulová",N343,0)</f>
        <v>0</v>
      </c>
      <c r="BJ343" s="15" t="s">
        <v>24</v>
      </c>
      <c r="BK343" s="103">
        <f>ROUND(L343*K343,2)</f>
        <v>0</v>
      </c>
      <c r="BL343" s="15" t="s">
        <v>170</v>
      </c>
      <c r="BM343" s="15" t="s">
        <v>431</v>
      </c>
    </row>
    <row r="344" spans="2:65" s="1" customFormat="1" ht="31.5" customHeight="1" x14ac:dyDescent="0.3">
      <c r="B344" s="32"/>
      <c r="C344" s="160" t="s">
        <v>432</v>
      </c>
      <c r="D344" s="160" t="s">
        <v>166</v>
      </c>
      <c r="E344" s="161" t="s">
        <v>433</v>
      </c>
      <c r="F344" s="254" t="s">
        <v>434</v>
      </c>
      <c r="G344" s="255"/>
      <c r="H344" s="255"/>
      <c r="I344" s="255"/>
      <c r="J344" s="162" t="s">
        <v>422</v>
      </c>
      <c r="K344" s="163">
        <v>23.047000000000001</v>
      </c>
      <c r="L344" s="256">
        <v>0</v>
      </c>
      <c r="M344" s="255"/>
      <c r="N344" s="257">
        <f>ROUND(L344*K344,2)</f>
        <v>0</v>
      </c>
      <c r="O344" s="255"/>
      <c r="P344" s="255"/>
      <c r="Q344" s="255"/>
      <c r="R344" s="34"/>
      <c r="T344" s="164" t="s">
        <v>33</v>
      </c>
      <c r="U344" s="41" t="s">
        <v>49</v>
      </c>
      <c r="V344" s="33"/>
      <c r="W344" s="165">
        <f>V344*K344</f>
        <v>0</v>
      </c>
      <c r="X344" s="165">
        <v>0</v>
      </c>
      <c r="Y344" s="165">
        <f>X344*K344</f>
        <v>0</v>
      </c>
      <c r="Z344" s="165">
        <v>0</v>
      </c>
      <c r="AA344" s="166">
        <f>Z344*K344</f>
        <v>0</v>
      </c>
      <c r="AR344" s="15" t="s">
        <v>170</v>
      </c>
      <c r="AT344" s="15" t="s">
        <v>166</v>
      </c>
      <c r="AU344" s="15" t="s">
        <v>102</v>
      </c>
      <c r="AY344" s="15" t="s">
        <v>165</v>
      </c>
      <c r="BE344" s="103">
        <f>IF(U344="základní",N344,0)</f>
        <v>0</v>
      </c>
      <c r="BF344" s="103">
        <f>IF(U344="snížená",N344,0)</f>
        <v>0</v>
      </c>
      <c r="BG344" s="103">
        <f>IF(U344="zákl. přenesená",N344,0)</f>
        <v>0</v>
      </c>
      <c r="BH344" s="103">
        <f>IF(U344="sníž. přenesená",N344,0)</f>
        <v>0</v>
      </c>
      <c r="BI344" s="103">
        <f>IF(U344="nulová",N344,0)</f>
        <v>0</v>
      </c>
      <c r="BJ344" s="15" t="s">
        <v>24</v>
      </c>
      <c r="BK344" s="103">
        <f>ROUND(L344*K344,2)</f>
        <v>0</v>
      </c>
      <c r="BL344" s="15" t="s">
        <v>170</v>
      </c>
      <c r="BM344" s="15" t="s">
        <v>435</v>
      </c>
    </row>
    <row r="345" spans="2:65" s="9" customFormat="1" ht="29.85" customHeight="1" x14ac:dyDescent="0.3">
      <c r="B345" s="149"/>
      <c r="C345" s="150"/>
      <c r="D345" s="159" t="s">
        <v>122</v>
      </c>
      <c r="E345" s="159"/>
      <c r="F345" s="159"/>
      <c r="G345" s="159"/>
      <c r="H345" s="159"/>
      <c r="I345" s="159"/>
      <c r="J345" s="159"/>
      <c r="K345" s="159"/>
      <c r="L345" s="159"/>
      <c r="M345" s="159"/>
      <c r="N345" s="275">
        <f>BK345</f>
        <v>0</v>
      </c>
      <c r="O345" s="276"/>
      <c r="P345" s="276"/>
      <c r="Q345" s="276"/>
      <c r="R345" s="152"/>
      <c r="T345" s="153"/>
      <c r="U345" s="150"/>
      <c r="V345" s="150"/>
      <c r="W345" s="154">
        <f>W346</f>
        <v>0</v>
      </c>
      <c r="X345" s="150"/>
      <c r="Y345" s="154">
        <f>Y346</f>
        <v>0</v>
      </c>
      <c r="Z345" s="150"/>
      <c r="AA345" s="155">
        <f>AA346</f>
        <v>0</v>
      </c>
      <c r="AR345" s="156" t="s">
        <v>24</v>
      </c>
      <c r="AT345" s="157" t="s">
        <v>83</v>
      </c>
      <c r="AU345" s="157" t="s">
        <v>24</v>
      </c>
      <c r="AY345" s="156" t="s">
        <v>165</v>
      </c>
      <c r="BK345" s="158">
        <f>BK346</f>
        <v>0</v>
      </c>
    </row>
    <row r="346" spans="2:65" s="1" customFormat="1" ht="22.5" customHeight="1" x14ac:dyDescent="0.3">
      <c r="B346" s="32"/>
      <c r="C346" s="160" t="s">
        <v>436</v>
      </c>
      <c r="D346" s="160" t="s">
        <v>166</v>
      </c>
      <c r="E346" s="161" t="s">
        <v>437</v>
      </c>
      <c r="F346" s="254" t="s">
        <v>438</v>
      </c>
      <c r="G346" s="255"/>
      <c r="H346" s="255"/>
      <c r="I346" s="255"/>
      <c r="J346" s="162" t="s">
        <v>422</v>
      </c>
      <c r="K346" s="163">
        <v>5.9870000000000001</v>
      </c>
      <c r="L346" s="256">
        <v>0</v>
      </c>
      <c r="M346" s="255"/>
      <c r="N346" s="257">
        <f>ROUND(L346*K346,2)</f>
        <v>0</v>
      </c>
      <c r="O346" s="255"/>
      <c r="P346" s="255"/>
      <c r="Q346" s="255"/>
      <c r="R346" s="34"/>
      <c r="T346" s="164" t="s">
        <v>33</v>
      </c>
      <c r="U346" s="41" t="s">
        <v>49</v>
      </c>
      <c r="V346" s="33"/>
      <c r="W346" s="165">
        <f>V346*K346</f>
        <v>0</v>
      </c>
      <c r="X346" s="165">
        <v>0</v>
      </c>
      <c r="Y346" s="165">
        <f>X346*K346</f>
        <v>0</v>
      </c>
      <c r="Z346" s="165">
        <v>0</v>
      </c>
      <c r="AA346" s="166">
        <f>Z346*K346</f>
        <v>0</v>
      </c>
      <c r="AR346" s="15" t="s">
        <v>170</v>
      </c>
      <c r="AT346" s="15" t="s">
        <v>166</v>
      </c>
      <c r="AU346" s="15" t="s">
        <v>102</v>
      </c>
      <c r="AY346" s="15" t="s">
        <v>165</v>
      </c>
      <c r="BE346" s="103">
        <f>IF(U346="základní",N346,0)</f>
        <v>0</v>
      </c>
      <c r="BF346" s="103">
        <f>IF(U346="snížená",N346,0)</f>
        <v>0</v>
      </c>
      <c r="BG346" s="103">
        <f>IF(U346="zákl. přenesená",N346,0)</f>
        <v>0</v>
      </c>
      <c r="BH346" s="103">
        <f>IF(U346="sníž. přenesená",N346,0)</f>
        <v>0</v>
      </c>
      <c r="BI346" s="103">
        <f>IF(U346="nulová",N346,0)</f>
        <v>0</v>
      </c>
      <c r="BJ346" s="15" t="s">
        <v>24</v>
      </c>
      <c r="BK346" s="103">
        <f>ROUND(L346*K346,2)</f>
        <v>0</v>
      </c>
      <c r="BL346" s="15" t="s">
        <v>170</v>
      </c>
      <c r="BM346" s="15" t="s">
        <v>439</v>
      </c>
    </row>
    <row r="347" spans="2:65" s="9" customFormat="1" ht="37.35" customHeight="1" x14ac:dyDescent="0.35">
      <c r="B347" s="149"/>
      <c r="C347" s="150"/>
      <c r="D347" s="151" t="s">
        <v>123</v>
      </c>
      <c r="E347" s="151"/>
      <c r="F347" s="151"/>
      <c r="G347" s="151"/>
      <c r="H347" s="151"/>
      <c r="I347" s="151"/>
      <c r="J347" s="151"/>
      <c r="K347" s="151"/>
      <c r="L347" s="151"/>
      <c r="M347" s="151"/>
      <c r="N347" s="277">
        <f>BK347</f>
        <v>0</v>
      </c>
      <c r="O347" s="278"/>
      <c r="P347" s="278"/>
      <c r="Q347" s="278"/>
      <c r="R347" s="152"/>
      <c r="T347" s="153"/>
      <c r="U347" s="150"/>
      <c r="V347" s="150"/>
      <c r="W347" s="154">
        <f>W348+W384+W391+W400+W412+W480+W496+W498+W504+W510+W517+W522+W526+W577+W602+W665+W730</f>
        <v>0</v>
      </c>
      <c r="X347" s="150"/>
      <c r="Y347" s="154">
        <f>Y348+Y384+Y391+Y400+Y412+Y480+Y496+Y498+Y504+Y510+Y517+Y522+Y526+Y577+Y602+Y665+Y730</f>
        <v>8.2292354843399984</v>
      </c>
      <c r="Z347" s="150"/>
      <c r="AA347" s="155">
        <f>AA348+AA384+AA391+AA400+AA412+AA480+AA496+AA498+AA504+AA510+AA517+AA522+AA526+AA577+AA602+AA665+AA730</f>
        <v>1.0582541000000003</v>
      </c>
      <c r="AR347" s="156" t="s">
        <v>102</v>
      </c>
      <c r="AT347" s="157" t="s">
        <v>83</v>
      </c>
      <c r="AU347" s="157" t="s">
        <v>84</v>
      </c>
      <c r="AY347" s="156" t="s">
        <v>165</v>
      </c>
      <c r="BK347" s="158">
        <f>BK348+BK384+BK391+BK400+BK412+BK480+BK496+BK498+BK504+BK510+BK517+BK522+BK526+BK577+BK602+BK665+BK730</f>
        <v>0</v>
      </c>
    </row>
    <row r="348" spans="2:65" s="9" customFormat="1" ht="19.899999999999999" customHeight="1" x14ac:dyDescent="0.3">
      <c r="B348" s="149"/>
      <c r="C348" s="150"/>
      <c r="D348" s="159" t="s">
        <v>124</v>
      </c>
      <c r="E348" s="159"/>
      <c r="F348" s="159"/>
      <c r="G348" s="159"/>
      <c r="H348" s="159"/>
      <c r="I348" s="159"/>
      <c r="J348" s="159"/>
      <c r="K348" s="159"/>
      <c r="L348" s="159"/>
      <c r="M348" s="159"/>
      <c r="N348" s="273">
        <f>BK348</f>
        <v>0</v>
      </c>
      <c r="O348" s="274"/>
      <c r="P348" s="274"/>
      <c r="Q348" s="274"/>
      <c r="R348" s="152"/>
      <c r="T348" s="153"/>
      <c r="U348" s="150"/>
      <c r="V348" s="150"/>
      <c r="W348" s="154">
        <f>SUM(W349:W383)</f>
        <v>0</v>
      </c>
      <c r="X348" s="150"/>
      <c r="Y348" s="154">
        <f>SUM(Y349:Y383)</f>
        <v>0.77151427500000003</v>
      </c>
      <c r="Z348" s="150"/>
      <c r="AA348" s="155">
        <f>SUM(AA349:AA383)</f>
        <v>0</v>
      </c>
      <c r="AR348" s="156" t="s">
        <v>102</v>
      </c>
      <c r="AT348" s="157" t="s">
        <v>83</v>
      </c>
      <c r="AU348" s="157" t="s">
        <v>24</v>
      </c>
      <c r="AY348" s="156" t="s">
        <v>165</v>
      </c>
      <c r="BK348" s="158">
        <f>SUM(BK349:BK383)</f>
        <v>0</v>
      </c>
    </row>
    <row r="349" spans="2:65" s="1" customFormat="1" ht="31.5" customHeight="1" x14ac:dyDescent="0.3">
      <c r="B349" s="32"/>
      <c r="C349" s="160" t="s">
        <v>440</v>
      </c>
      <c r="D349" s="160" t="s">
        <v>166</v>
      </c>
      <c r="E349" s="161" t="s">
        <v>441</v>
      </c>
      <c r="F349" s="254" t="s">
        <v>442</v>
      </c>
      <c r="G349" s="255"/>
      <c r="H349" s="255"/>
      <c r="I349" s="255"/>
      <c r="J349" s="162" t="s">
        <v>169</v>
      </c>
      <c r="K349" s="163">
        <v>33.11</v>
      </c>
      <c r="L349" s="256">
        <v>0</v>
      </c>
      <c r="M349" s="255"/>
      <c r="N349" s="257">
        <f>ROUND(L349*K349,2)</f>
        <v>0</v>
      </c>
      <c r="O349" s="255"/>
      <c r="P349" s="255"/>
      <c r="Q349" s="255"/>
      <c r="R349" s="34"/>
      <c r="T349" s="164" t="s">
        <v>33</v>
      </c>
      <c r="U349" s="41" t="s">
        <v>49</v>
      </c>
      <c r="V349" s="33"/>
      <c r="W349" s="165">
        <f>V349*K349</f>
        <v>0</v>
      </c>
      <c r="X349" s="165">
        <v>4.5750000000000001E-3</v>
      </c>
      <c r="Y349" s="165">
        <f>X349*K349</f>
        <v>0.15147825000000001</v>
      </c>
      <c r="Z349" s="165">
        <v>0</v>
      </c>
      <c r="AA349" s="166">
        <f>Z349*K349</f>
        <v>0</v>
      </c>
      <c r="AR349" s="15" t="s">
        <v>282</v>
      </c>
      <c r="AT349" s="15" t="s">
        <v>166</v>
      </c>
      <c r="AU349" s="15" t="s">
        <v>102</v>
      </c>
      <c r="AY349" s="15" t="s">
        <v>165</v>
      </c>
      <c r="BE349" s="103">
        <f>IF(U349="základní",N349,0)</f>
        <v>0</v>
      </c>
      <c r="BF349" s="103">
        <f>IF(U349="snížená",N349,0)</f>
        <v>0</v>
      </c>
      <c r="BG349" s="103">
        <f>IF(U349="zákl. přenesená",N349,0)</f>
        <v>0</v>
      </c>
      <c r="BH349" s="103">
        <f>IF(U349="sníž. přenesená",N349,0)</f>
        <v>0</v>
      </c>
      <c r="BI349" s="103">
        <f>IF(U349="nulová",N349,0)</f>
        <v>0</v>
      </c>
      <c r="BJ349" s="15" t="s">
        <v>24</v>
      </c>
      <c r="BK349" s="103">
        <f>ROUND(L349*K349,2)</f>
        <v>0</v>
      </c>
      <c r="BL349" s="15" t="s">
        <v>282</v>
      </c>
      <c r="BM349" s="15" t="s">
        <v>443</v>
      </c>
    </row>
    <row r="350" spans="2:65" s="10" customFormat="1" ht="22.5" customHeight="1" x14ac:dyDescent="0.3">
      <c r="B350" s="167"/>
      <c r="C350" s="168"/>
      <c r="D350" s="168"/>
      <c r="E350" s="169" t="s">
        <v>33</v>
      </c>
      <c r="F350" s="258" t="s">
        <v>201</v>
      </c>
      <c r="G350" s="259"/>
      <c r="H350" s="259"/>
      <c r="I350" s="259"/>
      <c r="J350" s="168"/>
      <c r="K350" s="170">
        <v>3.33</v>
      </c>
      <c r="L350" s="168"/>
      <c r="M350" s="168"/>
      <c r="N350" s="168"/>
      <c r="O350" s="168"/>
      <c r="P350" s="168"/>
      <c r="Q350" s="168"/>
      <c r="R350" s="171"/>
      <c r="T350" s="172"/>
      <c r="U350" s="168"/>
      <c r="V350" s="168"/>
      <c r="W350" s="168"/>
      <c r="X350" s="168"/>
      <c r="Y350" s="168"/>
      <c r="Z350" s="168"/>
      <c r="AA350" s="173"/>
      <c r="AT350" s="174" t="s">
        <v>173</v>
      </c>
      <c r="AU350" s="174" t="s">
        <v>102</v>
      </c>
      <c r="AV350" s="10" t="s">
        <v>102</v>
      </c>
      <c r="AW350" s="10" t="s">
        <v>40</v>
      </c>
      <c r="AX350" s="10" t="s">
        <v>84</v>
      </c>
      <c r="AY350" s="174" t="s">
        <v>165</v>
      </c>
    </row>
    <row r="351" spans="2:65" s="10" customFormat="1" ht="22.5" customHeight="1" x14ac:dyDescent="0.3">
      <c r="B351" s="167"/>
      <c r="C351" s="168"/>
      <c r="D351" s="168"/>
      <c r="E351" s="169" t="s">
        <v>33</v>
      </c>
      <c r="F351" s="260" t="s">
        <v>202</v>
      </c>
      <c r="G351" s="259"/>
      <c r="H351" s="259"/>
      <c r="I351" s="259"/>
      <c r="J351" s="168"/>
      <c r="K351" s="170">
        <v>5.54</v>
      </c>
      <c r="L351" s="168"/>
      <c r="M351" s="168"/>
      <c r="N351" s="168"/>
      <c r="O351" s="168"/>
      <c r="P351" s="168"/>
      <c r="Q351" s="168"/>
      <c r="R351" s="171"/>
      <c r="T351" s="172"/>
      <c r="U351" s="168"/>
      <c r="V351" s="168"/>
      <c r="W351" s="168"/>
      <c r="X351" s="168"/>
      <c r="Y351" s="168"/>
      <c r="Z351" s="168"/>
      <c r="AA351" s="173"/>
      <c r="AT351" s="174" t="s">
        <v>173</v>
      </c>
      <c r="AU351" s="174" t="s">
        <v>102</v>
      </c>
      <c r="AV351" s="10" t="s">
        <v>102</v>
      </c>
      <c r="AW351" s="10" t="s">
        <v>40</v>
      </c>
      <c r="AX351" s="10" t="s">
        <v>84</v>
      </c>
      <c r="AY351" s="174" t="s">
        <v>165</v>
      </c>
    </row>
    <row r="352" spans="2:65" s="10" customFormat="1" ht="22.5" customHeight="1" x14ac:dyDescent="0.3">
      <c r="B352" s="167"/>
      <c r="C352" s="168"/>
      <c r="D352" s="168"/>
      <c r="E352" s="169" t="s">
        <v>33</v>
      </c>
      <c r="F352" s="260" t="s">
        <v>203</v>
      </c>
      <c r="G352" s="259"/>
      <c r="H352" s="259"/>
      <c r="I352" s="259"/>
      <c r="J352" s="168"/>
      <c r="K352" s="170">
        <v>1.1499999999999999</v>
      </c>
      <c r="L352" s="168"/>
      <c r="M352" s="168"/>
      <c r="N352" s="168"/>
      <c r="O352" s="168"/>
      <c r="P352" s="168"/>
      <c r="Q352" s="168"/>
      <c r="R352" s="171"/>
      <c r="T352" s="172"/>
      <c r="U352" s="168"/>
      <c r="V352" s="168"/>
      <c r="W352" s="168"/>
      <c r="X352" s="168"/>
      <c r="Y352" s="168"/>
      <c r="Z352" s="168"/>
      <c r="AA352" s="173"/>
      <c r="AT352" s="174" t="s">
        <v>173</v>
      </c>
      <c r="AU352" s="174" t="s">
        <v>102</v>
      </c>
      <c r="AV352" s="10" t="s">
        <v>102</v>
      </c>
      <c r="AW352" s="10" t="s">
        <v>40</v>
      </c>
      <c r="AX352" s="10" t="s">
        <v>84</v>
      </c>
      <c r="AY352" s="174" t="s">
        <v>165</v>
      </c>
    </row>
    <row r="353" spans="2:65" s="10" customFormat="1" ht="22.5" customHeight="1" x14ac:dyDescent="0.3">
      <c r="B353" s="167"/>
      <c r="C353" s="168"/>
      <c r="D353" s="168"/>
      <c r="E353" s="169" t="s">
        <v>33</v>
      </c>
      <c r="F353" s="260" t="s">
        <v>204</v>
      </c>
      <c r="G353" s="259"/>
      <c r="H353" s="259"/>
      <c r="I353" s="259"/>
      <c r="J353" s="168"/>
      <c r="K353" s="170">
        <v>1.63</v>
      </c>
      <c r="L353" s="168"/>
      <c r="M353" s="168"/>
      <c r="N353" s="168"/>
      <c r="O353" s="168"/>
      <c r="P353" s="168"/>
      <c r="Q353" s="168"/>
      <c r="R353" s="171"/>
      <c r="T353" s="172"/>
      <c r="U353" s="168"/>
      <c r="V353" s="168"/>
      <c r="W353" s="168"/>
      <c r="X353" s="168"/>
      <c r="Y353" s="168"/>
      <c r="Z353" s="168"/>
      <c r="AA353" s="173"/>
      <c r="AT353" s="174" t="s">
        <v>173</v>
      </c>
      <c r="AU353" s="174" t="s">
        <v>102</v>
      </c>
      <c r="AV353" s="10" t="s">
        <v>102</v>
      </c>
      <c r="AW353" s="10" t="s">
        <v>40</v>
      </c>
      <c r="AX353" s="10" t="s">
        <v>84</v>
      </c>
      <c r="AY353" s="174" t="s">
        <v>165</v>
      </c>
    </row>
    <row r="354" spans="2:65" s="10" customFormat="1" ht="22.5" customHeight="1" x14ac:dyDescent="0.3">
      <c r="B354" s="167"/>
      <c r="C354" s="168"/>
      <c r="D354" s="168"/>
      <c r="E354" s="169" t="s">
        <v>33</v>
      </c>
      <c r="F354" s="260" t="s">
        <v>205</v>
      </c>
      <c r="G354" s="259"/>
      <c r="H354" s="259"/>
      <c r="I354" s="259"/>
      <c r="J354" s="168"/>
      <c r="K354" s="170">
        <v>8.06</v>
      </c>
      <c r="L354" s="168"/>
      <c r="M354" s="168"/>
      <c r="N354" s="168"/>
      <c r="O354" s="168"/>
      <c r="P354" s="168"/>
      <c r="Q354" s="168"/>
      <c r="R354" s="171"/>
      <c r="T354" s="172"/>
      <c r="U354" s="168"/>
      <c r="V354" s="168"/>
      <c r="W354" s="168"/>
      <c r="X354" s="168"/>
      <c r="Y354" s="168"/>
      <c r="Z354" s="168"/>
      <c r="AA354" s="173"/>
      <c r="AT354" s="174" t="s">
        <v>173</v>
      </c>
      <c r="AU354" s="174" t="s">
        <v>102</v>
      </c>
      <c r="AV354" s="10" t="s">
        <v>102</v>
      </c>
      <c r="AW354" s="10" t="s">
        <v>40</v>
      </c>
      <c r="AX354" s="10" t="s">
        <v>84</v>
      </c>
      <c r="AY354" s="174" t="s">
        <v>165</v>
      </c>
    </row>
    <row r="355" spans="2:65" s="10" customFormat="1" ht="22.5" customHeight="1" x14ac:dyDescent="0.3">
      <c r="B355" s="167"/>
      <c r="C355" s="168"/>
      <c r="D355" s="168"/>
      <c r="E355" s="169" t="s">
        <v>33</v>
      </c>
      <c r="F355" s="260" t="s">
        <v>206</v>
      </c>
      <c r="G355" s="259"/>
      <c r="H355" s="259"/>
      <c r="I355" s="259"/>
      <c r="J355" s="168"/>
      <c r="K355" s="170">
        <v>8.3000000000000007</v>
      </c>
      <c r="L355" s="168"/>
      <c r="M355" s="168"/>
      <c r="N355" s="168"/>
      <c r="O355" s="168"/>
      <c r="P355" s="168"/>
      <c r="Q355" s="168"/>
      <c r="R355" s="171"/>
      <c r="T355" s="172"/>
      <c r="U355" s="168"/>
      <c r="V355" s="168"/>
      <c r="W355" s="168"/>
      <c r="X355" s="168"/>
      <c r="Y355" s="168"/>
      <c r="Z355" s="168"/>
      <c r="AA355" s="173"/>
      <c r="AT355" s="174" t="s">
        <v>173</v>
      </c>
      <c r="AU355" s="174" t="s">
        <v>102</v>
      </c>
      <c r="AV355" s="10" t="s">
        <v>102</v>
      </c>
      <c r="AW355" s="10" t="s">
        <v>40</v>
      </c>
      <c r="AX355" s="10" t="s">
        <v>84</v>
      </c>
      <c r="AY355" s="174" t="s">
        <v>165</v>
      </c>
    </row>
    <row r="356" spans="2:65" s="10" customFormat="1" ht="22.5" customHeight="1" x14ac:dyDescent="0.3">
      <c r="B356" s="167"/>
      <c r="C356" s="168"/>
      <c r="D356" s="168"/>
      <c r="E356" s="169" t="s">
        <v>33</v>
      </c>
      <c r="F356" s="260" t="s">
        <v>207</v>
      </c>
      <c r="G356" s="259"/>
      <c r="H356" s="259"/>
      <c r="I356" s="259"/>
      <c r="J356" s="168"/>
      <c r="K356" s="170">
        <v>5.0999999999999996</v>
      </c>
      <c r="L356" s="168"/>
      <c r="M356" s="168"/>
      <c r="N356" s="168"/>
      <c r="O356" s="168"/>
      <c r="P356" s="168"/>
      <c r="Q356" s="168"/>
      <c r="R356" s="171"/>
      <c r="T356" s="172"/>
      <c r="U356" s="168"/>
      <c r="V356" s="168"/>
      <c r="W356" s="168"/>
      <c r="X356" s="168"/>
      <c r="Y356" s="168"/>
      <c r="Z356" s="168"/>
      <c r="AA356" s="173"/>
      <c r="AT356" s="174" t="s">
        <v>173</v>
      </c>
      <c r="AU356" s="174" t="s">
        <v>102</v>
      </c>
      <c r="AV356" s="10" t="s">
        <v>102</v>
      </c>
      <c r="AW356" s="10" t="s">
        <v>40</v>
      </c>
      <c r="AX356" s="10" t="s">
        <v>84</v>
      </c>
      <c r="AY356" s="174" t="s">
        <v>165</v>
      </c>
    </row>
    <row r="357" spans="2:65" s="1" customFormat="1" ht="31.5" customHeight="1" x14ac:dyDescent="0.3">
      <c r="B357" s="32"/>
      <c r="C357" s="160" t="s">
        <v>444</v>
      </c>
      <c r="D357" s="160" t="s">
        <v>166</v>
      </c>
      <c r="E357" s="161" t="s">
        <v>445</v>
      </c>
      <c r="F357" s="254" t="s">
        <v>446</v>
      </c>
      <c r="G357" s="255"/>
      <c r="H357" s="255"/>
      <c r="I357" s="255"/>
      <c r="J357" s="162" t="s">
        <v>169</v>
      </c>
      <c r="K357" s="163">
        <v>135.52699999999999</v>
      </c>
      <c r="L357" s="256">
        <v>0</v>
      </c>
      <c r="M357" s="255"/>
      <c r="N357" s="257">
        <f>ROUND(L357*K357,2)</f>
        <v>0</v>
      </c>
      <c r="O357" s="255"/>
      <c r="P357" s="255"/>
      <c r="Q357" s="255"/>
      <c r="R357" s="34"/>
      <c r="T357" s="164" t="s">
        <v>33</v>
      </c>
      <c r="U357" s="41" t="s">
        <v>49</v>
      </c>
      <c r="V357" s="33"/>
      <c r="W357" s="165">
        <f>V357*K357</f>
        <v>0</v>
      </c>
      <c r="X357" s="165">
        <v>4.5750000000000001E-3</v>
      </c>
      <c r="Y357" s="165">
        <f>X357*K357</f>
        <v>0.62003602499999999</v>
      </c>
      <c r="Z357" s="165">
        <v>0</v>
      </c>
      <c r="AA357" s="166">
        <f>Z357*K357</f>
        <v>0</v>
      </c>
      <c r="AR357" s="15" t="s">
        <v>282</v>
      </c>
      <c r="AT357" s="15" t="s">
        <v>166</v>
      </c>
      <c r="AU357" s="15" t="s">
        <v>102</v>
      </c>
      <c r="AY357" s="15" t="s">
        <v>165</v>
      </c>
      <c r="BE357" s="103">
        <f>IF(U357="základní",N357,0)</f>
        <v>0</v>
      </c>
      <c r="BF357" s="103">
        <f>IF(U357="snížená",N357,0)</f>
        <v>0</v>
      </c>
      <c r="BG357" s="103">
        <f>IF(U357="zákl. přenesená",N357,0)</f>
        <v>0</v>
      </c>
      <c r="BH357" s="103">
        <f>IF(U357="sníž. přenesená",N357,0)</f>
        <v>0</v>
      </c>
      <c r="BI357" s="103">
        <f>IF(U357="nulová",N357,0)</f>
        <v>0</v>
      </c>
      <c r="BJ357" s="15" t="s">
        <v>24</v>
      </c>
      <c r="BK357" s="103">
        <f>ROUND(L357*K357,2)</f>
        <v>0</v>
      </c>
      <c r="BL357" s="15" t="s">
        <v>282</v>
      </c>
      <c r="BM357" s="15" t="s">
        <v>447</v>
      </c>
    </row>
    <row r="358" spans="2:65" s="11" customFormat="1" ht="22.5" customHeight="1" x14ac:dyDescent="0.3">
      <c r="B358" s="175"/>
      <c r="C358" s="176"/>
      <c r="D358" s="176"/>
      <c r="E358" s="177" t="s">
        <v>33</v>
      </c>
      <c r="F358" s="261" t="s">
        <v>222</v>
      </c>
      <c r="G358" s="262"/>
      <c r="H358" s="262"/>
      <c r="I358" s="262"/>
      <c r="J358" s="176"/>
      <c r="K358" s="178" t="s">
        <v>33</v>
      </c>
      <c r="L358" s="176"/>
      <c r="M358" s="176"/>
      <c r="N358" s="176"/>
      <c r="O358" s="176"/>
      <c r="P358" s="176"/>
      <c r="Q358" s="176"/>
      <c r="R358" s="179"/>
      <c r="T358" s="180"/>
      <c r="U358" s="176"/>
      <c r="V358" s="176"/>
      <c r="W358" s="176"/>
      <c r="X358" s="176"/>
      <c r="Y358" s="176"/>
      <c r="Z358" s="176"/>
      <c r="AA358" s="181"/>
      <c r="AT358" s="182" t="s">
        <v>173</v>
      </c>
      <c r="AU358" s="182" t="s">
        <v>102</v>
      </c>
      <c r="AV358" s="11" t="s">
        <v>24</v>
      </c>
      <c r="AW358" s="11" t="s">
        <v>40</v>
      </c>
      <c r="AX358" s="11" t="s">
        <v>84</v>
      </c>
      <c r="AY358" s="182" t="s">
        <v>165</v>
      </c>
    </row>
    <row r="359" spans="2:65" s="10" customFormat="1" ht="22.5" customHeight="1" x14ac:dyDescent="0.3">
      <c r="B359" s="167"/>
      <c r="C359" s="168"/>
      <c r="D359" s="168"/>
      <c r="E359" s="169" t="s">
        <v>33</v>
      </c>
      <c r="F359" s="260" t="s">
        <v>245</v>
      </c>
      <c r="G359" s="259"/>
      <c r="H359" s="259"/>
      <c r="I359" s="259"/>
      <c r="J359" s="168"/>
      <c r="K359" s="170">
        <v>16.843</v>
      </c>
      <c r="L359" s="168"/>
      <c r="M359" s="168"/>
      <c r="N359" s="168"/>
      <c r="O359" s="168"/>
      <c r="P359" s="168"/>
      <c r="Q359" s="168"/>
      <c r="R359" s="171"/>
      <c r="T359" s="172"/>
      <c r="U359" s="168"/>
      <c r="V359" s="168"/>
      <c r="W359" s="168"/>
      <c r="X359" s="168"/>
      <c r="Y359" s="168"/>
      <c r="Z359" s="168"/>
      <c r="AA359" s="173"/>
      <c r="AT359" s="174" t="s">
        <v>173</v>
      </c>
      <c r="AU359" s="174" t="s">
        <v>102</v>
      </c>
      <c r="AV359" s="10" t="s">
        <v>102</v>
      </c>
      <c r="AW359" s="10" t="s">
        <v>40</v>
      </c>
      <c r="AX359" s="10" t="s">
        <v>84</v>
      </c>
      <c r="AY359" s="174" t="s">
        <v>165</v>
      </c>
    </row>
    <row r="360" spans="2:65" s="10" customFormat="1" ht="22.5" customHeight="1" x14ac:dyDescent="0.3">
      <c r="B360" s="167"/>
      <c r="C360" s="168"/>
      <c r="D360" s="168"/>
      <c r="E360" s="169" t="s">
        <v>33</v>
      </c>
      <c r="F360" s="260" t="s">
        <v>246</v>
      </c>
      <c r="G360" s="259"/>
      <c r="H360" s="259"/>
      <c r="I360" s="259"/>
      <c r="J360" s="168"/>
      <c r="K360" s="170">
        <v>-1.6</v>
      </c>
      <c r="L360" s="168"/>
      <c r="M360" s="168"/>
      <c r="N360" s="168"/>
      <c r="O360" s="168"/>
      <c r="P360" s="168"/>
      <c r="Q360" s="168"/>
      <c r="R360" s="171"/>
      <c r="T360" s="172"/>
      <c r="U360" s="168"/>
      <c r="V360" s="168"/>
      <c r="W360" s="168"/>
      <c r="X360" s="168"/>
      <c r="Y360" s="168"/>
      <c r="Z360" s="168"/>
      <c r="AA360" s="173"/>
      <c r="AT360" s="174" t="s">
        <v>173</v>
      </c>
      <c r="AU360" s="174" t="s">
        <v>102</v>
      </c>
      <c r="AV360" s="10" t="s">
        <v>102</v>
      </c>
      <c r="AW360" s="10" t="s">
        <v>40</v>
      </c>
      <c r="AX360" s="10" t="s">
        <v>84</v>
      </c>
      <c r="AY360" s="174" t="s">
        <v>165</v>
      </c>
    </row>
    <row r="361" spans="2:65" s="10" customFormat="1" ht="22.5" customHeight="1" x14ac:dyDescent="0.3">
      <c r="B361" s="167"/>
      <c r="C361" s="168"/>
      <c r="D361" s="168"/>
      <c r="E361" s="169" t="s">
        <v>33</v>
      </c>
      <c r="F361" s="260" t="s">
        <v>247</v>
      </c>
      <c r="G361" s="259"/>
      <c r="H361" s="259"/>
      <c r="I361" s="259"/>
      <c r="J361" s="168"/>
      <c r="K361" s="170">
        <v>1.361</v>
      </c>
      <c r="L361" s="168"/>
      <c r="M361" s="168"/>
      <c r="N361" s="168"/>
      <c r="O361" s="168"/>
      <c r="P361" s="168"/>
      <c r="Q361" s="168"/>
      <c r="R361" s="171"/>
      <c r="T361" s="172"/>
      <c r="U361" s="168"/>
      <c r="V361" s="168"/>
      <c r="W361" s="168"/>
      <c r="X361" s="168"/>
      <c r="Y361" s="168"/>
      <c r="Z361" s="168"/>
      <c r="AA361" s="173"/>
      <c r="AT361" s="174" t="s">
        <v>173</v>
      </c>
      <c r="AU361" s="174" t="s">
        <v>102</v>
      </c>
      <c r="AV361" s="10" t="s">
        <v>102</v>
      </c>
      <c r="AW361" s="10" t="s">
        <v>40</v>
      </c>
      <c r="AX361" s="10" t="s">
        <v>84</v>
      </c>
      <c r="AY361" s="174" t="s">
        <v>165</v>
      </c>
    </row>
    <row r="362" spans="2:65" s="11" customFormat="1" ht="22.5" customHeight="1" x14ac:dyDescent="0.3">
      <c r="B362" s="175"/>
      <c r="C362" s="176"/>
      <c r="D362" s="176"/>
      <c r="E362" s="177" t="s">
        <v>33</v>
      </c>
      <c r="F362" s="263" t="s">
        <v>224</v>
      </c>
      <c r="G362" s="262"/>
      <c r="H362" s="262"/>
      <c r="I362" s="262"/>
      <c r="J362" s="176"/>
      <c r="K362" s="178" t="s">
        <v>33</v>
      </c>
      <c r="L362" s="176"/>
      <c r="M362" s="176"/>
      <c r="N362" s="176"/>
      <c r="O362" s="176"/>
      <c r="P362" s="176"/>
      <c r="Q362" s="176"/>
      <c r="R362" s="179"/>
      <c r="T362" s="180"/>
      <c r="U362" s="176"/>
      <c r="V362" s="176"/>
      <c r="W362" s="176"/>
      <c r="X362" s="176"/>
      <c r="Y362" s="176"/>
      <c r="Z362" s="176"/>
      <c r="AA362" s="181"/>
      <c r="AT362" s="182" t="s">
        <v>173</v>
      </c>
      <c r="AU362" s="182" t="s">
        <v>102</v>
      </c>
      <c r="AV362" s="11" t="s">
        <v>24</v>
      </c>
      <c r="AW362" s="11" t="s">
        <v>40</v>
      </c>
      <c r="AX362" s="11" t="s">
        <v>84</v>
      </c>
      <c r="AY362" s="182" t="s">
        <v>165</v>
      </c>
    </row>
    <row r="363" spans="2:65" s="10" customFormat="1" ht="22.5" customHeight="1" x14ac:dyDescent="0.3">
      <c r="B363" s="167"/>
      <c r="C363" s="168"/>
      <c r="D363" s="168"/>
      <c r="E363" s="169" t="s">
        <v>33</v>
      </c>
      <c r="F363" s="260" t="s">
        <v>248</v>
      </c>
      <c r="G363" s="259"/>
      <c r="H363" s="259"/>
      <c r="I363" s="259"/>
      <c r="J363" s="168"/>
      <c r="K363" s="170">
        <v>25.844999999999999</v>
      </c>
      <c r="L363" s="168"/>
      <c r="M363" s="168"/>
      <c r="N363" s="168"/>
      <c r="O363" s="168"/>
      <c r="P363" s="168"/>
      <c r="Q363" s="168"/>
      <c r="R363" s="171"/>
      <c r="T363" s="172"/>
      <c r="U363" s="168"/>
      <c r="V363" s="168"/>
      <c r="W363" s="168"/>
      <c r="X363" s="168"/>
      <c r="Y363" s="168"/>
      <c r="Z363" s="168"/>
      <c r="AA363" s="173"/>
      <c r="AT363" s="174" t="s">
        <v>173</v>
      </c>
      <c r="AU363" s="174" t="s">
        <v>102</v>
      </c>
      <c r="AV363" s="10" t="s">
        <v>102</v>
      </c>
      <c r="AW363" s="10" t="s">
        <v>40</v>
      </c>
      <c r="AX363" s="10" t="s">
        <v>84</v>
      </c>
      <c r="AY363" s="174" t="s">
        <v>165</v>
      </c>
    </row>
    <row r="364" spans="2:65" s="10" customFormat="1" ht="22.5" customHeight="1" x14ac:dyDescent="0.3">
      <c r="B364" s="167"/>
      <c r="C364" s="168"/>
      <c r="D364" s="168"/>
      <c r="E364" s="169" t="s">
        <v>33</v>
      </c>
      <c r="F364" s="260" t="s">
        <v>249</v>
      </c>
      <c r="G364" s="259"/>
      <c r="H364" s="259"/>
      <c r="I364" s="259"/>
      <c r="J364" s="168"/>
      <c r="K364" s="170">
        <v>-3.5009999999999999</v>
      </c>
      <c r="L364" s="168"/>
      <c r="M364" s="168"/>
      <c r="N364" s="168"/>
      <c r="O364" s="168"/>
      <c r="P364" s="168"/>
      <c r="Q364" s="168"/>
      <c r="R364" s="171"/>
      <c r="T364" s="172"/>
      <c r="U364" s="168"/>
      <c r="V364" s="168"/>
      <c r="W364" s="168"/>
      <c r="X364" s="168"/>
      <c r="Y364" s="168"/>
      <c r="Z364" s="168"/>
      <c r="AA364" s="173"/>
      <c r="AT364" s="174" t="s">
        <v>173</v>
      </c>
      <c r="AU364" s="174" t="s">
        <v>102</v>
      </c>
      <c r="AV364" s="10" t="s">
        <v>102</v>
      </c>
      <c r="AW364" s="10" t="s">
        <v>40</v>
      </c>
      <c r="AX364" s="10" t="s">
        <v>84</v>
      </c>
      <c r="AY364" s="174" t="s">
        <v>165</v>
      </c>
    </row>
    <row r="365" spans="2:65" s="10" customFormat="1" ht="22.5" customHeight="1" x14ac:dyDescent="0.3">
      <c r="B365" s="167"/>
      <c r="C365" s="168"/>
      <c r="D365" s="168"/>
      <c r="E365" s="169" t="s">
        <v>33</v>
      </c>
      <c r="F365" s="260" t="s">
        <v>250</v>
      </c>
      <c r="G365" s="259"/>
      <c r="H365" s="259"/>
      <c r="I365" s="259"/>
      <c r="J365" s="168"/>
      <c r="K365" s="170">
        <v>1.506</v>
      </c>
      <c r="L365" s="168"/>
      <c r="M365" s="168"/>
      <c r="N365" s="168"/>
      <c r="O365" s="168"/>
      <c r="P365" s="168"/>
      <c r="Q365" s="168"/>
      <c r="R365" s="171"/>
      <c r="T365" s="172"/>
      <c r="U365" s="168"/>
      <c r="V365" s="168"/>
      <c r="W365" s="168"/>
      <c r="X365" s="168"/>
      <c r="Y365" s="168"/>
      <c r="Z365" s="168"/>
      <c r="AA365" s="173"/>
      <c r="AT365" s="174" t="s">
        <v>173</v>
      </c>
      <c r="AU365" s="174" t="s">
        <v>102</v>
      </c>
      <c r="AV365" s="10" t="s">
        <v>102</v>
      </c>
      <c r="AW365" s="10" t="s">
        <v>40</v>
      </c>
      <c r="AX365" s="10" t="s">
        <v>84</v>
      </c>
      <c r="AY365" s="174" t="s">
        <v>165</v>
      </c>
    </row>
    <row r="366" spans="2:65" s="11" customFormat="1" ht="22.5" customHeight="1" x14ac:dyDescent="0.3">
      <c r="B366" s="175"/>
      <c r="C366" s="176"/>
      <c r="D366" s="176"/>
      <c r="E366" s="177" t="s">
        <v>33</v>
      </c>
      <c r="F366" s="263" t="s">
        <v>227</v>
      </c>
      <c r="G366" s="262"/>
      <c r="H366" s="262"/>
      <c r="I366" s="262"/>
      <c r="J366" s="176"/>
      <c r="K366" s="178" t="s">
        <v>33</v>
      </c>
      <c r="L366" s="176"/>
      <c r="M366" s="176"/>
      <c r="N366" s="176"/>
      <c r="O366" s="176"/>
      <c r="P366" s="176"/>
      <c r="Q366" s="176"/>
      <c r="R366" s="179"/>
      <c r="T366" s="180"/>
      <c r="U366" s="176"/>
      <c r="V366" s="176"/>
      <c r="W366" s="176"/>
      <c r="X366" s="176"/>
      <c r="Y366" s="176"/>
      <c r="Z366" s="176"/>
      <c r="AA366" s="181"/>
      <c r="AT366" s="182" t="s">
        <v>173</v>
      </c>
      <c r="AU366" s="182" t="s">
        <v>102</v>
      </c>
      <c r="AV366" s="11" t="s">
        <v>24</v>
      </c>
      <c r="AW366" s="11" t="s">
        <v>40</v>
      </c>
      <c r="AX366" s="11" t="s">
        <v>84</v>
      </c>
      <c r="AY366" s="182" t="s">
        <v>165</v>
      </c>
    </row>
    <row r="367" spans="2:65" s="10" customFormat="1" ht="22.5" customHeight="1" x14ac:dyDescent="0.3">
      <c r="B367" s="167"/>
      <c r="C367" s="168"/>
      <c r="D367" s="168"/>
      <c r="E367" s="169" t="s">
        <v>33</v>
      </c>
      <c r="F367" s="260" t="s">
        <v>251</v>
      </c>
      <c r="G367" s="259"/>
      <c r="H367" s="259"/>
      <c r="I367" s="259"/>
      <c r="J367" s="168"/>
      <c r="K367" s="170">
        <v>9.3729999999999993</v>
      </c>
      <c r="L367" s="168"/>
      <c r="M367" s="168"/>
      <c r="N367" s="168"/>
      <c r="O367" s="168"/>
      <c r="P367" s="168"/>
      <c r="Q367" s="168"/>
      <c r="R367" s="171"/>
      <c r="T367" s="172"/>
      <c r="U367" s="168"/>
      <c r="V367" s="168"/>
      <c r="W367" s="168"/>
      <c r="X367" s="168"/>
      <c r="Y367" s="168"/>
      <c r="Z367" s="168"/>
      <c r="AA367" s="173"/>
      <c r="AT367" s="174" t="s">
        <v>173</v>
      </c>
      <c r="AU367" s="174" t="s">
        <v>102</v>
      </c>
      <c r="AV367" s="10" t="s">
        <v>102</v>
      </c>
      <c r="AW367" s="10" t="s">
        <v>40</v>
      </c>
      <c r="AX367" s="10" t="s">
        <v>84</v>
      </c>
      <c r="AY367" s="174" t="s">
        <v>165</v>
      </c>
    </row>
    <row r="368" spans="2:65" s="10" customFormat="1" ht="22.5" customHeight="1" x14ac:dyDescent="0.3">
      <c r="B368" s="167"/>
      <c r="C368" s="168"/>
      <c r="D368" s="168"/>
      <c r="E368" s="169" t="s">
        <v>33</v>
      </c>
      <c r="F368" s="260" t="s">
        <v>252</v>
      </c>
      <c r="G368" s="259"/>
      <c r="H368" s="259"/>
      <c r="I368" s="259"/>
      <c r="J368" s="168"/>
      <c r="K368" s="170">
        <v>-1.1819999999999999</v>
      </c>
      <c r="L368" s="168"/>
      <c r="M368" s="168"/>
      <c r="N368" s="168"/>
      <c r="O368" s="168"/>
      <c r="P368" s="168"/>
      <c r="Q368" s="168"/>
      <c r="R368" s="171"/>
      <c r="T368" s="172"/>
      <c r="U368" s="168"/>
      <c r="V368" s="168"/>
      <c r="W368" s="168"/>
      <c r="X368" s="168"/>
      <c r="Y368" s="168"/>
      <c r="Z368" s="168"/>
      <c r="AA368" s="173"/>
      <c r="AT368" s="174" t="s">
        <v>173</v>
      </c>
      <c r="AU368" s="174" t="s">
        <v>102</v>
      </c>
      <c r="AV368" s="10" t="s">
        <v>102</v>
      </c>
      <c r="AW368" s="10" t="s">
        <v>40</v>
      </c>
      <c r="AX368" s="10" t="s">
        <v>84</v>
      </c>
      <c r="AY368" s="174" t="s">
        <v>165</v>
      </c>
    </row>
    <row r="369" spans="2:65" s="11" customFormat="1" ht="22.5" customHeight="1" x14ac:dyDescent="0.3">
      <c r="B369" s="175"/>
      <c r="C369" s="176"/>
      <c r="D369" s="176"/>
      <c r="E369" s="177" t="s">
        <v>33</v>
      </c>
      <c r="F369" s="263" t="s">
        <v>229</v>
      </c>
      <c r="G369" s="262"/>
      <c r="H369" s="262"/>
      <c r="I369" s="262"/>
      <c r="J369" s="176"/>
      <c r="K369" s="178" t="s">
        <v>33</v>
      </c>
      <c r="L369" s="176"/>
      <c r="M369" s="176"/>
      <c r="N369" s="176"/>
      <c r="O369" s="176"/>
      <c r="P369" s="176"/>
      <c r="Q369" s="176"/>
      <c r="R369" s="179"/>
      <c r="T369" s="180"/>
      <c r="U369" s="176"/>
      <c r="V369" s="176"/>
      <c r="W369" s="176"/>
      <c r="X369" s="176"/>
      <c r="Y369" s="176"/>
      <c r="Z369" s="176"/>
      <c r="AA369" s="181"/>
      <c r="AT369" s="182" t="s">
        <v>173</v>
      </c>
      <c r="AU369" s="182" t="s">
        <v>102</v>
      </c>
      <c r="AV369" s="11" t="s">
        <v>24</v>
      </c>
      <c r="AW369" s="11" t="s">
        <v>40</v>
      </c>
      <c r="AX369" s="11" t="s">
        <v>84</v>
      </c>
      <c r="AY369" s="182" t="s">
        <v>165</v>
      </c>
    </row>
    <row r="370" spans="2:65" s="10" customFormat="1" ht="22.5" customHeight="1" x14ac:dyDescent="0.3">
      <c r="B370" s="167"/>
      <c r="C370" s="168"/>
      <c r="D370" s="168"/>
      <c r="E370" s="169" t="s">
        <v>33</v>
      </c>
      <c r="F370" s="260" t="s">
        <v>253</v>
      </c>
      <c r="G370" s="259"/>
      <c r="H370" s="259"/>
      <c r="I370" s="259"/>
      <c r="J370" s="168"/>
      <c r="K370" s="170">
        <v>11.646000000000001</v>
      </c>
      <c r="L370" s="168"/>
      <c r="M370" s="168"/>
      <c r="N370" s="168"/>
      <c r="O370" s="168"/>
      <c r="P370" s="168"/>
      <c r="Q370" s="168"/>
      <c r="R370" s="171"/>
      <c r="T370" s="172"/>
      <c r="U370" s="168"/>
      <c r="V370" s="168"/>
      <c r="W370" s="168"/>
      <c r="X370" s="168"/>
      <c r="Y370" s="168"/>
      <c r="Z370" s="168"/>
      <c r="AA370" s="173"/>
      <c r="AT370" s="174" t="s">
        <v>173</v>
      </c>
      <c r="AU370" s="174" t="s">
        <v>102</v>
      </c>
      <c r="AV370" s="10" t="s">
        <v>102</v>
      </c>
      <c r="AW370" s="10" t="s">
        <v>40</v>
      </c>
      <c r="AX370" s="10" t="s">
        <v>84</v>
      </c>
      <c r="AY370" s="174" t="s">
        <v>165</v>
      </c>
    </row>
    <row r="371" spans="2:65" s="10" customFormat="1" ht="22.5" customHeight="1" x14ac:dyDescent="0.3">
      <c r="B371" s="167"/>
      <c r="C371" s="168"/>
      <c r="D371" s="168"/>
      <c r="E371" s="169" t="s">
        <v>33</v>
      </c>
      <c r="F371" s="260" t="s">
        <v>254</v>
      </c>
      <c r="G371" s="259"/>
      <c r="H371" s="259"/>
      <c r="I371" s="259"/>
      <c r="J371" s="168"/>
      <c r="K371" s="170">
        <v>-1.379</v>
      </c>
      <c r="L371" s="168"/>
      <c r="M371" s="168"/>
      <c r="N371" s="168"/>
      <c r="O371" s="168"/>
      <c r="P371" s="168"/>
      <c r="Q371" s="168"/>
      <c r="R371" s="171"/>
      <c r="T371" s="172"/>
      <c r="U371" s="168"/>
      <c r="V371" s="168"/>
      <c r="W371" s="168"/>
      <c r="X371" s="168"/>
      <c r="Y371" s="168"/>
      <c r="Z371" s="168"/>
      <c r="AA371" s="173"/>
      <c r="AT371" s="174" t="s">
        <v>173</v>
      </c>
      <c r="AU371" s="174" t="s">
        <v>102</v>
      </c>
      <c r="AV371" s="10" t="s">
        <v>102</v>
      </c>
      <c r="AW371" s="10" t="s">
        <v>40</v>
      </c>
      <c r="AX371" s="10" t="s">
        <v>84</v>
      </c>
      <c r="AY371" s="174" t="s">
        <v>165</v>
      </c>
    </row>
    <row r="372" spans="2:65" s="11" customFormat="1" ht="22.5" customHeight="1" x14ac:dyDescent="0.3">
      <c r="B372" s="175"/>
      <c r="C372" s="176"/>
      <c r="D372" s="176"/>
      <c r="E372" s="177" t="s">
        <v>33</v>
      </c>
      <c r="F372" s="263" t="s">
        <v>231</v>
      </c>
      <c r="G372" s="262"/>
      <c r="H372" s="262"/>
      <c r="I372" s="262"/>
      <c r="J372" s="176"/>
      <c r="K372" s="178" t="s">
        <v>33</v>
      </c>
      <c r="L372" s="176"/>
      <c r="M372" s="176"/>
      <c r="N372" s="176"/>
      <c r="O372" s="176"/>
      <c r="P372" s="176"/>
      <c r="Q372" s="176"/>
      <c r="R372" s="179"/>
      <c r="T372" s="180"/>
      <c r="U372" s="176"/>
      <c r="V372" s="176"/>
      <c r="W372" s="176"/>
      <c r="X372" s="176"/>
      <c r="Y372" s="176"/>
      <c r="Z372" s="176"/>
      <c r="AA372" s="181"/>
      <c r="AT372" s="182" t="s">
        <v>173</v>
      </c>
      <c r="AU372" s="182" t="s">
        <v>102</v>
      </c>
      <c r="AV372" s="11" t="s">
        <v>24</v>
      </c>
      <c r="AW372" s="11" t="s">
        <v>40</v>
      </c>
      <c r="AX372" s="11" t="s">
        <v>84</v>
      </c>
      <c r="AY372" s="182" t="s">
        <v>165</v>
      </c>
    </row>
    <row r="373" spans="2:65" s="10" customFormat="1" ht="22.5" customHeight="1" x14ac:dyDescent="0.3">
      <c r="B373" s="167"/>
      <c r="C373" s="168"/>
      <c r="D373" s="168"/>
      <c r="E373" s="169" t="s">
        <v>33</v>
      </c>
      <c r="F373" s="260" t="s">
        <v>255</v>
      </c>
      <c r="G373" s="259"/>
      <c r="H373" s="259"/>
      <c r="I373" s="259"/>
      <c r="J373" s="168"/>
      <c r="K373" s="170">
        <v>33.524000000000001</v>
      </c>
      <c r="L373" s="168"/>
      <c r="M373" s="168"/>
      <c r="N373" s="168"/>
      <c r="O373" s="168"/>
      <c r="P373" s="168"/>
      <c r="Q373" s="168"/>
      <c r="R373" s="171"/>
      <c r="T373" s="172"/>
      <c r="U373" s="168"/>
      <c r="V373" s="168"/>
      <c r="W373" s="168"/>
      <c r="X373" s="168"/>
      <c r="Y373" s="168"/>
      <c r="Z373" s="168"/>
      <c r="AA373" s="173"/>
      <c r="AT373" s="174" t="s">
        <v>173</v>
      </c>
      <c r="AU373" s="174" t="s">
        <v>102</v>
      </c>
      <c r="AV373" s="10" t="s">
        <v>102</v>
      </c>
      <c r="AW373" s="10" t="s">
        <v>40</v>
      </c>
      <c r="AX373" s="10" t="s">
        <v>84</v>
      </c>
      <c r="AY373" s="174" t="s">
        <v>165</v>
      </c>
    </row>
    <row r="374" spans="2:65" s="10" customFormat="1" ht="31.5" customHeight="1" x14ac:dyDescent="0.3">
      <c r="B374" s="167"/>
      <c r="C374" s="168"/>
      <c r="D374" s="168"/>
      <c r="E374" s="169" t="s">
        <v>33</v>
      </c>
      <c r="F374" s="260" t="s">
        <v>256</v>
      </c>
      <c r="G374" s="259"/>
      <c r="H374" s="259"/>
      <c r="I374" s="259"/>
      <c r="J374" s="168"/>
      <c r="K374" s="170">
        <v>-6.4909999999999997</v>
      </c>
      <c r="L374" s="168"/>
      <c r="M374" s="168"/>
      <c r="N374" s="168"/>
      <c r="O374" s="168"/>
      <c r="P374" s="168"/>
      <c r="Q374" s="168"/>
      <c r="R374" s="171"/>
      <c r="T374" s="172"/>
      <c r="U374" s="168"/>
      <c r="V374" s="168"/>
      <c r="W374" s="168"/>
      <c r="X374" s="168"/>
      <c r="Y374" s="168"/>
      <c r="Z374" s="168"/>
      <c r="AA374" s="173"/>
      <c r="AT374" s="174" t="s">
        <v>173</v>
      </c>
      <c r="AU374" s="174" t="s">
        <v>102</v>
      </c>
      <c r="AV374" s="10" t="s">
        <v>102</v>
      </c>
      <c r="AW374" s="10" t="s">
        <v>40</v>
      </c>
      <c r="AX374" s="10" t="s">
        <v>84</v>
      </c>
      <c r="AY374" s="174" t="s">
        <v>165</v>
      </c>
    </row>
    <row r="375" spans="2:65" s="10" customFormat="1" ht="22.5" customHeight="1" x14ac:dyDescent="0.3">
      <c r="B375" s="167"/>
      <c r="C375" s="168"/>
      <c r="D375" s="168"/>
      <c r="E375" s="169" t="s">
        <v>33</v>
      </c>
      <c r="F375" s="260" t="s">
        <v>257</v>
      </c>
      <c r="G375" s="259"/>
      <c r="H375" s="259"/>
      <c r="I375" s="259"/>
      <c r="J375" s="168"/>
      <c r="K375" s="170">
        <v>0.436</v>
      </c>
      <c r="L375" s="168"/>
      <c r="M375" s="168"/>
      <c r="N375" s="168"/>
      <c r="O375" s="168"/>
      <c r="P375" s="168"/>
      <c r="Q375" s="168"/>
      <c r="R375" s="171"/>
      <c r="T375" s="172"/>
      <c r="U375" s="168"/>
      <c r="V375" s="168"/>
      <c r="W375" s="168"/>
      <c r="X375" s="168"/>
      <c r="Y375" s="168"/>
      <c r="Z375" s="168"/>
      <c r="AA375" s="173"/>
      <c r="AT375" s="174" t="s">
        <v>173</v>
      </c>
      <c r="AU375" s="174" t="s">
        <v>102</v>
      </c>
      <c r="AV375" s="10" t="s">
        <v>102</v>
      </c>
      <c r="AW375" s="10" t="s">
        <v>40</v>
      </c>
      <c r="AX375" s="10" t="s">
        <v>84</v>
      </c>
      <c r="AY375" s="174" t="s">
        <v>165</v>
      </c>
    </row>
    <row r="376" spans="2:65" s="11" customFormat="1" ht="22.5" customHeight="1" x14ac:dyDescent="0.3">
      <c r="B376" s="175"/>
      <c r="C376" s="176"/>
      <c r="D376" s="176"/>
      <c r="E376" s="177" t="s">
        <v>33</v>
      </c>
      <c r="F376" s="263" t="s">
        <v>234</v>
      </c>
      <c r="G376" s="262"/>
      <c r="H376" s="262"/>
      <c r="I376" s="262"/>
      <c r="J376" s="176"/>
      <c r="K376" s="178" t="s">
        <v>33</v>
      </c>
      <c r="L376" s="176"/>
      <c r="M376" s="176"/>
      <c r="N376" s="176"/>
      <c r="O376" s="176"/>
      <c r="P376" s="176"/>
      <c r="Q376" s="176"/>
      <c r="R376" s="179"/>
      <c r="T376" s="180"/>
      <c r="U376" s="176"/>
      <c r="V376" s="176"/>
      <c r="W376" s="176"/>
      <c r="X376" s="176"/>
      <c r="Y376" s="176"/>
      <c r="Z376" s="176"/>
      <c r="AA376" s="181"/>
      <c r="AT376" s="182" t="s">
        <v>173</v>
      </c>
      <c r="AU376" s="182" t="s">
        <v>102</v>
      </c>
      <c r="AV376" s="11" t="s">
        <v>24</v>
      </c>
      <c r="AW376" s="11" t="s">
        <v>40</v>
      </c>
      <c r="AX376" s="11" t="s">
        <v>84</v>
      </c>
      <c r="AY376" s="182" t="s">
        <v>165</v>
      </c>
    </row>
    <row r="377" spans="2:65" s="10" customFormat="1" ht="22.5" customHeight="1" x14ac:dyDescent="0.3">
      <c r="B377" s="167"/>
      <c r="C377" s="168"/>
      <c r="D377" s="168"/>
      <c r="E377" s="169" t="s">
        <v>33</v>
      </c>
      <c r="F377" s="260" t="s">
        <v>258</v>
      </c>
      <c r="G377" s="259"/>
      <c r="H377" s="259"/>
      <c r="I377" s="259"/>
      <c r="J377" s="168"/>
      <c r="K377" s="170">
        <v>30.206</v>
      </c>
      <c r="L377" s="168"/>
      <c r="M377" s="168"/>
      <c r="N377" s="168"/>
      <c r="O377" s="168"/>
      <c r="P377" s="168"/>
      <c r="Q377" s="168"/>
      <c r="R377" s="171"/>
      <c r="T377" s="172"/>
      <c r="U377" s="168"/>
      <c r="V377" s="168"/>
      <c r="W377" s="168"/>
      <c r="X377" s="168"/>
      <c r="Y377" s="168"/>
      <c r="Z377" s="168"/>
      <c r="AA377" s="173"/>
      <c r="AT377" s="174" t="s">
        <v>173</v>
      </c>
      <c r="AU377" s="174" t="s">
        <v>102</v>
      </c>
      <c r="AV377" s="10" t="s">
        <v>102</v>
      </c>
      <c r="AW377" s="10" t="s">
        <v>40</v>
      </c>
      <c r="AX377" s="10" t="s">
        <v>84</v>
      </c>
      <c r="AY377" s="174" t="s">
        <v>165</v>
      </c>
    </row>
    <row r="378" spans="2:65" s="10" customFormat="1" ht="22.5" customHeight="1" x14ac:dyDescent="0.3">
      <c r="B378" s="167"/>
      <c r="C378" s="168"/>
      <c r="D378" s="168"/>
      <c r="E378" s="169" t="s">
        <v>33</v>
      </c>
      <c r="F378" s="260" t="s">
        <v>259</v>
      </c>
      <c r="G378" s="259"/>
      <c r="H378" s="259"/>
      <c r="I378" s="259"/>
      <c r="J378" s="168"/>
      <c r="K378" s="170">
        <v>-2.9550000000000001</v>
      </c>
      <c r="L378" s="168"/>
      <c r="M378" s="168"/>
      <c r="N378" s="168"/>
      <c r="O378" s="168"/>
      <c r="P378" s="168"/>
      <c r="Q378" s="168"/>
      <c r="R378" s="171"/>
      <c r="T378" s="172"/>
      <c r="U378" s="168"/>
      <c r="V378" s="168"/>
      <c r="W378" s="168"/>
      <c r="X378" s="168"/>
      <c r="Y378" s="168"/>
      <c r="Z378" s="168"/>
      <c r="AA378" s="173"/>
      <c r="AT378" s="174" t="s">
        <v>173</v>
      </c>
      <c r="AU378" s="174" t="s">
        <v>102</v>
      </c>
      <c r="AV378" s="10" t="s">
        <v>102</v>
      </c>
      <c r="AW378" s="10" t="s">
        <v>40</v>
      </c>
      <c r="AX378" s="10" t="s">
        <v>84</v>
      </c>
      <c r="AY378" s="174" t="s">
        <v>165</v>
      </c>
    </row>
    <row r="379" spans="2:65" s="11" customFormat="1" ht="22.5" customHeight="1" x14ac:dyDescent="0.3">
      <c r="B379" s="175"/>
      <c r="C379" s="176"/>
      <c r="D379" s="176"/>
      <c r="E379" s="177" t="s">
        <v>33</v>
      </c>
      <c r="F379" s="263" t="s">
        <v>236</v>
      </c>
      <c r="G379" s="262"/>
      <c r="H379" s="262"/>
      <c r="I379" s="262"/>
      <c r="J379" s="176"/>
      <c r="K379" s="178" t="s">
        <v>33</v>
      </c>
      <c r="L379" s="176"/>
      <c r="M379" s="176"/>
      <c r="N379" s="176"/>
      <c r="O379" s="176"/>
      <c r="P379" s="176"/>
      <c r="Q379" s="176"/>
      <c r="R379" s="179"/>
      <c r="T379" s="180"/>
      <c r="U379" s="176"/>
      <c r="V379" s="176"/>
      <c r="W379" s="176"/>
      <c r="X379" s="176"/>
      <c r="Y379" s="176"/>
      <c r="Z379" s="176"/>
      <c r="AA379" s="181"/>
      <c r="AT379" s="182" t="s">
        <v>173</v>
      </c>
      <c r="AU379" s="182" t="s">
        <v>102</v>
      </c>
      <c r="AV379" s="11" t="s">
        <v>24</v>
      </c>
      <c r="AW379" s="11" t="s">
        <v>40</v>
      </c>
      <c r="AX379" s="11" t="s">
        <v>84</v>
      </c>
      <c r="AY379" s="182" t="s">
        <v>165</v>
      </c>
    </row>
    <row r="380" spans="2:65" s="10" customFormat="1" ht="22.5" customHeight="1" x14ac:dyDescent="0.3">
      <c r="B380" s="167"/>
      <c r="C380" s="168"/>
      <c r="D380" s="168"/>
      <c r="E380" s="169" t="s">
        <v>33</v>
      </c>
      <c r="F380" s="260" t="s">
        <v>260</v>
      </c>
      <c r="G380" s="259"/>
      <c r="H380" s="259"/>
      <c r="I380" s="259"/>
      <c r="J380" s="168"/>
      <c r="K380" s="170">
        <v>23.71</v>
      </c>
      <c r="L380" s="168"/>
      <c r="M380" s="168"/>
      <c r="N380" s="168"/>
      <c r="O380" s="168"/>
      <c r="P380" s="168"/>
      <c r="Q380" s="168"/>
      <c r="R380" s="171"/>
      <c r="T380" s="172"/>
      <c r="U380" s="168"/>
      <c r="V380" s="168"/>
      <c r="W380" s="168"/>
      <c r="X380" s="168"/>
      <c r="Y380" s="168"/>
      <c r="Z380" s="168"/>
      <c r="AA380" s="173"/>
      <c r="AT380" s="174" t="s">
        <v>173</v>
      </c>
      <c r="AU380" s="174" t="s">
        <v>102</v>
      </c>
      <c r="AV380" s="10" t="s">
        <v>102</v>
      </c>
      <c r="AW380" s="10" t="s">
        <v>40</v>
      </c>
      <c r="AX380" s="10" t="s">
        <v>84</v>
      </c>
      <c r="AY380" s="174" t="s">
        <v>165</v>
      </c>
    </row>
    <row r="381" spans="2:65" s="10" customFormat="1" ht="22.5" customHeight="1" x14ac:dyDescent="0.3">
      <c r="B381" s="167"/>
      <c r="C381" s="168"/>
      <c r="D381" s="168"/>
      <c r="E381" s="169" t="s">
        <v>33</v>
      </c>
      <c r="F381" s="260" t="s">
        <v>261</v>
      </c>
      <c r="G381" s="259"/>
      <c r="H381" s="259"/>
      <c r="I381" s="259"/>
      <c r="J381" s="168"/>
      <c r="K381" s="170">
        <v>-3.1760000000000002</v>
      </c>
      <c r="L381" s="168"/>
      <c r="M381" s="168"/>
      <c r="N381" s="168"/>
      <c r="O381" s="168"/>
      <c r="P381" s="168"/>
      <c r="Q381" s="168"/>
      <c r="R381" s="171"/>
      <c r="T381" s="172"/>
      <c r="U381" s="168"/>
      <c r="V381" s="168"/>
      <c r="W381" s="168"/>
      <c r="X381" s="168"/>
      <c r="Y381" s="168"/>
      <c r="Z381" s="168"/>
      <c r="AA381" s="173"/>
      <c r="AT381" s="174" t="s">
        <v>173</v>
      </c>
      <c r="AU381" s="174" t="s">
        <v>102</v>
      </c>
      <c r="AV381" s="10" t="s">
        <v>102</v>
      </c>
      <c r="AW381" s="10" t="s">
        <v>40</v>
      </c>
      <c r="AX381" s="10" t="s">
        <v>84</v>
      </c>
      <c r="AY381" s="174" t="s">
        <v>165</v>
      </c>
    </row>
    <row r="382" spans="2:65" s="10" customFormat="1" ht="22.5" customHeight="1" x14ac:dyDescent="0.3">
      <c r="B382" s="167"/>
      <c r="C382" s="168"/>
      <c r="D382" s="168"/>
      <c r="E382" s="169" t="s">
        <v>33</v>
      </c>
      <c r="F382" s="260" t="s">
        <v>247</v>
      </c>
      <c r="G382" s="259"/>
      <c r="H382" s="259"/>
      <c r="I382" s="259"/>
      <c r="J382" s="168"/>
      <c r="K382" s="170">
        <v>1.361</v>
      </c>
      <c r="L382" s="168"/>
      <c r="M382" s="168"/>
      <c r="N382" s="168"/>
      <c r="O382" s="168"/>
      <c r="P382" s="168"/>
      <c r="Q382" s="168"/>
      <c r="R382" s="171"/>
      <c r="T382" s="172"/>
      <c r="U382" s="168"/>
      <c r="V382" s="168"/>
      <c r="W382" s="168"/>
      <c r="X382" s="168"/>
      <c r="Y382" s="168"/>
      <c r="Z382" s="168"/>
      <c r="AA382" s="173"/>
      <c r="AT382" s="174" t="s">
        <v>173</v>
      </c>
      <c r="AU382" s="174" t="s">
        <v>102</v>
      </c>
      <c r="AV382" s="10" t="s">
        <v>102</v>
      </c>
      <c r="AW382" s="10" t="s">
        <v>40</v>
      </c>
      <c r="AX382" s="10" t="s">
        <v>84</v>
      </c>
      <c r="AY382" s="174" t="s">
        <v>165</v>
      </c>
    </row>
    <row r="383" spans="2:65" s="1" customFormat="1" ht="31.5" customHeight="1" x14ac:dyDescent="0.3">
      <c r="B383" s="32"/>
      <c r="C383" s="160" t="s">
        <v>448</v>
      </c>
      <c r="D383" s="160" t="s">
        <v>166</v>
      </c>
      <c r="E383" s="161" t="s">
        <v>449</v>
      </c>
      <c r="F383" s="254" t="s">
        <v>450</v>
      </c>
      <c r="G383" s="255"/>
      <c r="H383" s="255"/>
      <c r="I383" s="255"/>
      <c r="J383" s="162" t="s">
        <v>451</v>
      </c>
      <c r="K383" s="187">
        <v>0</v>
      </c>
      <c r="L383" s="256">
        <v>0</v>
      </c>
      <c r="M383" s="255"/>
      <c r="N383" s="257">
        <f>ROUND(L383*K383,2)</f>
        <v>0</v>
      </c>
      <c r="O383" s="255"/>
      <c r="P383" s="255"/>
      <c r="Q383" s="255"/>
      <c r="R383" s="34"/>
      <c r="T383" s="164" t="s">
        <v>33</v>
      </c>
      <c r="U383" s="41" t="s">
        <v>49</v>
      </c>
      <c r="V383" s="33"/>
      <c r="W383" s="165">
        <f>V383*K383</f>
        <v>0</v>
      </c>
      <c r="X383" s="165">
        <v>0</v>
      </c>
      <c r="Y383" s="165">
        <f>X383*K383</f>
        <v>0</v>
      </c>
      <c r="Z383" s="165">
        <v>0</v>
      </c>
      <c r="AA383" s="166">
        <f>Z383*K383</f>
        <v>0</v>
      </c>
      <c r="AR383" s="15" t="s">
        <v>282</v>
      </c>
      <c r="AT383" s="15" t="s">
        <v>166</v>
      </c>
      <c r="AU383" s="15" t="s">
        <v>102</v>
      </c>
      <c r="AY383" s="15" t="s">
        <v>165</v>
      </c>
      <c r="BE383" s="103">
        <f>IF(U383="základní",N383,0)</f>
        <v>0</v>
      </c>
      <c r="BF383" s="103">
        <f>IF(U383="snížená",N383,0)</f>
        <v>0</v>
      </c>
      <c r="BG383" s="103">
        <f>IF(U383="zákl. přenesená",N383,0)</f>
        <v>0</v>
      </c>
      <c r="BH383" s="103">
        <f>IF(U383="sníž. přenesená",N383,0)</f>
        <v>0</v>
      </c>
      <c r="BI383" s="103">
        <f>IF(U383="nulová",N383,0)</f>
        <v>0</v>
      </c>
      <c r="BJ383" s="15" t="s">
        <v>24</v>
      </c>
      <c r="BK383" s="103">
        <f>ROUND(L383*K383,2)</f>
        <v>0</v>
      </c>
      <c r="BL383" s="15" t="s">
        <v>282</v>
      </c>
      <c r="BM383" s="15" t="s">
        <v>452</v>
      </c>
    </row>
    <row r="384" spans="2:65" s="9" customFormat="1" ht="29.85" customHeight="1" x14ac:dyDescent="0.3">
      <c r="B384" s="149"/>
      <c r="C384" s="150"/>
      <c r="D384" s="159" t="s">
        <v>125</v>
      </c>
      <c r="E384" s="159"/>
      <c r="F384" s="159"/>
      <c r="G384" s="159"/>
      <c r="H384" s="159"/>
      <c r="I384" s="159"/>
      <c r="J384" s="159"/>
      <c r="K384" s="159"/>
      <c r="L384" s="159"/>
      <c r="M384" s="159"/>
      <c r="N384" s="275">
        <f>BK384</f>
        <v>0</v>
      </c>
      <c r="O384" s="276"/>
      <c r="P384" s="276"/>
      <c r="Q384" s="276"/>
      <c r="R384" s="152"/>
      <c r="T384" s="153"/>
      <c r="U384" s="150"/>
      <c r="V384" s="150"/>
      <c r="W384" s="154">
        <f>SUM(W385:W390)</f>
        <v>0</v>
      </c>
      <c r="X384" s="150"/>
      <c r="Y384" s="154">
        <f>SUM(Y385:Y390)</f>
        <v>7.8879999999999992E-3</v>
      </c>
      <c r="Z384" s="150"/>
      <c r="AA384" s="155">
        <f>SUM(AA385:AA390)</f>
        <v>0</v>
      </c>
      <c r="AR384" s="156" t="s">
        <v>102</v>
      </c>
      <c r="AT384" s="157" t="s">
        <v>83</v>
      </c>
      <c r="AU384" s="157" t="s">
        <v>24</v>
      </c>
      <c r="AY384" s="156" t="s">
        <v>165</v>
      </c>
      <c r="BK384" s="158">
        <f>SUM(BK385:BK390)</f>
        <v>0</v>
      </c>
    </row>
    <row r="385" spans="2:65" s="1" customFormat="1" ht="31.5" customHeight="1" x14ac:dyDescent="0.3">
      <c r="B385" s="32"/>
      <c r="C385" s="160" t="s">
        <v>453</v>
      </c>
      <c r="D385" s="160" t="s">
        <v>166</v>
      </c>
      <c r="E385" s="161" t="s">
        <v>454</v>
      </c>
      <c r="F385" s="254" t="s">
        <v>455</v>
      </c>
      <c r="G385" s="255"/>
      <c r="H385" s="255"/>
      <c r="I385" s="255"/>
      <c r="J385" s="162" t="s">
        <v>183</v>
      </c>
      <c r="K385" s="163">
        <v>30</v>
      </c>
      <c r="L385" s="256">
        <v>0</v>
      </c>
      <c r="M385" s="255"/>
      <c r="N385" s="257">
        <f>ROUND(L385*K385,2)</f>
        <v>0</v>
      </c>
      <c r="O385" s="255"/>
      <c r="P385" s="255"/>
      <c r="Q385" s="255"/>
      <c r="R385" s="34"/>
      <c r="T385" s="164" t="s">
        <v>33</v>
      </c>
      <c r="U385" s="41" t="s">
        <v>49</v>
      </c>
      <c r="V385" s="33"/>
      <c r="W385" s="165">
        <f>V385*K385</f>
        <v>0</v>
      </c>
      <c r="X385" s="165">
        <v>0</v>
      </c>
      <c r="Y385" s="165">
        <f>X385*K385</f>
        <v>0</v>
      </c>
      <c r="Z385" s="165">
        <v>0</v>
      </c>
      <c r="AA385" s="166">
        <f>Z385*K385</f>
        <v>0</v>
      </c>
      <c r="AR385" s="15" t="s">
        <v>282</v>
      </c>
      <c r="AT385" s="15" t="s">
        <v>166</v>
      </c>
      <c r="AU385" s="15" t="s">
        <v>102</v>
      </c>
      <c r="AY385" s="15" t="s">
        <v>165</v>
      </c>
      <c r="BE385" s="103">
        <f>IF(U385="základní",N385,0)</f>
        <v>0</v>
      </c>
      <c r="BF385" s="103">
        <f>IF(U385="snížená",N385,0)</f>
        <v>0</v>
      </c>
      <c r="BG385" s="103">
        <f>IF(U385="zákl. přenesená",N385,0)</f>
        <v>0</v>
      </c>
      <c r="BH385" s="103">
        <f>IF(U385="sníž. přenesená",N385,0)</f>
        <v>0</v>
      </c>
      <c r="BI385" s="103">
        <f>IF(U385="nulová",N385,0)</f>
        <v>0</v>
      </c>
      <c r="BJ385" s="15" t="s">
        <v>24</v>
      </c>
      <c r="BK385" s="103">
        <f>ROUND(L385*K385,2)</f>
        <v>0</v>
      </c>
      <c r="BL385" s="15" t="s">
        <v>282</v>
      </c>
      <c r="BM385" s="15" t="s">
        <v>456</v>
      </c>
    </row>
    <row r="386" spans="2:65" s="10" customFormat="1" ht="22.5" customHeight="1" x14ac:dyDescent="0.3">
      <c r="B386" s="167"/>
      <c r="C386" s="168"/>
      <c r="D386" s="168"/>
      <c r="E386" s="169" t="s">
        <v>33</v>
      </c>
      <c r="F386" s="258" t="s">
        <v>457</v>
      </c>
      <c r="G386" s="259"/>
      <c r="H386" s="259"/>
      <c r="I386" s="259"/>
      <c r="J386" s="168"/>
      <c r="K386" s="170">
        <v>30</v>
      </c>
      <c r="L386" s="168"/>
      <c r="M386" s="168"/>
      <c r="N386" s="168"/>
      <c r="O386" s="168"/>
      <c r="P386" s="168"/>
      <c r="Q386" s="168"/>
      <c r="R386" s="171"/>
      <c r="T386" s="172"/>
      <c r="U386" s="168"/>
      <c r="V386" s="168"/>
      <c r="W386" s="168"/>
      <c r="X386" s="168"/>
      <c r="Y386" s="168"/>
      <c r="Z386" s="168"/>
      <c r="AA386" s="173"/>
      <c r="AT386" s="174" t="s">
        <v>173</v>
      </c>
      <c r="AU386" s="174" t="s">
        <v>102</v>
      </c>
      <c r="AV386" s="10" t="s">
        <v>102</v>
      </c>
      <c r="AW386" s="10" t="s">
        <v>40</v>
      </c>
      <c r="AX386" s="10" t="s">
        <v>84</v>
      </c>
      <c r="AY386" s="174" t="s">
        <v>165</v>
      </c>
    </row>
    <row r="387" spans="2:65" s="1" customFormat="1" ht="22.5" customHeight="1" x14ac:dyDescent="0.3">
      <c r="B387" s="32"/>
      <c r="C387" s="183" t="s">
        <v>458</v>
      </c>
      <c r="D387" s="183" t="s">
        <v>271</v>
      </c>
      <c r="E387" s="184" t="s">
        <v>459</v>
      </c>
      <c r="F387" s="264" t="s">
        <v>460</v>
      </c>
      <c r="G387" s="265"/>
      <c r="H387" s="265"/>
      <c r="I387" s="265"/>
      <c r="J387" s="185" t="s">
        <v>183</v>
      </c>
      <c r="K387" s="186">
        <v>7</v>
      </c>
      <c r="L387" s="266">
        <v>0</v>
      </c>
      <c r="M387" s="265"/>
      <c r="N387" s="267">
        <f>ROUND(L387*K387,2)</f>
        <v>0</v>
      </c>
      <c r="O387" s="255"/>
      <c r="P387" s="255"/>
      <c r="Q387" s="255"/>
      <c r="R387" s="34"/>
      <c r="T387" s="164" t="s">
        <v>33</v>
      </c>
      <c r="U387" s="41" t="s">
        <v>49</v>
      </c>
      <c r="V387" s="33"/>
      <c r="W387" s="165">
        <f>V387*K387</f>
        <v>0</v>
      </c>
      <c r="X387" s="165">
        <v>3.4E-5</v>
      </c>
      <c r="Y387" s="165">
        <f>X387*K387</f>
        <v>2.3799999999999998E-4</v>
      </c>
      <c r="Z387" s="165">
        <v>0</v>
      </c>
      <c r="AA387" s="166">
        <f>Z387*K387</f>
        <v>0</v>
      </c>
      <c r="AR387" s="15" t="s">
        <v>387</v>
      </c>
      <c r="AT387" s="15" t="s">
        <v>271</v>
      </c>
      <c r="AU387" s="15" t="s">
        <v>102</v>
      </c>
      <c r="AY387" s="15" t="s">
        <v>165</v>
      </c>
      <c r="BE387" s="103">
        <f>IF(U387="základní",N387,0)</f>
        <v>0</v>
      </c>
      <c r="BF387" s="103">
        <f>IF(U387="snížená",N387,0)</f>
        <v>0</v>
      </c>
      <c r="BG387" s="103">
        <f>IF(U387="zákl. přenesená",N387,0)</f>
        <v>0</v>
      </c>
      <c r="BH387" s="103">
        <f>IF(U387="sníž. přenesená",N387,0)</f>
        <v>0</v>
      </c>
      <c r="BI387" s="103">
        <f>IF(U387="nulová",N387,0)</f>
        <v>0</v>
      </c>
      <c r="BJ387" s="15" t="s">
        <v>24</v>
      </c>
      <c r="BK387" s="103">
        <f>ROUND(L387*K387,2)</f>
        <v>0</v>
      </c>
      <c r="BL387" s="15" t="s">
        <v>282</v>
      </c>
      <c r="BM387" s="15" t="s">
        <v>461</v>
      </c>
    </row>
    <row r="388" spans="2:65" s="1" customFormat="1" ht="22.5" customHeight="1" x14ac:dyDescent="0.3">
      <c r="B388" s="32"/>
      <c r="C388" s="183" t="s">
        <v>462</v>
      </c>
      <c r="D388" s="183" t="s">
        <v>271</v>
      </c>
      <c r="E388" s="184" t="s">
        <v>463</v>
      </c>
      <c r="F388" s="264" t="s">
        <v>464</v>
      </c>
      <c r="G388" s="265"/>
      <c r="H388" s="265"/>
      <c r="I388" s="265"/>
      <c r="J388" s="185" t="s">
        <v>183</v>
      </c>
      <c r="K388" s="186">
        <v>10</v>
      </c>
      <c r="L388" s="266">
        <v>0</v>
      </c>
      <c r="M388" s="265"/>
      <c r="N388" s="267">
        <f>ROUND(L388*K388,2)</f>
        <v>0</v>
      </c>
      <c r="O388" s="255"/>
      <c r="P388" s="255"/>
      <c r="Q388" s="255"/>
      <c r="R388" s="34"/>
      <c r="T388" s="164" t="s">
        <v>33</v>
      </c>
      <c r="U388" s="41" t="s">
        <v>49</v>
      </c>
      <c r="V388" s="33"/>
      <c r="W388" s="165">
        <f>V388*K388</f>
        <v>0</v>
      </c>
      <c r="X388" s="165">
        <v>5.0000000000000002E-5</v>
      </c>
      <c r="Y388" s="165">
        <f>X388*K388</f>
        <v>5.0000000000000001E-4</v>
      </c>
      <c r="Z388" s="165">
        <v>0</v>
      </c>
      <c r="AA388" s="166">
        <f>Z388*K388</f>
        <v>0</v>
      </c>
      <c r="AR388" s="15" t="s">
        <v>387</v>
      </c>
      <c r="AT388" s="15" t="s">
        <v>271</v>
      </c>
      <c r="AU388" s="15" t="s">
        <v>102</v>
      </c>
      <c r="AY388" s="15" t="s">
        <v>165</v>
      </c>
      <c r="BE388" s="103">
        <f>IF(U388="základní",N388,0)</f>
        <v>0</v>
      </c>
      <c r="BF388" s="103">
        <f>IF(U388="snížená",N388,0)</f>
        <v>0</v>
      </c>
      <c r="BG388" s="103">
        <f>IF(U388="zákl. přenesená",N388,0)</f>
        <v>0</v>
      </c>
      <c r="BH388" s="103">
        <f>IF(U388="sníž. přenesená",N388,0)</f>
        <v>0</v>
      </c>
      <c r="BI388" s="103">
        <f>IF(U388="nulová",N388,0)</f>
        <v>0</v>
      </c>
      <c r="BJ388" s="15" t="s">
        <v>24</v>
      </c>
      <c r="BK388" s="103">
        <f>ROUND(L388*K388,2)</f>
        <v>0</v>
      </c>
      <c r="BL388" s="15" t="s">
        <v>282</v>
      </c>
      <c r="BM388" s="15" t="s">
        <v>465</v>
      </c>
    </row>
    <row r="389" spans="2:65" s="1" customFormat="1" ht="22.5" customHeight="1" x14ac:dyDescent="0.3">
      <c r="B389" s="32"/>
      <c r="C389" s="183" t="s">
        <v>466</v>
      </c>
      <c r="D389" s="183" t="s">
        <v>271</v>
      </c>
      <c r="E389" s="184" t="s">
        <v>467</v>
      </c>
      <c r="F389" s="264" t="s">
        <v>468</v>
      </c>
      <c r="G389" s="265"/>
      <c r="H389" s="265"/>
      <c r="I389" s="265"/>
      <c r="J389" s="185" t="s">
        <v>183</v>
      </c>
      <c r="K389" s="186">
        <v>13</v>
      </c>
      <c r="L389" s="266">
        <v>0</v>
      </c>
      <c r="M389" s="265"/>
      <c r="N389" s="267">
        <f>ROUND(L389*K389,2)</f>
        <v>0</v>
      </c>
      <c r="O389" s="255"/>
      <c r="P389" s="255"/>
      <c r="Q389" s="255"/>
      <c r="R389" s="34"/>
      <c r="T389" s="164" t="s">
        <v>33</v>
      </c>
      <c r="U389" s="41" t="s">
        <v>49</v>
      </c>
      <c r="V389" s="33"/>
      <c r="W389" s="165">
        <f>V389*K389</f>
        <v>0</v>
      </c>
      <c r="X389" s="165">
        <v>5.5000000000000003E-4</v>
      </c>
      <c r="Y389" s="165">
        <f>X389*K389</f>
        <v>7.1500000000000001E-3</v>
      </c>
      <c r="Z389" s="165">
        <v>0</v>
      </c>
      <c r="AA389" s="166">
        <f>Z389*K389</f>
        <v>0</v>
      </c>
      <c r="AR389" s="15" t="s">
        <v>387</v>
      </c>
      <c r="AT389" s="15" t="s">
        <v>271</v>
      </c>
      <c r="AU389" s="15" t="s">
        <v>102</v>
      </c>
      <c r="AY389" s="15" t="s">
        <v>165</v>
      </c>
      <c r="BE389" s="103">
        <f>IF(U389="základní",N389,0)</f>
        <v>0</v>
      </c>
      <c r="BF389" s="103">
        <f>IF(U389="snížená",N389,0)</f>
        <v>0</v>
      </c>
      <c r="BG389" s="103">
        <f>IF(U389="zákl. přenesená",N389,0)</f>
        <v>0</v>
      </c>
      <c r="BH389" s="103">
        <f>IF(U389="sníž. přenesená",N389,0)</f>
        <v>0</v>
      </c>
      <c r="BI389" s="103">
        <f>IF(U389="nulová",N389,0)</f>
        <v>0</v>
      </c>
      <c r="BJ389" s="15" t="s">
        <v>24</v>
      </c>
      <c r="BK389" s="103">
        <f>ROUND(L389*K389,2)</f>
        <v>0</v>
      </c>
      <c r="BL389" s="15" t="s">
        <v>282</v>
      </c>
      <c r="BM389" s="15" t="s">
        <v>469</v>
      </c>
    </row>
    <row r="390" spans="2:65" s="1" customFormat="1" ht="31.5" customHeight="1" x14ac:dyDescent="0.3">
      <c r="B390" s="32"/>
      <c r="C390" s="160" t="s">
        <v>470</v>
      </c>
      <c r="D390" s="160" t="s">
        <v>166</v>
      </c>
      <c r="E390" s="161" t="s">
        <v>471</v>
      </c>
      <c r="F390" s="254" t="s">
        <v>472</v>
      </c>
      <c r="G390" s="255"/>
      <c r="H390" s="255"/>
      <c r="I390" s="255"/>
      <c r="J390" s="162" t="s">
        <v>451</v>
      </c>
      <c r="K390" s="187">
        <v>0</v>
      </c>
      <c r="L390" s="256">
        <v>0</v>
      </c>
      <c r="M390" s="255"/>
      <c r="N390" s="257">
        <f>ROUND(L390*K390,2)</f>
        <v>0</v>
      </c>
      <c r="O390" s="255"/>
      <c r="P390" s="255"/>
      <c r="Q390" s="255"/>
      <c r="R390" s="34"/>
      <c r="T390" s="164" t="s">
        <v>33</v>
      </c>
      <c r="U390" s="41" t="s">
        <v>49</v>
      </c>
      <c r="V390" s="33"/>
      <c r="W390" s="165">
        <f>V390*K390</f>
        <v>0</v>
      </c>
      <c r="X390" s="165">
        <v>0</v>
      </c>
      <c r="Y390" s="165">
        <f>X390*K390</f>
        <v>0</v>
      </c>
      <c r="Z390" s="165">
        <v>0</v>
      </c>
      <c r="AA390" s="166">
        <f>Z390*K390</f>
        <v>0</v>
      </c>
      <c r="AR390" s="15" t="s">
        <v>282</v>
      </c>
      <c r="AT390" s="15" t="s">
        <v>166</v>
      </c>
      <c r="AU390" s="15" t="s">
        <v>102</v>
      </c>
      <c r="AY390" s="15" t="s">
        <v>165</v>
      </c>
      <c r="BE390" s="103">
        <f>IF(U390="základní",N390,0)</f>
        <v>0</v>
      </c>
      <c r="BF390" s="103">
        <f>IF(U390="snížená",N390,0)</f>
        <v>0</v>
      </c>
      <c r="BG390" s="103">
        <f>IF(U390="zákl. přenesená",N390,0)</f>
        <v>0</v>
      </c>
      <c r="BH390" s="103">
        <f>IF(U390="sníž. přenesená",N390,0)</f>
        <v>0</v>
      </c>
      <c r="BI390" s="103">
        <f>IF(U390="nulová",N390,0)</f>
        <v>0</v>
      </c>
      <c r="BJ390" s="15" t="s">
        <v>24</v>
      </c>
      <c r="BK390" s="103">
        <f>ROUND(L390*K390,2)</f>
        <v>0</v>
      </c>
      <c r="BL390" s="15" t="s">
        <v>282</v>
      </c>
      <c r="BM390" s="15" t="s">
        <v>473</v>
      </c>
    </row>
    <row r="391" spans="2:65" s="9" customFormat="1" ht="29.85" customHeight="1" x14ac:dyDescent="0.3">
      <c r="B391" s="149"/>
      <c r="C391" s="150"/>
      <c r="D391" s="159" t="s">
        <v>126</v>
      </c>
      <c r="E391" s="159"/>
      <c r="F391" s="159"/>
      <c r="G391" s="159"/>
      <c r="H391" s="159"/>
      <c r="I391" s="159"/>
      <c r="J391" s="159"/>
      <c r="K391" s="159"/>
      <c r="L391" s="159"/>
      <c r="M391" s="159"/>
      <c r="N391" s="275">
        <f>BK391</f>
        <v>0</v>
      </c>
      <c r="O391" s="276"/>
      <c r="P391" s="276"/>
      <c r="Q391" s="276"/>
      <c r="R391" s="152"/>
      <c r="T391" s="153"/>
      <c r="U391" s="150"/>
      <c r="V391" s="150"/>
      <c r="W391" s="154">
        <f>SUM(W392:W399)</f>
        <v>0</v>
      </c>
      <c r="X391" s="150"/>
      <c r="Y391" s="154">
        <f>SUM(Y392:Y399)</f>
        <v>2.1975600000000001E-2</v>
      </c>
      <c r="Z391" s="150"/>
      <c r="AA391" s="155">
        <f>SUM(AA392:AA399)</f>
        <v>0</v>
      </c>
      <c r="AR391" s="156" t="s">
        <v>102</v>
      </c>
      <c r="AT391" s="157" t="s">
        <v>83</v>
      </c>
      <c r="AU391" s="157" t="s">
        <v>24</v>
      </c>
      <c r="AY391" s="156" t="s">
        <v>165</v>
      </c>
      <c r="BK391" s="158">
        <f>SUM(BK392:BK399)</f>
        <v>0</v>
      </c>
    </row>
    <row r="392" spans="2:65" s="1" customFormat="1" ht="31.5" customHeight="1" x14ac:dyDescent="0.3">
      <c r="B392" s="32"/>
      <c r="C392" s="160" t="s">
        <v>474</v>
      </c>
      <c r="D392" s="160" t="s">
        <v>166</v>
      </c>
      <c r="E392" s="161" t="s">
        <v>475</v>
      </c>
      <c r="F392" s="254" t="s">
        <v>476</v>
      </c>
      <c r="G392" s="255"/>
      <c r="H392" s="255"/>
      <c r="I392" s="255"/>
      <c r="J392" s="162" t="s">
        <v>183</v>
      </c>
      <c r="K392" s="163">
        <v>8</v>
      </c>
      <c r="L392" s="256">
        <v>0</v>
      </c>
      <c r="M392" s="255"/>
      <c r="N392" s="257">
        <f t="shared" ref="N392:N397" si="5">ROUND(L392*K392,2)</f>
        <v>0</v>
      </c>
      <c r="O392" s="255"/>
      <c r="P392" s="255"/>
      <c r="Q392" s="255"/>
      <c r="R392" s="34"/>
      <c r="T392" s="164" t="s">
        <v>33</v>
      </c>
      <c r="U392" s="41" t="s">
        <v>49</v>
      </c>
      <c r="V392" s="33"/>
      <c r="W392" s="165">
        <f t="shared" ref="W392:W397" si="6">V392*K392</f>
        <v>0</v>
      </c>
      <c r="X392" s="165">
        <v>3.4969999999999999E-4</v>
      </c>
      <c r="Y392" s="165">
        <f t="shared" ref="Y392:Y397" si="7">X392*K392</f>
        <v>2.7975999999999999E-3</v>
      </c>
      <c r="Z392" s="165">
        <v>0</v>
      </c>
      <c r="AA392" s="166">
        <f t="shared" ref="AA392:AA397" si="8">Z392*K392</f>
        <v>0</v>
      </c>
      <c r="AR392" s="15" t="s">
        <v>282</v>
      </c>
      <c r="AT392" s="15" t="s">
        <v>166</v>
      </c>
      <c r="AU392" s="15" t="s">
        <v>102</v>
      </c>
      <c r="AY392" s="15" t="s">
        <v>165</v>
      </c>
      <c r="BE392" s="103">
        <f t="shared" ref="BE392:BE397" si="9">IF(U392="základní",N392,0)</f>
        <v>0</v>
      </c>
      <c r="BF392" s="103">
        <f t="shared" ref="BF392:BF397" si="10">IF(U392="snížená",N392,0)</f>
        <v>0</v>
      </c>
      <c r="BG392" s="103">
        <f t="shared" ref="BG392:BG397" si="11">IF(U392="zákl. přenesená",N392,0)</f>
        <v>0</v>
      </c>
      <c r="BH392" s="103">
        <f t="shared" ref="BH392:BH397" si="12">IF(U392="sníž. přenesená",N392,0)</f>
        <v>0</v>
      </c>
      <c r="BI392" s="103">
        <f t="shared" ref="BI392:BI397" si="13">IF(U392="nulová",N392,0)</f>
        <v>0</v>
      </c>
      <c r="BJ392" s="15" t="s">
        <v>24</v>
      </c>
      <c r="BK392" s="103">
        <f t="shared" ref="BK392:BK397" si="14">ROUND(L392*K392,2)</f>
        <v>0</v>
      </c>
      <c r="BL392" s="15" t="s">
        <v>282</v>
      </c>
      <c r="BM392" s="15" t="s">
        <v>477</v>
      </c>
    </row>
    <row r="393" spans="2:65" s="1" customFormat="1" ht="31.5" customHeight="1" x14ac:dyDescent="0.3">
      <c r="B393" s="32"/>
      <c r="C393" s="160" t="s">
        <v>478</v>
      </c>
      <c r="D393" s="160" t="s">
        <v>166</v>
      </c>
      <c r="E393" s="161" t="s">
        <v>479</v>
      </c>
      <c r="F393" s="254" t="s">
        <v>480</v>
      </c>
      <c r="G393" s="255"/>
      <c r="H393" s="255"/>
      <c r="I393" s="255"/>
      <c r="J393" s="162" t="s">
        <v>183</v>
      </c>
      <c r="K393" s="163">
        <v>16</v>
      </c>
      <c r="L393" s="256">
        <v>0</v>
      </c>
      <c r="M393" s="255"/>
      <c r="N393" s="257">
        <f t="shared" si="5"/>
        <v>0</v>
      </c>
      <c r="O393" s="255"/>
      <c r="P393" s="255"/>
      <c r="Q393" s="255"/>
      <c r="R393" s="34"/>
      <c r="T393" s="164" t="s">
        <v>33</v>
      </c>
      <c r="U393" s="41" t="s">
        <v>49</v>
      </c>
      <c r="V393" s="33"/>
      <c r="W393" s="165">
        <f t="shared" si="6"/>
        <v>0</v>
      </c>
      <c r="X393" s="165">
        <v>1.1355E-3</v>
      </c>
      <c r="Y393" s="165">
        <f t="shared" si="7"/>
        <v>1.8168E-2</v>
      </c>
      <c r="Z393" s="165">
        <v>0</v>
      </c>
      <c r="AA393" s="166">
        <f t="shared" si="8"/>
        <v>0</v>
      </c>
      <c r="AR393" s="15" t="s">
        <v>282</v>
      </c>
      <c r="AT393" s="15" t="s">
        <v>166</v>
      </c>
      <c r="AU393" s="15" t="s">
        <v>102</v>
      </c>
      <c r="AY393" s="15" t="s">
        <v>165</v>
      </c>
      <c r="BE393" s="103">
        <f t="shared" si="9"/>
        <v>0</v>
      </c>
      <c r="BF393" s="103">
        <f t="shared" si="10"/>
        <v>0</v>
      </c>
      <c r="BG393" s="103">
        <f t="shared" si="11"/>
        <v>0</v>
      </c>
      <c r="BH393" s="103">
        <f t="shared" si="12"/>
        <v>0</v>
      </c>
      <c r="BI393" s="103">
        <f t="shared" si="13"/>
        <v>0</v>
      </c>
      <c r="BJ393" s="15" t="s">
        <v>24</v>
      </c>
      <c r="BK393" s="103">
        <f t="shared" si="14"/>
        <v>0</v>
      </c>
      <c r="BL393" s="15" t="s">
        <v>282</v>
      </c>
      <c r="BM393" s="15" t="s">
        <v>481</v>
      </c>
    </row>
    <row r="394" spans="2:65" s="1" customFormat="1" ht="22.5" customHeight="1" x14ac:dyDescent="0.3">
      <c r="B394" s="32"/>
      <c r="C394" s="160" t="s">
        <v>482</v>
      </c>
      <c r="D394" s="160" t="s">
        <v>166</v>
      </c>
      <c r="E394" s="161" t="s">
        <v>483</v>
      </c>
      <c r="F394" s="254" t="s">
        <v>484</v>
      </c>
      <c r="G394" s="255"/>
      <c r="H394" s="255"/>
      <c r="I394" s="255"/>
      <c r="J394" s="162" t="s">
        <v>265</v>
      </c>
      <c r="K394" s="163">
        <v>6</v>
      </c>
      <c r="L394" s="256">
        <v>0</v>
      </c>
      <c r="M394" s="255"/>
      <c r="N394" s="257">
        <f t="shared" si="5"/>
        <v>0</v>
      </c>
      <c r="O394" s="255"/>
      <c r="P394" s="255"/>
      <c r="Q394" s="255"/>
      <c r="R394" s="34"/>
      <c r="T394" s="164" t="s">
        <v>33</v>
      </c>
      <c r="U394" s="41" t="s">
        <v>49</v>
      </c>
      <c r="V394" s="33"/>
      <c r="W394" s="165">
        <f t="shared" si="6"/>
        <v>0</v>
      </c>
      <c r="X394" s="165">
        <v>0</v>
      </c>
      <c r="Y394" s="165">
        <f t="shared" si="7"/>
        <v>0</v>
      </c>
      <c r="Z394" s="165">
        <v>0</v>
      </c>
      <c r="AA394" s="166">
        <f t="shared" si="8"/>
        <v>0</v>
      </c>
      <c r="AR394" s="15" t="s">
        <v>282</v>
      </c>
      <c r="AT394" s="15" t="s">
        <v>166</v>
      </c>
      <c r="AU394" s="15" t="s">
        <v>102</v>
      </c>
      <c r="AY394" s="15" t="s">
        <v>165</v>
      </c>
      <c r="BE394" s="103">
        <f t="shared" si="9"/>
        <v>0</v>
      </c>
      <c r="BF394" s="103">
        <f t="shared" si="10"/>
        <v>0</v>
      </c>
      <c r="BG394" s="103">
        <f t="shared" si="11"/>
        <v>0</v>
      </c>
      <c r="BH394" s="103">
        <f t="shared" si="12"/>
        <v>0</v>
      </c>
      <c r="BI394" s="103">
        <f t="shared" si="13"/>
        <v>0</v>
      </c>
      <c r="BJ394" s="15" t="s">
        <v>24</v>
      </c>
      <c r="BK394" s="103">
        <f t="shared" si="14"/>
        <v>0</v>
      </c>
      <c r="BL394" s="15" t="s">
        <v>282</v>
      </c>
      <c r="BM394" s="15" t="s">
        <v>485</v>
      </c>
    </row>
    <row r="395" spans="2:65" s="1" customFormat="1" ht="31.5" customHeight="1" x14ac:dyDescent="0.3">
      <c r="B395" s="32"/>
      <c r="C395" s="160" t="s">
        <v>486</v>
      </c>
      <c r="D395" s="160" t="s">
        <v>166</v>
      </c>
      <c r="E395" s="161" t="s">
        <v>487</v>
      </c>
      <c r="F395" s="254" t="s">
        <v>488</v>
      </c>
      <c r="G395" s="255"/>
      <c r="H395" s="255"/>
      <c r="I395" s="255"/>
      <c r="J395" s="162" t="s">
        <v>265</v>
      </c>
      <c r="K395" s="163">
        <v>1</v>
      </c>
      <c r="L395" s="256">
        <v>0</v>
      </c>
      <c r="M395" s="255"/>
      <c r="N395" s="257">
        <f t="shared" si="5"/>
        <v>0</v>
      </c>
      <c r="O395" s="255"/>
      <c r="P395" s="255"/>
      <c r="Q395" s="255"/>
      <c r="R395" s="34"/>
      <c r="T395" s="164" t="s">
        <v>33</v>
      </c>
      <c r="U395" s="41" t="s">
        <v>49</v>
      </c>
      <c r="V395" s="33"/>
      <c r="W395" s="165">
        <f t="shared" si="6"/>
        <v>0</v>
      </c>
      <c r="X395" s="165">
        <v>1.01E-3</v>
      </c>
      <c r="Y395" s="165">
        <f t="shared" si="7"/>
        <v>1.01E-3</v>
      </c>
      <c r="Z395" s="165">
        <v>0</v>
      </c>
      <c r="AA395" s="166">
        <f t="shared" si="8"/>
        <v>0</v>
      </c>
      <c r="AR395" s="15" t="s">
        <v>282</v>
      </c>
      <c r="AT395" s="15" t="s">
        <v>166</v>
      </c>
      <c r="AU395" s="15" t="s">
        <v>102</v>
      </c>
      <c r="AY395" s="15" t="s">
        <v>165</v>
      </c>
      <c r="BE395" s="103">
        <f t="shared" si="9"/>
        <v>0</v>
      </c>
      <c r="BF395" s="103">
        <f t="shared" si="10"/>
        <v>0</v>
      </c>
      <c r="BG395" s="103">
        <f t="shared" si="11"/>
        <v>0</v>
      </c>
      <c r="BH395" s="103">
        <f t="shared" si="12"/>
        <v>0</v>
      </c>
      <c r="BI395" s="103">
        <f t="shared" si="13"/>
        <v>0</v>
      </c>
      <c r="BJ395" s="15" t="s">
        <v>24</v>
      </c>
      <c r="BK395" s="103">
        <f t="shared" si="14"/>
        <v>0</v>
      </c>
      <c r="BL395" s="15" t="s">
        <v>282</v>
      </c>
      <c r="BM395" s="15" t="s">
        <v>489</v>
      </c>
    </row>
    <row r="396" spans="2:65" s="1" customFormat="1" ht="31.5" customHeight="1" x14ac:dyDescent="0.3">
      <c r="B396" s="32"/>
      <c r="C396" s="160" t="s">
        <v>490</v>
      </c>
      <c r="D396" s="160" t="s">
        <v>166</v>
      </c>
      <c r="E396" s="161" t="s">
        <v>491</v>
      </c>
      <c r="F396" s="254" t="s">
        <v>492</v>
      </c>
      <c r="G396" s="255"/>
      <c r="H396" s="255"/>
      <c r="I396" s="255"/>
      <c r="J396" s="162" t="s">
        <v>183</v>
      </c>
      <c r="K396" s="163">
        <v>24</v>
      </c>
      <c r="L396" s="256">
        <v>0</v>
      </c>
      <c r="M396" s="255"/>
      <c r="N396" s="257">
        <f t="shared" si="5"/>
        <v>0</v>
      </c>
      <c r="O396" s="255"/>
      <c r="P396" s="255"/>
      <c r="Q396" s="255"/>
      <c r="R396" s="34"/>
      <c r="T396" s="164" t="s">
        <v>33</v>
      </c>
      <c r="U396" s="41" t="s">
        <v>49</v>
      </c>
      <c r="V396" s="33"/>
      <c r="W396" s="165">
        <f t="shared" si="6"/>
        <v>0</v>
      </c>
      <c r="X396" s="165">
        <v>0</v>
      </c>
      <c r="Y396" s="165">
        <f t="shared" si="7"/>
        <v>0</v>
      </c>
      <c r="Z396" s="165">
        <v>0</v>
      </c>
      <c r="AA396" s="166">
        <f t="shared" si="8"/>
        <v>0</v>
      </c>
      <c r="AR396" s="15" t="s">
        <v>282</v>
      </c>
      <c r="AT396" s="15" t="s">
        <v>166</v>
      </c>
      <c r="AU396" s="15" t="s">
        <v>102</v>
      </c>
      <c r="AY396" s="15" t="s">
        <v>165</v>
      </c>
      <c r="BE396" s="103">
        <f t="shared" si="9"/>
        <v>0</v>
      </c>
      <c r="BF396" s="103">
        <f t="shared" si="10"/>
        <v>0</v>
      </c>
      <c r="BG396" s="103">
        <f t="shared" si="11"/>
        <v>0</v>
      </c>
      <c r="BH396" s="103">
        <f t="shared" si="12"/>
        <v>0</v>
      </c>
      <c r="BI396" s="103">
        <f t="shared" si="13"/>
        <v>0</v>
      </c>
      <c r="BJ396" s="15" t="s">
        <v>24</v>
      </c>
      <c r="BK396" s="103">
        <f t="shared" si="14"/>
        <v>0</v>
      </c>
      <c r="BL396" s="15" t="s">
        <v>282</v>
      </c>
      <c r="BM396" s="15" t="s">
        <v>493</v>
      </c>
    </row>
    <row r="397" spans="2:65" s="1" customFormat="1" ht="22.5" customHeight="1" x14ac:dyDescent="0.3">
      <c r="B397" s="32"/>
      <c r="C397" s="160" t="s">
        <v>494</v>
      </c>
      <c r="D397" s="160" t="s">
        <v>166</v>
      </c>
      <c r="E397" s="161" t="s">
        <v>495</v>
      </c>
      <c r="F397" s="254" t="s">
        <v>496</v>
      </c>
      <c r="G397" s="255"/>
      <c r="H397" s="255"/>
      <c r="I397" s="255"/>
      <c r="J397" s="162" t="s">
        <v>183</v>
      </c>
      <c r="K397" s="163">
        <v>20</v>
      </c>
      <c r="L397" s="256">
        <v>0</v>
      </c>
      <c r="M397" s="255"/>
      <c r="N397" s="257">
        <f t="shared" si="5"/>
        <v>0</v>
      </c>
      <c r="O397" s="255"/>
      <c r="P397" s="255"/>
      <c r="Q397" s="255"/>
      <c r="R397" s="34"/>
      <c r="T397" s="164" t="s">
        <v>33</v>
      </c>
      <c r="U397" s="41" t="s">
        <v>49</v>
      </c>
      <c r="V397" s="33"/>
      <c r="W397" s="165">
        <f t="shared" si="6"/>
        <v>0</v>
      </c>
      <c r="X397" s="165">
        <v>0</v>
      </c>
      <c r="Y397" s="165">
        <f t="shared" si="7"/>
        <v>0</v>
      </c>
      <c r="Z397" s="165">
        <v>0</v>
      </c>
      <c r="AA397" s="166">
        <f t="shared" si="8"/>
        <v>0</v>
      </c>
      <c r="AR397" s="15" t="s">
        <v>282</v>
      </c>
      <c r="AT397" s="15" t="s">
        <v>166</v>
      </c>
      <c r="AU397" s="15" t="s">
        <v>102</v>
      </c>
      <c r="AY397" s="15" t="s">
        <v>165</v>
      </c>
      <c r="BE397" s="103">
        <f t="shared" si="9"/>
        <v>0</v>
      </c>
      <c r="BF397" s="103">
        <f t="shared" si="10"/>
        <v>0</v>
      </c>
      <c r="BG397" s="103">
        <f t="shared" si="11"/>
        <v>0</v>
      </c>
      <c r="BH397" s="103">
        <f t="shared" si="12"/>
        <v>0</v>
      </c>
      <c r="BI397" s="103">
        <f t="shared" si="13"/>
        <v>0</v>
      </c>
      <c r="BJ397" s="15" t="s">
        <v>24</v>
      </c>
      <c r="BK397" s="103">
        <f t="shared" si="14"/>
        <v>0</v>
      </c>
      <c r="BL397" s="15" t="s">
        <v>282</v>
      </c>
      <c r="BM397" s="15" t="s">
        <v>497</v>
      </c>
    </row>
    <row r="398" spans="2:65" s="10" customFormat="1" ht="22.5" customHeight="1" x14ac:dyDescent="0.3">
      <c r="B398" s="167"/>
      <c r="C398" s="168"/>
      <c r="D398" s="168"/>
      <c r="E398" s="169" t="s">
        <v>33</v>
      </c>
      <c r="F398" s="258" t="s">
        <v>498</v>
      </c>
      <c r="G398" s="259"/>
      <c r="H398" s="259"/>
      <c r="I398" s="259"/>
      <c r="J398" s="168"/>
      <c r="K398" s="170">
        <v>20</v>
      </c>
      <c r="L398" s="168"/>
      <c r="M398" s="168"/>
      <c r="N398" s="168"/>
      <c r="O398" s="168"/>
      <c r="P398" s="168"/>
      <c r="Q398" s="168"/>
      <c r="R398" s="171"/>
      <c r="T398" s="172"/>
      <c r="U398" s="168"/>
      <c r="V398" s="168"/>
      <c r="W398" s="168"/>
      <c r="X398" s="168"/>
      <c r="Y398" s="168"/>
      <c r="Z398" s="168"/>
      <c r="AA398" s="173"/>
      <c r="AT398" s="174" t="s">
        <v>173</v>
      </c>
      <c r="AU398" s="174" t="s">
        <v>102</v>
      </c>
      <c r="AV398" s="10" t="s">
        <v>102</v>
      </c>
      <c r="AW398" s="10" t="s">
        <v>40</v>
      </c>
      <c r="AX398" s="10" t="s">
        <v>84</v>
      </c>
      <c r="AY398" s="174" t="s">
        <v>165</v>
      </c>
    </row>
    <row r="399" spans="2:65" s="1" customFormat="1" ht="31.5" customHeight="1" x14ac:dyDescent="0.3">
      <c r="B399" s="32"/>
      <c r="C399" s="160" t="s">
        <v>499</v>
      </c>
      <c r="D399" s="160" t="s">
        <v>166</v>
      </c>
      <c r="E399" s="161" t="s">
        <v>500</v>
      </c>
      <c r="F399" s="254" t="s">
        <v>501</v>
      </c>
      <c r="G399" s="255"/>
      <c r="H399" s="255"/>
      <c r="I399" s="255"/>
      <c r="J399" s="162" t="s">
        <v>451</v>
      </c>
      <c r="K399" s="187">
        <v>0</v>
      </c>
      <c r="L399" s="256">
        <v>0</v>
      </c>
      <c r="M399" s="255"/>
      <c r="N399" s="257">
        <f>ROUND(L399*K399,2)</f>
        <v>0</v>
      </c>
      <c r="O399" s="255"/>
      <c r="P399" s="255"/>
      <c r="Q399" s="255"/>
      <c r="R399" s="34"/>
      <c r="T399" s="164" t="s">
        <v>33</v>
      </c>
      <c r="U399" s="41" t="s">
        <v>49</v>
      </c>
      <c r="V399" s="33"/>
      <c r="W399" s="165">
        <f>V399*K399</f>
        <v>0</v>
      </c>
      <c r="X399" s="165">
        <v>0</v>
      </c>
      <c r="Y399" s="165">
        <f>X399*K399</f>
        <v>0</v>
      </c>
      <c r="Z399" s="165">
        <v>0</v>
      </c>
      <c r="AA399" s="166">
        <f>Z399*K399</f>
        <v>0</v>
      </c>
      <c r="AR399" s="15" t="s">
        <v>282</v>
      </c>
      <c r="AT399" s="15" t="s">
        <v>166</v>
      </c>
      <c r="AU399" s="15" t="s">
        <v>102</v>
      </c>
      <c r="AY399" s="15" t="s">
        <v>165</v>
      </c>
      <c r="BE399" s="103">
        <f>IF(U399="základní",N399,0)</f>
        <v>0</v>
      </c>
      <c r="BF399" s="103">
        <f>IF(U399="snížená",N399,0)</f>
        <v>0</v>
      </c>
      <c r="BG399" s="103">
        <f>IF(U399="zákl. přenesená",N399,0)</f>
        <v>0</v>
      </c>
      <c r="BH399" s="103">
        <f>IF(U399="sníž. přenesená",N399,0)</f>
        <v>0</v>
      </c>
      <c r="BI399" s="103">
        <f>IF(U399="nulová",N399,0)</f>
        <v>0</v>
      </c>
      <c r="BJ399" s="15" t="s">
        <v>24</v>
      </c>
      <c r="BK399" s="103">
        <f>ROUND(L399*K399,2)</f>
        <v>0</v>
      </c>
      <c r="BL399" s="15" t="s">
        <v>282</v>
      </c>
      <c r="BM399" s="15" t="s">
        <v>502</v>
      </c>
    </row>
    <row r="400" spans="2:65" s="9" customFormat="1" ht="29.85" customHeight="1" x14ac:dyDescent="0.3">
      <c r="B400" s="149"/>
      <c r="C400" s="150"/>
      <c r="D400" s="159" t="s">
        <v>127</v>
      </c>
      <c r="E400" s="159"/>
      <c r="F400" s="159"/>
      <c r="G400" s="159"/>
      <c r="H400" s="159"/>
      <c r="I400" s="159"/>
      <c r="J400" s="159"/>
      <c r="K400" s="159"/>
      <c r="L400" s="159"/>
      <c r="M400" s="159"/>
      <c r="N400" s="275">
        <f>BK400</f>
        <v>0</v>
      </c>
      <c r="O400" s="276"/>
      <c r="P400" s="276"/>
      <c r="Q400" s="276"/>
      <c r="R400" s="152"/>
      <c r="T400" s="153"/>
      <c r="U400" s="150"/>
      <c r="V400" s="150"/>
      <c r="W400" s="154">
        <f>SUM(W401:W411)</f>
        <v>0</v>
      </c>
      <c r="X400" s="150"/>
      <c r="Y400" s="154">
        <f>SUM(Y401:Y411)</f>
        <v>4.0241533000000003E-2</v>
      </c>
      <c r="Z400" s="150"/>
      <c r="AA400" s="155">
        <f>SUM(AA401:AA411)</f>
        <v>0</v>
      </c>
      <c r="AR400" s="156" t="s">
        <v>102</v>
      </c>
      <c r="AT400" s="157" t="s">
        <v>83</v>
      </c>
      <c r="AU400" s="157" t="s">
        <v>24</v>
      </c>
      <c r="AY400" s="156" t="s">
        <v>165</v>
      </c>
      <c r="BK400" s="158">
        <f>SUM(BK401:BK411)</f>
        <v>0</v>
      </c>
    </row>
    <row r="401" spans="2:65" s="1" customFormat="1" ht="31.5" customHeight="1" x14ac:dyDescent="0.3">
      <c r="B401" s="32"/>
      <c r="C401" s="160" t="s">
        <v>503</v>
      </c>
      <c r="D401" s="160" t="s">
        <v>166</v>
      </c>
      <c r="E401" s="161" t="s">
        <v>504</v>
      </c>
      <c r="F401" s="254" t="s">
        <v>505</v>
      </c>
      <c r="G401" s="255"/>
      <c r="H401" s="255"/>
      <c r="I401" s="255"/>
      <c r="J401" s="162" t="s">
        <v>183</v>
      </c>
      <c r="K401" s="163">
        <v>7</v>
      </c>
      <c r="L401" s="256">
        <v>0</v>
      </c>
      <c r="M401" s="255"/>
      <c r="N401" s="257">
        <f t="shared" ref="N401:N411" si="15">ROUND(L401*K401,2)</f>
        <v>0</v>
      </c>
      <c r="O401" s="255"/>
      <c r="P401" s="255"/>
      <c r="Q401" s="255"/>
      <c r="R401" s="34"/>
      <c r="T401" s="164" t="s">
        <v>33</v>
      </c>
      <c r="U401" s="41" t="s">
        <v>49</v>
      </c>
      <c r="V401" s="33"/>
      <c r="W401" s="165">
        <f t="shared" ref="W401:W411" si="16">V401*K401</f>
        <v>0</v>
      </c>
      <c r="X401" s="165">
        <v>7.7755000000000001E-4</v>
      </c>
      <c r="Y401" s="165">
        <f t="shared" ref="Y401:Y411" si="17">X401*K401</f>
        <v>5.4428499999999999E-3</v>
      </c>
      <c r="Z401" s="165">
        <v>0</v>
      </c>
      <c r="AA401" s="166">
        <f t="shared" ref="AA401:AA411" si="18">Z401*K401</f>
        <v>0</v>
      </c>
      <c r="AR401" s="15" t="s">
        <v>282</v>
      </c>
      <c r="AT401" s="15" t="s">
        <v>166</v>
      </c>
      <c r="AU401" s="15" t="s">
        <v>102</v>
      </c>
      <c r="AY401" s="15" t="s">
        <v>165</v>
      </c>
      <c r="BE401" s="103">
        <f t="shared" ref="BE401:BE411" si="19">IF(U401="základní",N401,0)</f>
        <v>0</v>
      </c>
      <c r="BF401" s="103">
        <f t="shared" ref="BF401:BF411" si="20">IF(U401="snížená",N401,0)</f>
        <v>0</v>
      </c>
      <c r="BG401" s="103">
        <f t="shared" ref="BG401:BG411" si="21">IF(U401="zákl. přenesená",N401,0)</f>
        <v>0</v>
      </c>
      <c r="BH401" s="103">
        <f t="shared" ref="BH401:BH411" si="22">IF(U401="sníž. přenesená",N401,0)</f>
        <v>0</v>
      </c>
      <c r="BI401" s="103">
        <f t="shared" ref="BI401:BI411" si="23">IF(U401="nulová",N401,0)</f>
        <v>0</v>
      </c>
      <c r="BJ401" s="15" t="s">
        <v>24</v>
      </c>
      <c r="BK401" s="103">
        <f t="shared" ref="BK401:BK411" si="24">ROUND(L401*K401,2)</f>
        <v>0</v>
      </c>
      <c r="BL401" s="15" t="s">
        <v>282</v>
      </c>
      <c r="BM401" s="15" t="s">
        <v>506</v>
      </c>
    </row>
    <row r="402" spans="2:65" s="1" customFormat="1" ht="31.5" customHeight="1" x14ac:dyDescent="0.3">
      <c r="B402" s="32"/>
      <c r="C402" s="160" t="s">
        <v>507</v>
      </c>
      <c r="D402" s="160" t="s">
        <v>166</v>
      </c>
      <c r="E402" s="161" t="s">
        <v>508</v>
      </c>
      <c r="F402" s="254" t="s">
        <v>509</v>
      </c>
      <c r="G402" s="255"/>
      <c r="H402" s="255"/>
      <c r="I402" s="255"/>
      <c r="J402" s="162" t="s">
        <v>183</v>
      </c>
      <c r="K402" s="163">
        <v>10</v>
      </c>
      <c r="L402" s="256">
        <v>0</v>
      </c>
      <c r="M402" s="255"/>
      <c r="N402" s="257">
        <f t="shared" si="15"/>
        <v>0</v>
      </c>
      <c r="O402" s="255"/>
      <c r="P402" s="255"/>
      <c r="Q402" s="255"/>
      <c r="R402" s="34"/>
      <c r="T402" s="164" t="s">
        <v>33</v>
      </c>
      <c r="U402" s="41" t="s">
        <v>49</v>
      </c>
      <c r="V402" s="33"/>
      <c r="W402" s="165">
        <f t="shared" si="16"/>
        <v>0</v>
      </c>
      <c r="X402" s="165">
        <v>9.5549999999999997E-4</v>
      </c>
      <c r="Y402" s="165">
        <f t="shared" si="17"/>
        <v>9.5549999999999993E-3</v>
      </c>
      <c r="Z402" s="165">
        <v>0</v>
      </c>
      <c r="AA402" s="166">
        <f t="shared" si="18"/>
        <v>0</v>
      </c>
      <c r="AR402" s="15" t="s">
        <v>282</v>
      </c>
      <c r="AT402" s="15" t="s">
        <v>166</v>
      </c>
      <c r="AU402" s="15" t="s">
        <v>102</v>
      </c>
      <c r="AY402" s="15" t="s">
        <v>165</v>
      </c>
      <c r="BE402" s="103">
        <f t="shared" si="19"/>
        <v>0</v>
      </c>
      <c r="BF402" s="103">
        <f t="shared" si="20"/>
        <v>0</v>
      </c>
      <c r="BG402" s="103">
        <f t="shared" si="21"/>
        <v>0</v>
      </c>
      <c r="BH402" s="103">
        <f t="shared" si="22"/>
        <v>0</v>
      </c>
      <c r="BI402" s="103">
        <f t="shared" si="23"/>
        <v>0</v>
      </c>
      <c r="BJ402" s="15" t="s">
        <v>24</v>
      </c>
      <c r="BK402" s="103">
        <f t="shared" si="24"/>
        <v>0</v>
      </c>
      <c r="BL402" s="15" t="s">
        <v>282</v>
      </c>
      <c r="BM402" s="15" t="s">
        <v>510</v>
      </c>
    </row>
    <row r="403" spans="2:65" s="1" customFormat="1" ht="31.5" customHeight="1" x14ac:dyDescent="0.3">
      <c r="B403" s="32"/>
      <c r="C403" s="160" t="s">
        <v>511</v>
      </c>
      <c r="D403" s="160" t="s">
        <v>166</v>
      </c>
      <c r="E403" s="161" t="s">
        <v>512</v>
      </c>
      <c r="F403" s="254" t="s">
        <v>513</v>
      </c>
      <c r="G403" s="255"/>
      <c r="H403" s="255"/>
      <c r="I403" s="255"/>
      <c r="J403" s="162" t="s">
        <v>183</v>
      </c>
      <c r="K403" s="163">
        <v>13</v>
      </c>
      <c r="L403" s="256">
        <v>0</v>
      </c>
      <c r="M403" s="255"/>
      <c r="N403" s="257">
        <f t="shared" si="15"/>
        <v>0</v>
      </c>
      <c r="O403" s="255"/>
      <c r="P403" s="255"/>
      <c r="Q403" s="255"/>
      <c r="R403" s="34"/>
      <c r="T403" s="164" t="s">
        <v>33</v>
      </c>
      <c r="U403" s="41" t="s">
        <v>49</v>
      </c>
      <c r="V403" s="33"/>
      <c r="W403" s="165">
        <f t="shared" si="16"/>
        <v>0</v>
      </c>
      <c r="X403" s="165">
        <v>1.2473759999999999E-3</v>
      </c>
      <c r="Y403" s="165">
        <f t="shared" si="17"/>
        <v>1.6215887999999998E-2</v>
      </c>
      <c r="Z403" s="165">
        <v>0</v>
      </c>
      <c r="AA403" s="166">
        <f t="shared" si="18"/>
        <v>0</v>
      </c>
      <c r="AR403" s="15" t="s">
        <v>282</v>
      </c>
      <c r="AT403" s="15" t="s">
        <v>166</v>
      </c>
      <c r="AU403" s="15" t="s">
        <v>102</v>
      </c>
      <c r="AY403" s="15" t="s">
        <v>165</v>
      </c>
      <c r="BE403" s="103">
        <f t="shared" si="19"/>
        <v>0</v>
      </c>
      <c r="BF403" s="103">
        <f t="shared" si="20"/>
        <v>0</v>
      </c>
      <c r="BG403" s="103">
        <f t="shared" si="21"/>
        <v>0</v>
      </c>
      <c r="BH403" s="103">
        <f t="shared" si="22"/>
        <v>0</v>
      </c>
      <c r="BI403" s="103">
        <f t="shared" si="23"/>
        <v>0</v>
      </c>
      <c r="BJ403" s="15" t="s">
        <v>24</v>
      </c>
      <c r="BK403" s="103">
        <f t="shared" si="24"/>
        <v>0</v>
      </c>
      <c r="BL403" s="15" t="s">
        <v>282</v>
      </c>
      <c r="BM403" s="15" t="s">
        <v>514</v>
      </c>
    </row>
    <row r="404" spans="2:65" s="1" customFormat="1" ht="31.5" customHeight="1" x14ac:dyDescent="0.3">
      <c r="B404" s="32"/>
      <c r="C404" s="160" t="s">
        <v>515</v>
      </c>
      <c r="D404" s="160" t="s">
        <v>166</v>
      </c>
      <c r="E404" s="161" t="s">
        <v>516</v>
      </c>
      <c r="F404" s="254" t="s">
        <v>517</v>
      </c>
      <c r="G404" s="255"/>
      <c r="H404" s="255"/>
      <c r="I404" s="255"/>
      <c r="J404" s="162" t="s">
        <v>265</v>
      </c>
      <c r="K404" s="163">
        <v>3</v>
      </c>
      <c r="L404" s="256">
        <v>0</v>
      </c>
      <c r="M404" s="255"/>
      <c r="N404" s="257">
        <f t="shared" si="15"/>
        <v>0</v>
      </c>
      <c r="O404" s="255"/>
      <c r="P404" s="255"/>
      <c r="Q404" s="255"/>
      <c r="R404" s="34"/>
      <c r="T404" s="164" t="s">
        <v>33</v>
      </c>
      <c r="U404" s="41" t="s">
        <v>49</v>
      </c>
      <c r="V404" s="33"/>
      <c r="W404" s="165">
        <f t="shared" si="16"/>
        <v>0</v>
      </c>
      <c r="X404" s="165">
        <v>6.97625E-4</v>
      </c>
      <c r="Y404" s="165">
        <f t="shared" si="17"/>
        <v>2.0928750000000001E-3</v>
      </c>
      <c r="Z404" s="165">
        <v>0</v>
      </c>
      <c r="AA404" s="166">
        <f t="shared" si="18"/>
        <v>0</v>
      </c>
      <c r="AR404" s="15" t="s">
        <v>282</v>
      </c>
      <c r="AT404" s="15" t="s">
        <v>166</v>
      </c>
      <c r="AU404" s="15" t="s">
        <v>102</v>
      </c>
      <c r="AY404" s="15" t="s">
        <v>165</v>
      </c>
      <c r="BE404" s="103">
        <f t="shared" si="19"/>
        <v>0</v>
      </c>
      <c r="BF404" s="103">
        <f t="shared" si="20"/>
        <v>0</v>
      </c>
      <c r="BG404" s="103">
        <f t="shared" si="21"/>
        <v>0</v>
      </c>
      <c r="BH404" s="103">
        <f t="shared" si="22"/>
        <v>0</v>
      </c>
      <c r="BI404" s="103">
        <f t="shared" si="23"/>
        <v>0</v>
      </c>
      <c r="BJ404" s="15" t="s">
        <v>24</v>
      </c>
      <c r="BK404" s="103">
        <f t="shared" si="24"/>
        <v>0</v>
      </c>
      <c r="BL404" s="15" t="s">
        <v>282</v>
      </c>
      <c r="BM404" s="15" t="s">
        <v>518</v>
      </c>
    </row>
    <row r="405" spans="2:65" s="1" customFormat="1" ht="22.5" customHeight="1" x14ac:dyDescent="0.3">
      <c r="B405" s="32"/>
      <c r="C405" s="160" t="s">
        <v>519</v>
      </c>
      <c r="D405" s="160" t="s">
        <v>166</v>
      </c>
      <c r="E405" s="161" t="s">
        <v>520</v>
      </c>
      <c r="F405" s="254" t="s">
        <v>521</v>
      </c>
      <c r="G405" s="255"/>
      <c r="H405" s="255"/>
      <c r="I405" s="255"/>
      <c r="J405" s="162" t="s">
        <v>265</v>
      </c>
      <c r="K405" s="163">
        <v>20</v>
      </c>
      <c r="L405" s="256">
        <v>0</v>
      </c>
      <c r="M405" s="255"/>
      <c r="N405" s="257">
        <f t="shared" si="15"/>
        <v>0</v>
      </c>
      <c r="O405" s="255"/>
      <c r="P405" s="255"/>
      <c r="Q405" s="255"/>
      <c r="R405" s="34"/>
      <c r="T405" s="164" t="s">
        <v>33</v>
      </c>
      <c r="U405" s="41" t="s">
        <v>49</v>
      </c>
      <c r="V405" s="33"/>
      <c r="W405" s="165">
        <f t="shared" si="16"/>
        <v>0</v>
      </c>
      <c r="X405" s="165">
        <v>0</v>
      </c>
      <c r="Y405" s="165">
        <f t="shared" si="17"/>
        <v>0</v>
      </c>
      <c r="Z405" s="165">
        <v>0</v>
      </c>
      <c r="AA405" s="166">
        <f t="shared" si="18"/>
        <v>0</v>
      </c>
      <c r="AR405" s="15" t="s">
        <v>282</v>
      </c>
      <c r="AT405" s="15" t="s">
        <v>166</v>
      </c>
      <c r="AU405" s="15" t="s">
        <v>102</v>
      </c>
      <c r="AY405" s="15" t="s">
        <v>165</v>
      </c>
      <c r="BE405" s="103">
        <f t="shared" si="19"/>
        <v>0</v>
      </c>
      <c r="BF405" s="103">
        <f t="shared" si="20"/>
        <v>0</v>
      </c>
      <c r="BG405" s="103">
        <f t="shared" si="21"/>
        <v>0</v>
      </c>
      <c r="BH405" s="103">
        <f t="shared" si="22"/>
        <v>0</v>
      </c>
      <c r="BI405" s="103">
        <f t="shared" si="23"/>
        <v>0</v>
      </c>
      <c r="BJ405" s="15" t="s">
        <v>24</v>
      </c>
      <c r="BK405" s="103">
        <f t="shared" si="24"/>
        <v>0</v>
      </c>
      <c r="BL405" s="15" t="s">
        <v>282</v>
      </c>
      <c r="BM405" s="15" t="s">
        <v>522</v>
      </c>
    </row>
    <row r="406" spans="2:65" s="1" customFormat="1" ht="31.5" customHeight="1" x14ac:dyDescent="0.3">
      <c r="B406" s="32"/>
      <c r="C406" s="160" t="s">
        <v>523</v>
      </c>
      <c r="D406" s="160" t="s">
        <v>166</v>
      </c>
      <c r="E406" s="161" t="s">
        <v>524</v>
      </c>
      <c r="F406" s="254" t="s">
        <v>525</v>
      </c>
      <c r="G406" s="255"/>
      <c r="H406" s="255"/>
      <c r="I406" s="255"/>
      <c r="J406" s="162" t="s">
        <v>265</v>
      </c>
      <c r="K406" s="163">
        <v>1</v>
      </c>
      <c r="L406" s="256">
        <v>0</v>
      </c>
      <c r="M406" s="255"/>
      <c r="N406" s="257">
        <f t="shared" si="15"/>
        <v>0</v>
      </c>
      <c r="O406" s="255"/>
      <c r="P406" s="255"/>
      <c r="Q406" s="255"/>
      <c r="R406" s="34"/>
      <c r="T406" s="164" t="s">
        <v>33</v>
      </c>
      <c r="U406" s="41" t="s">
        <v>49</v>
      </c>
      <c r="V406" s="33"/>
      <c r="W406" s="165">
        <f t="shared" si="16"/>
        <v>0</v>
      </c>
      <c r="X406" s="165">
        <v>3.0000000000000001E-5</v>
      </c>
      <c r="Y406" s="165">
        <f t="shared" si="17"/>
        <v>3.0000000000000001E-5</v>
      </c>
      <c r="Z406" s="165">
        <v>0</v>
      </c>
      <c r="AA406" s="166">
        <f t="shared" si="18"/>
        <v>0</v>
      </c>
      <c r="AR406" s="15" t="s">
        <v>282</v>
      </c>
      <c r="AT406" s="15" t="s">
        <v>166</v>
      </c>
      <c r="AU406" s="15" t="s">
        <v>102</v>
      </c>
      <c r="AY406" s="15" t="s">
        <v>165</v>
      </c>
      <c r="BE406" s="103">
        <f t="shared" si="19"/>
        <v>0</v>
      </c>
      <c r="BF406" s="103">
        <f t="shared" si="20"/>
        <v>0</v>
      </c>
      <c r="BG406" s="103">
        <f t="shared" si="21"/>
        <v>0</v>
      </c>
      <c r="BH406" s="103">
        <f t="shared" si="22"/>
        <v>0</v>
      </c>
      <c r="BI406" s="103">
        <f t="shared" si="23"/>
        <v>0</v>
      </c>
      <c r="BJ406" s="15" t="s">
        <v>24</v>
      </c>
      <c r="BK406" s="103">
        <f t="shared" si="24"/>
        <v>0</v>
      </c>
      <c r="BL406" s="15" t="s">
        <v>282</v>
      </c>
      <c r="BM406" s="15" t="s">
        <v>526</v>
      </c>
    </row>
    <row r="407" spans="2:65" s="1" customFormat="1" ht="31.5" customHeight="1" x14ac:dyDescent="0.3">
      <c r="B407" s="32"/>
      <c r="C407" s="160" t="s">
        <v>527</v>
      </c>
      <c r="D407" s="160" t="s">
        <v>166</v>
      </c>
      <c r="E407" s="161" t="s">
        <v>528</v>
      </c>
      <c r="F407" s="254" t="s">
        <v>529</v>
      </c>
      <c r="G407" s="255"/>
      <c r="H407" s="255"/>
      <c r="I407" s="255"/>
      <c r="J407" s="162" t="s">
        <v>265</v>
      </c>
      <c r="K407" s="163">
        <v>1</v>
      </c>
      <c r="L407" s="256">
        <v>0</v>
      </c>
      <c r="M407" s="255"/>
      <c r="N407" s="257">
        <f t="shared" si="15"/>
        <v>0</v>
      </c>
      <c r="O407" s="255"/>
      <c r="P407" s="255"/>
      <c r="Q407" s="255"/>
      <c r="R407" s="34"/>
      <c r="T407" s="164" t="s">
        <v>33</v>
      </c>
      <c r="U407" s="41" t="s">
        <v>49</v>
      </c>
      <c r="V407" s="33"/>
      <c r="W407" s="165">
        <f t="shared" si="16"/>
        <v>0</v>
      </c>
      <c r="X407" s="165">
        <v>2.0604999999999999E-4</v>
      </c>
      <c r="Y407" s="165">
        <f t="shared" si="17"/>
        <v>2.0604999999999999E-4</v>
      </c>
      <c r="Z407" s="165">
        <v>0</v>
      </c>
      <c r="AA407" s="166">
        <f t="shared" si="18"/>
        <v>0</v>
      </c>
      <c r="AR407" s="15" t="s">
        <v>282</v>
      </c>
      <c r="AT407" s="15" t="s">
        <v>166</v>
      </c>
      <c r="AU407" s="15" t="s">
        <v>102</v>
      </c>
      <c r="AY407" s="15" t="s">
        <v>165</v>
      </c>
      <c r="BE407" s="103">
        <f t="shared" si="19"/>
        <v>0</v>
      </c>
      <c r="BF407" s="103">
        <f t="shared" si="20"/>
        <v>0</v>
      </c>
      <c r="BG407" s="103">
        <f t="shared" si="21"/>
        <v>0</v>
      </c>
      <c r="BH407" s="103">
        <f t="shared" si="22"/>
        <v>0</v>
      </c>
      <c r="BI407" s="103">
        <f t="shared" si="23"/>
        <v>0</v>
      </c>
      <c r="BJ407" s="15" t="s">
        <v>24</v>
      </c>
      <c r="BK407" s="103">
        <f t="shared" si="24"/>
        <v>0</v>
      </c>
      <c r="BL407" s="15" t="s">
        <v>282</v>
      </c>
      <c r="BM407" s="15" t="s">
        <v>530</v>
      </c>
    </row>
    <row r="408" spans="2:65" s="1" customFormat="1" ht="31.5" customHeight="1" x14ac:dyDescent="0.3">
      <c r="B408" s="32"/>
      <c r="C408" s="160" t="s">
        <v>531</v>
      </c>
      <c r="D408" s="160" t="s">
        <v>166</v>
      </c>
      <c r="E408" s="161" t="s">
        <v>532</v>
      </c>
      <c r="F408" s="254" t="s">
        <v>533</v>
      </c>
      <c r="G408" s="255"/>
      <c r="H408" s="255"/>
      <c r="I408" s="255"/>
      <c r="J408" s="162" t="s">
        <v>265</v>
      </c>
      <c r="K408" s="163">
        <v>1</v>
      </c>
      <c r="L408" s="256">
        <v>0</v>
      </c>
      <c r="M408" s="255"/>
      <c r="N408" s="257">
        <f t="shared" si="15"/>
        <v>0</v>
      </c>
      <c r="O408" s="255"/>
      <c r="P408" s="255"/>
      <c r="Q408" s="255"/>
      <c r="R408" s="34"/>
      <c r="T408" s="164" t="s">
        <v>33</v>
      </c>
      <c r="U408" s="41" t="s">
        <v>49</v>
      </c>
      <c r="V408" s="33"/>
      <c r="W408" s="165">
        <f t="shared" si="16"/>
        <v>0</v>
      </c>
      <c r="X408" s="165">
        <v>7.0505000000000003E-4</v>
      </c>
      <c r="Y408" s="165">
        <f t="shared" si="17"/>
        <v>7.0505000000000003E-4</v>
      </c>
      <c r="Z408" s="165">
        <v>0</v>
      </c>
      <c r="AA408" s="166">
        <f t="shared" si="18"/>
        <v>0</v>
      </c>
      <c r="AR408" s="15" t="s">
        <v>282</v>
      </c>
      <c r="AT408" s="15" t="s">
        <v>166</v>
      </c>
      <c r="AU408" s="15" t="s">
        <v>102</v>
      </c>
      <c r="AY408" s="15" t="s">
        <v>165</v>
      </c>
      <c r="BE408" s="103">
        <f t="shared" si="19"/>
        <v>0</v>
      </c>
      <c r="BF408" s="103">
        <f t="shared" si="20"/>
        <v>0</v>
      </c>
      <c r="BG408" s="103">
        <f t="shared" si="21"/>
        <v>0</v>
      </c>
      <c r="BH408" s="103">
        <f t="shared" si="22"/>
        <v>0</v>
      </c>
      <c r="BI408" s="103">
        <f t="shared" si="23"/>
        <v>0</v>
      </c>
      <c r="BJ408" s="15" t="s">
        <v>24</v>
      </c>
      <c r="BK408" s="103">
        <f t="shared" si="24"/>
        <v>0</v>
      </c>
      <c r="BL408" s="15" t="s">
        <v>282</v>
      </c>
      <c r="BM408" s="15" t="s">
        <v>534</v>
      </c>
    </row>
    <row r="409" spans="2:65" s="1" customFormat="1" ht="31.5" customHeight="1" x14ac:dyDescent="0.3">
      <c r="B409" s="32"/>
      <c r="C409" s="160" t="s">
        <v>535</v>
      </c>
      <c r="D409" s="160" t="s">
        <v>166</v>
      </c>
      <c r="E409" s="161" t="s">
        <v>536</v>
      </c>
      <c r="F409" s="254" t="s">
        <v>537</v>
      </c>
      <c r="G409" s="255"/>
      <c r="H409" s="255"/>
      <c r="I409" s="255"/>
      <c r="J409" s="162" t="s">
        <v>183</v>
      </c>
      <c r="K409" s="163">
        <v>30</v>
      </c>
      <c r="L409" s="256">
        <v>0</v>
      </c>
      <c r="M409" s="255"/>
      <c r="N409" s="257">
        <f t="shared" si="15"/>
        <v>0</v>
      </c>
      <c r="O409" s="255"/>
      <c r="P409" s="255"/>
      <c r="Q409" s="255"/>
      <c r="R409" s="34"/>
      <c r="T409" s="164" t="s">
        <v>33</v>
      </c>
      <c r="U409" s="41" t="s">
        <v>49</v>
      </c>
      <c r="V409" s="33"/>
      <c r="W409" s="165">
        <f t="shared" si="16"/>
        <v>0</v>
      </c>
      <c r="X409" s="165">
        <v>1.8979399999999999E-4</v>
      </c>
      <c r="Y409" s="165">
        <f t="shared" si="17"/>
        <v>5.6938199999999996E-3</v>
      </c>
      <c r="Z409" s="165">
        <v>0</v>
      </c>
      <c r="AA409" s="166">
        <f t="shared" si="18"/>
        <v>0</v>
      </c>
      <c r="AR409" s="15" t="s">
        <v>282</v>
      </c>
      <c r="AT409" s="15" t="s">
        <v>166</v>
      </c>
      <c r="AU409" s="15" t="s">
        <v>102</v>
      </c>
      <c r="AY409" s="15" t="s">
        <v>165</v>
      </c>
      <c r="BE409" s="103">
        <f t="shared" si="19"/>
        <v>0</v>
      </c>
      <c r="BF409" s="103">
        <f t="shared" si="20"/>
        <v>0</v>
      </c>
      <c r="BG409" s="103">
        <f t="shared" si="21"/>
        <v>0</v>
      </c>
      <c r="BH409" s="103">
        <f t="shared" si="22"/>
        <v>0</v>
      </c>
      <c r="BI409" s="103">
        <f t="shared" si="23"/>
        <v>0</v>
      </c>
      <c r="BJ409" s="15" t="s">
        <v>24</v>
      </c>
      <c r="BK409" s="103">
        <f t="shared" si="24"/>
        <v>0</v>
      </c>
      <c r="BL409" s="15" t="s">
        <v>282</v>
      </c>
      <c r="BM409" s="15" t="s">
        <v>538</v>
      </c>
    </row>
    <row r="410" spans="2:65" s="1" customFormat="1" ht="31.5" customHeight="1" x14ac:dyDescent="0.3">
      <c r="B410" s="32"/>
      <c r="C410" s="160" t="s">
        <v>539</v>
      </c>
      <c r="D410" s="160" t="s">
        <v>166</v>
      </c>
      <c r="E410" s="161" t="s">
        <v>540</v>
      </c>
      <c r="F410" s="254" t="s">
        <v>541</v>
      </c>
      <c r="G410" s="255"/>
      <c r="H410" s="255"/>
      <c r="I410" s="255"/>
      <c r="J410" s="162" t="s">
        <v>183</v>
      </c>
      <c r="K410" s="163">
        <v>30</v>
      </c>
      <c r="L410" s="256">
        <v>0</v>
      </c>
      <c r="M410" s="255"/>
      <c r="N410" s="257">
        <f t="shared" si="15"/>
        <v>0</v>
      </c>
      <c r="O410" s="255"/>
      <c r="P410" s="255"/>
      <c r="Q410" s="255"/>
      <c r="R410" s="34"/>
      <c r="T410" s="164" t="s">
        <v>33</v>
      </c>
      <c r="U410" s="41" t="s">
        <v>49</v>
      </c>
      <c r="V410" s="33"/>
      <c r="W410" s="165">
        <f t="shared" si="16"/>
        <v>0</v>
      </c>
      <c r="X410" s="165">
        <v>1.0000000000000001E-5</v>
      </c>
      <c r="Y410" s="165">
        <f t="shared" si="17"/>
        <v>3.0000000000000003E-4</v>
      </c>
      <c r="Z410" s="165">
        <v>0</v>
      </c>
      <c r="AA410" s="166">
        <f t="shared" si="18"/>
        <v>0</v>
      </c>
      <c r="AR410" s="15" t="s">
        <v>282</v>
      </c>
      <c r="AT410" s="15" t="s">
        <v>166</v>
      </c>
      <c r="AU410" s="15" t="s">
        <v>102</v>
      </c>
      <c r="AY410" s="15" t="s">
        <v>165</v>
      </c>
      <c r="BE410" s="103">
        <f t="shared" si="19"/>
        <v>0</v>
      </c>
      <c r="BF410" s="103">
        <f t="shared" si="20"/>
        <v>0</v>
      </c>
      <c r="BG410" s="103">
        <f t="shared" si="21"/>
        <v>0</v>
      </c>
      <c r="BH410" s="103">
        <f t="shared" si="22"/>
        <v>0</v>
      </c>
      <c r="BI410" s="103">
        <f t="shared" si="23"/>
        <v>0</v>
      </c>
      <c r="BJ410" s="15" t="s">
        <v>24</v>
      </c>
      <c r="BK410" s="103">
        <f t="shared" si="24"/>
        <v>0</v>
      </c>
      <c r="BL410" s="15" t="s">
        <v>282</v>
      </c>
      <c r="BM410" s="15" t="s">
        <v>542</v>
      </c>
    </row>
    <row r="411" spans="2:65" s="1" customFormat="1" ht="31.5" customHeight="1" x14ac:dyDescent="0.3">
      <c r="B411" s="32"/>
      <c r="C411" s="160" t="s">
        <v>543</v>
      </c>
      <c r="D411" s="160" t="s">
        <v>166</v>
      </c>
      <c r="E411" s="161" t="s">
        <v>544</v>
      </c>
      <c r="F411" s="254" t="s">
        <v>545</v>
      </c>
      <c r="G411" s="255"/>
      <c r="H411" s="255"/>
      <c r="I411" s="255"/>
      <c r="J411" s="162" t="s">
        <v>451</v>
      </c>
      <c r="K411" s="187">
        <v>0</v>
      </c>
      <c r="L411" s="256">
        <v>0</v>
      </c>
      <c r="M411" s="255"/>
      <c r="N411" s="257">
        <f t="shared" si="15"/>
        <v>0</v>
      </c>
      <c r="O411" s="255"/>
      <c r="P411" s="255"/>
      <c r="Q411" s="255"/>
      <c r="R411" s="34"/>
      <c r="T411" s="164" t="s">
        <v>33</v>
      </c>
      <c r="U411" s="41" t="s">
        <v>49</v>
      </c>
      <c r="V411" s="33"/>
      <c r="W411" s="165">
        <f t="shared" si="16"/>
        <v>0</v>
      </c>
      <c r="X411" s="165">
        <v>0</v>
      </c>
      <c r="Y411" s="165">
        <f t="shared" si="17"/>
        <v>0</v>
      </c>
      <c r="Z411" s="165">
        <v>0</v>
      </c>
      <c r="AA411" s="166">
        <f t="shared" si="18"/>
        <v>0</v>
      </c>
      <c r="AR411" s="15" t="s">
        <v>282</v>
      </c>
      <c r="AT411" s="15" t="s">
        <v>166</v>
      </c>
      <c r="AU411" s="15" t="s">
        <v>102</v>
      </c>
      <c r="AY411" s="15" t="s">
        <v>165</v>
      </c>
      <c r="BE411" s="103">
        <f t="shared" si="19"/>
        <v>0</v>
      </c>
      <c r="BF411" s="103">
        <f t="shared" si="20"/>
        <v>0</v>
      </c>
      <c r="BG411" s="103">
        <f t="shared" si="21"/>
        <v>0</v>
      </c>
      <c r="BH411" s="103">
        <f t="shared" si="22"/>
        <v>0</v>
      </c>
      <c r="BI411" s="103">
        <f t="shared" si="23"/>
        <v>0</v>
      </c>
      <c r="BJ411" s="15" t="s">
        <v>24</v>
      </c>
      <c r="BK411" s="103">
        <f t="shared" si="24"/>
        <v>0</v>
      </c>
      <c r="BL411" s="15" t="s">
        <v>282</v>
      </c>
      <c r="BM411" s="15" t="s">
        <v>546</v>
      </c>
    </row>
    <row r="412" spans="2:65" s="9" customFormat="1" ht="29.85" customHeight="1" x14ac:dyDescent="0.3">
      <c r="B412" s="149"/>
      <c r="C412" s="150"/>
      <c r="D412" s="159" t="s">
        <v>128</v>
      </c>
      <c r="E412" s="159"/>
      <c r="F412" s="159"/>
      <c r="G412" s="159"/>
      <c r="H412" s="159"/>
      <c r="I412" s="159"/>
      <c r="J412" s="159"/>
      <c r="K412" s="159"/>
      <c r="L412" s="159"/>
      <c r="M412" s="159"/>
      <c r="N412" s="275">
        <f>BK412</f>
        <v>0</v>
      </c>
      <c r="O412" s="276"/>
      <c r="P412" s="276"/>
      <c r="Q412" s="276"/>
      <c r="R412" s="152"/>
      <c r="T412" s="153"/>
      <c r="U412" s="150"/>
      <c r="V412" s="150"/>
      <c r="W412" s="154">
        <f>SUM(W413:W479)</f>
        <v>0</v>
      </c>
      <c r="X412" s="150"/>
      <c r="Y412" s="154">
        <f>SUM(Y413:Y479)</f>
        <v>0.39040328120000012</v>
      </c>
      <c r="Z412" s="150"/>
      <c r="AA412" s="155">
        <f>SUM(AA413:AA479)</f>
        <v>0.97599000000000014</v>
      </c>
      <c r="AR412" s="156" t="s">
        <v>102</v>
      </c>
      <c r="AT412" s="157" t="s">
        <v>83</v>
      </c>
      <c r="AU412" s="157" t="s">
        <v>24</v>
      </c>
      <c r="AY412" s="156" t="s">
        <v>165</v>
      </c>
      <c r="BK412" s="158">
        <f>SUM(BK413:BK479)</f>
        <v>0</v>
      </c>
    </row>
    <row r="413" spans="2:65" s="1" customFormat="1" ht="22.5" customHeight="1" x14ac:dyDescent="0.3">
      <c r="B413" s="32"/>
      <c r="C413" s="160" t="s">
        <v>547</v>
      </c>
      <c r="D413" s="160" t="s">
        <v>166</v>
      </c>
      <c r="E413" s="161" t="s">
        <v>548</v>
      </c>
      <c r="F413" s="254" t="s">
        <v>549</v>
      </c>
      <c r="G413" s="255"/>
      <c r="H413" s="255"/>
      <c r="I413" s="255"/>
      <c r="J413" s="162" t="s">
        <v>550</v>
      </c>
      <c r="K413" s="163">
        <v>6</v>
      </c>
      <c r="L413" s="256">
        <v>0</v>
      </c>
      <c r="M413" s="255"/>
      <c r="N413" s="257">
        <f>ROUND(L413*K413,2)</f>
        <v>0</v>
      </c>
      <c r="O413" s="255"/>
      <c r="P413" s="255"/>
      <c r="Q413" s="255"/>
      <c r="R413" s="34"/>
      <c r="T413" s="164" t="s">
        <v>33</v>
      </c>
      <c r="U413" s="41" t="s">
        <v>49</v>
      </c>
      <c r="V413" s="33"/>
      <c r="W413" s="165">
        <f>V413*K413</f>
        <v>0</v>
      </c>
      <c r="X413" s="165">
        <v>0</v>
      </c>
      <c r="Y413" s="165">
        <f>X413*K413</f>
        <v>0</v>
      </c>
      <c r="Z413" s="165">
        <v>1.933E-2</v>
      </c>
      <c r="AA413" s="166">
        <f>Z413*K413</f>
        <v>0.11598</v>
      </c>
      <c r="AR413" s="15" t="s">
        <v>282</v>
      </c>
      <c r="AT413" s="15" t="s">
        <v>166</v>
      </c>
      <c r="AU413" s="15" t="s">
        <v>102</v>
      </c>
      <c r="AY413" s="15" t="s">
        <v>165</v>
      </c>
      <c r="BE413" s="103">
        <f>IF(U413="základní",N413,0)</f>
        <v>0</v>
      </c>
      <c r="BF413" s="103">
        <f>IF(U413="snížená",N413,0)</f>
        <v>0</v>
      </c>
      <c r="BG413" s="103">
        <f>IF(U413="zákl. přenesená",N413,0)</f>
        <v>0</v>
      </c>
      <c r="BH413" s="103">
        <f>IF(U413="sníž. přenesená",N413,0)</f>
        <v>0</v>
      </c>
      <c r="BI413" s="103">
        <f>IF(U413="nulová",N413,0)</f>
        <v>0</v>
      </c>
      <c r="BJ413" s="15" t="s">
        <v>24</v>
      </c>
      <c r="BK413" s="103">
        <f>ROUND(L413*K413,2)</f>
        <v>0</v>
      </c>
      <c r="BL413" s="15" t="s">
        <v>282</v>
      </c>
      <c r="BM413" s="15" t="s">
        <v>551</v>
      </c>
    </row>
    <row r="414" spans="2:65" s="1" customFormat="1" ht="31.5" customHeight="1" x14ac:dyDescent="0.3">
      <c r="B414" s="32"/>
      <c r="C414" s="160" t="s">
        <v>552</v>
      </c>
      <c r="D414" s="160" t="s">
        <v>166</v>
      </c>
      <c r="E414" s="161" t="s">
        <v>553</v>
      </c>
      <c r="F414" s="254" t="s">
        <v>554</v>
      </c>
      <c r="G414" s="255"/>
      <c r="H414" s="255"/>
      <c r="I414" s="255"/>
      <c r="J414" s="162" t="s">
        <v>265</v>
      </c>
      <c r="K414" s="163">
        <v>7</v>
      </c>
      <c r="L414" s="256">
        <v>0</v>
      </c>
      <c r="M414" s="255"/>
      <c r="N414" s="257">
        <f>ROUND(L414*K414,2)</f>
        <v>0</v>
      </c>
      <c r="O414" s="255"/>
      <c r="P414" s="255"/>
      <c r="Q414" s="255"/>
      <c r="R414" s="34"/>
      <c r="T414" s="164" t="s">
        <v>33</v>
      </c>
      <c r="U414" s="41" t="s">
        <v>49</v>
      </c>
      <c r="V414" s="33"/>
      <c r="W414" s="165">
        <f>V414*K414</f>
        <v>0</v>
      </c>
      <c r="X414" s="165">
        <v>2.4199999999999998E-3</v>
      </c>
      <c r="Y414" s="165">
        <f>X414*K414</f>
        <v>1.694E-2</v>
      </c>
      <c r="Z414" s="165">
        <v>0</v>
      </c>
      <c r="AA414" s="166">
        <f>Z414*K414</f>
        <v>0</v>
      </c>
      <c r="AR414" s="15" t="s">
        <v>282</v>
      </c>
      <c r="AT414" s="15" t="s">
        <v>166</v>
      </c>
      <c r="AU414" s="15" t="s">
        <v>102</v>
      </c>
      <c r="AY414" s="15" t="s">
        <v>165</v>
      </c>
      <c r="BE414" s="103">
        <f>IF(U414="základní",N414,0)</f>
        <v>0</v>
      </c>
      <c r="BF414" s="103">
        <f>IF(U414="snížená",N414,0)</f>
        <v>0</v>
      </c>
      <c r="BG414" s="103">
        <f>IF(U414="zákl. přenesená",N414,0)</f>
        <v>0</v>
      </c>
      <c r="BH414" s="103">
        <f>IF(U414="sníž. přenesená",N414,0)</f>
        <v>0</v>
      </c>
      <c r="BI414" s="103">
        <f>IF(U414="nulová",N414,0)</f>
        <v>0</v>
      </c>
      <c r="BJ414" s="15" t="s">
        <v>24</v>
      </c>
      <c r="BK414" s="103">
        <f>ROUND(L414*K414,2)</f>
        <v>0</v>
      </c>
      <c r="BL414" s="15" t="s">
        <v>282</v>
      </c>
      <c r="BM414" s="15" t="s">
        <v>555</v>
      </c>
    </row>
    <row r="415" spans="2:65" s="10" customFormat="1" ht="22.5" customHeight="1" x14ac:dyDescent="0.3">
      <c r="B415" s="167"/>
      <c r="C415" s="168"/>
      <c r="D415" s="168"/>
      <c r="E415" s="169" t="s">
        <v>33</v>
      </c>
      <c r="F415" s="258" t="s">
        <v>556</v>
      </c>
      <c r="G415" s="259"/>
      <c r="H415" s="259"/>
      <c r="I415" s="259"/>
      <c r="J415" s="168"/>
      <c r="K415" s="170">
        <v>1</v>
      </c>
      <c r="L415" s="168"/>
      <c r="M415" s="168"/>
      <c r="N415" s="168"/>
      <c r="O415" s="168"/>
      <c r="P415" s="168"/>
      <c r="Q415" s="168"/>
      <c r="R415" s="171"/>
      <c r="T415" s="172"/>
      <c r="U415" s="168"/>
      <c r="V415" s="168"/>
      <c r="W415" s="168"/>
      <c r="X415" s="168"/>
      <c r="Y415" s="168"/>
      <c r="Z415" s="168"/>
      <c r="AA415" s="173"/>
      <c r="AT415" s="174" t="s">
        <v>173</v>
      </c>
      <c r="AU415" s="174" t="s">
        <v>102</v>
      </c>
      <c r="AV415" s="10" t="s">
        <v>102</v>
      </c>
      <c r="AW415" s="10" t="s">
        <v>40</v>
      </c>
      <c r="AX415" s="10" t="s">
        <v>84</v>
      </c>
      <c r="AY415" s="174" t="s">
        <v>165</v>
      </c>
    </row>
    <row r="416" spans="2:65" s="10" customFormat="1" ht="22.5" customHeight="1" x14ac:dyDescent="0.3">
      <c r="B416" s="167"/>
      <c r="C416" s="168"/>
      <c r="D416" s="168"/>
      <c r="E416" s="169" t="s">
        <v>33</v>
      </c>
      <c r="F416" s="260" t="s">
        <v>557</v>
      </c>
      <c r="G416" s="259"/>
      <c r="H416" s="259"/>
      <c r="I416" s="259"/>
      <c r="J416" s="168"/>
      <c r="K416" s="170">
        <v>6</v>
      </c>
      <c r="L416" s="168"/>
      <c r="M416" s="168"/>
      <c r="N416" s="168"/>
      <c r="O416" s="168"/>
      <c r="P416" s="168"/>
      <c r="Q416" s="168"/>
      <c r="R416" s="171"/>
      <c r="T416" s="172"/>
      <c r="U416" s="168"/>
      <c r="V416" s="168"/>
      <c r="W416" s="168"/>
      <c r="X416" s="168"/>
      <c r="Y416" s="168"/>
      <c r="Z416" s="168"/>
      <c r="AA416" s="173"/>
      <c r="AT416" s="174" t="s">
        <v>173</v>
      </c>
      <c r="AU416" s="174" t="s">
        <v>102</v>
      </c>
      <c r="AV416" s="10" t="s">
        <v>102</v>
      </c>
      <c r="AW416" s="10" t="s">
        <v>40</v>
      </c>
      <c r="AX416" s="10" t="s">
        <v>84</v>
      </c>
      <c r="AY416" s="174" t="s">
        <v>165</v>
      </c>
    </row>
    <row r="417" spans="2:65" s="1" customFormat="1" ht="31.5" customHeight="1" x14ac:dyDescent="0.3">
      <c r="B417" s="32"/>
      <c r="C417" s="183" t="s">
        <v>558</v>
      </c>
      <c r="D417" s="183" t="s">
        <v>271</v>
      </c>
      <c r="E417" s="184" t="s">
        <v>559</v>
      </c>
      <c r="F417" s="264" t="s">
        <v>560</v>
      </c>
      <c r="G417" s="265"/>
      <c r="H417" s="265"/>
      <c r="I417" s="265"/>
      <c r="J417" s="185" t="s">
        <v>265</v>
      </c>
      <c r="K417" s="186">
        <v>1</v>
      </c>
      <c r="L417" s="266">
        <v>0</v>
      </c>
      <c r="M417" s="265"/>
      <c r="N417" s="267">
        <f>ROUND(L417*K417,2)</f>
        <v>0</v>
      </c>
      <c r="O417" s="255"/>
      <c r="P417" s="255"/>
      <c r="Q417" s="255"/>
      <c r="R417" s="34"/>
      <c r="T417" s="164" t="s">
        <v>33</v>
      </c>
      <c r="U417" s="41" t="s">
        <v>49</v>
      </c>
      <c r="V417" s="33"/>
      <c r="W417" s="165">
        <f>V417*K417</f>
        <v>0</v>
      </c>
      <c r="X417" s="165">
        <v>1.6E-2</v>
      </c>
      <c r="Y417" s="165">
        <f>X417*K417</f>
        <v>1.6E-2</v>
      </c>
      <c r="Z417" s="165">
        <v>0</v>
      </c>
      <c r="AA417" s="166">
        <f>Z417*K417</f>
        <v>0</v>
      </c>
      <c r="AR417" s="15" t="s">
        <v>387</v>
      </c>
      <c r="AT417" s="15" t="s">
        <v>271</v>
      </c>
      <c r="AU417" s="15" t="s">
        <v>102</v>
      </c>
      <c r="AY417" s="15" t="s">
        <v>165</v>
      </c>
      <c r="BE417" s="103">
        <f>IF(U417="základní",N417,0)</f>
        <v>0</v>
      </c>
      <c r="BF417" s="103">
        <f>IF(U417="snížená",N417,0)</f>
        <v>0</v>
      </c>
      <c r="BG417" s="103">
        <f>IF(U417="zákl. přenesená",N417,0)</f>
        <v>0</v>
      </c>
      <c r="BH417" s="103">
        <f>IF(U417="sníž. přenesená",N417,0)</f>
        <v>0</v>
      </c>
      <c r="BI417" s="103">
        <f>IF(U417="nulová",N417,0)</f>
        <v>0</v>
      </c>
      <c r="BJ417" s="15" t="s">
        <v>24</v>
      </c>
      <c r="BK417" s="103">
        <f>ROUND(L417*K417,2)</f>
        <v>0</v>
      </c>
      <c r="BL417" s="15" t="s">
        <v>282</v>
      </c>
      <c r="BM417" s="15" t="s">
        <v>561</v>
      </c>
    </row>
    <row r="418" spans="2:65" s="10" customFormat="1" ht="22.5" customHeight="1" x14ac:dyDescent="0.3">
      <c r="B418" s="167"/>
      <c r="C418" s="168"/>
      <c r="D418" s="168"/>
      <c r="E418" s="169" t="s">
        <v>33</v>
      </c>
      <c r="F418" s="258" t="s">
        <v>556</v>
      </c>
      <c r="G418" s="259"/>
      <c r="H418" s="259"/>
      <c r="I418" s="259"/>
      <c r="J418" s="168"/>
      <c r="K418" s="170">
        <v>1</v>
      </c>
      <c r="L418" s="168"/>
      <c r="M418" s="168"/>
      <c r="N418" s="168"/>
      <c r="O418" s="168"/>
      <c r="P418" s="168"/>
      <c r="Q418" s="168"/>
      <c r="R418" s="171"/>
      <c r="T418" s="172"/>
      <c r="U418" s="168"/>
      <c r="V418" s="168"/>
      <c r="W418" s="168"/>
      <c r="X418" s="168"/>
      <c r="Y418" s="168"/>
      <c r="Z418" s="168"/>
      <c r="AA418" s="173"/>
      <c r="AT418" s="174" t="s">
        <v>173</v>
      </c>
      <c r="AU418" s="174" t="s">
        <v>102</v>
      </c>
      <c r="AV418" s="10" t="s">
        <v>102</v>
      </c>
      <c r="AW418" s="10" t="s">
        <v>40</v>
      </c>
      <c r="AX418" s="10" t="s">
        <v>84</v>
      </c>
      <c r="AY418" s="174" t="s">
        <v>165</v>
      </c>
    </row>
    <row r="419" spans="2:65" s="1" customFormat="1" ht="31.5" customHeight="1" x14ac:dyDescent="0.3">
      <c r="B419" s="32"/>
      <c r="C419" s="183" t="s">
        <v>562</v>
      </c>
      <c r="D419" s="183" t="s">
        <v>271</v>
      </c>
      <c r="E419" s="184" t="s">
        <v>563</v>
      </c>
      <c r="F419" s="264" t="s">
        <v>564</v>
      </c>
      <c r="G419" s="265"/>
      <c r="H419" s="265"/>
      <c r="I419" s="265"/>
      <c r="J419" s="185" t="s">
        <v>265</v>
      </c>
      <c r="K419" s="186">
        <v>6</v>
      </c>
      <c r="L419" s="266">
        <v>0</v>
      </c>
      <c r="M419" s="265"/>
      <c r="N419" s="267">
        <f>ROUND(L419*K419,2)</f>
        <v>0</v>
      </c>
      <c r="O419" s="255"/>
      <c r="P419" s="255"/>
      <c r="Q419" s="255"/>
      <c r="R419" s="34"/>
      <c r="T419" s="164" t="s">
        <v>33</v>
      </c>
      <c r="U419" s="41" t="s">
        <v>49</v>
      </c>
      <c r="V419" s="33"/>
      <c r="W419" s="165">
        <f>V419*K419</f>
        <v>0</v>
      </c>
      <c r="X419" s="165">
        <v>1.4999999999999999E-2</v>
      </c>
      <c r="Y419" s="165">
        <f>X419*K419</f>
        <v>0.09</v>
      </c>
      <c r="Z419" s="165">
        <v>0</v>
      </c>
      <c r="AA419" s="166">
        <f>Z419*K419</f>
        <v>0</v>
      </c>
      <c r="AR419" s="15" t="s">
        <v>387</v>
      </c>
      <c r="AT419" s="15" t="s">
        <v>271</v>
      </c>
      <c r="AU419" s="15" t="s">
        <v>102</v>
      </c>
      <c r="AY419" s="15" t="s">
        <v>165</v>
      </c>
      <c r="BE419" s="103">
        <f>IF(U419="základní",N419,0)</f>
        <v>0</v>
      </c>
      <c r="BF419" s="103">
        <f>IF(U419="snížená",N419,0)</f>
        <v>0</v>
      </c>
      <c r="BG419" s="103">
        <f>IF(U419="zákl. přenesená",N419,0)</f>
        <v>0</v>
      </c>
      <c r="BH419" s="103">
        <f>IF(U419="sníž. přenesená",N419,0)</f>
        <v>0</v>
      </c>
      <c r="BI419" s="103">
        <f>IF(U419="nulová",N419,0)</f>
        <v>0</v>
      </c>
      <c r="BJ419" s="15" t="s">
        <v>24</v>
      </c>
      <c r="BK419" s="103">
        <f>ROUND(L419*K419,2)</f>
        <v>0</v>
      </c>
      <c r="BL419" s="15" t="s">
        <v>282</v>
      </c>
      <c r="BM419" s="15" t="s">
        <v>565</v>
      </c>
    </row>
    <row r="420" spans="2:65" s="10" customFormat="1" ht="22.5" customHeight="1" x14ac:dyDescent="0.3">
      <c r="B420" s="167"/>
      <c r="C420" s="168"/>
      <c r="D420" s="168"/>
      <c r="E420" s="169" t="s">
        <v>33</v>
      </c>
      <c r="F420" s="258" t="s">
        <v>557</v>
      </c>
      <c r="G420" s="259"/>
      <c r="H420" s="259"/>
      <c r="I420" s="259"/>
      <c r="J420" s="168"/>
      <c r="K420" s="170">
        <v>6</v>
      </c>
      <c r="L420" s="168"/>
      <c r="M420" s="168"/>
      <c r="N420" s="168"/>
      <c r="O420" s="168"/>
      <c r="P420" s="168"/>
      <c r="Q420" s="168"/>
      <c r="R420" s="171"/>
      <c r="T420" s="172"/>
      <c r="U420" s="168"/>
      <c r="V420" s="168"/>
      <c r="W420" s="168"/>
      <c r="X420" s="168"/>
      <c r="Y420" s="168"/>
      <c r="Z420" s="168"/>
      <c r="AA420" s="173"/>
      <c r="AT420" s="174" t="s">
        <v>173</v>
      </c>
      <c r="AU420" s="174" t="s">
        <v>102</v>
      </c>
      <c r="AV420" s="10" t="s">
        <v>102</v>
      </c>
      <c r="AW420" s="10" t="s">
        <v>40</v>
      </c>
      <c r="AX420" s="10" t="s">
        <v>84</v>
      </c>
      <c r="AY420" s="174" t="s">
        <v>165</v>
      </c>
    </row>
    <row r="421" spans="2:65" s="1" customFormat="1" ht="31.5" customHeight="1" x14ac:dyDescent="0.3">
      <c r="B421" s="32"/>
      <c r="C421" s="160" t="s">
        <v>566</v>
      </c>
      <c r="D421" s="160" t="s">
        <v>166</v>
      </c>
      <c r="E421" s="161" t="s">
        <v>567</v>
      </c>
      <c r="F421" s="254" t="s">
        <v>568</v>
      </c>
      <c r="G421" s="255"/>
      <c r="H421" s="255"/>
      <c r="I421" s="255"/>
      <c r="J421" s="162" t="s">
        <v>550</v>
      </c>
      <c r="K421" s="163">
        <v>5</v>
      </c>
      <c r="L421" s="256">
        <v>0</v>
      </c>
      <c r="M421" s="255"/>
      <c r="N421" s="257">
        <f>ROUND(L421*K421,2)</f>
        <v>0</v>
      </c>
      <c r="O421" s="255"/>
      <c r="P421" s="255"/>
      <c r="Q421" s="255"/>
      <c r="R421" s="34"/>
      <c r="T421" s="164" t="s">
        <v>33</v>
      </c>
      <c r="U421" s="41" t="s">
        <v>49</v>
      </c>
      <c r="V421" s="33"/>
      <c r="W421" s="165">
        <f>V421*K421</f>
        <v>0</v>
      </c>
      <c r="X421" s="165">
        <v>1.8081705E-2</v>
      </c>
      <c r="Y421" s="165">
        <f>X421*K421</f>
        <v>9.0408525000000003E-2</v>
      </c>
      <c r="Z421" s="165">
        <v>0</v>
      </c>
      <c r="AA421" s="166">
        <f>Z421*K421</f>
        <v>0</v>
      </c>
      <c r="AR421" s="15" t="s">
        <v>282</v>
      </c>
      <c r="AT421" s="15" t="s">
        <v>166</v>
      </c>
      <c r="AU421" s="15" t="s">
        <v>102</v>
      </c>
      <c r="AY421" s="15" t="s">
        <v>165</v>
      </c>
      <c r="BE421" s="103">
        <f>IF(U421="základní",N421,0)</f>
        <v>0</v>
      </c>
      <c r="BF421" s="103">
        <f>IF(U421="snížená",N421,0)</f>
        <v>0</v>
      </c>
      <c r="BG421" s="103">
        <f>IF(U421="zákl. přenesená",N421,0)</f>
        <v>0</v>
      </c>
      <c r="BH421" s="103">
        <f>IF(U421="sníž. přenesená",N421,0)</f>
        <v>0</v>
      </c>
      <c r="BI421" s="103">
        <f>IF(U421="nulová",N421,0)</f>
        <v>0</v>
      </c>
      <c r="BJ421" s="15" t="s">
        <v>24</v>
      </c>
      <c r="BK421" s="103">
        <f>ROUND(L421*K421,2)</f>
        <v>0</v>
      </c>
      <c r="BL421" s="15" t="s">
        <v>282</v>
      </c>
      <c r="BM421" s="15" t="s">
        <v>569</v>
      </c>
    </row>
    <row r="422" spans="2:65" s="10" customFormat="1" ht="22.5" customHeight="1" x14ac:dyDescent="0.3">
      <c r="B422" s="167"/>
      <c r="C422" s="168"/>
      <c r="D422" s="168"/>
      <c r="E422" s="169" t="s">
        <v>33</v>
      </c>
      <c r="F422" s="258" t="s">
        <v>570</v>
      </c>
      <c r="G422" s="259"/>
      <c r="H422" s="259"/>
      <c r="I422" s="259"/>
      <c r="J422" s="168"/>
      <c r="K422" s="170">
        <v>5</v>
      </c>
      <c r="L422" s="168"/>
      <c r="M422" s="168"/>
      <c r="N422" s="168"/>
      <c r="O422" s="168"/>
      <c r="P422" s="168"/>
      <c r="Q422" s="168"/>
      <c r="R422" s="171"/>
      <c r="T422" s="172"/>
      <c r="U422" s="168"/>
      <c r="V422" s="168"/>
      <c r="W422" s="168"/>
      <c r="X422" s="168"/>
      <c r="Y422" s="168"/>
      <c r="Z422" s="168"/>
      <c r="AA422" s="173"/>
      <c r="AT422" s="174" t="s">
        <v>173</v>
      </c>
      <c r="AU422" s="174" t="s">
        <v>102</v>
      </c>
      <c r="AV422" s="10" t="s">
        <v>102</v>
      </c>
      <c r="AW422" s="10" t="s">
        <v>40</v>
      </c>
      <c r="AX422" s="10" t="s">
        <v>84</v>
      </c>
      <c r="AY422" s="174" t="s">
        <v>165</v>
      </c>
    </row>
    <row r="423" spans="2:65" s="1" customFormat="1" ht="31.5" customHeight="1" x14ac:dyDescent="0.3">
      <c r="B423" s="32"/>
      <c r="C423" s="160" t="s">
        <v>571</v>
      </c>
      <c r="D423" s="160" t="s">
        <v>166</v>
      </c>
      <c r="E423" s="161" t="s">
        <v>572</v>
      </c>
      <c r="F423" s="254" t="s">
        <v>573</v>
      </c>
      <c r="G423" s="255"/>
      <c r="H423" s="255"/>
      <c r="I423" s="255"/>
      <c r="J423" s="162" t="s">
        <v>550</v>
      </c>
      <c r="K423" s="163">
        <v>1</v>
      </c>
      <c r="L423" s="256">
        <v>0</v>
      </c>
      <c r="M423" s="255"/>
      <c r="N423" s="257">
        <f>ROUND(L423*K423,2)</f>
        <v>0</v>
      </c>
      <c r="O423" s="255"/>
      <c r="P423" s="255"/>
      <c r="Q423" s="255"/>
      <c r="R423" s="34"/>
      <c r="T423" s="164" t="s">
        <v>33</v>
      </c>
      <c r="U423" s="41" t="s">
        <v>49</v>
      </c>
      <c r="V423" s="33"/>
      <c r="W423" s="165">
        <f>V423*K423</f>
        <v>0</v>
      </c>
      <c r="X423" s="165">
        <v>0</v>
      </c>
      <c r="Y423" s="165">
        <f>X423*K423</f>
        <v>0</v>
      </c>
      <c r="Z423" s="165">
        <v>3.9E-2</v>
      </c>
      <c r="AA423" s="166">
        <f>Z423*K423</f>
        <v>3.9E-2</v>
      </c>
      <c r="AR423" s="15" t="s">
        <v>282</v>
      </c>
      <c r="AT423" s="15" t="s">
        <v>166</v>
      </c>
      <c r="AU423" s="15" t="s">
        <v>102</v>
      </c>
      <c r="AY423" s="15" t="s">
        <v>165</v>
      </c>
      <c r="BE423" s="103">
        <f>IF(U423="základní",N423,0)</f>
        <v>0</v>
      </c>
      <c r="BF423" s="103">
        <f>IF(U423="snížená",N423,0)</f>
        <v>0</v>
      </c>
      <c r="BG423" s="103">
        <f>IF(U423="zákl. přenesená",N423,0)</f>
        <v>0</v>
      </c>
      <c r="BH423" s="103">
        <f>IF(U423="sníž. přenesená",N423,0)</f>
        <v>0</v>
      </c>
      <c r="BI423" s="103">
        <f>IF(U423="nulová",N423,0)</f>
        <v>0</v>
      </c>
      <c r="BJ423" s="15" t="s">
        <v>24</v>
      </c>
      <c r="BK423" s="103">
        <f>ROUND(L423*K423,2)</f>
        <v>0</v>
      </c>
      <c r="BL423" s="15" t="s">
        <v>282</v>
      </c>
      <c r="BM423" s="15" t="s">
        <v>574</v>
      </c>
    </row>
    <row r="424" spans="2:65" s="1" customFormat="1" ht="22.5" customHeight="1" x14ac:dyDescent="0.3">
      <c r="B424" s="32"/>
      <c r="C424" s="160" t="s">
        <v>575</v>
      </c>
      <c r="D424" s="160" t="s">
        <v>166</v>
      </c>
      <c r="E424" s="161" t="s">
        <v>576</v>
      </c>
      <c r="F424" s="254" t="s">
        <v>577</v>
      </c>
      <c r="G424" s="255"/>
      <c r="H424" s="255"/>
      <c r="I424" s="255"/>
      <c r="J424" s="162" t="s">
        <v>550</v>
      </c>
      <c r="K424" s="163">
        <v>4</v>
      </c>
      <c r="L424" s="256">
        <v>0</v>
      </c>
      <c r="M424" s="255"/>
      <c r="N424" s="257">
        <f>ROUND(L424*K424,2)</f>
        <v>0</v>
      </c>
      <c r="O424" s="255"/>
      <c r="P424" s="255"/>
      <c r="Q424" s="255"/>
      <c r="R424" s="34"/>
      <c r="T424" s="164" t="s">
        <v>33</v>
      </c>
      <c r="U424" s="41" t="s">
        <v>49</v>
      </c>
      <c r="V424" s="33"/>
      <c r="W424" s="165">
        <f>V424*K424</f>
        <v>0</v>
      </c>
      <c r="X424" s="165">
        <v>0</v>
      </c>
      <c r="Y424" s="165">
        <f>X424*K424</f>
        <v>0</v>
      </c>
      <c r="Z424" s="165">
        <v>1.9460000000000002E-2</v>
      </c>
      <c r="AA424" s="166">
        <f>Z424*K424</f>
        <v>7.7840000000000006E-2</v>
      </c>
      <c r="AR424" s="15" t="s">
        <v>282</v>
      </c>
      <c r="AT424" s="15" t="s">
        <v>166</v>
      </c>
      <c r="AU424" s="15" t="s">
        <v>102</v>
      </c>
      <c r="AY424" s="15" t="s">
        <v>165</v>
      </c>
      <c r="BE424" s="103">
        <f>IF(U424="základní",N424,0)</f>
        <v>0</v>
      </c>
      <c r="BF424" s="103">
        <f>IF(U424="snížená",N424,0)</f>
        <v>0</v>
      </c>
      <c r="BG424" s="103">
        <f>IF(U424="zákl. přenesená",N424,0)</f>
        <v>0</v>
      </c>
      <c r="BH424" s="103">
        <f>IF(U424="sníž. přenesená",N424,0)</f>
        <v>0</v>
      </c>
      <c r="BI424" s="103">
        <f>IF(U424="nulová",N424,0)</f>
        <v>0</v>
      </c>
      <c r="BJ424" s="15" t="s">
        <v>24</v>
      </c>
      <c r="BK424" s="103">
        <f>ROUND(L424*K424,2)</f>
        <v>0</v>
      </c>
      <c r="BL424" s="15" t="s">
        <v>282</v>
      </c>
      <c r="BM424" s="15" t="s">
        <v>578</v>
      </c>
    </row>
    <row r="425" spans="2:65" s="1" customFormat="1" ht="22.5" customHeight="1" x14ac:dyDescent="0.3">
      <c r="B425" s="32"/>
      <c r="C425" s="160" t="s">
        <v>579</v>
      </c>
      <c r="D425" s="160" t="s">
        <v>166</v>
      </c>
      <c r="E425" s="161" t="s">
        <v>580</v>
      </c>
      <c r="F425" s="254" t="s">
        <v>581</v>
      </c>
      <c r="G425" s="255"/>
      <c r="H425" s="255"/>
      <c r="I425" s="255"/>
      <c r="J425" s="162" t="s">
        <v>550</v>
      </c>
      <c r="K425" s="163">
        <v>2</v>
      </c>
      <c r="L425" s="256">
        <v>0</v>
      </c>
      <c r="M425" s="255"/>
      <c r="N425" s="257">
        <f>ROUND(L425*K425,2)</f>
        <v>0</v>
      </c>
      <c r="O425" s="255"/>
      <c r="P425" s="255"/>
      <c r="Q425" s="255"/>
      <c r="R425" s="34"/>
      <c r="T425" s="164" t="s">
        <v>33</v>
      </c>
      <c r="U425" s="41" t="s">
        <v>49</v>
      </c>
      <c r="V425" s="33"/>
      <c r="W425" s="165">
        <f>V425*K425</f>
        <v>0</v>
      </c>
      <c r="X425" s="165">
        <v>0</v>
      </c>
      <c r="Y425" s="165">
        <f>X425*K425</f>
        <v>0</v>
      </c>
      <c r="Z425" s="165">
        <v>6.6E-3</v>
      </c>
      <c r="AA425" s="166">
        <f>Z425*K425</f>
        <v>1.32E-2</v>
      </c>
      <c r="AR425" s="15" t="s">
        <v>282</v>
      </c>
      <c r="AT425" s="15" t="s">
        <v>166</v>
      </c>
      <c r="AU425" s="15" t="s">
        <v>102</v>
      </c>
      <c r="AY425" s="15" t="s">
        <v>165</v>
      </c>
      <c r="BE425" s="103">
        <f>IF(U425="základní",N425,0)</f>
        <v>0</v>
      </c>
      <c r="BF425" s="103">
        <f>IF(U425="snížená",N425,0)</f>
        <v>0</v>
      </c>
      <c r="BG425" s="103">
        <f>IF(U425="zákl. přenesená",N425,0)</f>
        <v>0</v>
      </c>
      <c r="BH425" s="103">
        <f>IF(U425="sníž. přenesená",N425,0)</f>
        <v>0</v>
      </c>
      <c r="BI425" s="103">
        <f>IF(U425="nulová",N425,0)</f>
        <v>0</v>
      </c>
      <c r="BJ425" s="15" t="s">
        <v>24</v>
      </c>
      <c r="BK425" s="103">
        <f>ROUND(L425*K425,2)</f>
        <v>0</v>
      </c>
      <c r="BL425" s="15" t="s">
        <v>282</v>
      </c>
      <c r="BM425" s="15" t="s">
        <v>582</v>
      </c>
    </row>
    <row r="426" spans="2:65" s="1" customFormat="1" ht="31.5" customHeight="1" x14ac:dyDescent="0.3">
      <c r="B426" s="32"/>
      <c r="C426" s="160" t="s">
        <v>583</v>
      </c>
      <c r="D426" s="160" t="s">
        <v>166</v>
      </c>
      <c r="E426" s="161" t="s">
        <v>584</v>
      </c>
      <c r="F426" s="254" t="s">
        <v>585</v>
      </c>
      <c r="G426" s="255"/>
      <c r="H426" s="255"/>
      <c r="I426" s="255"/>
      <c r="J426" s="162" t="s">
        <v>550</v>
      </c>
      <c r="K426" s="163">
        <v>1</v>
      </c>
      <c r="L426" s="256">
        <v>0</v>
      </c>
      <c r="M426" s="255"/>
      <c r="N426" s="257">
        <f>ROUND(L426*K426,2)</f>
        <v>0</v>
      </c>
      <c r="O426" s="255"/>
      <c r="P426" s="255"/>
      <c r="Q426" s="255"/>
      <c r="R426" s="34"/>
      <c r="T426" s="164" t="s">
        <v>33</v>
      </c>
      <c r="U426" s="41" t="s">
        <v>49</v>
      </c>
      <c r="V426" s="33"/>
      <c r="W426" s="165">
        <f>V426*K426</f>
        <v>0</v>
      </c>
      <c r="X426" s="165">
        <v>1.5285115E-2</v>
      </c>
      <c r="Y426" s="165">
        <f>X426*K426</f>
        <v>1.5285115E-2</v>
      </c>
      <c r="Z426" s="165">
        <v>0</v>
      </c>
      <c r="AA426" s="166">
        <f>Z426*K426</f>
        <v>0</v>
      </c>
      <c r="AR426" s="15" t="s">
        <v>282</v>
      </c>
      <c r="AT426" s="15" t="s">
        <v>166</v>
      </c>
      <c r="AU426" s="15" t="s">
        <v>102</v>
      </c>
      <c r="AY426" s="15" t="s">
        <v>165</v>
      </c>
      <c r="BE426" s="103">
        <f>IF(U426="základní",N426,0)</f>
        <v>0</v>
      </c>
      <c r="BF426" s="103">
        <f>IF(U426="snížená",N426,0)</f>
        <v>0</v>
      </c>
      <c r="BG426" s="103">
        <f>IF(U426="zákl. přenesená",N426,0)</f>
        <v>0</v>
      </c>
      <c r="BH426" s="103">
        <f>IF(U426="sníž. přenesená",N426,0)</f>
        <v>0</v>
      </c>
      <c r="BI426" s="103">
        <f>IF(U426="nulová",N426,0)</f>
        <v>0</v>
      </c>
      <c r="BJ426" s="15" t="s">
        <v>24</v>
      </c>
      <c r="BK426" s="103">
        <f>ROUND(L426*K426,2)</f>
        <v>0</v>
      </c>
      <c r="BL426" s="15" t="s">
        <v>282</v>
      </c>
      <c r="BM426" s="15" t="s">
        <v>586</v>
      </c>
    </row>
    <row r="427" spans="2:65" s="10" customFormat="1" ht="22.5" customHeight="1" x14ac:dyDescent="0.3">
      <c r="B427" s="167"/>
      <c r="C427" s="168"/>
      <c r="D427" s="168"/>
      <c r="E427" s="169" t="s">
        <v>33</v>
      </c>
      <c r="F427" s="258" t="s">
        <v>587</v>
      </c>
      <c r="G427" s="259"/>
      <c r="H427" s="259"/>
      <c r="I427" s="259"/>
      <c r="J427" s="168"/>
      <c r="K427" s="170">
        <v>1</v>
      </c>
      <c r="L427" s="168"/>
      <c r="M427" s="168"/>
      <c r="N427" s="168"/>
      <c r="O427" s="168"/>
      <c r="P427" s="168"/>
      <c r="Q427" s="168"/>
      <c r="R427" s="171"/>
      <c r="T427" s="172"/>
      <c r="U427" s="168"/>
      <c r="V427" s="168"/>
      <c r="W427" s="168"/>
      <c r="X427" s="168"/>
      <c r="Y427" s="168"/>
      <c r="Z427" s="168"/>
      <c r="AA427" s="173"/>
      <c r="AT427" s="174" t="s">
        <v>173</v>
      </c>
      <c r="AU427" s="174" t="s">
        <v>102</v>
      </c>
      <c r="AV427" s="10" t="s">
        <v>102</v>
      </c>
      <c r="AW427" s="10" t="s">
        <v>40</v>
      </c>
      <c r="AX427" s="10" t="s">
        <v>84</v>
      </c>
      <c r="AY427" s="174" t="s">
        <v>165</v>
      </c>
    </row>
    <row r="428" spans="2:65" s="1" customFormat="1" ht="22.5" customHeight="1" x14ac:dyDescent="0.3">
      <c r="B428" s="32"/>
      <c r="C428" s="160" t="s">
        <v>588</v>
      </c>
      <c r="D428" s="160" t="s">
        <v>166</v>
      </c>
      <c r="E428" s="161" t="s">
        <v>589</v>
      </c>
      <c r="F428" s="254" t="s">
        <v>590</v>
      </c>
      <c r="G428" s="255"/>
      <c r="H428" s="255"/>
      <c r="I428" s="255"/>
      <c r="J428" s="162" t="s">
        <v>550</v>
      </c>
      <c r="K428" s="163">
        <v>1</v>
      </c>
      <c r="L428" s="256">
        <v>0</v>
      </c>
      <c r="M428" s="255"/>
      <c r="N428" s="257">
        <f>ROUND(L428*K428,2)</f>
        <v>0</v>
      </c>
      <c r="O428" s="255"/>
      <c r="P428" s="255"/>
      <c r="Q428" s="255"/>
      <c r="R428" s="34"/>
      <c r="T428" s="164" t="s">
        <v>33</v>
      </c>
      <c r="U428" s="41" t="s">
        <v>49</v>
      </c>
      <c r="V428" s="33"/>
      <c r="W428" s="165">
        <f>V428*K428</f>
        <v>0</v>
      </c>
      <c r="X428" s="165">
        <v>7.7601149999999997E-3</v>
      </c>
      <c r="Y428" s="165">
        <f>X428*K428</f>
        <v>7.7601149999999997E-3</v>
      </c>
      <c r="Z428" s="165">
        <v>0</v>
      </c>
      <c r="AA428" s="166">
        <f>Z428*K428</f>
        <v>0</v>
      </c>
      <c r="AR428" s="15" t="s">
        <v>282</v>
      </c>
      <c r="AT428" s="15" t="s">
        <v>166</v>
      </c>
      <c r="AU428" s="15" t="s">
        <v>102</v>
      </c>
      <c r="AY428" s="15" t="s">
        <v>165</v>
      </c>
      <c r="BE428" s="103">
        <f>IF(U428="základní",N428,0)</f>
        <v>0</v>
      </c>
      <c r="BF428" s="103">
        <f>IF(U428="snížená",N428,0)</f>
        <v>0</v>
      </c>
      <c r="BG428" s="103">
        <f>IF(U428="zákl. přenesená",N428,0)</f>
        <v>0</v>
      </c>
      <c r="BH428" s="103">
        <f>IF(U428="sníž. přenesená",N428,0)</f>
        <v>0</v>
      </c>
      <c r="BI428" s="103">
        <f>IF(U428="nulová",N428,0)</f>
        <v>0</v>
      </c>
      <c r="BJ428" s="15" t="s">
        <v>24</v>
      </c>
      <c r="BK428" s="103">
        <f>ROUND(L428*K428,2)</f>
        <v>0</v>
      </c>
      <c r="BL428" s="15" t="s">
        <v>282</v>
      </c>
      <c r="BM428" s="15" t="s">
        <v>591</v>
      </c>
    </row>
    <row r="429" spans="2:65" s="10" customFormat="1" ht="22.5" customHeight="1" x14ac:dyDescent="0.3">
      <c r="B429" s="167"/>
      <c r="C429" s="168"/>
      <c r="D429" s="168"/>
      <c r="E429" s="169" t="s">
        <v>33</v>
      </c>
      <c r="F429" s="258" t="s">
        <v>592</v>
      </c>
      <c r="G429" s="259"/>
      <c r="H429" s="259"/>
      <c r="I429" s="259"/>
      <c r="J429" s="168"/>
      <c r="K429" s="170">
        <v>1</v>
      </c>
      <c r="L429" s="168"/>
      <c r="M429" s="168"/>
      <c r="N429" s="168"/>
      <c r="O429" s="168"/>
      <c r="P429" s="168"/>
      <c r="Q429" s="168"/>
      <c r="R429" s="171"/>
      <c r="T429" s="172"/>
      <c r="U429" s="168"/>
      <c r="V429" s="168"/>
      <c r="W429" s="168"/>
      <c r="X429" s="168"/>
      <c r="Y429" s="168"/>
      <c r="Z429" s="168"/>
      <c r="AA429" s="173"/>
      <c r="AT429" s="174" t="s">
        <v>173</v>
      </c>
      <c r="AU429" s="174" t="s">
        <v>102</v>
      </c>
      <c r="AV429" s="10" t="s">
        <v>102</v>
      </c>
      <c r="AW429" s="10" t="s">
        <v>40</v>
      </c>
      <c r="AX429" s="10" t="s">
        <v>84</v>
      </c>
      <c r="AY429" s="174" t="s">
        <v>165</v>
      </c>
    </row>
    <row r="430" spans="2:65" s="1" customFormat="1" ht="31.5" customHeight="1" x14ac:dyDescent="0.3">
      <c r="B430" s="32"/>
      <c r="C430" s="160" t="s">
        <v>593</v>
      </c>
      <c r="D430" s="160" t="s">
        <v>166</v>
      </c>
      <c r="E430" s="161" t="s">
        <v>594</v>
      </c>
      <c r="F430" s="254" t="s">
        <v>595</v>
      </c>
      <c r="G430" s="255"/>
      <c r="H430" s="255"/>
      <c r="I430" s="255"/>
      <c r="J430" s="162" t="s">
        <v>550</v>
      </c>
      <c r="K430" s="163">
        <v>4</v>
      </c>
      <c r="L430" s="256">
        <v>0</v>
      </c>
      <c r="M430" s="255"/>
      <c r="N430" s="257">
        <f>ROUND(L430*K430,2)</f>
        <v>0</v>
      </c>
      <c r="O430" s="255"/>
      <c r="P430" s="255"/>
      <c r="Q430" s="255"/>
      <c r="R430" s="34"/>
      <c r="T430" s="164" t="s">
        <v>33</v>
      </c>
      <c r="U430" s="41" t="s">
        <v>49</v>
      </c>
      <c r="V430" s="33"/>
      <c r="W430" s="165">
        <f>V430*K430</f>
        <v>0</v>
      </c>
      <c r="X430" s="165">
        <v>1.8618199999999999E-3</v>
      </c>
      <c r="Y430" s="165">
        <f>X430*K430</f>
        <v>7.4472799999999997E-3</v>
      </c>
      <c r="Z430" s="165">
        <v>0</v>
      </c>
      <c r="AA430" s="166">
        <f>Z430*K430</f>
        <v>0</v>
      </c>
      <c r="AR430" s="15" t="s">
        <v>282</v>
      </c>
      <c r="AT430" s="15" t="s">
        <v>166</v>
      </c>
      <c r="AU430" s="15" t="s">
        <v>102</v>
      </c>
      <c r="AY430" s="15" t="s">
        <v>165</v>
      </c>
      <c r="BE430" s="103">
        <f>IF(U430="základní",N430,0)</f>
        <v>0</v>
      </c>
      <c r="BF430" s="103">
        <f>IF(U430="snížená",N430,0)</f>
        <v>0</v>
      </c>
      <c r="BG430" s="103">
        <f>IF(U430="zákl. přenesená",N430,0)</f>
        <v>0</v>
      </c>
      <c r="BH430" s="103">
        <f>IF(U430="sníž. přenesená",N430,0)</f>
        <v>0</v>
      </c>
      <c r="BI430" s="103">
        <f>IF(U430="nulová",N430,0)</f>
        <v>0</v>
      </c>
      <c r="BJ430" s="15" t="s">
        <v>24</v>
      </c>
      <c r="BK430" s="103">
        <f>ROUND(L430*K430,2)</f>
        <v>0</v>
      </c>
      <c r="BL430" s="15" t="s">
        <v>282</v>
      </c>
      <c r="BM430" s="15" t="s">
        <v>596</v>
      </c>
    </row>
    <row r="431" spans="2:65" s="10" customFormat="1" ht="22.5" customHeight="1" x14ac:dyDescent="0.3">
      <c r="B431" s="167"/>
      <c r="C431" s="168"/>
      <c r="D431" s="168"/>
      <c r="E431" s="169" t="s">
        <v>33</v>
      </c>
      <c r="F431" s="258" t="s">
        <v>597</v>
      </c>
      <c r="G431" s="259"/>
      <c r="H431" s="259"/>
      <c r="I431" s="259"/>
      <c r="J431" s="168"/>
      <c r="K431" s="170">
        <v>4</v>
      </c>
      <c r="L431" s="168"/>
      <c r="M431" s="168"/>
      <c r="N431" s="168"/>
      <c r="O431" s="168"/>
      <c r="P431" s="168"/>
      <c r="Q431" s="168"/>
      <c r="R431" s="171"/>
      <c r="T431" s="172"/>
      <c r="U431" s="168"/>
      <c r="V431" s="168"/>
      <c r="W431" s="168"/>
      <c r="X431" s="168"/>
      <c r="Y431" s="168"/>
      <c r="Z431" s="168"/>
      <c r="AA431" s="173"/>
      <c r="AT431" s="174" t="s">
        <v>173</v>
      </c>
      <c r="AU431" s="174" t="s">
        <v>102</v>
      </c>
      <c r="AV431" s="10" t="s">
        <v>102</v>
      </c>
      <c r="AW431" s="10" t="s">
        <v>40</v>
      </c>
      <c r="AX431" s="10" t="s">
        <v>84</v>
      </c>
      <c r="AY431" s="174" t="s">
        <v>165</v>
      </c>
    </row>
    <row r="432" spans="2:65" s="1" customFormat="1" ht="22.5" customHeight="1" x14ac:dyDescent="0.3">
      <c r="B432" s="32"/>
      <c r="C432" s="183" t="s">
        <v>598</v>
      </c>
      <c r="D432" s="183" t="s">
        <v>271</v>
      </c>
      <c r="E432" s="184" t="s">
        <v>599</v>
      </c>
      <c r="F432" s="264" t="s">
        <v>600</v>
      </c>
      <c r="G432" s="265"/>
      <c r="H432" s="265"/>
      <c r="I432" s="265"/>
      <c r="J432" s="185" t="s">
        <v>265</v>
      </c>
      <c r="K432" s="186">
        <v>4</v>
      </c>
      <c r="L432" s="266">
        <v>0</v>
      </c>
      <c r="M432" s="265"/>
      <c r="N432" s="267">
        <f>ROUND(L432*K432,2)</f>
        <v>0</v>
      </c>
      <c r="O432" s="255"/>
      <c r="P432" s="255"/>
      <c r="Q432" s="255"/>
      <c r="R432" s="34"/>
      <c r="T432" s="164" t="s">
        <v>33</v>
      </c>
      <c r="U432" s="41" t="s">
        <v>49</v>
      </c>
      <c r="V432" s="33"/>
      <c r="W432" s="165">
        <f>V432*K432</f>
        <v>0</v>
      </c>
      <c r="X432" s="165">
        <v>1.2E-2</v>
      </c>
      <c r="Y432" s="165">
        <f>X432*K432</f>
        <v>4.8000000000000001E-2</v>
      </c>
      <c r="Z432" s="165">
        <v>0</v>
      </c>
      <c r="AA432" s="166">
        <f>Z432*K432</f>
        <v>0</v>
      </c>
      <c r="AR432" s="15" t="s">
        <v>387</v>
      </c>
      <c r="AT432" s="15" t="s">
        <v>271</v>
      </c>
      <c r="AU432" s="15" t="s">
        <v>102</v>
      </c>
      <c r="AY432" s="15" t="s">
        <v>165</v>
      </c>
      <c r="BE432" s="103">
        <f>IF(U432="základní",N432,0)</f>
        <v>0</v>
      </c>
      <c r="BF432" s="103">
        <f>IF(U432="snížená",N432,0)</f>
        <v>0</v>
      </c>
      <c r="BG432" s="103">
        <f>IF(U432="zákl. přenesená",N432,0)</f>
        <v>0</v>
      </c>
      <c r="BH432" s="103">
        <f>IF(U432="sníž. přenesená",N432,0)</f>
        <v>0</v>
      </c>
      <c r="BI432" s="103">
        <f>IF(U432="nulová",N432,0)</f>
        <v>0</v>
      </c>
      <c r="BJ432" s="15" t="s">
        <v>24</v>
      </c>
      <c r="BK432" s="103">
        <f>ROUND(L432*K432,2)</f>
        <v>0</v>
      </c>
      <c r="BL432" s="15" t="s">
        <v>282</v>
      </c>
      <c r="BM432" s="15" t="s">
        <v>601</v>
      </c>
    </row>
    <row r="433" spans="2:65" s="1" customFormat="1" ht="30" customHeight="1" x14ac:dyDescent="0.3">
      <c r="B433" s="32"/>
      <c r="C433" s="33"/>
      <c r="D433" s="33"/>
      <c r="E433" s="33"/>
      <c r="F433" s="268" t="s">
        <v>602</v>
      </c>
      <c r="G433" s="213"/>
      <c r="H433" s="213"/>
      <c r="I433" s="213"/>
      <c r="J433" s="33"/>
      <c r="K433" s="33"/>
      <c r="L433" s="33"/>
      <c r="M433" s="33"/>
      <c r="N433" s="33"/>
      <c r="O433" s="33"/>
      <c r="P433" s="33"/>
      <c r="Q433" s="33"/>
      <c r="R433" s="34"/>
      <c r="T433" s="75"/>
      <c r="U433" s="33"/>
      <c r="V433" s="33"/>
      <c r="W433" s="33"/>
      <c r="X433" s="33"/>
      <c r="Y433" s="33"/>
      <c r="Z433" s="33"/>
      <c r="AA433" s="76"/>
      <c r="AT433" s="15" t="s">
        <v>603</v>
      </c>
      <c r="AU433" s="15" t="s">
        <v>102</v>
      </c>
    </row>
    <row r="434" spans="2:65" s="10" customFormat="1" ht="22.5" customHeight="1" x14ac:dyDescent="0.3">
      <c r="B434" s="167"/>
      <c r="C434" s="168"/>
      <c r="D434" s="168"/>
      <c r="E434" s="169" t="s">
        <v>33</v>
      </c>
      <c r="F434" s="260" t="s">
        <v>597</v>
      </c>
      <c r="G434" s="259"/>
      <c r="H434" s="259"/>
      <c r="I434" s="259"/>
      <c r="J434" s="168"/>
      <c r="K434" s="170">
        <v>4</v>
      </c>
      <c r="L434" s="168"/>
      <c r="M434" s="168"/>
      <c r="N434" s="168"/>
      <c r="O434" s="168"/>
      <c r="P434" s="168"/>
      <c r="Q434" s="168"/>
      <c r="R434" s="171"/>
      <c r="T434" s="172"/>
      <c r="U434" s="168"/>
      <c r="V434" s="168"/>
      <c r="W434" s="168"/>
      <c r="X434" s="168"/>
      <c r="Y434" s="168"/>
      <c r="Z434" s="168"/>
      <c r="AA434" s="173"/>
      <c r="AT434" s="174" t="s">
        <v>173</v>
      </c>
      <c r="AU434" s="174" t="s">
        <v>102</v>
      </c>
      <c r="AV434" s="10" t="s">
        <v>102</v>
      </c>
      <c r="AW434" s="10" t="s">
        <v>40</v>
      </c>
      <c r="AX434" s="10" t="s">
        <v>84</v>
      </c>
      <c r="AY434" s="174" t="s">
        <v>165</v>
      </c>
    </row>
    <row r="435" spans="2:65" s="1" customFormat="1" ht="44.25" customHeight="1" x14ac:dyDescent="0.3">
      <c r="B435" s="32"/>
      <c r="C435" s="160" t="s">
        <v>604</v>
      </c>
      <c r="D435" s="160" t="s">
        <v>166</v>
      </c>
      <c r="E435" s="161" t="s">
        <v>605</v>
      </c>
      <c r="F435" s="254" t="s">
        <v>606</v>
      </c>
      <c r="G435" s="255"/>
      <c r="H435" s="255"/>
      <c r="I435" s="255"/>
      <c r="J435" s="162" t="s">
        <v>550</v>
      </c>
      <c r="K435" s="163">
        <v>1</v>
      </c>
      <c r="L435" s="256">
        <v>0</v>
      </c>
      <c r="M435" s="255"/>
      <c r="N435" s="257">
        <f>ROUND(L435*K435,2)</f>
        <v>0</v>
      </c>
      <c r="O435" s="255"/>
      <c r="P435" s="255"/>
      <c r="Q435" s="255"/>
      <c r="R435" s="34"/>
      <c r="T435" s="164" t="s">
        <v>33</v>
      </c>
      <c r="U435" s="41" t="s">
        <v>49</v>
      </c>
      <c r="V435" s="33"/>
      <c r="W435" s="165">
        <f>V435*K435</f>
        <v>0</v>
      </c>
      <c r="X435" s="165">
        <v>2.42128E-3</v>
      </c>
      <c r="Y435" s="165">
        <f>X435*K435</f>
        <v>2.42128E-3</v>
      </c>
      <c r="Z435" s="165">
        <v>0</v>
      </c>
      <c r="AA435" s="166">
        <f>Z435*K435</f>
        <v>0</v>
      </c>
      <c r="AR435" s="15" t="s">
        <v>282</v>
      </c>
      <c r="AT435" s="15" t="s">
        <v>166</v>
      </c>
      <c r="AU435" s="15" t="s">
        <v>102</v>
      </c>
      <c r="AY435" s="15" t="s">
        <v>165</v>
      </c>
      <c r="BE435" s="103">
        <f>IF(U435="základní",N435,0)</f>
        <v>0</v>
      </c>
      <c r="BF435" s="103">
        <f>IF(U435="snížená",N435,0)</f>
        <v>0</v>
      </c>
      <c r="BG435" s="103">
        <f>IF(U435="zákl. přenesená",N435,0)</f>
        <v>0</v>
      </c>
      <c r="BH435" s="103">
        <f>IF(U435="sníž. přenesená",N435,0)</f>
        <v>0</v>
      </c>
      <c r="BI435" s="103">
        <f>IF(U435="nulová",N435,0)</f>
        <v>0</v>
      </c>
      <c r="BJ435" s="15" t="s">
        <v>24</v>
      </c>
      <c r="BK435" s="103">
        <f>ROUND(L435*K435,2)</f>
        <v>0</v>
      </c>
      <c r="BL435" s="15" t="s">
        <v>282</v>
      </c>
      <c r="BM435" s="15" t="s">
        <v>607</v>
      </c>
    </row>
    <row r="436" spans="2:65" s="10" customFormat="1" ht="22.5" customHeight="1" x14ac:dyDescent="0.3">
      <c r="B436" s="167"/>
      <c r="C436" s="168"/>
      <c r="D436" s="168"/>
      <c r="E436" s="169" t="s">
        <v>33</v>
      </c>
      <c r="F436" s="258" t="s">
        <v>608</v>
      </c>
      <c r="G436" s="259"/>
      <c r="H436" s="259"/>
      <c r="I436" s="259"/>
      <c r="J436" s="168"/>
      <c r="K436" s="170">
        <v>1</v>
      </c>
      <c r="L436" s="168"/>
      <c r="M436" s="168"/>
      <c r="N436" s="168"/>
      <c r="O436" s="168"/>
      <c r="P436" s="168"/>
      <c r="Q436" s="168"/>
      <c r="R436" s="171"/>
      <c r="T436" s="172"/>
      <c r="U436" s="168"/>
      <c r="V436" s="168"/>
      <c r="W436" s="168"/>
      <c r="X436" s="168"/>
      <c r="Y436" s="168"/>
      <c r="Z436" s="168"/>
      <c r="AA436" s="173"/>
      <c r="AT436" s="174" t="s">
        <v>173</v>
      </c>
      <c r="AU436" s="174" t="s">
        <v>102</v>
      </c>
      <c r="AV436" s="10" t="s">
        <v>102</v>
      </c>
      <c r="AW436" s="10" t="s">
        <v>40</v>
      </c>
      <c r="AX436" s="10" t="s">
        <v>84</v>
      </c>
      <c r="AY436" s="174" t="s">
        <v>165</v>
      </c>
    </row>
    <row r="437" spans="2:65" s="1" customFormat="1" ht="31.5" customHeight="1" x14ac:dyDescent="0.3">
      <c r="B437" s="32"/>
      <c r="C437" s="160" t="s">
        <v>609</v>
      </c>
      <c r="D437" s="160" t="s">
        <v>166</v>
      </c>
      <c r="E437" s="161" t="s">
        <v>610</v>
      </c>
      <c r="F437" s="254" t="s">
        <v>611</v>
      </c>
      <c r="G437" s="255"/>
      <c r="H437" s="255"/>
      <c r="I437" s="255"/>
      <c r="J437" s="162" t="s">
        <v>550</v>
      </c>
      <c r="K437" s="163">
        <v>6</v>
      </c>
      <c r="L437" s="256">
        <v>0</v>
      </c>
      <c r="M437" s="255"/>
      <c r="N437" s="257">
        <f>ROUND(L437*K437,2)</f>
        <v>0</v>
      </c>
      <c r="O437" s="255"/>
      <c r="P437" s="255"/>
      <c r="Q437" s="255"/>
      <c r="R437" s="34"/>
      <c r="T437" s="164" t="s">
        <v>33</v>
      </c>
      <c r="U437" s="41" t="s">
        <v>49</v>
      </c>
      <c r="V437" s="33"/>
      <c r="W437" s="165">
        <f>V437*K437</f>
        <v>0</v>
      </c>
      <c r="X437" s="165">
        <v>5.2128000000000005E-4</v>
      </c>
      <c r="Y437" s="165">
        <f>X437*K437</f>
        <v>3.1276800000000003E-3</v>
      </c>
      <c r="Z437" s="165">
        <v>0</v>
      </c>
      <c r="AA437" s="166">
        <f>Z437*K437</f>
        <v>0</v>
      </c>
      <c r="AR437" s="15" t="s">
        <v>282</v>
      </c>
      <c r="AT437" s="15" t="s">
        <v>166</v>
      </c>
      <c r="AU437" s="15" t="s">
        <v>102</v>
      </c>
      <c r="AY437" s="15" t="s">
        <v>165</v>
      </c>
      <c r="BE437" s="103">
        <f>IF(U437="základní",N437,0)</f>
        <v>0</v>
      </c>
      <c r="BF437" s="103">
        <f>IF(U437="snížená",N437,0)</f>
        <v>0</v>
      </c>
      <c r="BG437" s="103">
        <f>IF(U437="zákl. přenesená",N437,0)</f>
        <v>0</v>
      </c>
      <c r="BH437" s="103">
        <f>IF(U437="sníž. přenesená",N437,0)</f>
        <v>0</v>
      </c>
      <c r="BI437" s="103">
        <f>IF(U437="nulová",N437,0)</f>
        <v>0</v>
      </c>
      <c r="BJ437" s="15" t="s">
        <v>24</v>
      </c>
      <c r="BK437" s="103">
        <f>ROUND(L437*K437,2)</f>
        <v>0</v>
      </c>
      <c r="BL437" s="15" t="s">
        <v>282</v>
      </c>
      <c r="BM437" s="15" t="s">
        <v>612</v>
      </c>
    </row>
    <row r="438" spans="2:65" s="10" customFormat="1" ht="22.5" customHeight="1" x14ac:dyDescent="0.3">
      <c r="B438" s="167"/>
      <c r="C438" s="168"/>
      <c r="D438" s="168"/>
      <c r="E438" s="169" t="s">
        <v>33</v>
      </c>
      <c r="F438" s="258" t="s">
        <v>613</v>
      </c>
      <c r="G438" s="259"/>
      <c r="H438" s="259"/>
      <c r="I438" s="259"/>
      <c r="J438" s="168"/>
      <c r="K438" s="170">
        <v>6</v>
      </c>
      <c r="L438" s="168"/>
      <c r="M438" s="168"/>
      <c r="N438" s="168"/>
      <c r="O438" s="168"/>
      <c r="P438" s="168"/>
      <c r="Q438" s="168"/>
      <c r="R438" s="171"/>
      <c r="T438" s="172"/>
      <c r="U438" s="168"/>
      <c r="V438" s="168"/>
      <c r="W438" s="168"/>
      <c r="X438" s="168"/>
      <c r="Y438" s="168"/>
      <c r="Z438" s="168"/>
      <c r="AA438" s="173"/>
      <c r="AT438" s="174" t="s">
        <v>173</v>
      </c>
      <c r="AU438" s="174" t="s">
        <v>102</v>
      </c>
      <c r="AV438" s="10" t="s">
        <v>102</v>
      </c>
      <c r="AW438" s="10" t="s">
        <v>40</v>
      </c>
      <c r="AX438" s="10" t="s">
        <v>84</v>
      </c>
      <c r="AY438" s="174" t="s">
        <v>165</v>
      </c>
    </row>
    <row r="439" spans="2:65" s="1" customFormat="1" ht="31.5" customHeight="1" x14ac:dyDescent="0.3">
      <c r="B439" s="32"/>
      <c r="C439" s="160" t="s">
        <v>614</v>
      </c>
      <c r="D439" s="160" t="s">
        <v>166</v>
      </c>
      <c r="E439" s="161" t="s">
        <v>615</v>
      </c>
      <c r="F439" s="254" t="s">
        <v>616</v>
      </c>
      <c r="G439" s="255"/>
      <c r="H439" s="255"/>
      <c r="I439" s="255"/>
      <c r="J439" s="162" t="s">
        <v>550</v>
      </c>
      <c r="K439" s="163">
        <v>7</v>
      </c>
      <c r="L439" s="256">
        <v>0</v>
      </c>
      <c r="M439" s="255"/>
      <c r="N439" s="257">
        <f>ROUND(L439*K439,2)</f>
        <v>0</v>
      </c>
      <c r="O439" s="255"/>
      <c r="P439" s="255"/>
      <c r="Q439" s="255"/>
      <c r="R439" s="34"/>
      <c r="T439" s="164" t="s">
        <v>33</v>
      </c>
      <c r="U439" s="41" t="s">
        <v>49</v>
      </c>
      <c r="V439" s="33"/>
      <c r="W439" s="165">
        <f>V439*K439</f>
        <v>0</v>
      </c>
      <c r="X439" s="165">
        <v>5.2128000000000005E-4</v>
      </c>
      <c r="Y439" s="165">
        <f>X439*K439</f>
        <v>3.6489600000000006E-3</v>
      </c>
      <c r="Z439" s="165">
        <v>0</v>
      </c>
      <c r="AA439" s="166">
        <f>Z439*K439</f>
        <v>0</v>
      </c>
      <c r="AR439" s="15" t="s">
        <v>282</v>
      </c>
      <c r="AT439" s="15" t="s">
        <v>166</v>
      </c>
      <c r="AU439" s="15" t="s">
        <v>102</v>
      </c>
      <c r="AY439" s="15" t="s">
        <v>165</v>
      </c>
      <c r="BE439" s="103">
        <f>IF(U439="základní",N439,0)</f>
        <v>0</v>
      </c>
      <c r="BF439" s="103">
        <f>IF(U439="snížená",N439,0)</f>
        <v>0</v>
      </c>
      <c r="BG439" s="103">
        <f>IF(U439="zákl. přenesená",N439,0)</f>
        <v>0</v>
      </c>
      <c r="BH439" s="103">
        <f>IF(U439="sníž. přenesená",N439,0)</f>
        <v>0</v>
      </c>
      <c r="BI439" s="103">
        <f>IF(U439="nulová",N439,0)</f>
        <v>0</v>
      </c>
      <c r="BJ439" s="15" t="s">
        <v>24</v>
      </c>
      <c r="BK439" s="103">
        <f>ROUND(L439*K439,2)</f>
        <v>0</v>
      </c>
      <c r="BL439" s="15" t="s">
        <v>282</v>
      </c>
      <c r="BM439" s="15" t="s">
        <v>617</v>
      </c>
    </row>
    <row r="440" spans="2:65" s="10" customFormat="1" ht="22.5" customHeight="1" x14ac:dyDescent="0.3">
      <c r="B440" s="167"/>
      <c r="C440" s="168"/>
      <c r="D440" s="168"/>
      <c r="E440" s="169" t="s">
        <v>33</v>
      </c>
      <c r="F440" s="258" t="s">
        <v>618</v>
      </c>
      <c r="G440" s="259"/>
      <c r="H440" s="259"/>
      <c r="I440" s="259"/>
      <c r="J440" s="168"/>
      <c r="K440" s="170">
        <v>7</v>
      </c>
      <c r="L440" s="168"/>
      <c r="M440" s="168"/>
      <c r="N440" s="168"/>
      <c r="O440" s="168"/>
      <c r="P440" s="168"/>
      <c r="Q440" s="168"/>
      <c r="R440" s="171"/>
      <c r="T440" s="172"/>
      <c r="U440" s="168"/>
      <c r="V440" s="168"/>
      <c r="W440" s="168"/>
      <c r="X440" s="168"/>
      <c r="Y440" s="168"/>
      <c r="Z440" s="168"/>
      <c r="AA440" s="173"/>
      <c r="AT440" s="174" t="s">
        <v>173</v>
      </c>
      <c r="AU440" s="174" t="s">
        <v>102</v>
      </c>
      <c r="AV440" s="10" t="s">
        <v>102</v>
      </c>
      <c r="AW440" s="10" t="s">
        <v>40</v>
      </c>
      <c r="AX440" s="10" t="s">
        <v>84</v>
      </c>
      <c r="AY440" s="174" t="s">
        <v>165</v>
      </c>
    </row>
    <row r="441" spans="2:65" s="1" customFormat="1" ht="44.25" customHeight="1" x14ac:dyDescent="0.3">
      <c r="B441" s="32"/>
      <c r="C441" s="160" t="s">
        <v>619</v>
      </c>
      <c r="D441" s="160" t="s">
        <v>166</v>
      </c>
      <c r="E441" s="161" t="s">
        <v>620</v>
      </c>
      <c r="F441" s="254" t="s">
        <v>621</v>
      </c>
      <c r="G441" s="255"/>
      <c r="H441" s="255"/>
      <c r="I441" s="255"/>
      <c r="J441" s="162" t="s">
        <v>550</v>
      </c>
      <c r="K441" s="163">
        <v>2</v>
      </c>
      <c r="L441" s="256">
        <v>0</v>
      </c>
      <c r="M441" s="255"/>
      <c r="N441" s="257">
        <f>ROUND(L441*K441,2)</f>
        <v>0</v>
      </c>
      <c r="O441" s="255"/>
      <c r="P441" s="255"/>
      <c r="Q441" s="255"/>
      <c r="R441" s="34"/>
      <c r="T441" s="164" t="s">
        <v>33</v>
      </c>
      <c r="U441" s="41" t="s">
        <v>49</v>
      </c>
      <c r="V441" s="33"/>
      <c r="W441" s="165">
        <f>V441*K441</f>
        <v>0</v>
      </c>
      <c r="X441" s="165">
        <v>1.5212800000000001E-3</v>
      </c>
      <c r="Y441" s="165">
        <f>X441*K441</f>
        <v>3.0425600000000001E-3</v>
      </c>
      <c r="Z441" s="165">
        <v>0</v>
      </c>
      <c r="AA441" s="166">
        <f>Z441*K441</f>
        <v>0</v>
      </c>
      <c r="AR441" s="15" t="s">
        <v>282</v>
      </c>
      <c r="AT441" s="15" t="s">
        <v>166</v>
      </c>
      <c r="AU441" s="15" t="s">
        <v>102</v>
      </c>
      <c r="AY441" s="15" t="s">
        <v>165</v>
      </c>
      <c r="BE441" s="103">
        <f>IF(U441="základní",N441,0)</f>
        <v>0</v>
      </c>
      <c r="BF441" s="103">
        <f>IF(U441="snížená",N441,0)</f>
        <v>0</v>
      </c>
      <c r="BG441" s="103">
        <f>IF(U441="zákl. přenesená",N441,0)</f>
        <v>0</v>
      </c>
      <c r="BH441" s="103">
        <f>IF(U441="sníž. přenesená",N441,0)</f>
        <v>0</v>
      </c>
      <c r="BI441" s="103">
        <f>IF(U441="nulová",N441,0)</f>
        <v>0</v>
      </c>
      <c r="BJ441" s="15" t="s">
        <v>24</v>
      </c>
      <c r="BK441" s="103">
        <f>ROUND(L441*K441,2)</f>
        <v>0</v>
      </c>
      <c r="BL441" s="15" t="s">
        <v>282</v>
      </c>
      <c r="BM441" s="15" t="s">
        <v>622</v>
      </c>
    </row>
    <row r="442" spans="2:65" s="10" customFormat="1" ht="22.5" customHeight="1" x14ac:dyDescent="0.3">
      <c r="B442" s="167"/>
      <c r="C442" s="168"/>
      <c r="D442" s="168"/>
      <c r="E442" s="169" t="s">
        <v>33</v>
      </c>
      <c r="F442" s="258" t="s">
        <v>623</v>
      </c>
      <c r="G442" s="259"/>
      <c r="H442" s="259"/>
      <c r="I442" s="259"/>
      <c r="J442" s="168"/>
      <c r="K442" s="170">
        <v>2</v>
      </c>
      <c r="L442" s="168"/>
      <c r="M442" s="168"/>
      <c r="N442" s="168"/>
      <c r="O442" s="168"/>
      <c r="P442" s="168"/>
      <c r="Q442" s="168"/>
      <c r="R442" s="171"/>
      <c r="T442" s="172"/>
      <c r="U442" s="168"/>
      <c r="V442" s="168"/>
      <c r="W442" s="168"/>
      <c r="X442" s="168"/>
      <c r="Y442" s="168"/>
      <c r="Z442" s="168"/>
      <c r="AA442" s="173"/>
      <c r="AT442" s="174" t="s">
        <v>173</v>
      </c>
      <c r="AU442" s="174" t="s">
        <v>102</v>
      </c>
      <c r="AV442" s="10" t="s">
        <v>102</v>
      </c>
      <c r="AW442" s="10" t="s">
        <v>40</v>
      </c>
      <c r="AX442" s="10" t="s">
        <v>84</v>
      </c>
      <c r="AY442" s="174" t="s">
        <v>165</v>
      </c>
    </row>
    <row r="443" spans="2:65" s="1" customFormat="1" ht="44.25" customHeight="1" x14ac:dyDescent="0.3">
      <c r="B443" s="32"/>
      <c r="C443" s="160" t="s">
        <v>624</v>
      </c>
      <c r="D443" s="160" t="s">
        <v>166</v>
      </c>
      <c r="E443" s="161" t="s">
        <v>625</v>
      </c>
      <c r="F443" s="254" t="s">
        <v>626</v>
      </c>
      <c r="G443" s="255"/>
      <c r="H443" s="255"/>
      <c r="I443" s="255"/>
      <c r="J443" s="162" t="s">
        <v>550</v>
      </c>
      <c r="K443" s="163">
        <v>2</v>
      </c>
      <c r="L443" s="256">
        <v>0</v>
      </c>
      <c r="M443" s="255"/>
      <c r="N443" s="257">
        <f>ROUND(L443*K443,2)</f>
        <v>0</v>
      </c>
      <c r="O443" s="255"/>
      <c r="P443" s="255"/>
      <c r="Q443" s="255"/>
      <c r="R443" s="34"/>
      <c r="T443" s="164" t="s">
        <v>33</v>
      </c>
      <c r="U443" s="41" t="s">
        <v>49</v>
      </c>
      <c r="V443" s="33"/>
      <c r="W443" s="165">
        <f>V443*K443</f>
        <v>0</v>
      </c>
      <c r="X443" s="165">
        <v>3.0000000000000001E-3</v>
      </c>
      <c r="Y443" s="165">
        <f>X443*K443</f>
        <v>6.0000000000000001E-3</v>
      </c>
      <c r="Z443" s="165">
        <v>0</v>
      </c>
      <c r="AA443" s="166">
        <f>Z443*K443</f>
        <v>0</v>
      </c>
      <c r="AR443" s="15" t="s">
        <v>282</v>
      </c>
      <c r="AT443" s="15" t="s">
        <v>166</v>
      </c>
      <c r="AU443" s="15" t="s">
        <v>102</v>
      </c>
      <c r="AY443" s="15" t="s">
        <v>165</v>
      </c>
      <c r="BE443" s="103">
        <f>IF(U443="základní",N443,0)</f>
        <v>0</v>
      </c>
      <c r="BF443" s="103">
        <f>IF(U443="snížená",N443,0)</f>
        <v>0</v>
      </c>
      <c r="BG443" s="103">
        <f>IF(U443="zákl. přenesená",N443,0)</f>
        <v>0</v>
      </c>
      <c r="BH443" s="103">
        <f>IF(U443="sníž. přenesená",N443,0)</f>
        <v>0</v>
      </c>
      <c r="BI443" s="103">
        <f>IF(U443="nulová",N443,0)</f>
        <v>0</v>
      </c>
      <c r="BJ443" s="15" t="s">
        <v>24</v>
      </c>
      <c r="BK443" s="103">
        <f>ROUND(L443*K443,2)</f>
        <v>0</v>
      </c>
      <c r="BL443" s="15" t="s">
        <v>282</v>
      </c>
      <c r="BM443" s="15" t="s">
        <v>627</v>
      </c>
    </row>
    <row r="444" spans="2:65" s="10" customFormat="1" ht="22.5" customHeight="1" x14ac:dyDescent="0.3">
      <c r="B444" s="167"/>
      <c r="C444" s="168"/>
      <c r="D444" s="168"/>
      <c r="E444" s="169" t="s">
        <v>33</v>
      </c>
      <c r="F444" s="258" t="s">
        <v>628</v>
      </c>
      <c r="G444" s="259"/>
      <c r="H444" s="259"/>
      <c r="I444" s="259"/>
      <c r="J444" s="168"/>
      <c r="K444" s="170">
        <v>2</v>
      </c>
      <c r="L444" s="168"/>
      <c r="M444" s="168"/>
      <c r="N444" s="168"/>
      <c r="O444" s="168"/>
      <c r="P444" s="168"/>
      <c r="Q444" s="168"/>
      <c r="R444" s="171"/>
      <c r="T444" s="172"/>
      <c r="U444" s="168"/>
      <c r="V444" s="168"/>
      <c r="W444" s="168"/>
      <c r="X444" s="168"/>
      <c r="Y444" s="168"/>
      <c r="Z444" s="168"/>
      <c r="AA444" s="173"/>
      <c r="AT444" s="174" t="s">
        <v>173</v>
      </c>
      <c r="AU444" s="174" t="s">
        <v>102</v>
      </c>
      <c r="AV444" s="10" t="s">
        <v>102</v>
      </c>
      <c r="AW444" s="10" t="s">
        <v>40</v>
      </c>
      <c r="AX444" s="10" t="s">
        <v>84</v>
      </c>
      <c r="AY444" s="174" t="s">
        <v>165</v>
      </c>
    </row>
    <row r="445" spans="2:65" s="1" customFormat="1" ht="31.5" customHeight="1" x14ac:dyDescent="0.3">
      <c r="B445" s="32"/>
      <c r="C445" s="160" t="s">
        <v>629</v>
      </c>
      <c r="D445" s="160" t="s">
        <v>166</v>
      </c>
      <c r="E445" s="161" t="s">
        <v>630</v>
      </c>
      <c r="F445" s="254" t="s">
        <v>631</v>
      </c>
      <c r="G445" s="255"/>
      <c r="H445" s="255"/>
      <c r="I445" s="255"/>
      <c r="J445" s="162" t="s">
        <v>550</v>
      </c>
      <c r="K445" s="163">
        <v>2</v>
      </c>
      <c r="L445" s="256">
        <v>0</v>
      </c>
      <c r="M445" s="255"/>
      <c r="N445" s="257">
        <f>ROUND(L445*K445,2)</f>
        <v>0</v>
      </c>
      <c r="O445" s="255"/>
      <c r="P445" s="255"/>
      <c r="Q445" s="255"/>
      <c r="R445" s="34"/>
      <c r="T445" s="164" t="s">
        <v>33</v>
      </c>
      <c r="U445" s="41" t="s">
        <v>49</v>
      </c>
      <c r="V445" s="33"/>
      <c r="W445" s="165">
        <f>V445*K445</f>
        <v>0</v>
      </c>
      <c r="X445" s="165">
        <v>8.0000000000000004E-4</v>
      </c>
      <c r="Y445" s="165">
        <f>X445*K445</f>
        <v>1.6000000000000001E-3</v>
      </c>
      <c r="Z445" s="165">
        <v>0</v>
      </c>
      <c r="AA445" s="166">
        <f>Z445*K445</f>
        <v>0</v>
      </c>
      <c r="AR445" s="15" t="s">
        <v>282</v>
      </c>
      <c r="AT445" s="15" t="s">
        <v>166</v>
      </c>
      <c r="AU445" s="15" t="s">
        <v>102</v>
      </c>
      <c r="AY445" s="15" t="s">
        <v>165</v>
      </c>
      <c r="BE445" s="103">
        <f>IF(U445="základní",N445,0)</f>
        <v>0</v>
      </c>
      <c r="BF445" s="103">
        <f>IF(U445="snížená",N445,0)</f>
        <v>0</v>
      </c>
      <c r="BG445" s="103">
        <f>IF(U445="zákl. přenesená",N445,0)</f>
        <v>0</v>
      </c>
      <c r="BH445" s="103">
        <f>IF(U445="sníž. přenesená",N445,0)</f>
        <v>0</v>
      </c>
      <c r="BI445" s="103">
        <f>IF(U445="nulová",N445,0)</f>
        <v>0</v>
      </c>
      <c r="BJ445" s="15" t="s">
        <v>24</v>
      </c>
      <c r="BK445" s="103">
        <f>ROUND(L445*K445,2)</f>
        <v>0</v>
      </c>
      <c r="BL445" s="15" t="s">
        <v>282</v>
      </c>
      <c r="BM445" s="15" t="s">
        <v>632</v>
      </c>
    </row>
    <row r="446" spans="2:65" s="10" customFormat="1" ht="22.5" customHeight="1" x14ac:dyDescent="0.3">
      <c r="B446" s="167"/>
      <c r="C446" s="168"/>
      <c r="D446" s="168"/>
      <c r="E446" s="169" t="s">
        <v>33</v>
      </c>
      <c r="F446" s="258" t="s">
        <v>633</v>
      </c>
      <c r="G446" s="259"/>
      <c r="H446" s="259"/>
      <c r="I446" s="259"/>
      <c r="J446" s="168"/>
      <c r="K446" s="170">
        <v>1</v>
      </c>
      <c r="L446" s="168"/>
      <c r="M446" s="168"/>
      <c r="N446" s="168"/>
      <c r="O446" s="168"/>
      <c r="P446" s="168"/>
      <c r="Q446" s="168"/>
      <c r="R446" s="171"/>
      <c r="T446" s="172"/>
      <c r="U446" s="168"/>
      <c r="V446" s="168"/>
      <c r="W446" s="168"/>
      <c r="X446" s="168"/>
      <c r="Y446" s="168"/>
      <c r="Z446" s="168"/>
      <c r="AA446" s="173"/>
      <c r="AT446" s="174" t="s">
        <v>173</v>
      </c>
      <c r="AU446" s="174" t="s">
        <v>102</v>
      </c>
      <c r="AV446" s="10" t="s">
        <v>102</v>
      </c>
      <c r="AW446" s="10" t="s">
        <v>40</v>
      </c>
      <c r="AX446" s="10" t="s">
        <v>84</v>
      </c>
      <c r="AY446" s="174" t="s">
        <v>165</v>
      </c>
    </row>
    <row r="447" spans="2:65" s="10" customFormat="1" ht="22.5" customHeight="1" x14ac:dyDescent="0.3">
      <c r="B447" s="167"/>
      <c r="C447" s="168"/>
      <c r="D447" s="168"/>
      <c r="E447" s="169" t="s">
        <v>33</v>
      </c>
      <c r="F447" s="260" t="s">
        <v>634</v>
      </c>
      <c r="G447" s="259"/>
      <c r="H447" s="259"/>
      <c r="I447" s="259"/>
      <c r="J447" s="168"/>
      <c r="K447" s="170">
        <v>1</v>
      </c>
      <c r="L447" s="168"/>
      <c r="M447" s="168"/>
      <c r="N447" s="168"/>
      <c r="O447" s="168"/>
      <c r="P447" s="168"/>
      <c r="Q447" s="168"/>
      <c r="R447" s="171"/>
      <c r="T447" s="172"/>
      <c r="U447" s="168"/>
      <c r="V447" s="168"/>
      <c r="W447" s="168"/>
      <c r="X447" s="168"/>
      <c r="Y447" s="168"/>
      <c r="Z447" s="168"/>
      <c r="AA447" s="173"/>
      <c r="AT447" s="174" t="s">
        <v>173</v>
      </c>
      <c r="AU447" s="174" t="s">
        <v>102</v>
      </c>
      <c r="AV447" s="10" t="s">
        <v>102</v>
      </c>
      <c r="AW447" s="10" t="s">
        <v>40</v>
      </c>
      <c r="AX447" s="10" t="s">
        <v>84</v>
      </c>
      <c r="AY447" s="174" t="s">
        <v>165</v>
      </c>
    </row>
    <row r="448" spans="2:65" s="1" customFormat="1" ht="31.5" customHeight="1" x14ac:dyDescent="0.3">
      <c r="B448" s="32"/>
      <c r="C448" s="160" t="s">
        <v>635</v>
      </c>
      <c r="D448" s="160" t="s">
        <v>166</v>
      </c>
      <c r="E448" s="161" t="s">
        <v>636</v>
      </c>
      <c r="F448" s="254" t="s">
        <v>637</v>
      </c>
      <c r="G448" s="255"/>
      <c r="H448" s="255"/>
      <c r="I448" s="255"/>
      <c r="J448" s="162" t="s">
        <v>550</v>
      </c>
      <c r="K448" s="163">
        <v>6</v>
      </c>
      <c r="L448" s="256">
        <v>0</v>
      </c>
      <c r="M448" s="255"/>
      <c r="N448" s="257">
        <f>ROUND(L448*K448,2)</f>
        <v>0</v>
      </c>
      <c r="O448" s="255"/>
      <c r="P448" s="255"/>
      <c r="Q448" s="255"/>
      <c r="R448" s="34"/>
      <c r="T448" s="164" t="s">
        <v>33</v>
      </c>
      <c r="U448" s="41" t="s">
        <v>49</v>
      </c>
      <c r="V448" s="33"/>
      <c r="W448" s="165">
        <f>V448*K448</f>
        <v>0</v>
      </c>
      <c r="X448" s="165">
        <v>3.3E-3</v>
      </c>
      <c r="Y448" s="165">
        <f>X448*K448</f>
        <v>1.9799999999999998E-2</v>
      </c>
      <c r="Z448" s="165">
        <v>0</v>
      </c>
      <c r="AA448" s="166">
        <f>Z448*K448</f>
        <v>0</v>
      </c>
      <c r="AR448" s="15" t="s">
        <v>282</v>
      </c>
      <c r="AT448" s="15" t="s">
        <v>166</v>
      </c>
      <c r="AU448" s="15" t="s">
        <v>102</v>
      </c>
      <c r="AY448" s="15" t="s">
        <v>165</v>
      </c>
      <c r="BE448" s="103">
        <f>IF(U448="základní",N448,0)</f>
        <v>0</v>
      </c>
      <c r="BF448" s="103">
        <f>IF(U448="snížená",N448,0)</f>
        <v>0</v>
      </c>
      <c r="BG448" s="103">
        <f>IF(U448="zákl. přenesená",N448,0)</f>
        <v>0</v>
      </c>
      <c r="BH448" s="103">
        <f>IF(U448="sníž. přenesená",N448,0)</f>
        <v>0</v>
      </c>
      <c r="BI448" s="103">
        <f>IF(U448="nulová",N448,0)</f>
        <v>0</v>
      </c>
      <c r="BJ448" s="15" t="s">
        <v>24</v>
      </c>
      <c r="BK448" s="103">
        <f>ROUND(L448*K448,2)</f>
        <v>0</v>
      </c>
      <c r="BL448" s="15" t="s">
        <v>282</v>
      </c>
      <c r="BM448" s="15" t="s">
        <v>638</v>
      </c>
    </row>
    <row r="449" spans="2:65" s="10" customFormat="1" ht="22.5" customHeight="1" x14ac:dyDescent="0.3">
      <c r="B449" s="167"/>
      <c r="C449" s="168"/>
      <c r="D449" s="168"/>
      <c r="E449" s="169" t="s">
        <v>33</v>
      </c>
      <c r="F449" s="258" t="s">
        <v>639</v>
      </c>
      <c r="G449" s="259"/>
      <c r="H449" s="259"/>
      <c r="I449" s="259"/>
      <c r="J449" s="168"/>
      <c r="K449" s="170">
        <v>6</v>
      </c>
      <c r="L449" s="168"/>
      <c r="M449" s="168"/>
      <c r="N449" s="168"/>
      <c r="O449" s="168"/>
      <c r="P449" s="168"/>
      <c r="Q449" s="168"/>
      <c r="R449" s="171"/>
      <c r="T449" s="172"/>
      <c r="U449" s="168"/>
      <c r="V449" s="168"/>
      <c r="W449" s="168"/>
      <c r="X449" s="168"/>
      <c r="Y449" s="168"/>
      <c r="Z449" s="168"/>
      <c r="AA449" s="173"/>
      <c r="AT449" s="174" t="s">
        <v>173</v>
      </c>
      <c r="AU449" s="174" t="s">
        <v>102</v>
      </c>
      <c r="AV449" s="10" t="s">
        <v>102</v>
      </c>
      <c r="AW449" s="10" t="s">
        <v>40</v>
      </c>
      <c r="AX449" s="10" t="s">
        <v>84</v>
      </c>
      <c r="AY449" s="174" t="s">
        <v>165</v>
      </c>
    </row>
    <row r="450" spans="2:65" s="1" customFormat="1" ht="31.5" customHeight="1" x14ac:dyDescent="0.3">
      <c r="B450" s="32"/>
      <c r="C450" s="160" t="s">
        <v>640</v>
      </c>
      <c r="D450" s="160" t="s">
        <v>166</v>
      </c>
      <c r="E450" s="161" t="s">
        <v>641</v>
      </c>
      <c r="F450" s="254" t="s">
        <v>642</v>
      </c>
      <c r="G450" s="255"/>
      <c r="H450" s="255"/>
      <c r="I450" s="255"/>
      <c r="J450" s="162" t="s">
        <v>550</v>
      </c>
      <c r="K450" s="163">
        <v>1</v>
      </c>
      <c r="L450" s="256">
        <v>0</v>
      </c>
      <c r="M450" s="255"/>
      <c r="N450" s="257">
        <f>ROUND(L450*K450,2)</f>
        <v>0</v>
      </c>
      <c r="O450" s="255"/>
      <c r="P450" s="255"/>
      <c r="Q450" s="255"/>
      <c r="R450" s="34"/>
      <c r="T450" s="164" t="s">
        <v>33</v>
      </c>
      <c r="U450" s="41" t="s">
        <v>49</v>
      </c>
      <c r="V450" s="33"/>
      <c r="W450" s="165">
        <f>V450*K450</f>
        <v>0</v>
      </c>
      <c r="X450" s="165">
        <v>8.4999999999999995E-4</v>
      </c>
      <c r="Y450" s="165">
        <f>X450*K450</f>
        <v>8.4999999999999995E-4</v>
      </c>
      <c r="Z450" s="165">
        <v>0</v>
      </c>
      <c r="AA450" s="166">
        <f>Z450*K450</f>
        <v>0</v>
      </c>
      <c r="AR450" s="15" t="s">
        <v>282</v>
      </c>
      <c r="AT450" s="15" t="s">
        <v>166</v>
      </c>
      <c r="AU450" s="15" t="s">
        <v>102</v>
      </c>
      <c r="AY450" s="15" t="s">
        <v>165</v>
      </c>
      <c r="BE450" s="103">
        <f>IF(U450="základní",N450,0)</f>
        <v>0</v>
      </c>
      <c r="BF450" s="103">
        <f>IF(U450="snížená",N450,0)</f>
        <v>0</v>
      </c>
      <c r="BG450" s="103">
        <f>IF(U450="zákl. přenesená",N450,0)</f>
        <v>0</v>
      </c>
      <c r="BH450" s="103">
        <f>IF(U450="sníž. přenesená",N450,0)</f>
        <v>0</v>
      </c>
      <c r="BI450" s="103">
        <f>IF(U450="nulová",N450,0)</f>
        <v>0</v>
      </c>
      <c r="BJ450" s="15" t="s">
        <v>24</v>
      </c>
      <c r="BK450" s="103">
        <f>ROUND(L450*K450,2)</f>
        <v>0</v>
      </c>
      <c r="BL450" s="15" t="s">
        <v>282</v>
      </c>
      <c r="BM450" s="15" t="s">
        <v>643</v>
      </c>
    </row>
    <row r="451" spans="2:65" s="10" customFormat="1" ht="22.5" customHeight="1" x14ac:dyDescent="0.3">
      <c r="B451" s="167"/>
      <c r="C451" s="168"/>
      <c r="D451" s="168"/>
      <c r="E451" s="169" t="s">
        <v>33</v>
      </c>
      <c r="F451" s="258" t="s">
        <v>634</v>
      </c>
      <c r="G451" s="259"/>
      <c r="H451" s="259"/>
      <c r="I451" s="259"/>
      <c r="J451" s="168"/>
      <c r="K451" s="170">
        <v>1</v>
      </c>
      <c r="L451" s="168"/>
      <c r="M451" s="168"/>
      <c r="N451" s="168"/>
      <c r="O451" s="168"/>
      <c r="P451" s="168"/>
      <c r="Q451" s="168"/>
      <c r="R451" s="171"/>
      <c r="T451" s="172"/>
      <c r="U451" s="168"/>
      <c r="V451" s="168"/>
      <c r="W451" s="168"/>
      <c r="X451" s="168"/>
      <c r="Y451" s="168"/>
      <c r="Z451" s="168"/>
      <c r="AA451" s="173"/>
      <c r="AT451" s="174" t="s">
        <v>173</v>
      </c>
      <c r="AU451" s="174" t="s">
        <v>102</v>
      </c>
      <c r="AV451" s="10" t="s">
        <v>102</v>
      </c>
      <c r="AW451" s="10" t="s">
        <v>40</v>
      </c>
      <c r="AX451" s="10" t="s">
        <v>84</v>
      </c>
      <c r="AY451" s="174" t="s">
        <v>165</v>
      </c>
    </row>
    <row r="452" spans="2:65" s="1" customFormat="1" ht="31.5" customHeight="1" x14ac:dyDescent="0.3">
      <c r="B452" s="32"/>
      <c r="C452" s="160" t="s">
        <v>644</v>
      </c>
      <c r="D452" s="160" t="s">
        <v>166</v>
      </c>
      <c r="E452" s="161" t="s">
        <v>645</v>
      </c>
      <c r="F452" s="254" t="s">
        <v>646</v>
      </c>
      <c r="G452" s="255"/>
      <c r="H452" s="255"/>
      <c r="I452" s="255"/>
      <c r="J452" s="162" t="s">
        <v>550</v>
      </c>
      <c r="K452" s="163">
        <v>1</v>
      </c>
      <c r="L452" s="256">
        <v>0</v>
      </c>
      <c r="M452" s="255"/>
      <c r="N452" s="257">
        <f>ROUND(L452*K452,2)</f>
        <v>0</v>
      </c>
      <c r="O452" s="255"/>
      <c r="P452" s="255"/>
      <c r="Q452" s="255"/>
      <c r="R452" s="34"/>
      <c r="T452" s="164" t="s">
        <v>33</v>
      </c>
      <c r="U452" s="41" t="s">
        <v>49</v>
      </c>
      <c r="V452" s="33"/>
      <c r="W452" s="165">
        <f>V452*K452</f>
        <v>0</v>
      </c>
      <c r="X452" s="165">
        <v>8.4999999999999995E-4</v>
      </c>
      <c r="Y452" s="165">
        <f>X452*K452</f>
        <v>8.4999999999999995E-4</v>
      </c>
      <c r="Z452" s="165">
        <v>0</v>
      </c>
      <c r="AA452" s="166">
        <f>Z452*K452</f>
        <v>0</v>
      </c>
      <c r="AR452" s="15" t="s">
        <v>282</v>
      </c>
      <c r="AT452" s="15" t="s">
        <v>166</v>
      </c>
      <c r="AU452" s="15" t="s">
        <v>102</v>
      </c>
      <c r="AY452" s="15" t="s">
        <v>165</v>
      </c>
      <c r="BE452" s="103">
        <f>IF(U452="základní",N452,0)</f>
        <v>0</v>
      </c>
      <c r="BF452" s="103">
        <f>IF(U452="snížená",N452,0)</f>
        <v>0</v>
      </c>
      <c r="BG452" s="103">
        <f>IF(U452="zákl. přenesená",N452,0)</f>
        <v>0</v>
      </c>
      <c r="BH452" s="103">
        <f>IF(U452="sníž. přenesená",N452,0)</f>
        <v>0</v>
      </c>
      <c r="BI452" s="103">
        <f>IF(U452="nulová",N452,0)</f>
        <v>0</v>
      </c>
      <c r="BJ452" s="15" t="s">
        <v>24</v>
      </c>
      <c r="BK452" s="103">
        <f>ROUND(L452*K452,2)</f>
        <v>0</v>
      </c>
      <c r="BL452" s="15" t="s">
        <v>282</v>
      </c>
      <c r="BM452" s="15" t="s">
        <v>647</v>
      </c>
    </row>
    <row r="453" spans="2:65" s="10" customFormat="1" ht="22.5" customHeight="1" x14ac:dyDescent="0.3">
      <c r="B453" s="167"/>
      <c r="C453" s="168"/>
      <c r="D453" s="168"/>
      <c r="E453" s="169" t="s">
        <v>33</v>
      </c>
      <c r="F453" s="258" t="s">
        <v>634</v>
      </c>
      <c r="G453" s="259"/>
      <c r="H453" s="259"/>
      <c r="I453" s="259"/>
      <c r="J453" s="168"/>
      <c r="K453" s="170">
        <v>1</v>
      </c>
      <c r="L453" s="168"/>
      <c r="M453" s="168"/>
      <c r="N453" s="168"/>
      <c r="O453" s="168"/>
      <c r="P453" s="168"/>
      <c r="Q453" s="168"/>
      <c r="R453" s="171"/>
      <c r="T453" s="172"/>
      <c r="U453" s="168"/>
      <c r="V453" s="168"/>
      <c r="W453" s="168"/>
      <c r="X453" s="168"/>
      <c r="Y453" s="168"/>
      <c r="Z453" s="168"/>
      <c r="AA453" s="173"/>
      <c r="AT453" s="174" t="s">
        <v>173</v>
      </c>
      <c r="AU453" s="174" t="s">
        <v>102</v>
      </c>
      <c r="AV453" s="10" t="s">
        <v>102</v>
      </c>
      <c r="AW453" s="10" t="s">
        <v>40</v>
      </c>
      <c r="AX453" s="10" t="s">
        <v>84</v>
      </c>
      <c r="AY453" s="174" t="s">
        <v>165</v>
      </c>
    </row>
    <row r="454" spans="2:65" s="1" customFormat="1" ht="22.5" customHeight="1" x14ac:dyDescent="0.3">
      <c r="B454" s="32"/>
      <c r="C454" s="160" t="s">
        <v>648</v>
      </c>
      <c r="D454" s="160" t="s">
        <v>166</v>
      </c>
      <c r="E454" s="161" t="s">
        <v>649</v>
      </c>
      <c r="F454" s="254" t="s">
        <v>650</v>
      </c>
      <c r="G454" s="255"/>
      <c r="H454" s="255"/>
      <c r="I454" s="255"/>
      <c r="J454" s="162" t="s">
        <v>550</v>
      </c>
      <c r="K454" s="163">
        <v>1</v>
      </c>
      <c r="L454" s="256">
        <v>0</v>
      </c>
      <c r="M454" s="255"/>
      <c r="N454" s="257">
        <f>ROUND(L454*K454,2)</f>
        <v>0</v>
      </c>
      <c r="O454" s="255"/>
      <c r="P454" s="255"/>
      <c r="Q454" s="255"/>
      <c r="R454" s="34"/>
      <c r="T454" s="164" t="s">
        <v>33</v>
      </c>
      <c r="U454" s="41" t="s">
        <v>49</v>
      </c>
      <c r="V454" s="33"/>
      <c r="W454" s="165">
        <f>V454*K454</f>
        <v>0</v>
      </c>
      <c r="X454" s="165">
        <v>0</v>
      </c>
      <c r="Y454" s="165">
        <f>X454*K454</f>
        <v>0</v>
      </c>
      <c r="Z454" s="165">
        <v>1.8800000000000001E-2</v>
      </c>
      <c r="AA454" s="166">
        <f>Z454*K454</f>
        <v>1.8800000000000001E-2</v>
      </c>
      <c r="AR454" s="15" t="s">
        <v>282</v>
      </c>
      <c r="AT454" s="15" t="s">
        <v>166</v>
      </c>
      <c r="AU454" s="15" t="s">
        <v>102</v>
      </c>
      <c r="AY454" s="15" t="s">
        <v>165</v>
      </c>
      <c r="BE454" s="103">
        <f>IF(U454="základní",N454,0)</f>
        <v>0</v>
      </c>
      <c r="BF454" s="103">
        <f>IF(U454="snížená",N454,0)</f>
        <v>0</v>
      </c>
      <c r="BG454" s="103">
        <f>IF(U454="zákl. přenesená",N454,0)</f>
        <v>0</v>
      </c>
      <c r="BH454" s="103">
        <f>IF(U454="sníž. přenesená",N454,0)</f>
        <v>0</v>
      </c>
      <c r="BI454" s="103">
        <f>IF(U454="nulová",N454,0)</f>
        <v>0</v>
      </c>
      <c r="BJ454" s="15" t="s">
        <v>24</v>
      </c>
      <c r="BK454" s="103">
        <f>ROUND(L454*K454,2)</f>
        <v>0</v>
      </c>
      <c r="BL454" s="15" t="s">
        <v>282</v>
      </c>
      <c r="BM454" s="15" t="s">
        <v>651</v>
      </c>
    </row>
    <row r="455" spans="2:65" s="1" customFormat="1" ht="31.5" customHeight="1" x14ac:dyDescent="0.3">
      <c r="B455" s="32"/>
      <c r="C455" s="160" t="s">
        <v>652</v>
      </c>
      <c r="D455" s="160" t="s">
        <v>166</v>
      </c>
      <c r="E455" s="161" t="s">
        <v>653</v>
      </c>
      <c r="F455" s="254" t="s">
        <v>654</v>
      </c>
      <c r="G455" s="255"/>
      <c r="H455" s="255"/>
      <c r="I455" s="255"/>
      <c r="J455" s="162" t="s">
        <v>550</v>
      </c>
      <c r="K455" s="163">
        <v>1</v>
      </c>
      <c r="L455" s="256">
        <v>0</v>
      </c>
      <c r="M455" s="255"/>
      <c r="N455" s="257">
        <f>ROUND(L455*K455,2)</f>
        <v>0</v>
      </c>
      <c r="O455" s="255"/>
      <c r="P455" s="255"/>
      <c r="Q455" s="255"/>
      <c r="R455" s="34"/>
      <c r="T455" s="164" t="s">
        <v>33</v>
      </c>
      <c r="U455" s="41" t="s">
        <v>49</v>
      </c>
      <c r="V455" s="33"/>
      <c r="W455" s="165">
        <f>V455*K455</f>
        <v>0</v>
      </c>
      <c r="X455" s="165">
        <v>1.47E-2</v>
      </c>
      <c r="Y455" s="165">
        <f>X455*K455</f>
        <v>1.47E-2</v>
      </c>
      <c r="Z455" s="165">
        <v>0</v>
      </c>
      <c r="AA455" s="166">
        <f>Z455*K455</f>
        <v>0</v>
      </c>
      <c r="AR455" s="15" t="s">
        <v>282</v>
      </c>
      <c r="AT455" s="15" t="s">
        <v>166</v>
      </c>
      <c r="AU455" s="15" t="s">
        <v>102</v>
      </c>
      <c r="AY455" s="15" t="s">
        <v>165</v>
      </c>
      <c r="BE455" s="103">
        <f>IF(U455="základní",N455,0)</f>
        <v>0</v>
      </c>
      <c r="BF455" s="103">
        <f>IF(U455="snížená",N455,0)</f>
        <v>0</v>
      </c>
      <c r="BG455" s="103">
        <f>IF(U455="zákl. přenesená",N455,0)</f>
        <v>0</v>
      </c>
      <c r="BH455" s="103">
        <f>IF(U455="sníž. přenesená",N455,0)</f>
        <v>0</v>
      </c>
      <c r="BI455" s="103">
        <f>IF(U455="nulová",N455,0)</f>
        <v>0</v>
      </c>
      <c r="BJ455" s="15" t="s">
        <v>24</v>
      </c>
      <c r="BK455" s="103">
        <f>ROUND(L455*K455,2)</f>
        <v>0</v>
      </c>
      <c r="BL455" s="15" t="s">
        <v>282</v>
      </c>
      <c r="BM455" s="15" t="s">
        <v>655</v>
      </c>
    </row>
    <row r="456" spans="2:65" s="10" customFormat="1" ht="22.5" customHeight="1" x14ac:dyDescent="0.3">
      <c r="B456" s="167"/>
      <c r="C456" s="168"/>
      <c r="D456" s="168"/>
      <c r="E456" s="169" t="s">
        <v>33</v>
      </c>
      <c r="F456" s="258" t="s">
        <v>656</v>
      </c>
      <c r="G456" s="259"/>
      <c r="H456" s="259"/>
      <c r="I456" s="259"/>
      <c r="J456" s="168"/>
      <c r="K456" s="170">
        <v>1</v>
      </c>
      <c r="L456" s="168"/>
      <c r="M456" s="168"/>
      <c r="N456" s="168"/>
      <c r="O456" s="168"/>
      <c r="P456" s="168"/>
      <c r="Q456" s="168"/>
      <c r="R456" s="171"/>
      <c r="T456" s="172"/>
      <c r="U456" s="168"/>
      <c r="V456" s="168"/>
      <c r="W456" s="168"/>
      <c r="X456" s="168"/>
      <c r="Y456" s="168"/>
      <c r="Z456" s="168"/>
      <c r="AA456" s="173"/>
      <c r="AT456" s="174" t="s">
        <v>173</v>
      </c>
      <c r="AU456" s="174" t="s">
        <v>102</v>
      </c>
      <c r="AV456" s="10" t="s">
        <v>102</v>
      </c>
      <c r="AW456" s="10" t="s">
        <v>40</v>
      </c>
      <c r="AX456" s="10" t="s">
        <v>84</v>
      </c>
      <c r="AY456" s="174" t="s">
        <v>165</v>
      </c>
    </row>
    <row r="457" spans="2:65" s="1" customFormat="1" ht="22.5" customHeight="1" x14ac:dyDescent="0.3">
      <c r="B457" s="32"/>
      <c r="C457" s="160" t="s">
        <v>657</v>
      </c>
      <c r="D457" s="160" t="s">
        <v>166</v>
      </c>
      <c r="E457" s="161" t="s">
        <v>658</v>
      </c>
      <c r="F457" s="254" t="s">
        <v>659</v>
      </c>
      <c r="G457" s="255"/>
      <c r="H457" s="255"/>
      <c r="I457" s="255"/>
      <c r="J457" s="162" t="s">
        <v>550</v>
      </c>
      <c r="K457" s="163">
        <v>2</v>
      </c>
      <c r="L457" s="256">
        <v>0</v>
      </c>
      <c r="M457" s="255"/>
      <c r="N457" s="257">
        <f>ROUND(L457*K457,2)</f>
        <v>0</v>
      </c>
      <c r="O457" s="255"/>
      <c r="P457" s="255"/>
      <c r="Q457" s="255"/>
      <c r="R457" s="34"/>
      <c r="T457" s="164" t="s">
        <v>33</v>
      </c>
      <c r="U457" s="41" t="s">
        <v>49</v>
      </c>
      <c r="V457" s="33"/>
      <c r="W457" s="165">
        <f>V457*K457</f>
        <v>0</v>
      </c>
      <c r="X457" s="165">
        <v>1.8182000000000001E-3</v>
      </c>
      <c r="Y457" s="165">
        <f>X457*K457</f>
        <v>3.6364000000000001E-3</v>
      </c>
      <c r="Z457" s="165">
        <v>0</v>
      </c>
      <c r="AA457" s="166">
        <f>Z457*K457</f>
        <v>0</v>
      </c>
      <c r="AR457" s="15" t="s">
        <v>282</v>
      </c>
      <c r="AT457" s="15" t="s">
        <v>166</v>
      </c>
      <c r="AU457" s="15" t="s">
        <v>102</v>
      </c>
      <c r="AY457" s="15" t="s">
        <v>165</v>
      </c>
      <c r="BE457" s="103">
        <f>IF(U457="základní",N457,0)</f>
        <v>0</v>
      </c>
      <c r="BF457" s="103">
        <f>IF(U457="snížená",N457,0)</f>
        <v>0</v>
      </c>
      <c r="BG457" s="103">
        <f>IF(U457="zákl. přenesená",N457,0)</f>
        <v>0</v>
      </c>
      <c r="BH457" s="103">
        <f>IF(U457="sníž. přenesená",N457,0)</f>
        <v>0</v>
      </c>
      <c r="BI457" s="103">
        <f>IF(U457="nulová",N457,0)</f>
        <v>0</v>
      </c>
      <c r="BJ457" s="15" t="s">
        <v>24</v>
      </c>
      <c r="BK457" s="103">
        <f>ROUND(L457*K457,2)</f>
        <v>0</v>
      </c>
      <c r="BL457" s="15" t="s">
        <v>282</v>
      </c>
      <c r="BM457" s="15" t="s">
        <v>660</v>
      </c>
    </row>
    <row r="458" spans="2:65" s="1" customFormat="1" ht="22.5" customHeight="1" x14ac:dyDescent="0.3">
      <c r="B458" s="32"/>
      <c r="C458" s="160" t="s">
        <v>661</v>
      </c>
      <c r="D458" s="160" t="s">
        <v>166</v>
      </c>
      <c r="E458" s="161" t="s">
        <v>662</v>
      </c>
      <c r="F458" s="254" t="s">
        <v>663</v>
      </c>
      <c r="G458" s="255"/>
      <c r="H458" s="255"/>
      <c r="I458" s="255"/>
      <c r="J458" s="162" t="s">
        <v>550</v>
      </c>
      <c r="K458" s="163">
        <v>3</v>
      </c>
      <c r="L458" s="256">
        <v>0</v>
      </c>
      <c r="M458" s="255"/>
      <c r="N458" s="257">
        <f>ROUND(L458*K458,2)</f>
        <v>0</v>
      </c>
      <c r="O458" s="255"/>
      <c r="P458" s="255"/>
      <c r="Q458" s="255"/>
      <c r="R458" s="34"/>
      <c r="T458" s="164" t="s">
        <v>33</v>
      </c>
      <c r="U458" s="41" t="s">
        <v>49</v>
      </c>
      <c r="V458" s="33"/>
      <c r="W458" s="165">
        <f>V458*K458</f>
        <v>0</v>
      </c>
      <c r="X458" s="165">
        <v>3.6399999999999997E-5</v>
      </c>
      <c r="Y458" s="165">
        <f>X458*K458</f>
        <v>1.092E-4</v>
      </c>
      <c r="Z458" s="165">
        <v>0</v>
      </c>
      <c r="AA458" s="166">
        <f>Z458*K458</f>
        <v>0</v>
      </c>
      <c r="AR458" s="15" t="s">
        <v>282</v>
      </c>
      <c r="AT458" s="15" t="s">
        <v>166</v>
      </c>
      <c r="AU458" s="15" t="s">
        <v>102</v>
      </c>
      <c r="AY458" s="15" t="s">
        <v>165</v>
      </c>
      <c r="BE458" s="103">
        <f>IF(U458="základní",N458,0)</f>
        <v>0</v>
      </c>
      <c r="BF458" s="103">
        <f>IF(U458="snížená",N458,0)</f>
        <v>0</v>
      </c>
      <c r="BG458" s="103">
        <f>IF(U458="zákl. přenesená",N458,0)</f>
        <v>0</v>
      </c>
      <c r="BH458" s="103">
        <f>IF(U458="sníž. přenesená",N458,0)</f>
        <v>0</v>
      </c>
      <c r="BI458" s="103">
        <f>IF(U458="nulová",N458,0)</f>
        <v>0</v>
      </c>
      <c r="BJ458" s="15" t="s">
        <v>24</v>
      </c>
      <c r="BK458" s="103">
        <f>ROUND(L458*K458,2)</f>
        <v>0</v>
      </c>
      <c r="BL458" s="15" t="s">
        <v>282</v>
      </c>
      <c r="BM458" s="15" t="s">
        <v>664</v>
      </c>
    </row>
    <row r="459" spans="2:65" s="10" customFormat="1" ht="22.5" customHeight="1" x14ac:dyDescent="0.3">
      <c r="B459" s="167"/>
      <c r="C459" s="168"/>
      <c r="D459" s="168"/>
      <c r="E459" s="169" t="s">
        <v>33</v>
      </c>
      <c r="F459" s="258" t="s">
        <v>665</v>
      </c>
      <c r="G459" s="259"/>
      <c r="H459" s="259"/>
      <c r="I459" s="259"/>
      <c r="J459" s="168"/>
      <c r="K459" s="170">
        <v>2</v>
      </c>
      <c r="L459" s="168"/>
      <c r="M459" s="168"/>
      <c r="N459" s="168"/>
      <c r="O459" s="168"/>
      <c r="P459" s="168"/>
      <c r="Q459" s="168"/>
      <c r="R459" s="171"/>
      <c r="T459" s="172"/>
      <c r="U459" s="168"/>
      <c r="V459" s="168"/>
      <c r="W459" s="168"/>
      <c r="X459" s="168"/>
      <c r="Y459" s="168"/>
      <c r="Z459" s="168"/>
      <c r="AA459" s="173"/>
      <c r="AT459" s="174" t="s">
        <v>173</v>
      </c>
      <c r="AU459" s="174" t="s">
        <v>102</v>
      </c>
      <c r="AV459" s="10" t="s">
        <v>102</v>
      </c>
      <c r="AW459" s="10" t="s">
        <v>40</v>
      </c>
      <c r="AX459" s="10" t="s">
        <v>84</v>
      </c>
      <c r="AY459" s="174" t="s">
        <v>165</v>
      </c>
    </row>
    <row r="460" spans="2:65" s="10" customFormat="1" ht="22.5" customHeight="1" x14ac:dyDescent="0.3">
      <c r="B460" s="167"/>
      <c r="C460" s="168"/>
      <c r="D460" s="168"/>
      <c r="E460" s="169" t="s">
        <v>33</v>
      </c>
      <c r="F460" s="260" t="s">
        <v>666</v>
      </c>
      <c r="G460" s="259"/>
      <c r="H460" s="259"/>
      <c r="I460" s="259"/>
      <c r="J460" s="168"/>
      <c r="K460" s="170">
        <v>1</v>
      </c>
      <c r="L460" s="168"/>
      <c r="M460" s="168"/>
      <c r="N460" s="168"/>
      <c r="O460" s="168"/>
      <c r="P460" s="168"/>
      <c r="Q460" s="168"/>
      <c r="R460" s="171"/>
      <c r="T460" s="172"/>
      <c r="U460" s="168"/>
      <c r="V460" s="168"/>
      <c r="W460" s="168"/>
      <c r="X460" s="168"/>
      <c r="Y460" s="168"/>
      <c r="Z460" s="168"/>
      <c r="AA460" s="173"/>
      <c r="AT460" s="174" t="s">
        <v>173</v>
      </c>
      <c r="AU460" s="174" t="s">
        <v>102</v>
      </c>
      <c r="AV460" s="10" t="s">
        <v>102</v>
      </c>
      <c r="AW460" s="10" t="s">
        <v>40</v>
      </c>
      <c r="AX460" s="10" t="s">
        <v>84</v>
      </c>
      <c r="AY460" s="174" t="s">
        <v>165</v>
      </c>
    </row>
    <row r="461" spans="2:65" s="1" customFormat="1" ht="22.5" customHeight="1" x14ac:dyDescent="0.3">
      <c r="B461" s="32"/>
      <c r="C461" s="183" t="s">
        <v>667</v>
      </c>
      <c r="D461" s="183" t="s">
        <v>271</v>
      </c>
      <c r="E461" s="184" t="s">
        <v>668</v>
      </c>
      <c r="F461" s="264" t="s">
        <v>669</v>
      </c>
      <c r="G461" s="265"/>
      <c r="H461" s="265"/>
      <c r="I461" s="265"/>
      <c r="J461" s="185" t="s">
        <v>670</v>
      </c>
      <c r="K461" s="186">
        <v>1</v>
      </c>
      <c r="L461" s="266">
        <v>0</v>
      </c>
      <c r="M461" s="265"/>
      <c r="N461" s="267">
        <f>ROUND(L461*K461,2)</f>
        <v>0</v>
      </c>
      <c r="O461" s="255"/>
      <c r="P461" s="255"/>
      <c r="Q461" s="255"/>
      <c r="R461" s="34"/>
      <c r="T461" s="164" t="s">
        <v>33</v>
      </c>
      <c r="U461" s="41" t="s">
        <v>49</v>
      </c>
      <c r="V461" s="33"/>
      <c r="W461" s="165">
        <f>V461*K461</f>
        <v>0</v>
      </c>
      <c r="X461" s="165">
        <v>4.0000000000000001E-3</v>
      </c>
      <c r="Y461" s="165">
        <f>X461*K461</f>
        <v>4.0000000000000001E-3</v>
      </c>
      <c r="Z461" s="165">
        <v>0</v>
      </c>
      <c r="AA461" s="166">
        <f>Z461*K461</f>
        <v>0</v>
      </c>
      <c r="AR461" s="15" t="s">
        <v>387</v>
      </c>
      <c r="AT461" s="15" t="s">
        <v>271</v>
      </c>
      <c r="AU461" s="15" t="s">
        <v>102</v>
      </c>
      <c r="AY461" s="15" t="s">
        <v>165</v>
      </c>
      <c r="BE461" s="103">
        <f>IF(U461="základní",N461,0)</f>
        <v>0</v>
      </c>
      <c r="BF461" s="103">
        <f>IF(U461="snížená",N461,0)</f>
        <v>0</v>
      </c>
      <c r="BG461" s="103">
        <f>IF(U461="zákl. přenesená",N461,0)</f>
        <v>0</v>
      </c>
      <c r="BH461" s="103">
        <f>IF(U461="sníž. přenesená",N461,0)</f>
        <v>0</v>
      </c>
      <c r="BI461" s="103">
        <f>IF(U461="nulová",N461,0)</f>
        <v>0</v>
      </c>
      <c r="BJ461" s="15" t="s">
        <v>24</v>
      </c>
      <c r="BK461" s="103">
        <f>ROUND(L461*K461,2)</f>
        <v>0</v>
      </c>
      <c r="BL461" s="15" t="s">
        <v>282</v>
      </c>
      <c r="BM461" s="15" t="s">
        <v>671</v>
      </c>
    </row>
    <row r="462" spans="2:65" s="10" customFormat="1" ht="22.5" customHeight="1" x14ac:dyDescent="0.3">
      <c r="B462" s="167"/>
      <c r="C462" s="168"/>
      <c r="D462" s="168"/>
      <c r="E462" s="169" t="s">
        <v>33</v>
      </c>
      <c r="F462" s="258" t="s">
        <v>666</v>
      </c>
      <c r="G462" s="259"/>
      <c r="H462" s="259"/>
      <c r="I462" s="259"/>
      <c r="J462" s="168"/>
      <c r="K462" s="170">
        <v>1</v>
      </c>
      <c r="L462" s="168"/>
      <c r="M462" s="168"/>
      <c r="N462" s="168"/>
      <c r="O462" s="168"/>
      <c r="P462" s="168"/>
      <c r="Q462" s="168"/>
      <c r="R462" s="171"/>
      <c r="T462" s="172"/>
      <c r="U462" s="168"/>
      <c r="V462" s="168"/>
      <c r="W462" s="168"/>
      <c r="X462" s="168"/>
      <c r="Y462" s="168"/>
      <c r="Z462" s="168"/>
      <c r="AA462" s="173"/>
      <c r="AT462" s="174" t="s">
        <v>173</v>
      </c>
      <c r="AU462" s="174" t="s">
        <v>102</v>
      </c>
      <c r="AV462" s="10" t="s">
        <v>102</v>
      </c>
      <c r="AW462" s="10" t="s">
        <v>40</v>
      </c>
      <c r="AX462" s="10" t="s">
        <v>84</v>
      </c>
      <c r="AY462" s="174" t="s">
        <v>165</v>
      </c>
    </row>
    <row r="463" spans="2:65" s="1" customFormat="1" ht="22.5" customHeight="1" x14ac:dyDescent="0.3">
      <c r="B463" s="32"/>
      <c r="C463" s="183" t="s">
        <v>672</v>
      </c>
      <c r="D463" s="183" t="s">
        <v>271</v>
      </c>
      <c r="E463" s="184" t="s">
        <v>673</v>
      </c>
      <c r="F463" s="264" t="s">
        <v>674</v>
      </c>
      <c r="G463" s="265"/>
      <c r="H463" s="265"/>
      <c r="I463" s="265"/>
      <c r="J463" s="185" t="s">
        <v>670</v>
      </c>
      <c r="K463" s="186">
        <v>2</v>
      </c>
      <c r="L463" s="266">
        <v>0</v>
      </c>
      <c r="M463" s="265"/>
      <c r="N463" s="267">
        <f>ROUND(L463*K463,2)</f>
        <v>0</v>
      </c>
      <c r="O463" s="255"/>
      <c r="P463" s="255"/>
      <c r="Q463" s="255"/>
      <c r="R463" s="34"/>
      <c r="T463" s="164" t="s">
        <v>33</v>
      </c>
      <c r="U463" s="41" t="s">
        <v>49</v>
      </c>
      <c r="V463" s="33"/>
      <c r="W463" s="165">
        <f>V463*K463</f>
        <v>0</v>
      </c>
      <c r="X463" s="165">
        <v>4.0000000000000001E-3</v>
      </c>
      <c r="Y463" s="165">
        <f>X463*K463</f>
        <v>8.0000000000000002E-3</v>
      </c>
      <c r="Z463" s="165">
        <v>0</v>
      </c>
      <c r="AA463" s="166">
        <f>Z463*K463</f>
        <v>0</v>
      </c>
      <c r="AR463" s="15" t="s">
        <v>387</v>
      </c>
      <c r="AT463" s="15" t="s">
        <v>271</v>
      </c>
      <c r="AU463" s="15" t="s">
        <v>102</v>
      </c>
      <c r="AY463" s="15" t="s">
        <v>165</v>
      </c>
      <c r="BE463" s="103">
        <f>IF(U463="základní",N463,0)</f>
        <v>0</v>
      </c>
      <c r="BF463" s="103">
        <f>IF(U463="snížená",N463,0)</f>
        <v>0</v>
      </c>
      <c r="BG463" s="103">
        <f>IF(U463="zákl. přenesená",N463,0)</f>
        <v>0</v>
      </c>
      <c r="BH463" s="103">
        <f>IF(U463="sníž. přenesená",N463,0)</f>
        <v>0</v>
      </c>
      <c r="BI463" s="103">
        <f>IF(U463="nulová",N463,0)</f>
        <v>0</v>
      </c>
      <c r="BJ463" s="15" t="s">
        <v>24</v>
      </c>
      <c r="BK463" s="103">
        <f>ROUND(L463*K463,2)</f>
        <v>0</v>
      </c>
      <c r="BL463" s="15" t="s">
        <v>282</v>
      </c>
      <c r="BM463" s="15" t="s">
        <v>675</v>
      </c>
    </row>
    <row r="464" spans="2:65" s="10" customFormat="1" ht="22.5" customHeight="1" x14ac:dyDescent="0.3">
      <c r="B464" s="167"/>
      <c r="C464" s="168"/>
      <c r="D464" s="168"/>
      <c r="E464" s="169" t="s">
        <v>33</v>
      </c>
      <c r="F464" s="258" t="s">
        <v>665</v>
      </c>
      <c r="G464" s="259"/>
      <c r="H464" s="259"/>
      <c r="I464" s="259"/>
      <c r="J464" s="168"/>
      <c r="K464" s="170">
        <v>2</v>
      </c>
      <c r="L464" s="168"/>
      <c r="M464" s="168"/>
      <c r="N464" s="168"/>
      <c r="O464" s="168"/>
      <c r="P464" s="168"/>
      <c r="Q464" s="168"/>
      <c r="R464" s="171"/>
      <c r="T464" s="172"/>
      <c r="U464" s="168"/>
      <c r="V464" s="168"/>
      <c r="W464" s="168"/>
      <c r="X464" s="168"/>
      <c r="Y464" s="168"/>
      <c r="Z464" s="168"/>
      <c r="AA464" s="173"/>
      <c r="AT464" s="174" t="s">
        <v>173</v>
      </c>
      <c r="AU464" s="174" t="s">
        <v>102</v>
      </c>
      <c r="AV464" s="10" t="s">
        <v>102</v>
      </c>
      <c r="AW464" s="10" t="s">
        <v>40</v>
      </c>
      <c r="AX464" s="10" t="s">
        <v>84</v>
      </c>
      <c r="AY464" s="174" t="s">
        <v>165</v>
      </c>
    </row>
    <row r="465" spans="2:65" s="1" customFormat="1" ht="31.5" customHeight="1" x14ac:dyDescent="0.3">
      <c r="B465" s="32"/>
      <c r="C465" s="160" t="s">
        <v>676</v>
      </c>
      <c r="D465" s="160" t="s">
        <v>166</v>
      </c>
      <c r="E465" s="161" t="s">
        <v>677</v>
      </c>
      <c r="F465" s="254" t="s">
        <v>678</v>
      </c>
      <c r="G465" s="255"/>
      <c r="H465" s="255"/>
      <c r="I465" s="255"/>
      <c r="J465" s="162" t="s">
        <v>550</v>
      </c>
      <c r="K465" s="163">
        <v>1</v>
      </c>
      <c r="L465" s="256">
        <v>0</v>
      </c>
      <c r="M465" s="255"/>
      <c r="N465" s="257">
        <f>ROUND(L465*K465,2)</f>
        <v>0</v>
      </c>
      <c r="O465" s="255"/>
      <c r="P465" s="255"/>
      <c r="Q465" s="255"/>
      <c r="R465" s="34"/>
      <c r="T465" s="164" t="s">
        <v>33</v>
      </c>
      <c r="U465" s="41" t="s">
        <v>49</v>
      </c>
      <c r="V465" s="33"/>
      <c r="W465" s="165">
        <f>V465*K465</f>
        <v>0</v>
      </c>
      <c r="X465" s="165">
        <v>0</v>
      </c>
      <c r="Y465" s="165">
        <f>X465*K465</f>
        <v>0</v>
      </c>
      <c r="Z465" s="165">
        <v>0.69347000000000003</v>
      </c>
      <c r="AA465" s="166">
        <f>Z465*K465</f>
        <v>0.69347000000000003</v>
      </c>
      <c r="AR465" s="15" t="s">
        <v>282</v>
      </c>
      <c r="AT465" s="15" t="s">
        <v>166</v>
      </c>
      <c r="AU465" s="15" t="s">
        <v>102</v>
      </c>
      <c r="AY465" s="15" t="s">
        <v>165</v>
      </c>
      <c r="BE465" s="103">
        <f>IF(U465="základní",N465,0)</f>
        <v>0</v>
      </c>
      <c r="BF465" s="103">
        <f>IF(U465="snížená",N465,0)</f>
        <v>0</v>
      </c>
      <c r="BG465" s="103">
        <f>IF(U465="zákl. přenesená",N465,0)</f>
        <v>0</v>
      </c>
      <c r="BH465" s="103">
        <f>IF(U465="sníž. přenesená",N465,0)</f>
        <v>0</v>
      </c>
      <c r="BI465" s="103">
        <f>IF(U465="nulová",N465,0)</f>
        <v>0</v>
      </c>
      <c r="BJ465" s="15" t="s">
        <v>24</v>
      </c>
      <c r="BK465" s="103">
        <f>ROUND(L465*K465,2)</f>
        <v>0</v>
      </c>
      <c r="BL465" s="15" t="s">
        <v>282</v>
      </c>
      <c r="BM465" s="15" t="s">
        <v>679</v>
      </c>
    </row>
    <row r="466" spans="2:65" s="1" customFormat="1" ht="31.5" customHeight="1" x14ac:dyDescent="0.3">
      <c r="B466" s="32"/>
      <c r="C466" s="160" t="s">
        <v>680</v>
      </c>
      <c r="D466" s="160" t="s">
        <v>166</v>
      </c>
      <c r="E466" s="161" t="s">
        <v>681</v>
      </c>
      <c r="F466" s="254" t="s">
        <v>682</v>
      </c>
      <c r="G466" s="255"/>
      <c r="H466" s="255"/>
      <c r="I466" s="255"/>
      <c r="J466" s="162" t="s">
        <v>550</v>
      </c>
      <c r="K466" s="163">
        <v>1</v>
      </c>
      <c r="L466" s="256">
        <v>0</v>
      </c>
      <c r="M466" s="255"/>
      <c r="N466" s="257">
        <f>ROUND(L466*K466,2)</f>
        <v>0</v>
      </c>
      <c r="O466" s="255"/>
      <c r="P466" s="255"/>
      <c r="Q466" s="255"/>
      <c r="R466" s="34"/>
      <c r="T466" s="164" t="s">
        <v>33</v>
      </c>
      <c r="U466" s="41" t="s">
        <v>49</v>
      </c>
      <c r="V466" s="33"/>
      <c r="W466" s="165">
        <f>V466*K466</f>
        <v>0</v>
      </c>
      <c r="X466" s="165">
        <v>5.0323499999999997E-3</v>
      </c>
      <c r="Y466" s="165">
        <f>X466*K466</f>
        <v>5.0323499999999997E-3</v>
      </c>
      <c r="Z466" s="165">
        <v>0</v>
      </c>
      <c r="AA466" s="166">
        <f>Z466*K466</f>
        <v>0</v>
      </c>
      <c r="AR466" s="15" t="s">
        <v>282</v>
      </c>
      <c r="AT466" s="15" t="s">
        <v>166</v>
      </c>
      <c r="AU466" s="15" t="s">
        <v>102</v>
      </c>
      <c r="AY466" s="15" t="s">
        <v>165</v>
      </c>
      <c r="BE466" s="103">
        <f>IF(U466="základní",N466,0)</f>
        <v>0</v>
      </c>
      <c r="BF466" s="103">
        <f>IF(U466="snížená",N466,0)</f>
        <v>0</v>
      </c>
      <c r="BG466" s="103">
        <f>IF(U466="zákl. přenesená",N466,0)</f>
        <v>0</v>
      </c>
      <c r="BH466" s="103">
        <f>IF(U466="sníž. přenesená",N466,0)</f>
        <v>0</v>
      </c>
      <c r="BI466" s="103">
        <f>IF(U466="nulová",N466,0)</f>
        <v>0</v>
      </c>
      <c r="BJ466" s="15" t="s">
        <v>24</v>
      </c>
      <c r="BK466" s="103">
        <f>ROUND(L466*K466,2)</f>
        <v>0</v>
      </c>
      <c r="BL466" s="15" t="s">
        <v>282</v>
      </c>
      <c r="BM466" s="15" t="s">
        <v>683</v>
      </c>
    </row>
    <row r="467" spans="2:65" s="10" customFormat="1" ht="22.5" customHeight="1" x14ac:dyDescent="0.3">
      <c r="B467" s="167"/>
      <c r="C467" s="168"/>
      <c r="D467" s="168"/>
      <c r="E467" s="169" t="s">
        <v>33</v>
      </c>
      <c r="F467" s="258" t="s">
        <v>684</v>
      </c>
      <c r="G467" s="259"/>
      <c r="H467" s="259"/>
      <c r="I467" s="259"/>
      <c r="J467" s="168"/>
      <c r="K467" s="170">
        <v>1</v>
      </c>
      <c r="L467" s="168"/>
      <c r="M467" s="168"/>
      <c r="N467" s="168"/>
      <c r="O467" s="168"/>
      <c r="P467" s="168"/>
      <c r="Q467" s="168"/>
      <c r="R467" s="171"/>
      <c r="T467" s="172"/>
      <c r="U467" s="168"/>
      <c r="V467" s="168"/>
      <c r="W467" s="168"/>
      <c r="X467" s="168"/>
      <c r="Y467" s="168"/>
      <c r="Z467" s="168"/>
      <c r="AA467" s="173"/>
      <c r="AT467" s="174" t="s">
        <v>173</v>
      </c>
      <c r="AU467" s="174" t="s">
        <v>102</v>
      </c>
      <c r="AV467" s="10" t="s">
        <v>102</v>
      </c>
      <c r="AW467" s="10" t="s">
        <v>40</v>
      </c>
      <c r="AX467" s="10" t="s">
        <v>84</v>
      </c>
      <c r="AY467" s="174" t="s">
        <v>165</v>
      </c>
    </row>
    <row r="468" spans="2:65" s="1" customFormat="1" ht="44.25" customHeight="1" x14ac:dyDescent="0.3">
      <c r="B468" s="32"/>
      <c r="C468" s="160" t="s">
        <v>685</v>
      </c>
      <c r="D468" s="160" t="s">
        <v>166</v>
      </c>
      <c r="E468" s="161" t="s">
        <v>686</v>
      </c>
      <c r="F468" s="254" t="s">
        <v>687</v>
      </c>
      <c r="G468" s="255"/>
      <c r="H468" s="255"/>
      <c r="I468" s="255"/>
      <c r="J468" s="162" t="s">
        <v>422</v>
      </c>
      <c r="K468" s="163">
        <v>1.2809999999999999</v>
      </c>
      <c r="L468" s="256">
        <v>0</v>
      </c>
      <c r="M468" s="255"/>
      <c r="N468" s="257">
        <f t="shared" ref="N468:N477" si="25">ROUND(L468*K468,2)</f>
        <v>0</v>
      </c>
      <c r="O468" s="255"/>
      <c r="P468" s="255"/>
      <c r="Q468" s="255"/>
      <c r="R468" s="34"/>
      <c r="T468" s="164" t="s">
        <v>33</v>
      </c>
      <c r="U468" s="41" t="s">
        <v>49</v>
      </c>
      <c r="V468" s="33"/>
      <c r="W468" s="165">
        <f t="shared" ref="W468:W477" si="26">V468*K468</f>
        <v>0</v>
      </c>
      <c r="X468" s="165">
        <v>0</v>
      </c>
      <c r="Y468" s="165">
        <f t="shared" ref="Y468:Y477" si="27">X468*K468</f>
        <v>0</v>
      </c>
      <c r="Z468" s="165">
        <v>0</v>
      </c>
      <c r="AA468" s="166">
        <f t="shared" ref="AA468:AA477" si="28">Z468*K468</f>
        <v>0</v>
      </c>
      <c r="AR468" s="15" t="s">
        <v>282</v>
      </c>
      <c r="AT468" s="15" t="s">
        <v>166</v>
      </c>
      <c r="AU468" s="15" t="s">
        <v>102</v>
      </c>
      <c r="AY468" s="15" t="s">
        <v>165</v>
      </c>
      <c r="BE468" s="103">
        <f t="shared" ref="BE468:BE477" si="29">IF(U468="základní",N468,0)</f>
        <v>0</v>
      </c>
      <c r="BF468" s="103">
        <f t="shared" ref="BF468:BF477" si="30">IF(U468="snížená",N468,0)</f>
        <v>0</v>
      </c>
      <c r="BG468" s="103">
        <f t="shared" ref="BG468:BG477" si="31">IF(U468="zákl. přenesená",N468,0)</f>
        <v>0</v>
      </c>
      <c r="BH468" s="103">
        <f t="shared" ref="BH468:BH477" si="32">IF(U468="sníž. přenesená",N468,0)</f>
        <v>0</v>
      </c>
      <c r="BI468" s="103">
        <f t="shared" ref="BI468:BI477" si="33">IF(U468="nulová",N468,0)</f>
        <v>0</v>
      </c>
      <c r="BJ468" s="15" t="s">
        <v>24</v>
      </c>
      <c r="BK468" s="103">
        <f t="shared" ref="BK468:BK477" si="34">ROUND(L468*K468,2)</f>
        <v>0</v>
      </c>
      <c r="BL468" s="15" t="s">
        <v>282</v>
      </c>
      <c r="BM468" s="15" t="s">
        <v>688</v>
      </c>
    </row>
    <row r="469" spans="2:65" s="1" customFormat="1" ht="22.5" customHeight="1" x14ac:dyDescent="0.3">
      <c r="B469" s="32"/>
      <c r="C469" s="160" t="s">
        <v>689</v>
      </c>
      <c r="D469" s="160" t="s">
        <v>166</v>
      </c>
      <c r="E469" s="161" t="s">
        <v>690</v>
      </c>
      <c r="F469" s="254" t="s">
        <v>691</v>
      </c>
      <c r="G469" s="255"/>
      <c r="H469" s="255"/>
      <c r="I469" s="255"/>
      <c r="J469" s="162" t="s">
        <v>265</v>
      </c>
      <c r="K469" s="163">
        <v>12</v>
      </c>
      <c r="L469" s="256">
        <v>0</v>
      </c>
      <c r="M469" s="255"/>
      <c r="N469" s="257">
        <f t="shared" si="25"/>
        <v>0</v>
      </c>
      <c r="O469" s="255"/>
      <c r="P469" s="255"/>
      <c r="Q469" s="255"/>
      <c r="R469" s="34"/>
      <c r="T469" s="164" t="s">
        <v>33</v>
      </c>
      <c r="U469" s="41" t="s">
        <v>49</v>
      </c>
      <c r="V469" s="33"/>
      <c r="W469" s="165">
        <f t="shared" si="26"/>
        <v>0</v>
      </c>
      <c r="X469" s="165">
        <v>0</v>
      </c>
      <c r="Y469" s="165">
        <f t="shared" si="27"/>
        <v>0</v>
      </c>
      <c r="Z469" s="165">
        <v>4.8999999999999998E-4</v>
      </c>
      <c r="AA469" s="166">
        <f t="shared" si="28"/>
        <v>5.8799999999999998E-3</v>
      </c>
      <c r="AR469" s="15" t="s">
        <v>282</v>
      </c>
      <c r="AT469" s="15" t="s">
        <v>166</v>
      </c>
      <c r="AU469" s="15" t="s">
        <v>102</v>
      </c>
      <c r="AY469" s="15" t="s">
        <v>165</v>
      </c>
      <c r="BE469" s="103">
        <f t="shared" si="29"/>
        <v>0</v>
      </c>
      <c r="BF469" s="103">
        <f t="shared" si="30"/>
        <v>0</v>
      </c>
      <c r="BG469" s="103">
        <f t="shared" si="31"/>
        <v>0</v>
      </c>
      <c r="BH469" s="103">
        <f t="shared" si="32"/>
        <v>0</v>
      </c>
      <c r="BI469" s="103">
        <f t="shared" si="33"/>
        <v>0</v>
      </c>
      <c r="BJ469" s="15" t="s">
        <v>24</v>
      </c>
      <c r="BK469" s="103">
        <f t="shared" si="34"/>
        <v>0</v>
      </c>
      <c r="BL469" s="15" t="s">
        <v>282</v>
      </c>
      <c r="BM469" s="15" t="s">
        <v>692</v>
      </c>
    </row>
    <row r="470" spans="2:65" s="1" customFormat="1" ht="22.5" customHeight="1" x14ac:dyDescent="0.3">
      <c r="B470" s="32"/>
      <c r="C470" s="160" t="s">
        <v>693</v>
      </c>
      <c r="D470" s="160" t="s">
        <v>166</v>
      </c>
      <c r="E470" s="161" t="s">
        <v>694</v>
      </c>
      <c r="F470" s="254" t="s">
        <v>695</v>
      </c>
      <c r="G470" s="255"/>
      <c r="H470" s="255"/>
      <c r="I470" s="255"/>
      <c r="J470" s="162" t="s">
        <v>265</v>
      </c>
      <c r="K470" s="163">
        <v>2</v>
      </c>
      <c r="L470" s="256">
        <v>0</v>
      </c>
      <c r="M470" s="255"/>
      <c r="N470" s="257">
        <f t="shared" si="25"/>
        <v>0</v>
      </c>
      <c r="O470" s="255"/>
      <c r="P470" s="255"/>
      <c r="Q470" s="255"/>
      <c r="R470" s="34"/>
      <c r="T470" s="164" t="s">
        <v>33</v>
      </c>
      <c r="U470" s="41" t="s">
        <v>49</v>
      </c>
      <c r="V470" s="33"/>
      <c r="W470" s="165">
        <f t="shared" si="26"/>
        <v>0</v>
      </c>
      <c r="X470" s="165">
        <v>1.0901000000000001E-3</v>
      </c>
      <c r="Y470" s="165">
        <f t="shared" si="27"/>
        <v>2.1802000000000002E-3</v>
      </c>
      <c r="Z470" s="165">
        <v>0</v>
      </c>
      <c r="AA470" s="166">
        <f t="shared" si="28"/>
        <v>0</v>
      </c>
      <c r="AR470" s="15" t="s">
        <v>282</v>
      </c>
      <c r="AT470" s="15" t="s">
        <v>166</v>
      </c>
      <c r="AU470" s="15" t="s">
        <v>102</v>
      </c>
      <c r="AY470" s="15" t="s">
        <v>165</v>
      </c>
      <c r="BE470" s="103">
        <f t="shared" si="29"/>
        <v>0</v>
      </c>
      <c r="BF470" s="103">
        <f t="shared" si="30"/>
        <v>0</v>
      </c>
      <c r="BG470" s="103">
        <f t="shared" si="31"/>
        <v>0</v>
      </c>
      <c r="BH470" s="103">
        <f t="shared" si="32"/>
        <v>0</v>
      </c>
      <c r="BI470" s="103">
        <f t="shared" si="33"/>
        <v>0</v>
      </c>
      <c r="BJ470" s="15" t="s">
        <v>24</v>
      </c>
      <c r="BK470" s="103">
        <f t="shared" si="34"/>
        <v>0</v>
      </c>
      <c r="BL470" s="15" t="s">
        <v>282</v>
      </c>
      <c r="BM470" s="15" t="s">
        <v>696</v>
      </c>
    </row>
    <row r="471" spans="2:65" s="1" customFormat="1" ht="22.5" customHeight="1" x14ac:dyDescent="0.3">
      <c r="B471" s="32"/>
      <c r="C471" s="160" t="s">
        <v>697</v>
      </c>
      <c r="D471" s="160" t="s">
        <v>166</v>
      </c>
      <c r="E471" s="161" t="s">
        <v>698</v>
      </c>
      <c r="F471" s="254" t="s">
        <v>699</v>
      </c>
      <c r="G471" s="255"/>
      <c r="H471" s="255"/>
      <c r="I471" s="255"/>
      <c r="J471" s="162" t="s">
        <v>550</v>
      </c>
      <c r="K471" s="163">
        <v>1</v>
      </c>
      <c r="L471" s="256">
        <v>0</v>
      </c>
      <c r="M471" s="255"/>
      <c r="N471" s="257">
        <f t="shared" si="25"/>
        <v>0</v>
      </c>
      <c r="O471" s="255"/>
      <c r="P471" s="255"/>
      <c r="Q471" s="255"/>
      <c r="R471" s="34"/>
      <c r="T471" s="164" t="s">
        <v>33</v>
      </c>
      <c r="U471" s="41" t="s">
        <v>49</v>
      </c>
      <c r="V471" s="33"/>
      <c r="W471" s="165">
        <f t="shared" si="26"/>
        <v>0</v>
      </c>
      <c r="X471" s="165">
        <v>0</v>
      </c>
      <c r="Y471" s="165">
        <f t="shared" si="27"/>
        <v>0</v>
      </c>
      <c r="Z471" s="165">
        <v>1.56E-3</v>
      </c>
      <c r="AA471" s="166">
        <f t="shared" si="28"/>
        <v>1.56E-3</v>
      </c>
      <c r="AR471" s="15" t="s">
        <v>282</v>
      </c>
      <c r="AT471" s="15" t="s">
        <v>166</v>
      </c>
      <c r="AU471" s="15" t="s">
        <v>102</v>
      </c>
      <c r="AY471" s="15" t="s">
        <v>165</v>
      </c>
      <c r="BE471" s="103">
        <f t="shared" si="29"/>
        <v>0</v>
      </c>
      <c r="BF471" s="103">
        <f t="shared" si="30"/>
        <v>0</v>
      </c>
      <c r="BG471" s="103">
        <f t="shared" si="31"/>
        <v>0</v>
      </c>
      <c r="BH471" s="103">
        <f t="shared" si="32"/>
        <v>0</v>
      </c>
      <c r="BI471" s="103">
        <f t="shared" si="33"/>
        <v>0</v>
      </c>
      <c r="BJ471" s="15" t="s">
        <v>24</v>
      </c>
      <c r="BK471" s="103">
        <f t="shared" si="34"/>
        <v>0</v>
      </c>
      <c r="BL471" s="15" t="s">
        <v>282</v>
      </c>
      <c r="BM471" s="15" t="s">
        <v>700</v>
      </c>
    </row>
    <row r="472" spans="2:65" s="1" customFormat="1" ht="22.5" customHeight="1" x14ac:dyDescent="0.3">
      <c r="B472" s="32"/>
      <c r="C472" s="160" t="s">
        <v>701</v>
      </c>
      <c r="D472" s="160" t="s">
        <v>166</v>
      </c>
      <c r="E472" s="161" t="s">
        <v>702</v>
      </c>
      <c r="F472" s="254" t="s">
        <v>703</v>
      </c>
      <c r="G472" s="255"/>
      <c r="H472" s="255"/>
      <c r="I472" s="255"/>
      <c r="J472" s="162" t="s">
        <v>550</v>
      </c>
      <c r="K472" s="163">
        <v>6</v>
      </c>
      <c r="L472" s="256">
        <v>0</v>
      </c>
      <c r="M472" s="255"/>
      <c r="N472" s="257">
        <f t="shared" si="25"/>
        <v>0</v>
      </c>
      <c r="O472" s="255"/>
      <c r="P472" s="255"/>
      <c r="Q472" s="255"/>
      <c r="R472" s="34"/>
      <c r="T472" s="164" t="s">
        <v>33</v>
      </c>
      <c r="U472" s="41" t="s">
        <v>49</v>
      </c>
      <c r="V472" s="33"/>
      <c r="W472" s="165">
        <f t="shared" si="26"/>
        <v>0</v>
      </c>
      <c r="X472" s="165">
        <v>0</v>
      </c>
      <c r="Y472" s="165">
        <f t="shared" si="27"/>
        <v>0</v>
      </c>
      <c r="Z472" s="165">
        <v>8.5999999999999998E-4</v>
      </c>
      <c r="AA472" s="166">
        <f t="shared" si="28"/>
        <v>5.1599999999999997E-3</v>
      </c>
      <c r="AR472" s="15" t="s">
        <v>282</v>
      </c>
      <c r="AT472" s="15" t="s">
        <v>166</v>
      </c>
      <c r="AU472" s="15" t="s">
        <v>102</v>
      </c>
      <c r="AY472" s="15" t="s">
        <v>165</v>
      </c>
      <c r="BE472" s="103">
        <f t="shared" si="29"/>
        <v>0</v>
      </c>
      <c r="BF472" s="103">
        <f t="shared" si="30"/>
        <v>0</v>
      </c>
      <c r="BG472" s="103">
        <f t="shared" si="31"/>
        <v>0</v>
      </c>
      <c r="BH472" s="103">
        <f t="shared" si="32"/>
        <v>0</v>
      </c>
      <c r="BI472" s="103">
        <f t="shared" si="33"/>
        <v>0</v>
      </c>
      <c r="BJ472" s="15" t="s">
        <v>24</v>
      </c>
      <c r="BK472" s="103">
        <f t="shared" si="34"/>
        <v>0</v>
      </c>
      <c r="BL472" s="15" t="s">
        <v>282</v>
      </c>
      <c r="BM472" s="15" t="s">
        <v>704</v>
      </c>
    </row>
    <row r="473" spans="2:65" s="1" customFormat="1" ht="31.5" customHeight="1" x14ac:dyDescent="0.3">
      <c r="B473" s="32"/>
      <c r="C473" s="160" t="s">
        <v>705</v>
      </c>
      <c r="D473" s="160" t="s">
        <v>166</v>
      </c>
      <c r="E473" s="161" t="s">
        <v>706</v>
      </c>
      <c r="F473" s="254" t="s">
        <v>707</v>
      </c>
      <c r="G473" s="255"/>
      <c r="H473" s="255"/>
      <c r="I473" s="255"/>
      <c r="J473" s="162" t="s">
        <v>550</v>
      </c>
      <c r="K473" s="163">
        <v>1</v>
      </c>
      <c r="L473" s="256">
        <v>0</v>
      </c>
      <c r="M473" s="255"/>
      <c r="N473" s="257">
        <f t="shared" si="25"/>
        <v>0</v>
      </c>
      <c r="O473" s="255"/>
      <c r="P473" s="255"/>
      <c r="Q473" s="255"/>
      <c r="R473" s="34"/>
      <c r="T473" s="164" t="s">
        <v>33</v>
      </c>
      <c r="U473" s="41" t="s">
        <v>49</v>
      </c>
      <c r="V473" s="33"/>
      <c r="W473" s="165">
        <f t="shared" si="26"/>
        <v>0</v>
      </c>
      <c r="X473" s="165">
        <v>1.9601000000000002E-3</v>
      </c>
      <c r="Y473" s="165">
        <f t="shared" si="27"/>
        <v>1.9601000000000002E-3</v>
      </c>
      <c r="Z473" s="165">
        <v>0</v>
      </c>
      <c r="AA473" s="166">
        <f t="shared" si="28"/>
        <v>0</v>
      </c>
      <c r="AR473" s="15" t="s">
        <v>282</v>
      </c>
      <c r="AT473" s="15" t="s">
        <v>166</v>
      </c>
      <c r="AU473" s="15" t="s">
        <v>102</v>
      </c>
      <c r="AY473" s="15" t="s">
        <v>165</v>
      </c>
      <c r="BE473" s="103">
        <f t="shared" si="29"/>
        <v>0</v>
      </c>
      <c r="BF473" s="103">
        <f t="shared" si="30"/>
        <v>0</v>
      </c>
      <c r="BG473" s="103">
        <f t="shared" si="31"/>
        <v>0</v>
      </c>
      <c r="BH473" s="103">
        <f t="shared" si="32"/>
        <v>0</v>
      </c>
      <c r="BI473" s="103">
        <f t="shared" si="33"/>
        <v>0</v>
      </c>
      <c r="BJ473" s="15" t="s">
        <v>24</v>
      </c>
      <c r="BK473" s="103">
        <f t="shared" si="34"/>
        <v>0</v>
      </c>
      <c r="BL473" s="15" t="s">
        <v>282</v>
      </c>
      <c r="BM473" s="15" t="s">
        <v>708</v>
      </c>
    </row>
    <row r="474" spans="2:65" s="1" customFormat="1" ht="31.5" customHeight="1" x14ac:dyDescent="0.3">
      <c r="B474" s="32"/>
      <c r="C474" s="160" t="s">
        <v>709</v>
      </c>
      <c r="D474" s="160" t="s">
        <v>166</v>
      </c>
      <c r="E474" s="161" t="s">
        <v>710</v>
      </c>
      <c r="F474" s="254" t="s">
        <v>711</v>
      </c>
      <c r="G474" s="255"/>
      <c r="H474" s="255"/>
      <c r="I474" s="255"/>
      <c r="J474" s="162" t="s">
        <v>550</v>
      </c>
      <c r="K474" s="163">
        <v>6</v>
      </c>
      <c r="L474" s="256">
        <v>0</v>
      </c>
      <c r="M474" s="255"/>
      <c r="N474" s="257">
        <f t="shared" si="25"/>
        <v>0</v>
      </c>
      <c r="O474" s="255"/>
      <c r="P474" s="255"/>
      <c r="Q474" s="255"/>
      <c r="R474" s="34"/>
      <c r="T474" s="164" t="s">
        <v>33</v>
      </c>
      <c r="U474" s="41" t="s">
        <v>49</v>
      </c>
      <c r="V474" s="33"/>
      <c r="W474" s="165">
        <f t="shared" si="26"/>
        <v>0</v>
      </c>
      <c r="X474" s="165">
        <v>2.8400999999999999E-3</v>
      </c>
      <c r="Y474" s="165">
        <f t="shared" si="27"/>
        <v>1.7040599999999999E-2</v>
      </c>
      <c r="Z474" s="165">
        <v>0</v>
      </c>
      <c r="AA474" s="166">
        <f t="shared" si="28"/>
        <v>0</v>
      </c>
      <c r="AR474" s="15" t="s">
        <v>282</v>
      </c>
      <c r="AT474" s="15" t="s">
        <v>166</v>
      </c>
      <c r="AU474" s="15" t="s">
        <v>102</v>
      </c>
      <c r="AY474" s="15" t="s">
        <v>165</v>
      </c>
      <c r="BE474" s="103">
        <f t="shared" si="29"/>
        <v>0</v>
      </c>
      <c r="BF474" s="103">
        <f t="shared" si="30"/>
        <v>0</v>
      </c>
      <c r="BG474" s="103">
        <f t="shared" si="31"/>
        <v>0</v>
      </c>
      <c r="BH474" s="103">
        <f t="shared" si="32"/>
        <v>0</v>
      </c>
      <c r="BI474" s="103">
        <f t="shared" si="33"/>
        <v>0</v>
      </c>
      <c r="BJ474" s="15" t="s">
        <v>24</v>
      </c>
      <c r="BK474" s="103">
        <f t="shared" si="34"/>
        <v>0</v>
      </c>
      <c r="BL474" s="15" t="s">
        <v>282</v>
      </c>
      <c r="BM474" s="15" t="s">
        <v>712</v>
      </c>
    </row>
    <row r="475" spans="2:65" s="1" customFormat="1" ht="22.5" customHeight="1" x14ac:dyDescent="0.3">
      <c r="B475" s="32"/>
      <c r="C475" s="160" t="s">
        <v>30</v>
      </c>
      <c r="D475" s="160" t="s">
        <v>166</v>
      </c>
      <c r="E475" s="161" t="s">
        <v>713</v>
      </c>
      <c r="F475" s="254" t="s">
        <v>714</v>
      </c>
      <c r="G475" s="255"/>
      <c r="H475" s="255"/>
      <c r="I475" s="255"/>
      <c r="J475" s="162" t="s">
        <v>265</v>
      </c>
      <c r="K475" s="163">
        <v>6</v>
      </c>
      <c r="L475" s="256">
        <v>0</v>
      </c>
      <c r="M475" s="255"/>
      <c r="N475" s="257">
        <f t="shared" si="25"/>
        <v>0</v>
      </c>
      <c r="O475" s="255"/>
      <c r="P475" s="255"/>
      <c r="Q475" s="255"/>
      <c r="R475" s="34"/>
      <c r="T475" s="164" t="s">
        <v>33</v>
      </c>
      <c r="U475" s="41" t="s">
        <v>49</v>
      </c>
      <c r="V475" s="33"/>
      <c r="W475" s="165">
        <f t="shared" si="26"/>
        <v>0</v>
      </c>
      <c r="X475" s="165">
        <v>0</v>
      </c>
      <c r="Y475" s="165">
        <f t="shared" si="27"/>
        <v>0</v>
      </c>
      <c r="Z475" s="165">
        <v>8.4999999999999995E-4</v>
      </c>
      <c r="AA475" s="166">
        <f t="shared" si="28"/>
        <v>5.0999999999999995E-3</v>
      </c>
      <c r="AR475" s="15" t="s">
        <v>282</v>
      </c>
      <c r="AT475" s="15" t="s">
        <v>166</v>
      </c>
      <c r="AU475" s="15" t="s">
        <v>102</v>
      </c>
      <c r="AY475" s="15" t="s">
        <v>165</v>
      </c>
      <c r="BE475" s="103">
        <f t="shared" si="29"/>
        <v>0</v>
      </c>
      <c r="BF475" s="103">
        <f t="shared" si="30"/>
        <v>0</v>
      </c>
      <c r="BG475" s="103">
        <f t="shared" si="31"/>
        <v>0</v>
      </c>
      <c r="BH475" s="103">
        <f t="shared" si="32"/>
        <v>0</v>
      </c>
      <c r="BI475" s="103">
        <f t="shared" si="33"/>
        <v>0</v>
      </c>
      <c r="BJ475" s="15" t="s">
        <v>24</v>
      </c>
      <c r="BK475" s="103">
        <f t="shared" si="34"/>
        <v>0</v>
      </c>
      <c r="BL475" s="15" t="s">
        <v>282</v>
      </c>
      <c r="BM475" s="15" t="s">
        <v>715</v>
      </c>
    </row>
    <row r="476" spans="2:65" s="1" customFormat="1" ht="22.5" customHeight="1" x14ac:dyDescent="0.3">
      <c r="B476" s="32"/>
      <c r="C476" s="160" t="s">
        <v>716</v>
      </c>
      <c r="D476" s="160" t="s">
        <v>166</v>
      </c>
      <c r="E476" s="161" t="s">
        <v>717</v>
      </c>
      <c r="F476" s="254" t="s">
        <v>718</v>
      </c>
      <c r="G476" s="255"/>
      <c r="H476" s="255"/>
      <c r="I476" s="255"/>
      <c r="J476" s="162" t="s">
        <v>265</v>
      </c>
      <c r="K476" s="163">
        <v>1</v>
      </c>
      <c r="L476" s="256">
        <v>0</v>
      </c>
      <c r="M476" s="255"/>
      <c r="N476" s="257">
        <f t="shared" si="25"/>
        <v>0</v>
      </c>
      <c r="O476" s="255"/>
      <c r="P476" s="255"/>
      <c r="Q476" s="255"/>
      <c r="R476" s="34"/>
      <c r="T476" s="164" t="s">
        <v>33</v>
      </c>
      <c r="U476" s="41" t="s">
        <v>49</v>
      </c>
      <c r="V476" s="33"/>
      <c r="W476" s="165">
        <f t="shared" si="26"/>
        <v>0</v>
      </c>
      <c r="X476" s="165">
        <v>1.829162E-4</v>
      </c>
      <c r="Y476" s="165">
        <f t="shared" si="27"/>
        <v>1.829162E-4</v>
      </c>
      <c r="Z476" s="165">
        <v>0</v>
      </c>
      <c r="AA476" s="166">
        <f t="shared" si="28"/>
        <v>0</v>
      </c>
      <c r="AR476" s="15" t="s">
        <v>282</v>
      </c>
      <c r="AT476" s="15" t="s">
        <v>166</v>
      </c>
      <c r="AU476" s="15" t="s">
        <v>102</v>
      </c>
      <c r="AY476" s="15" t="s">
        <v>165</v>
      </c>
      <c r="BE476" s="103">
        <f t="shared" si="29"/>
        <v>0</v>
      </c>
      <c r="BF476" s="103">
        <f t="shared" si="30"/>
        <v>0</v>
      </c>
      <c r="BG476" s="103">
        <f t="shared" si="31"/>
        <v>0</v>
      </c>
      <c r="BH476" s="103">
        <f t="shared" si="32"/>
        <v>0</v>
      </c>
      <c r="BI476" s="103">
        <f t="shared" si="33"/>
        <v>0</v>
      </c>
      <c r="BJ476" s="15" t="s">
        <v>24</v>
      </c>
      <c r="BK476" s="103">
        <f t="shared" si="34"/>
        <v>0</v>
      </c>
      <c r="BL476" s="15" t="s">
        <v>282</v>
      </c>
      <c r="BM476" s="15" t="s">
        <v>719</v>
      </c>
    </row>
    <row r="477" spans="2:65" s="1" customFormat="1" ht="22.5" customHeight="1" x14ac:dyDescent="0.3">
      <c r="B477" s="32"/>
      <c r="C477" s="183" t="s">
        <v>720</v>
      </c>
      <c r="D477" s="183" t="s">
        <v>271</v>
      </c>
      <c r="E477" s="184" t="s">
        <v>721</v>
      </c>
      <c r="F477" s="264" t="s">
        <v>722</v>
      </c>
      <c r="G477" s="265"/>
      <c r="H477" s="265"/>
      <c r="I477" s="265"/>
      <c r="J477" s="185" t="s">
        <v>265</v>
      </c>
      <c r="K477" s="186">
        <v>1</v>
      </c>
      <c r="L477" s="266">
        <v>0</v>
      </c>
      <c r="M477" s="265"/>
      <c r="N477" s="267">
        <f t="shared" si="25"/>
        <v>0</v>
      </c>
      <c r="O477" s="255"/>
      <c r="P477" s="255"/>
      <c r="Q477" s="255"/>
      <c r="R477" s="34"/>
      <c r="T477" s="164" t="s">
        <v>33</v>
      </c>
      <c r="U477" s="41" t="s">
        <v>49</v>
      </c>
      <c r="V477" s="33"/>
      <c r="W477" s="165">
        <f t="shared" si="26"/>
        <v>0</v>
      </c>
      <c r="X477" s="165">
        <v>3.8000000000000002E-4</v>
      </c>
      <c r="Y477" s="165">
        <f t="shared" si="27"/>
        <v>3.8000000000000002E-4</v>
      </c>
      <c r="Z477" s="165">
        <v>0</v>
      </c>
      <c r="AA477" s="166">
        <f t="shared" si="28"/>
        <v>0</v>
      </c>
      <c r="AR477" s="15" t="s">
        <v>387</v>
      </c>
      <c r="AT477" s="15" t="s">
        <v>271</v>
      </c>
      <c r="AU477" s="15" t="s">
        <v>102</v>
      </c>
      <c r="AY477" s="15" t="s">
        <v>165</v>
      </c>
      <c r="BE477" s="103">
        <f t="shared" si="29"/>
        <v>0</v>
      </c>
      <c r="BF477" s="103">
        <f t="shared" si="30"/>
        <v>0</v>
      </c>
      <c r="BG477" s="103">
        <f t="shared" si="31"/>
        <v>0</v>
      </c>
      <c r="BH477" s="103">
        <f t="shared" si="32"/>
        <v>0</v>
      </c>
      <c r="BI477" s="103">
        <f t="shared" si="33"/>
        <v>0</v>
      </c>
      <c r="BJ477" s="15" t="s">
        <v>24</v>
      </c>
      <c r="BK477" s="103">
        <f t="shared" si="34"/>
        <v>0</v>
      </c>
      <c r="BL477" s="15" t="s">
        <v>282</v>
      </c>
      <c r="BM477" s="15" t="s">
        <v>723</v>
      </c>
    </row>
    <row r="478" spans="2:65" s="1" customFormat="1" ht="42" customHeight="1" x14ac:dyDescent="0.3">
      <c r="B478" s="32"/>
      <c r="C478" s="33"/>
      <c r="D478" s="33"/>
      <c r="E478" s="33"/>
      <c r="F478" s="268" t="s">
        <v>724</v>
      </c>
      <c r="G478" s="213"/>
      <c r="H478" s="213"/>
      <c r="I478" s="213"/>
      <c r="J478" s="33"/>
      <c r="K478" s="33"/>
      <c r="L478" s="33"/>
      <c r="M478" s="33"/>
      <c r="N478" s="33"/>
      <c r="O478" s="33"/>
      <c r="P478" s="33"/>
      <c r="Q478" s="33"/>
      <c r="R478" s="34"/>
      <c r="T478" s="75"/>
      <c r="U478" s="33"/>
      <c r="V478" s="33"/>
      <c r="W478" s="33"/>
      <c r="X478" s="33"/>
      <c r="Y478" s="33"/>
      <c r="Z478" s="33"/>
      <c r="AA478" s="76"/>
      <c r="AT478" s="15" t="s">
        <v>603</v>
      </c>
      <c r="AU478" s="15" t="s">
        <v>102</v>
      </c>
    </row>
    <row r="479" spans="2:65" s="1" customFormat="1" ht="31.5" customHeight="1" x14ac:dyDescent="0.3">
      <c r="B479" s="32"/>
      <c r="C479" s="160" t="s">
        <v>725</v>
      </c>
      <c r="D479" s="160" t="s">
        <v>166</v>
      </c>
      <c r="E479" s="161" t="s">
        <v>726</v>
      </c>
      <c r="F479" s="254" t="s">
        <v>727</v>
      </c>
      <c r="G479" s="255"/>
      <c r="H479" s="255"/>
      <c r="I479" s="255"/>
      <c r="J479" s="162" t="s">
        <v>451</v>
      </c>
      <c r="K479" s="187">
        <v>0</v>
      </c>
      <c r="L479" s="256">
        <v>0</v>
      </c>
      <c r="M479" s="255"/>
      <c r="N479" s="257">
        <f>ROUND(L479*K479,2)</f>
        <v>0</v>
      </c>
      <c r="O479" s="255"/>
      <c r="P479" s="255"/>
      <c r="Q479" s="255"/>
      <c r="R479" s="34"/>
      <c r="T479" s="164" t="s">
        <v>33</v>
      </c>
      <c r="U479" s="41" t="s">
        <v>49</v>
      </c>
      <c r="V479" s="33"/>
      <c r="W479" s="165">
        <f>V479*K479</f>
        <v>0</v>
      </c>
      <c r="X479" s="165">
        <v>0</v>
      </c>
      <c r="Y479" s="165">
        <f>X479*K479</f>
        <v>0</v>
      </c>
      <c r="Z479" s="165">
        <v>0</v>
      </c>
      <c r="AA479" s="166">
        <f>Z479*K479</f>
        <v>0</v>
      </c>
      <c r="AR479" s="15" t="s">
        <v>282</v>
      </c>
      <c r="AT479" s="15" t="s">
        <v>166</v>
      </c>
      <c r="AU479" s="15" t="s">
        <v>102</v>
      </c>
      <c r="AY479" s="15" t="s">
        <v>165</v>
      </c>
      <c r="BE479" s="103">
        <f>IF(U479="základní",N479,0)</f>
        <v>0</v>
      </c>
      <c r="BF479" s="103">
        <f>IF(U479="snížená",N479,0)</f>
        <v>0</v>
      </c>
      <c r="BG479" s="103">
        <f>IF(U479="zákl. přenesená",N479,0)</f>
        <v>0</v>
      </c>
      <c r="BH479" s="103">
        <f>IF(U479="sníž. přenesená",N479,0)</f>
        <v>0</v>
      </c>
      <c r="BI479" s="103">
        <f>IF(U479="nulová",N479,0)</f>
        <v>0</v>
      </c>
      <c r="BJ479" s="15" t="s">
        <v>24</v>
      </c>
      <c r="BK479" s="103">
        <f>ROUND(L479*K479,2)</f>
        <v>0</v>
      </c>
      <c r="BL479" s="15" t="s">
        <v>282</v>
      </c>
      <c r="BM479" s="15" t="s">
        <v>728</v>
      </c>
    </row>
    <row r="480" spans="2:65" s="9" customFormat="1" ht="29.85" customHeight="1" x14ac:dyDescent="0.3">
      <c r="B480" s="149"/>
      <c r="C480" s="150"/>
      <c r="D480" s="159" t="s">
        <v>129</v>
      </c>
      <c r="E480" s="159"/>
      <c r="F480" s="159"/>
      <c r="G480" s="159"/>
      <c r="H480" s="159"/>
      <c r="I480" s="159"/>
      <c r="J480" s="159"/>
      <c r="K480" s="159"/>
      <c r="L480" s="159"/>
      <c r="M480" s="159"/>
      <c r="N480" s="275">
        <f>BK480</f>
        <v>0</v>
      </c>
      <c r="O480" s="276"/>
      <c r="P480" s="276"/>
      <c r="Q480" s="276"/>
      <c r="R480" s="152"/>
      <c r="T480" s="153"/>
      <c r="U480" s="150"/>
      <c r="V480" s="150"/>
      <c r="W480" s="154">
        <f>SUM(W481:W495)</f>
        <v>0</v>
      </c>
      <c r="X480" s="150"/>
      <c r="Y480" s="154">
        <f>SUM(Y481:Y495)</f>
        <v>0.11105000000000001</v>
      </c>
      <c r="Z480" s="150"/>
      <c r="AA480" s="155">
        <f>SUM(AA481:AA495)</f>
        <v>0</v>
      </c>
      <c r="AR480" s="156" t="s">
        <v>102</v>
      </c>
      <c r="AT480" s="157" t="s">
        <v>83</v>
      </c>
      <c r="AU480" s="157" t="s">
        <v>24</v>
      </c>
      <c r="AY480" s="156" t="s">
        <v>165</v>
      </c>
      <c r="BK480" s="158">
        <f>SUM(BK481:BK495)</f>
        <v>0</v>
      </c>
    </row>
    <row r="481" spans="2:65" s="1" customFormat="1" ht="44.25" customHeight="1" x14ac:dyDescent="0.3">
      <c r="B481" s="32"/>
      <c r="C481" s="160" t="s">
        <v>729</v>
      </c>
      <c r="D481" s="160" t="s">
        <v>166</v>
      </c>
      <c r="E481" s="161" t="s">
        <v>730</v>
      </c>
      <c r="F481" s="254" t="s">
        <v>731</v>
      </c>
      <c r="G481" s="255"/>
      <c r="H481" s="255"/>
      <c r="I481" s="255"/>
      <c r="J481" s="162" t="s">
        <v>550</v>
      </c>
      <c r="K481" s="163">
        <v>6</v>
      </c>
      <c r="L481" s="256">
        <v>0</v>
      </c>
      <c r="M481" s="255"/>
      <c r="N481" s="257">
        <f>ROUND(L481*K481,2)</f>
        <v>0</v>
      </c>
      <c r="O481" s="255"/>
      <c r="P481" s="255"/>
      <c r="Q481" s="255"/>
      <c r="R481" s="34"/>
      <c r="T481" s="164" t="s">
        <v>33</v>
      </c>
      <c r="U481" s="41" t="s">
        <v>49</v>
      </c>
      <c r="V481" s="33"/>
      <c r="W481" s="165">
        <f>V481*K481</f>
        <v>0</v>
      </c>
      <c r="X481" s="165">
        <v>9.1999999999999998E-3</v>
      </c>
      <c r="Y481" s="165">
        <f>X481*K481</f>
        <v>5.5199999999999999E-2</v>
      </c>
      <c r="Z481" s="165">
        <v>0</v>
      </c>
      <c r="AA481" s="166">
        <f>Z481*K481</f>
        <v>0</v>
      </c>
      <c r="AR481" s="15" t="s">
        <v>282</v>
      </c>
      <c r="AT481" s="15" t="s">
        <v>166</v>
      </c>
      <c r="AU481" s="15" t="s">
        <v>102</v>
      </c>
      <c r="AY481" s="15" t="s">
        <v>165</v>
      </c>
      <c r="BE481" s="103">
        <f>IF(U481="základní",N481,0)</f>
        <v>0</v>
      </c>
      <c r="BF481" s="103">
        <f>IF(U481="snížená",N481,0)</f>
        <v>0</v>
      </c>
      <c r="BG481" s="103">
        <f>IF(U481="zákl. přenesená",N481,0)</f>
        <v>0</v>
      </c>
      <c r="BH481" s="103">
        <f>IF(U481="sníž. přenesená",N481,0)</f>
        <v>0</v>
      </c>
      <c r="BI481" s="103">
        <f>IF(U481="nulová",N481,0)</f>
        <v>0</v>
      </c>
      <c r="BJ481" s="15" t="s">
        <v>24</v>
      </c>
      <c r="BK481" s="103">
        <f>ROUND(L481*K481,2)</f>
        <v>0</v>
      </c>
      <c r="BL481" s="15" t="s">
        <v>282</v>
      </c>
      <c r="BM481" s="15" t="s">
        <v>732</v>
      </c>
    </row>
    <row r="482" spans="2:65" s="10" customFormat="1" ht="22.5" customHeight="1" x14ac:dyDescent="0.3">
      <c r="B482" s="167"/>
      <c r="C482" s="168"/>
      <c r="D482" s="168"/>
      <c r="E482" s="169" t="s">
        <v>33</v>
      </c>
      <c r="F482" s="258" t="s">
        <v>557</v>
      </c>
      <c r="G482" s="259"/>
      <c r="H482" s="259"/>
      <c r="I482" s="259"/>
      <c r="J482" s="168"/>
      <c r="K482" s="170">
        <v>6</v>
      </c>
      <c r="L482" s="168"/>
      <c r="M482" s="168"/>
      <c r="N482" s="168"/>
      <c r="O482" s="168"/>
      <c r="P482" s="168"/>
      <c r="Q482" s="168"/>
      <c r="R482" s="171"/>
      <c r="T482" s="172"/>
      <c r="U482" s="168"/>
      <c r="V482" s="168"/>
      <c r="W482" s="168"/>
      <c r="X482" s="168"/>
      <c r="Y482" s="168"/>
      <c r="Z482" s="168"/>
      <c r="AA482" s="173"/>
      <c r="AT482" s="174" t="s">
        <v>173</v>
      </c>
      <c r="AU482" s="174" t="s">
        <v>102</v>
      </c>
      <c r="AV482" s="10" t="s">
        <v>102</v>
      </c>
      <c r="AW482" s="10" t="s">
        <v>40</v>
      </c>
      <c r="AX482" s="10" t="s">
        <v>84</v>
      </c>
      <c r="AY482" s="174" t="s">
        <v>165</v>
      </c>
    </row>
    <row r="483" spans="2:65" s="1" customFormat="1" ht="44.25" customHeight="1" x14ac:dyDescent="0.3">
      <c r="B483" s="32"/>
      <c r="C483" s="160" t="s">
        <v>733</v>
      </c>
      <c r="D483" s="160" t="s">
        <v>166</v>
      </c>
      <c r="E483" s="161" t="s">
        <v>734</v>
      </c>
      <c r="F483" s="254" t="s">
        <v>735</v>
      </c>
      <c r="G483" s="255"/>
      <c r="H483" s="255"/>
      <c r="I483" s="255"/>
      <c r="J483" s="162" t="s">
        <v>550</v>
      </c>
      <c r="K483" s="163">
        <v>1</v>
      </c>
      <c r="L483" s="256">
        <v>0</v>
      </c>
      <c r="M483" s="255"/>
      <c r="N483" s="257">
        <f>ROUND(L483*K483,2)</f>
        <v>0</v>
      </c>
      <c r="O483" s="255"/>
      <c r="P483" s="255"/>
      <c r="Q483" s="255"/>
      <c r="R483" s="34"/>
      <c r="T483" s="164" t="s">
        <v>33</v>
      </c>
      <c r="U483" s="41" t="s">
        <v>49</v>
      </c>
      <c r="V483" s="33"/>
      <c r="W483" s="165">
        <f>V483*K483</f>
        <v>0</v>
      </c>
      <c r="X483" s="165">
        <v>1.7649999999999999E-2</v>
      </c>
      <c r="Y483" s="165">
        <f>X483*K483</f>
        <v>1.7649999999999999E-2</v>
      </c>
      <c r="Z483" s="165">
        <v>0</v>
      </c>
      <c r="AA483" s="166">
        <f>Z483*K483</f>
        <v>0</v>
      </c>
      <c r="AR483" s="15" t="s">
        <v>282</v>
      </c>
      <c r="AT483" s="15" t="s">
        <v>166</v>
      </c>
      <c r="AU483" s="15" t="s">
        <v>102</v>
      </c>
      <c r="AY483" s="15" t="s">
        <v>165</v>
      </c>
      <c r="BE483" s="103">
        <f>IF(U483="základní",N483,0)</f>
        <v>0</v>
      </c>
      <c r="BF483" s="103">
        <f>IF(U483="snížená",N483,0)</f>
        <v>0</v>
      </c>
      <c r="BG483" s="103">
        <f>IF(U483="zákl. přenesená",N483,0)</f>
        <v>0</v>
      </c>
      <c r="BH483" s="103">
        <f>IF(U483="sníž. přenesená",N483,0)</f>
        <v>0</v>
      </c>
      <c r="BI483" s="103">
        <f>IF(U483="nulová",N483,0)</f>
        <v>0</v>
      </c>
      <c r="BJ483" s="15" t="s">
        <v>24</v>
      </c>
      <c r="BK483" s="103">
        <f>ROUND(L483*K483,2)</f>
        <v>0</v>
      </c>
      <c r="BL483" s="15" t="s">
        <v>282</v>
      </c>
      <c r="BM483" s="15" t="s">
        <v>736</v>
      </c>
    </row>
    <row r="484" spans="2:65" s="10" customFormat="1" ht="22.5" customHeight="1" x14ac:dyDescent="0.3">
      <c r="B484" s="167"/>
      <c r="C484" s="168"/>
      <c r="D484" s="168"/>
      <c r="E484" s="169" t="s">
        <v>33</v>
      </c>
      <c r="F484" s="258" t="s">
        <v>556</v>
      </c>
      <c r="G484" s="259"/>
      <c r="H484" s="259"/>
      <c r="I484" s="259"/>
      <c r="J484" s="168"/>
      <c r="K484" s="170">
        <v>1</v>
      </c>
      <c r="L484" s="168"/>
      <c r="M484" s="168"/>
      <c r="N484" s="168"/>
      <c r="O484" s="168"/>
      <c r="P484" s="168"/>
      <c r="Q484" s="168"/>
      <c r="R484" s="171"/>
      <c r="T484" s="172"/>
      <c r="U484" s="168"/>
      <c r="V484" s="168"/>
      <c r="W484" s="168"/>
      <c r="X484" s="168"/>
      <c r="Y484" s="168"/>
      <c r="Z484" s="168"/>
      <c r="AA484" s="173"/>
      <c r="AT484" s="174" t="s">
        <v>173</v>
      </c>
      <c r="AU484" s="174" t="s">
        <v>102</v>
      </c>
      <c r="AV484" s="10" t="s">
        <v>102</v>
      </c>
      <c r="AW484" s="10" t="s">
        <v>40</v>
      </c>
      <c r="AX484" s="10" t="s">
        <v>84</v>
      </c>
      <c r="AY484" s="174" t="s">
        <v>165</v>
      </c>
    </row>
    <row r="485" spans="2:65" s="1" customFormat="1" ht="31.5" customHeight="1" x14ac:dyDescent="0.3">
      <c r="B485" s="32"/>
      <c r="C485" s="183" t="s">
        <v>737</v>
      </c>
      <c r="D485" s="183" t="s">
        <v>271</v>
      </c>
      <c r="E485" s="184" t="s">
        <v>738</v>
      </c>
      <c r="F485" s="264" t="s">
        <v>739</v>
      </c>
      <c r="G485" s="265"/>
      <c r="H485" s="265"/>
      <c r="I485" s="265"/>
      <c r="J485" s="185" t="s">
        <v>265</v>
      </c>
      <c r="K485" s="186">
        <v>7</v>
      </c>
      <c r="L485" s="266">
        <v>0</v>
      </c>
      <c r="M485" s="265"/>
      <c r="N485" s="267">
        <f>ROUND(L485*K485,2)</f>
        <v>0</v>
      </c>
      <c r="O485" s="255"/>
      <c r="P485" s="255"/>
      <c r="Q485" s="255"/>
      <c r="R485" s="34"/>
      <c r="T485" s="164" t="s">
        <v>33</v>
      </c>
      <c r="U485" s="41" t="s">
        <v>49</v>
      </c>
      <c r="V485" s="33"/>
      <c r="W485" s="165">
        <f>V485*K485</f>
        <v>0</v>
      </c>
      <c r="X485" s="165">
        <v>1.9E-3</v>
      </c>
      <c r="Y485" s="165">
        <f>X485*K485</f>
        <v>1.3299999999999999E-2</v>
      </c>
      <c r="Z485" s="165">
        <v>0</v>
      </c>
      <c r="AA485" s="166">
        <f>Z485*K485</f>
        <v>0</v>
      </c>
      <c r="AR485" s="15" t="s">
        <v>387</v>
      </c>
      <c r="AT485" s="15" t="s">
        <v>271</v>
      </c>
      <c r="AU485" s="15" t="s">
        <v>102</v>
      </c>
      <c r="AY485" s="15" t="s">
        <v>165</v>
      </c>
      <c r="BE485" s="103">
        <f>IF(U485="základní",N485,0)</f>
        <v>0</v>
      </c>
      <c r="BF485" s="103">
        <f>IF(U485="snížená",N485,0)</f>
        <v>0</v>
      </c>
      <c r="BG485" s="103">
        <f>IF(U485="zákl. přenesená",N485,0)</f>
        <v>0</v>
      </c>
      <c r="BH485" s="103">
        <f>IF(U485="sníž. přenesená",N485,0)</f>
        <v>0</v>
      </c>
      <c r="BI485" s="103">
        <f>IF(U485="nulová",N485,0)</f>
        <v>0</v>
      </c>
      <c r="BJ485" s="15" t="s">
        <v>24</v>
      </c>
      <c r="BK485" s="103">
        <f>ROUND(L485*K485,2)</f>
        <v>0</v>
      </c>
      <c r="BL485" s="15" t="s">
        <v>282</v>
      </c>
      <c r="BM485" s="15" t="s">
        <v>740</v>
      </c>
    </row>
    <row r="486" spans="2:65" s="10" customFormat="1" ht="22.5" customHeight="1" x14ac:dyDescent="0.3">
      <c r="B486" s="167"/>
      <c r="C486" s="168"/>
      <c r="D486" s="168"/>
      <c r="E486" s="169" t="s">
        <v>33</v>
      </c>
      <c r="F486" s="258" t="s">
        <v>556</v>
      </c>
      <c r="G486" s="259"/>
      <c r="H486" s="259"/>
      <c r="I486" s="259"/>
      <c r="J486" s="168"/>
      <c r="K486" s="170">
        <v>1</v>
      </c>
      <c r="L486" s="168"/>
      <c r="M486" s="168"/>
      <c r="N486" s="168"/>
      <c r="O486" s="168"/>
      <c r="P486" s="168"/>
      <c r="Q486" s="168"/>
      <c r="R486" s="171"/>
      <c r="T486" s="172"/>
      <c r="U486" s="168"/>
      <c r="V486" s="168"/>
      <c r="W486" s="168"/>
      <c r="X486" s="168"/>
      <c r="Y486" s="168"/>
      <c r="Z486" s="168"/>
      <c r="AA486" s="173"/>
      <c r="AT486" s="174" t="s">
        <v>173</v>
      </c>
      <c r="AU486" s="174" t="s">
        <v>102</v>
      </c>
      <c r="AV486" s="10" t="s">
        <v>102</v>
      </c>
      <c r="AW486" s="10" t="s">
        <v>40</v>
      </c>
      <c r="AX486" s="10" t="s">
        <v>84</v>
      </c>
      <c r="AY486" s="174" t="s">
        <v>165</v>
      </c>
    </row>
    <row r="487" spans="2:65" s="10" customFormat="1" ht="22.5" customHeight="1" x14ac:dyDescent="0.3">
      <c r="B487" s="167"/>
      <c r="C487" s="168"/>
      <c r="D487" s="168"/>
      <c r="E487" s="169" t="s">
        <v>33</v>
      </c>
      <c r="F487" s="260" t="s">
        <v>557</v>
      </c>
      <c r="G487" s="259"/>
      <c r="H487" s="259"/>
      <c r="I487" s="259"/>
      <c r="J487" s="168"/>
      <c r="K487" s="170">
        <v>6</v>
      </c>
      <c r="L487" s="168"/>
      <c r="M487" s="168"/>
      <c r="N487" s="168"/>
      <c r="O487" s="168"/>
      <c r="P487" s="168"/>
      <c r="Q487" s="168"/>
      <c r="R487" s="171"/>
      <c r="T487" s="172"/>
      <c r="U487" s="168"/>
      <c r="V487" s="168"/>
      <c r="W487" s="168"/>
      <c r="X487" s="168"/>
      <c r="Y487" s="168"/>
      <c r="Z487" s="168"/>
      <c r="AA487" s="173"/>
      <c r="AT487" s="174" t="s">
        <v>173</v>
      </c>
      <c r="AU487" s="174" t="s">
        <v>102</v>
      </c>
      <c r="AV487" s="10" t="s">
        <v>102</v>
      </c>
      <c r="AW487" s="10" t="s">
        <v>40</v>
      </c>
      <c r="AX487" s="10" t="s">
        <v>84</v>
      </c>
      <c r="AY487" s="174" t="s">
        <v>165</v>
      </c>
    </row>
    <row r="488" spans="2:65" s="1" customFormat="1" ht="31.5" customHeight="1" x14ac:dyDescent="0.3">
      <c r="B488" s="32"/>
      <c r="C488" s="183" t="s">
        <v>741</v>
      </c>
      <c r="D488" s="183" t="s">
        <v>271</v>
      </c>
      <c r="E488" s="184" t="s">
        <v>742</v>
      </c>
      <c r="F488" s="264" t="s">
        <v>743</v>
      </c>
      <c r="G488" s="265"/>
      <c r="H488" s="265"/>
      <c r="I488" s="265"/>
      <c r="J488" s="185" t="s">
        <v>265</v>
      </c>
      <c r="K488" s="186">
        <v>2</v>
      </c>
      <c r="L488" s="266">
        <v>0</v>
      </c>
      <c r="M488" s="265"/>
      <c r="N488" s="267">
        <f>ROUND(L488*K488,2)</f>
        <v>0</v>
      </c>
      <c r="O488" s="255"/>
      <c r="P488" s="255"/>
      <c r="Q488" s="255"/>
      <c r="R488" s="34"/>
      <c r="T488" s="164" t="s">
        <v>33</v>
      </c>
      <c r="U488" s="41" t="s">
        <v>49</v>
      </c>
      <c r="V488" s="33"/>
      <c r="W488" s="165">
        <f>V488*K488</f>
        <v>0</v>
      </c>
      <c r="X488" s="165">
        <v>1.8E-3</v>
      </c>
      <c r="Y488" s="165">
        <f>X488*K488</f>
        <v>3.5999999999999999E-3</v>
      </c>
      <c r="Z488" s="165">
        <v>0</v>
      </c>
      <c r="AA488" s="166">
        <f>Z488*K488</f>
        <v>0</v>
      </c>
      <c r="AR488" s="15" t="s">
        <v>387</v>
      </c>
      <c r="AT488" s="15" t="s">
        <v>271</v>
      </c>
      <c r="AU488" s="15" t="s">
        <v>102</v>
      </c>
      <c r="AY488" s="15" t="s">
        <v>165</v>
      </c>
      <c r="BE488" s="103">
        <f>IF(U488="základní",N488,0)</f>
        <v>0</v>
      </c>
      <c r="BF488" s="103">
        <f>IF(U488="snížená",N488,0)</f>
        <v>0</v>
      </c>
      <c r="BG488" s="103">
        <f>IF(U488="zákl. přenesená",N488,0)</f>
        <v>0</v>
      </c>
      <c r="BH488" s="103">
        <f>IF(U488="sníž. přenesená",N488,0)</f>
        <v>0</v>
      </c>
      <c r="BI488" s="103">
        <f>IF(U488="nulová",N488,0)</f>
        <v>0</v>
      </c>
      <c r="BJ488" s="15" t="s">
        <v>24</v>
      </c>
      <c r="BK488" s="103">
        <f>ROUND(L488*K488,2)</f>
        <v>0</v>
      </c>
      <c r="BL488" s="15" t="s">
        <v>282</v>
      </c>
      <c r="BM488" s="15" t="s">
        <v>744</v>
      </c>
    </row>
    <row r="489" spans="2:65" s="1" customFormat="1" ht="31.5" customHeight="1" x14ac:dyDescent="0.3">
      <c r="B489" s="32"/>
      <c r="C489" s="183" t="s">
        <v>745</v>
      </c>
      <c r="D489" s="183" t="s">
        <v>271</v>
      </c>
      <c r="E489" s="184" t="s">
        <v>746</v>
      </c>
      <c r="F489" s="264" t="s">
        <v>747</v>
      </c>
      <c r="G489" s="265"/>
      <c r="H489" s="265"/>
      <c r="I489" s="265"/>
      <c r="J489" s="185" t="s">
        <v>265</v>
      </c>
      <c r="K489" s="186">
        <v>7</v>
      </c>
      <c r="L489" s="266">
        <v>0</v>
      </c>
      <c r="M489" s="265"/>
      <c r="N489" s="267">
        <f>ROUND(L489*K489,2)</f>
        <v>0</v>
      </c>
      <c r="O489" s="255"/>
      <c r="P489" s="255"/>
      <c r="Q489" s="255"/>
      <c r="R489" s="34"/>
      <c r="T489" s="164" t="s">
        <v>33</v>
      </c>
      <c r="U489" s="41" t="s">
        <v>49</v>
      </c>
      <c r="V489" s="33"/>
      <c r="W489" s="165">
        <f>V489*K489</f>
        <v>0</v>
      </c>
      <c r="X489" s="165">
        <v>1.8E-3</v>
      </c>
      <c r="Y489" s="165">
        <f>X489*K489</f>
        <v>1.26E-2</v>
      </c>
      <c r="Z489" s="165">
        <v>0</v>
      </c>
      <c r="AA489" s="166">
        <f>Z489*K489</f>
        <v>0</v>
      </c>
      <c r="AR489" s="15" t="s">
        <v>387</v>
      </c>
      <c r="AT489" s="15" t="s">
        <v>271</v>
      </c>
      <c r="AU489" s="15" t="s">
        <v>102</v>
      </c>
      <c r="AY489" s="15" t="s">
        <v>165</v>
      </c>
      <c r="BE489" s="103">
        <f>IF(U489="základní",N489,0)</f>
        <v>0</v>
      </c>
      <c r="BF489" s="103">
        <f>IF(U489="snížená",N489,0)</f>
        <v>0</v>
      </c>
      <c r="BG489" s="103">
        <f>IF(U489="zákl. přenesená",N489,0)</f>
        <v>0</v>
      </c>
      <c r="BH489" s="103">
        <f>IF(U489="sníž. přenesená",N489,0)</f>
        <v>0</v>
      </c>
      <c r="BI489" s="103">
        <f>IF(U489="nulová",N489,0)</f>
        <v>0</v>
      </c>
      <c r="BJ489" s="15" t="s">
        <v>24</v>
      </c>
      <c r="BK489" s="103">
        <f>ROUND(L489*K489,2)</f>
        <v>0</v>
      </c>
      <c r="BL489" s="15" t="s">
        <v>282</v>
      </c>
      <c r="BM489" s="15" t="s">
        <v>748</v>
      </c>
    </row>
    <row r="490" spans="2:65" s="1" customFormat="1" ht="31.5" customHeight="1" x14ac:dyDescent="0.3">
      <c r="B490" s="32"/>
      <c r="C490" s="160" t="s">
        <v>749</v>
      </c>
      <c r="D490" s="160" t="s">
        <v>166</v>
      </c>
      <c r="E490" s="161" t="s">
        <v>750</v>
      </c>
      <c r="F490" s="254" t="s">
        <v>751</v>
      </c>
      <c r="G490" s="255"/>
      <c r="H490" s="255"/>
      <c r="I490" s="255"/>
      <c r="J490" s="162" t="s">
        <v>550</v>
      </c>
      <c r="K490" s="163">
        <v>1</v>
      </c>
      <c r="L490" s="256">
        <v>0</v>
      </c>
      <c r="M490" s="255"/>
      <c r="N490" s="257">
        <f>ROUND(L490*K490,2)</f>
        <v>0</v>
      </c>
      <c r="O490" s="255"/>
      <c r="P490" s="255"/>
      <c r="Q490" s="255"/>
      <c r="R490" s="34"/>
      <c r="T490" s="164" t="s">
        <v>33</v>
      </c>
      <c r="U490" s="41" t="s">
        <v>49</v>
      </c>
      <c r="V490" s="33"/>
      <c r="W490" s="165">
        <f>V490*K490</f>
        <v>0</v>
      </c>
      <c r="X490" s="165">
        <v>0</v>
      </c>
      <c r="Y490" s="165">
        <f>X490*K490</f>
        <v>0</v>
      </c>
      <c r="Z490" s="165">
        <v>0</v>
      </c>
      <c r="AA490" s="166">
        <f>Z490*K490</f>
        <v>0</v>
      </c>
      <c r="AR490" s="15" t="s">
        <v>282</v>
      </c>
      <c r="AT490" s="15" t="s">
        <v>166</v>
      </c>
      <c r="AU490" s="15" t="s">
        <v>102</v>
      </c>
      <c r="AY490" s="15" t="s">
        <v>165</v>
      </c>
      <c r="BE490" s="103">
        <f>IF(U490="základní",N490,0)</f>
        <v>0</v>
      </c>
      <c r="BF490" s="103">
        <f>IF(U490="snížená",N490,0)</f>
        <v>0</v>
      </c>
      <c r="BG490" s="103">
        <f>IF(U490="zákl. přenesená",N490,0)</f>
        <v>0</v>
      </c>
      <c r="BH490" s="103">
        <f>IF(U490="sníž. přenesená",N490,0)</f>
        <v>0</v>
      </c>
      <c r="BI490" s="103">
        <f>IF(U490="nulová",N490,0)</f>
        <v>0</v>
      </c>
      <c r="BJ490" s="15" t="s">
        <v>24</v>
      </c>
      <c r="BK490" s="103">
        <f>ROUND(L490*K490,2)</f>
        <v>0</v>
      </c>
      <c r="BL490" s="15" t="s">
        <v>282</v>
      </c>
      <c r="BM490" s="15" t="s">
        <v>752</v>
      </c>
    </row>
    <row r="491" spans="2:65" s="10" customFormat="1" ht="22.5" customHeight="1" x14ac:dyDescent="0.3">
      <c r="B491" s="167"/>
      <c r="C491" s="168"/>
      <c r="D491" s="168"/>
      <c r="E491" s="169" t="s">
        <v>33</v>
      </c>
      <c r="F491" s="258" t="s">
        <v>656</v>
      </c>
      <c r="G491" s="259"/>
      <c r="H491" s="259"/>
      <c r="I491" s="259"/>
      <c r="J491" s="168"/>
      <c r="K491" s="170">
        <v>1</v>
      </c>
      <c r="L491" s="168"/>
      <c r="M491" s="168"/>
      <c r="N491" s="168"/>
      <c r="O491" s="168"/>
      <c r="P491" s="168"/>
      <c r="Q491" s="168"/>
      <c r="R491" s="171"/>
      <c r="T491" s="172"/>
      <c r="U491" s="168"/>
      <c r="V491" s="168"/>
      <c r="W491" s="168"/>
      <c r="X491" s="168"/>
      <c r="Y491" s="168"/>
      <c r="Z491" s="168"/>
      <c r="AA491" s="173"/>
      <c r="AT491" s="174" t="s">
        <v>173</v>
      </c>
      <c r="AU491" s="174" t="s">
        <v>102</v>
      </c>
      <c r="AV491" s="10" t="s">
        <v>102</v>
      </c>
      <c r="AW491" s="10" t="s">
        <v>40</v>
      </c>
      <c r="AX491" s="10" t="s">
        <v>84</v>
      </c>
      <c r="AY491" s="174" t="s">
        <v>165</v>
      </c>
    </row>
    <row r="492" spans="2:65" s="1" customFormat="1" ht="22.5" customHeight="1" x14ac:dyDescent="0.3">
      <c r="B492" s="32"/>
      <c r="C492" s="183" t="s">
        <v>753</v>
      </c>
      <c r="D492" s="183" t="s">
        <v>271</v>
      </c>
      <c r="E492" s="184" t="s">
        <v>754</v>
      </c>
      <c r="F492" s="264" t="s">
        <v>755</v>
      </c>
      <c r="G492" s="265"/>
      <c r="H492" s="265"/>
      <c r="I492" s="265"/>
      <c r="J492" s="185" t="s">
        <v>265</v>
      </c>
      <c r="K492" s="186">
        <v>1</v>
      </c>
      <c r="L492" s="266">
        <v>0</v>
      </c>
      <c r="M492" s="265"/>
      <c r="N492" s="267">
        <f>ROUND(L492*K492,2)</f>
        <v>0</v>
      </c>
      <c r="O492" s="255"/>
      <c r="P492" s="255"/>
      <c r="Q492" s="255"/>
      <c r="R492" s="34"/>
      <c r="T492" s="164" t="s">
        <v>33</v>
      </c>
      <c r="U492" s="41" t="s">
        <v>49</v>
      </c>
      <c r="V492" s="33"/>
      <c r="W492" s="165">
        <f>V492*K492</f>
        <v>0</v>
      </c>
      <c r="X492" s="165">
        <v>8.6999999999999994E-3</v>
      </c>
      <c r="Y492" s="165">
        <f>X492*K492</f>
        <v>8.6999999999999994E-3</v>
      </c>
      <c r="Z492" s="165">
        <v>0</v>
      </c>
      <c r="AA492" s="166">
        <f>Z492*K492</f>
        <v>0</v>
      </c>
      <c r="AR492" s="15" t="s">
        <v>387</v>
      </c>
      <c r="AT492" s="15" t="s">
        <v>271</v>
      </c>
      <c r="AU492" s="15" t="s">
        <v>102</v>
      </c>
      <c r="AY492" s="15" t="s">
        <v>165</v>
      </c>
      <c r="BE492" s="103">
        <f>IF(U492="základní",N492,0)</f>
        <v>0</v>
      </c>
      <c r="BF492" s="103">
        <f>IF(U492="snížená",N492,0)</f>
        <v>0</v>
      </c>
      <c r="BG492" s="103">
        <f>IF(U492="zákl. přenesená",N492,0)</f>
        <v>0</v>
      </c>
      <c r="BH492" s="103">
        <f>IF(U492="sníž. přenesená",N492,0)</f>
        <v>0</v>
      </c>
      <c r="BI492" s="103">
        <f>IF(U492="nulová",N492,0)</f>
        <v>0</v>
      </c>
      <c r="BJ492" s="15" t="s">
        <v>24</v>
      </c>
      <c r="BK492" s="103">
        <f>ROUND(L492*K492,2)</f>
        <v>0</v>
      </c>
      <c r="BL492" s="15" t="s">
        <v>282</v>
      </c>
      <c r="BM492" s="15" t="s">
        <v>756</v>
      </c>
    </row>
    <row r="493" spans="2:65" s="1" customFormat="1" ht="22.5" customHeight="1" x14ac:dyDescent="0.3">
      <c r="B493" s="32"/>
      <c r="C493" s="33"/>
      <c r="D493" s="33"/>
      <c r="E493" s="33"/>
      <c r="F493" s="268" t="s">
        <v>757</v>
      </c>
      <c r="G493" s="213"/>
      <c r="H493" s="213"/>
      <c r="I493" s="213"/>
      <c r="J493" s="33"/>
      <c r="K493" s="33"/>
      <c r="L493" s="33"/>
      <c r="M493" s="33"/>
      <c r="N493" s="33"/>
      <c r="O493" s="33"/>
      <c r="P493" s="33"/>
      <c r="Q493" s="33"/>
      <c r="R493" s="34"/>
      <c r="T493" s="75"/>
      <c r="U493" s="33"/>
      <c r="V493" s="33"/>
      <c r="W493" s="33"/>
      <c r="X493" s="33"/>
      <c r="Y493" s="33"/>
      <c r="Z493" s="33"/>
      <c r="AA493" s="76"/>
      <c r="AT493" s="15" t="s">
        <v>603</v>
      </c>
      <c r="AU493" s="15" t="s">
        <v>102</v>
      </c>
    </row>
    <row r="494" spans="2:65" s="10" customFormat="1" ht="22.5" customHeight="1" x14ac:dyDescent="0.3">
      <c r="B494" s="167"/>
      <c r="C494" s="168"/>
      <c r="D494" s="168"/>
      <c r="E494" s="169" t="s">
        <v>33</v>
      </c>
      <c r="F494" s="260" t="s">
        <v>656</v>
      </c>
      <c r="G494" s="259"/>
      <c r="H494" s="259"/>
      <c r="I494" s="259"/>
      <c r="J494" s="168"/>
      <c r="K494" s="170">
        <v>1</v>
      </c>
      <c r="L494" s="168"/>
      <c r="M494" s="168"/>
      <c r="N494" s="168"/>
      <c r="O494" s="168"/>
      <c r="P494" s="168"/>
      <c r="Q494" s="168"/>
      <c r="R494" s="171"/>
      <c r="T494" s="172"/>
      <c r="U494" s="168"/>
      <c r="V494" s="168"/>
      <c r="W494" s="168"/>
      <c r="X494" s="168"/>
      <c r="Y494" s="168"/>
      <c r="Z494" s="168"/>
      <c r="AA494" s="173"/>
      <c r="AT494" s="174" t="s">
        <v>173</v>
      </c>
      <c r="AU494" s="174" t="s">
        <v>102</v>
      </c>
      <c r="AV494" s="10" t="s">
        <v>102</v>
      </c>
      <c r="AW494" s="10" t="s">
        <v>40</v>
      </c>
      <c r="AX494" s="10" t="s">
        <v>84</v>
      </c>
      <c r="AY494" s="174" t="s">
        <v>165</v>
      </c>
    </row>
    <row r="495" spans="2:65" s="1" customFormat="1" ht="31.5" customHeight="1" x14ac:dyDescent="0.3">
      <c r="B495" s="32"/>
      <c r="C495" s="160" t="s">
        <v>758</v>
      </c>
      <c r="D495" s="160" t="s">
        <v>166</v>
      </c>
      <c r="E495" s="161" t="s">
        <v>759</v>
      </c>
      <c r="F495" s="254" t="s">
        <v>760</v>
      </c>
      <c r="G495" s="255"/>
      <c r="H495" s="255"/>
      <c r="I495" s="255"/>
      <c r="J495" s="162" t="s">
        <v>451</v>
      </c>
      <c r="K495" s="187">
        <v>0</v>
      </c>
      <c r="L495" s="256">
        <v>0</v>
      </c>
      <c r="M495" s="255"/>
      <c r="N495" s="257">
        <f>ROUND(L495*K495,2)</f>
        <v>0</v>
      </c>
      <c r="O495" s="255"/>
      <c r="P495" s="255"/>
      <c r="Q495" s="255"/>
      <c r="R495" s="34"/>
      <c r="T495" s="164" t="s">
        <v>33</v>
      </c>
      <c r="U495" s="41" t="s">
        <v>49</v>
      </c>
      <c r="V495" s="33"/>
      <c r="W495" s="165">
        <f>V495*K495</f>
        <v>0</v>
      </c>
      <c r="X495" s="165">
        <v>0</v>
      </c>
      <c r="Y495" s="165">
        <f>X495*K495</f>
        <v>0</v>
      </c>
      <c r="Z495" s="165">
        <v>0</v>
      </c>
      <c r="AA495" s="166">
        <f>Z495*K495</f>
        <v>0</v>
      </c>
      <c r="AR495" s="15" t="s">
        <v>282</v>
      </c>
      <c r="AT495" s="15" t="s">
        <v>166</v>
      </c>
      <c r="AU495" s="15" t="s">
        <v>102</v>
      </c>
      <c r="AY495" s="15" t="s">
        <v>165</v>
      </c>
      <c r="BE495" s="103">
        <f>IF(U495="základní",N495,0)</f>
        <v>0</v>
      </c>
      <c r="BF495" s="103">
        <f>IF(U495="snížená",N495,0)</f>
        <v>0</v>
      </c>
      <c r="BG495" s="103">
        <f>IF(U495="zákl. přenesená",N495,0)</f>
        <v>0</v>
      </c>
      <c r="BH495" s="103">
        <f>IF(U495="sníž. přenesená",N495,0)</f>
        <v>0</v>
      </c>
      <c r="BI495" s="103">
        <f>IF(U495="nulová",N495,0)</f>
        <v>0</v>
      </c>
      <c r="BJ495" s="15" t="s">
        <v>24</v>
      </c>
      <c r="BK495" s="103">
        <f>ROUND(L495*K495,2)</f>
        <v>0</v>
      </c>
      <c r="BL495" s="15" t="s">
        <v>282</v>
      </c>
      <c r="BM495" s="15" t="s">
        <v>761</v>
      </c>
    </row>
    <row r="496" spans="2:65" s="9" customFormat="1" ht="29.85" customHeight="1" x14ac:dyDescent="0.3">
      <c r="B496" s="149"/>
      <c r="C496" s="150"/>
      <c r="D496" s="159" t="s">
        <v>130</v>
      </c>
      <c r="E496" s="159"/>
      <c r="F496" s="159"/>
      <c r="G496" s="159"/>
      <c r="H496" s="159"/>
      <c r="I496" s="159"/>
      <c r="J496" s="159"/>
      <c r="K496" s="159"/>
      <c r="L496" s="159"/>
      <c r="M496" s="159"/>
      <c r="N496" s="275">
        <f>BK496</f>
        <v>0</v>
      </c>
      <c r="O496" s="276"/>
      <c r="P496" s="276"/>
      <c r="Q496" s="276"/>
      <c r="R496" s="152"/>
      <c r="T496" s="153"/>
      <c r="U496" s="150"/>
      <c r="V496" s="150"/>
      <c r="W496" s="154">
        <f>W497</f>
        <v>0</v>
      </c>
      <c r="X496" s="150"/>
      <c r="Y496" s="154">
        <f>Y497</f>
        <v>0</v>
      </c>
      <c r="Z496" s="150"/>
      <c r="AA496" s="155">
        <f>AA497</f>
        <v>0</v>
      </c>
      <c r="AR496" s="156" t="s">
        <v>102</v>
      </c>
      <c r="AT496" s="157" t="s">
        <v>83</v>
      </c>
      <c r="AU496" s="157" t="s">
        <v>24</v>
      </c>
      <c r="AY496" s="156" t="s">
        <v>165</v>
      </c>
      <c r="BK496" s="158">
        <f>BK497</f>
        <v>0</v>
      </c>
    </row>
    <row r="497" spans="2:65" s="1" customFormat="1" ht="31.5" customHeight="1" x14ac:dyDescent="0.3">
      <c r="B497" s="32"/>
      <c r="C497" s="160" t="s">
        <v>762</v>
      </c>
      <c r="D497" s="160" t="s">
        <v>166</v>
      </c>
      <c r="E497" s="161" t="s">
        <v>763</v>
      </c>
      <c r="F497" s="254" t="s">
        <v>764</v>
      </c>
      <c r="G497" s="255"/>
      <c r="H497" s="255"/>
      <c r="I497" s="255"/>
      <c r="J497" s="162" t="s">
        <v>265</v>
      </c>
      <c r="K497" s="163">
        <v>1</v>
      </c>
      <c r="L497" s="256">
        <v>0</v>
      </c>
      <c r="M497" s="255"/>
      <c r="N497" s="257">
        <f>ROUND(L497*K497,2)</f>
        <v>0</v>
      </c>
      <c r="O497" s="255"/>
      <c r="P497" s="255"/>
      <c r="Q497" s="255"/>
      <c r="R497" s="34"/>
      <c r="T497" s="164" t="s">
        <v>33</v>
      </c>
      <c r="U497" s="41" t="s">
        <v>49</v>
      </c>
      <c r="V497" s="33"/>
      <c r="W497" s="165">
        <f>V497*K497</f>
        <v>0</v>
      </c>
      <c r="X497" s="165">
        <v>0</v>
      </c>
      <c r="Y497" s="165">
        <f>X497*K497</f>
        <v>0</v>
      </c>
      <c r="Z497" s="165">
        <v>0</v>
      </c>
      <c r="AA497" s="166">
        <f>Z497*K497</f>
        <v>0</v>
      </c>
      <c r="AR497" s="15" t="s">
        <v>282</v>
      </c>
      <c r="AT497" s="15" t="s">
        <v>166</v>
      </c>
      <c r="AU497" s="15" t="s">
        <v>102</v>
      </c>
      <c r="AY497" s="15" t="s">
        <v>165</v>
      </c>
      <c r="BE497" s="103">
        <f>IF(U497="základní",N497,0)</f>
        <v>0</v>
      </c>
      <c r="BF497" s="103">
        <f>IF(U497="snížená",N497,0)</f>
        <v>0</v>
      </c>
      <c r="BG497" s="103">
        <f>IF(U497="zákl. přenesená",N497,0)</f>
        <v>0</v>
      </c>
      <c r="BH497" s="103">
        <f>IF(U497="sníž. přenesená",N497,0)</f>
        <v>0</v>
      </c>
      <c r="BI497" s="103">
        <f>IF(U497="nulová",N497,0)</f>
        <v>0</v>
      </c>
      <c r="BJ497" s="15" t="s">
        <v>24</v>
      </c>
      <c r="BK497" s="103">
        <f>ROUND(L497*K497,2)</f>
        <v>0</v>
      </c>
      <c r="BL497" s="15" t="s">
        <v>282</v>
      </c>
      <c r="BM497" s="15" t="s">
        <v>765</v>
      </c>
    </row>
    <row r="498" spans="2:65" s="9" customFormat="1" ht="29.85" customHeight="1" x14ac:dyDescent="0.3">
      <c r="B498" s="149"/>
      <c r="C498" s="150"/>
      <c r="D498" s="159" t="s">
        <v>131</v>
      </c>
      <c r="E498" s="159"/>
      <c r="F498" s="159"/>
      <c r="G498" s="159"/>
      <c r="H498" s="159"/>
      <c r="I498" s="159"/>
      <c r="J498" s="159"/>
      <c r="K498" s="159"/>
      <c r="L498" s="159"/>
      <c r="M498" s="159"/>
      <c r="N498" s="275">
        <f>BK498</f>
        <v>0</v>
      </c>
      <c r="O498" s="276"/>
      <c r="P498" s="276"/>
      <c r="Q498" s="276"/>
      <c r="R498" s="152"/>
      <c r="T498" s="153"/>
      <c r="U498" s="150"/>
      <c r="V498" s="150"/>
      <c r="W498" s="154">
        <f>SUM(W499:W503)</f>
        <v>0</v>
      </c>
      <c r="X498" s="150"/>
      <c r="Y498" s="154">
        <f>SUM(Y499:Y503)</f>
        <v>5.1500000000000005E-4</v>
      </c>
      <c r="Z498" s="150"/>
      <c r="AA498" s="155">
        <f>SUM(AA499:AA503)</f>
        <v>0</v>
      </c>
      <c r="AR498" s="156" t="s">
        <v>102</v>
      </c>
      <c r="AT498" s="157" t="s">
        <v>83</v>
      </c>
      <c r="AU498" s="157" t="s">
        <v>24</v>
      </c>
      <c r="AY498" s="156" t="s">
        <v>165</v>
      </c>
      <c r="BK498" s="158">
        <f>SUM(BK499:BK503)</f>
        <v>0</v>
      </c>
    </row>
    <row r="499" spans="2:65" s="1" customFormat="1" ht="31.5" customHeight="1" x14ac:dyDescent="0.3">
      <c r="B499" s="32"/>
      <c r="C499" s="160" t="s">
        <v>766</v>
      </c>
      <c r="D499" s="160" t="s">
        <v>166</v>
      </c>
      <c r="E499" s="161" t="s">
        <v>767</v>
      </c>
      <c r="F499" s="254" t="s">
        <v>768</v>
      </c>
      <c r="G499" s="255"/>
      <c r="H499" s="255"/>
      <c r="I499" s="255"/>
      <c r="J499" s="162" t="s">
        <v>265</v>
      </c>
      <c r="K499" s="163">
        <v>2</v>
      </c>
      <c r="L499" s="256">
        <v>0</v>
      </c>
      <c r="M499" s="255"/>
      <c r="N499" s="257">
        <f>ROUND(L499*K499,2)</f>
        <v>0</v>
      </c>
      <c r="O499" s="255"/>
      <c r="P499" s="255"/>
      <c r="Q499" s="255"/>
      <c r="R499" s="34"/>
      <c r="T499" s="164" t="s">
        <v>33</v>
      </c>
      <c r="U499" s="41" t="s">
        <v>49</v>
      </c>
      <c r="V499" s="33"/>
      <c r="W499" s="165">
        <f>V499*K499</f>
        <v>0</v>
      </c>
      <c r="X499" s="165">
        <v>0</v>
      </c>
      <c r="Y499" s="165">
        <f>X499*K499</f>
        <v>0</v>
      </c>
      <c r="Z499" s="165">
        <v>0</v>
      </c>
      <c r="AA499" s="166">
        <f>Z499*K499</f>
        <v>0</v>
      </c>
      <c r="AR499" s="15" t="s">
        <v>282</v>
      </c>
      <c r="AT499" s="15" t="s">
        <v>166</v>
      </c>
      <c r="AU499" s="15" t="s">
        <v>102</v>
      </c>
      <c r="AY499" s="15" t="s">
        <v>165</v>
      </c>
      <c r="BE499" s="103">
        <f>IF(U499="základní",N499,0)</f>
        <v>0</v>
      </c>
      <c r="BF499" s="103">
        <f>IF(U499="snížená",N499,0)</f>
        <v>0</v>
      </c>
      <c r="BG499" s="103">
        <f>IF(U499="zákl. přenesená",N499,0)</f>
        <v>0</v>
      </c>
      <c r="BH499" s="103">
        <f>IF(U499="sníž. přenesená",N499,0)</f>
        <v>0</v>
      </c>
      <c r="BI499" s="103">
        <f>IF(U499="nulová",N499,0)</f>
        <v>0</v>
      </c>
      <c r="BJ499" s="15" t="s">
        <v>24</v>
      </c>
      <c r="BK499" s="103">
        <f>ROUND(L499*K499,2)</f>
        <v>0</v>
      </c>
      <c r="BL499" s="15" t="s">
        <v>282</v>
      </c>
      <c r="BM499" s="15" t="s">
        <v>769</v>
      </c>
    </row>
    <row r="500" spans="2:65" s="1" customFormat="1" ht="22.5" customHeight="1" x14ac:dyDescent="0.3">
      <c r="B500" s="32"/>
      <c r="C500" s="183" t="s">
        <v>770</v>
      </c>
      <c r="D500" s="183" t="s">
        <v>271</v>
      </c>
      <c r="E500" s="184" t="s">
        <v>771</v>
      </c>
      <c r="F500" s="264" t="s">
        <v>772</v>
      </c>
      <c r="G500" s="265"/>
      <c r="H500" s="265"/>
      <c r="I500" s="265"/>
      <c r="J500" s="185" t="s">
        <v>265</v>
      </c>
      <c r="K500" s="186">
        <v>2</v>
      </c>
      <c r="L500" s="266">
        <v>0</v>
      </c>
      <c r="M500" s="265"/>
      <c r="N500" s="267">
        <f>ROUND(L500*K500,2)</f>
        <v>0</v>
      </c>
      <c r="O500" s="255"/>
      <c r="P500" s="255"/>
      <c r="Q500" s="255"/>
      <c r="R500" s="34"/>
      <c r="T500" s="164" t="s">
        <v>33</v>
      </c>
      <c r="U500" s="41" t="s">
        <v>49</v>
      </c>
      <c r="V500" s="33"/>
      <c r="W500" s="165">
        <f>V500*K500</f>
        <v>0</v>
      </c>
      <c r="X500" s="165">
        <v>3.0000000000000001E-5</v>
      </c>
      <c r="Y500" s="165">
        <f>X500*K500</f>
        <v>6.0000000000000002E-5</v>
      </c>
      <c r="Z500" s="165">
        <v>0</v>
      </c>
      <c r="AA500" s="166">
        <f>Z500*K500</f>
        <v>0</v>
      </c>
      <c r="AR500" s="15" t="s">
        <v>387</v>
      </c>
      <c r="AT500" s="15" t="s">
        <v>271</v>
      </c>
      <c r="AU500" s="15" t="s">
        <v>102</v>
      </c>
      <c r="AY500" s="15" t="s">
        <v>165</v>
      </c>
      <c r="BE500" s="103">
        <f>IF(U500="základní",N500,0)</f>
        <v>0</v>
      </c>
      <c r="BF500" s="103">
        <f>IF(U500="snížená",N500,0)</f>
        <v>0</v>
      </c>
      <c r="BG500" s="103">
        <f>IF(U500="zákl. přenesená",N500,0)</f>
        <v>0</v>
      </c>
      <c r="BH500" s="103">
        <f>IF(U500="sníž. přenesená",N500,0)</f>
        <v>0</v>
      </c>
      <c r="BI500" s="103">
        <f>IF(U500="nulová",N500,0)</f>
        <v>0</v>
      </c>
      <c r="BJ500" s="15" t="s">
        <v>24</v>
      </c>
      <c r="BK500" s="103">
        <f>ROUND(L500*K500,2)</f>
        <v>0</v>
      </c>
      <c r="BL500" s="15" t="s">
        <v>282</v>
      </c>
      <c r="BM500" s="15" t="s">
        <v>773</v>
      </c>
    </row>
    <row r="501" spans="2:65" s="1" customFormat="1" ht="31.5" customHeight="1" x14ac:dyDescent="0.3">
      <c r="B501" s="32"/>
      <c r="C501" s="160" t="s">
        <v>774</v>
      </c>
      <c r="D501" s="160" t="s">
        <v>166</v>
      </c>
      <c r="E501" s="161" t="s">
        <v>775</v>
      </c>
      <c r="F501" s="254" t="s">
        <v>776</v>
      </c>
      <c r="G501" s="255"/>
      <c r="H501" s="255"/>
      <c r="I501" s="255"/>
      <c r="J501" s="162" t="s">
        <v>265</v>
      </c>
      <c r="K501" s="163">
        <v>5</v>
      </c>
      <c r="L501" s="256">
        <v>0</v>
      </c>
      <c r="M501" s="255"/>
      <c r="N501" s="257">
        <f>ROUND(L501*K501,2)</f>
        <v>0</v>
      </c>
      <c r="O501" s="255"/>
      <c r="P501" s="255"/>
      <c r="Q501" s="255"/>
      <c r="R501" s="34"/>
      <c r="T501" s="164" t="s">
        <v>33</v>
      </c>
      <c r="U501" s="41" t="s">
        <v>49</v>
      </c>
      <c r="V501" s="33"/>
      <c r="W501" s="165">
        <f>V501*K501</f>
        <v>0</v>
      </c>
      <c r="X501" s="165">
        <v>0</v>
      </c>
      <c r="Y501" s="165">
        <f>X501*K501</f>
        <v>0</v>
      </c>
      <c r="Z501" s="165">
        <v>0</v>
      </c>
      <c r="AA501" s="166">
        <f>Z501*K501</f>
        <v>0</v>
      </c>
      <c r="AR501" s="15" t="s">
        <v>282</v>
      </c>
      <c r="AT501" s="15" t="s">
        <v>166</v>
      </c>
      <c r="AU501" s="15" t="s">
        <v>102</v>
      </c>
      <c r="AY501" s="15" t="s">
        <v>165</v>
      </c>
      <c r="BE501" s="103">
        <f>IF(U501="základní",N501,0)</f>
        <v>0</v>
      </c>
      <c r="BF501" s="103">
        <f>IF(U501="snížená",N501,0)</f>
        <v>0</v>
      </c>
      <c r="BG501" s="103">
        <f>IF(U501="zákl. přenesená",N501,0)</f>
        <v>0</v>
      </c>
      <c r="BH501" s="103">
        <f>IF(U501="sníž. přenesená",N501,0)</f>
        <v>0</v>
      </c>
      <c r="BI501" s="103">
        <f>IF(U501="nulová",N501,0)</f>
        <v>0</v>
      </c>
      <c r="BJ501" s="15" t="s">
        <v>24</v>
      </c>
      <c r="BK501" s="103">
        <f>ROUND(L501*K501,2)</f>
        <v>0</v>
      </c>
      <c r="BL501" s="15" t="s">
        <v>282</v>
      </c>
      <c r="BM501" s="15" t="s">
        <v>777</v>
      </c>
    </row>
    <row r="502" spans="2:65" s="1" customFormat="1" ht="22.5" customHeight="1" x14ac:dyDescent="0.3">
      <c r="B502" s="32"/>
      <c r="C502" s="183" t="s">
        <v>778</v>
      </c>
      <c r="D502" s="183" t="s">
        <v>271</v>
      </c>
      <c r="E502" s="184" t="s">
        <v>779</v>
      </c>
      <c r="F502" s="264" t="s">
        <v>780</v>
      </c>
      <c r="G502" s="265"/>
      <c r="H502" s="265"/>
      <c r="I502" s="265"/>
      <c r="J502" s="185" t="s">
        <v>265</v>
      </c>
      <c r="K502" s="186">
        <v>5</v>
      </c>
      <c r="L502" s="266">
        <v>0</v>
      </c>
      <c r="M502" s="265"/>
      <c r="N502" s="267">
        <f>ROUND(L502*K502,2)</f>
        <v>0</v>
      </c>
      <c r="O502" s="255"/>
      <c r="P502" s="255"/>
      <c r="Q502" s="255"/>
      <c r="R502" s="34"/>
      <c r="T502" s="164" t="s">
        <v>33</v>
      </c>
      <c r="U502" s="41" t="s">
        <v>49</v>
      </c>
      <c r="V502" s="33"/>
      <c r="W502" s="165">
        <f>V502*K502</f>
        <v>0</v>
      </c>
      <c r="X502" s="165">
        <v>9.1000000000000003E-5</v>
      </c>
      <c r="Y502" s="165">
        <f>X502*K502</f>
        <v>4.55E-4</v>
      </c>
      <c r="Z502" s="165">
        <v>0</v>
      </c>
      <c r="AA502" s="166">
        <f>Z502*K502</f>
        <v>0</v>
      </c>
      <c r="AR502" s="15" t="s">
        <v>387</v>
      </c>
      <c r="AT502" s="15" t="s">
        <v>271</v>
      </c>
      <c r="AU502" s="15" t="s">
        <v>102</v>
      </c>
      <c r="AY502" s="15" t="s">
        <v>165</v>
      </c>
      <c r="BE502" s="103">
        <f>IF(U502="základní",N502,0)</f>
        <v>0</v>
      </c>
      <c r="BF502" s="103">
        <f>IF(U502="snížená",N502,0)</f>
        <v>0</v>
      </c>
      <c r="BG502" s="103">
        <f>IF(U502="zákl. přenesená",N502,0)</f>
        <v>0</v>
      </c>
      <c r="BH502" s="103">
        <f>IF(U502="sníž. přenesená",N502,0)</f>
        <v>0</v>
      </c>
      <c r="BI502" s="103">
        <f>IF(U502="nulová",N502,0)</f>
        <v>0</v>
      </c>
      <c r="BJ502" s="15" t="s">
        <v>24</v>
      </c>
      <c r="BK502" s="103">
        <f>ROUND(L502*K502,2)</f>
        <v>0</v>
      </c>
      <c r="BL502" s="15" t="s">
        <v>282</v>
      </c>
      <c r="BM502" s="15" t="s">
        <v>781</v>
      </c>
    </row>
    <row r="503" spans="2:65" s="1" customFormat="1" ht="22.5" customHeight="1" x14ac:dyDescent="0.3">
      <c r="B503" s="32"/>
      <c r="C503" s="33"/>
      <c r="D503" s="33"/>
      <c r="E503" s="33"/>
      <c r="F503" s="268" t="s">
        <v>782</v>
      </c>
      <c r="G503" s="213"/>
      <c r="H503" s="213"/>
      <c r="I503" s="213"/>
      <c r="J503" s="33"/>
      <c r="K503" s="33"/>
      <c r="L503" s="33"/>
      <c r="M503" s="33"/>
      <c r="N503" s="33"/>
      <c r="O503" s="33"/>
      <c r="P503" s="33"/>
      <c r="Q503" s="33"/>
      <c r="R503" s="34"/>
      <c r="T503" s="75"/>
      <c r="U503" s="33"/>
      <c r="V503" s="33"/>
      <c r="W503" s="33"/>
      <c r="X503" s="33"/>
      <c r="Y503" s="33"/>
      <c r="Z503" s="33"/>
      <c r="AA503" s="76"/>
      <c r="AT503" s="15" t="s">
        <v>603</v>
      </c>
      <c r="AU503" s="15" t="s">
        <v>102</v>
      </c>
    </row>
    <row r="504" spans="2:65" s="9" customFormat="1" ht="29.85" customHeight="1" x14ac:dyDescent="0.3">
      <c r="B504" s="149"/>
      <c r="C504" s="150"/>
      <c r="D504" s="159" t="s">
        <v>132</v>
      </c>
      <c r="E504" s="159"/>
      <c r="F504" s="159"/>
      <c r="G504" s="159"/>
      <c r="H504" s="159"/>
      <c r="I504" s="159"/>
      <c r="J504" s="159"/>
      <c r="K504" s="159"/>
      <c r="L504" s="159"/>
      <c r="M504" s="159"/>
      <c r="N504" s="273">
        <f>BK504</f>
        <v>0</v>
      </c>
      <c r="O504" s="274"/>
      <c r="P504" s="274"/>
      <c r="Q504" s="274"/>
      <c r="R504" s="152"/>
      <c r="T504" s="153"/>
      <c r="U504" s="150"/>
      <c r="V504" s="150"/>
      <c r="W504" s="154">
        <f>SUM(W505:W509)</f>
        <v>0</v>
      </c>
      <c r="X504" s="150"/>
      <c r="Y504" s="154">
        <f>SUM(Y505:Y509)</f>
        <v>2.1219999999999999E-2</v>
      </c>
      <c r="Z504" s="150"/>
      <c r="AA504" s="155">
        <f>SUM(AA505:AA509)</f>
        <v>0</v>
      </c>
      <c r="AR504" s="156" t="s">
        <v>102</v>
      </c>
      <c r="AT504" s="157" t="s">
        <v>83</v>
      </c>
      <c r="AU504" s="157" t="s">
        <v>24</v>
      </c>
      <c r="AY504" s="156" t="s">
        <v>165</v>
      </c>
      <c r="BK504" s="158">
        <f>SUM(BK505:BK509)</f>
        <v>0</v>
      </c>
    </row>
    <row r="505" spans="2:65" s="1" customFormat="1" ht="31.5" customHeight="1" x14ac:dyDescent="0.3">
      <c r="B505" s="32"/>
      <c r="C505" s="160" t="s">
        <v>783</v>
      </c>
      <c r="D505" s="160" t="s">
        <v>166</v>
      </c>
      <c r="E505" s="161" t="s">
        <v>784</v>
      </c>
      <c r="F505" s="254" t="s">
        <v>785</v>
      </c>
      <c r="G505" s="255"/>
      <c r="H505" s="255"/>
      <c r="I505" s="255"/>
      <c r="J505" s="162" t="s">
        <v>183</v>
      </c>
      <c r="K505" s="163">
        <v>160</v>
      </c>
      <c r="L505" s="256">
        <v>0</v>
      </c>
      <c r="M505" s="255"/>
      <c r="N505" s="257">
        <f>ROUND(L505*K505,2)</f>
        <v>0</v>
      </c>
      <c r="O505" s="255"/>
      <c r="P505" s="255"/>
      <c r="Q505" s="255"/>
      <c r="R505" s="34"/>
      <c r="T505" s="164" t="s">
        <v>33</v>
      </c>
      <c r="U505" s="41" t="s">
        <v>49</v>
      </c>
      <c r="V505" s="33"/>
      <c r="W505" s="165">
        <f>V505*K505</f>
        <v>0</v>
      </c>
      <c r="X505" s="165">
        <v>0</v>
      </c>
      <c r="Y505" s="165">
        <f>X505*K505</f>
        <v>0</v>
      </c>
      <c r="Z505" s="165">
        <v>0</v>
      </c>
      <c r="AA505" s="166">
        <f>Z505*K505</f>
        <v>0</v>
      </c>
      <c r="AR505" s="15" t="s">
        <v>282</v>
      </c>
      <c r="AT505" s="15" t="s">
        <v>166</v>
      </c>
      <c r="AU505" s="15" t="s">
        <v>102</v>
      </c>
      <c r="AY505" s="15" t="s">
        <v>165</v>
      </c>
      <c r="BE505" s="103">
        <f>IF(U505="základní",N505,0)</f>
        <v>0</v>
      </c>
      <c r="BF505" s="103">
        <f>IF(U505="snížená",N505,0)</f>
        <v>0</v>
      </c>
      <c r="BG505" s="103">
        <f>IF(U505="zákl. přenesená",N505,0)</f>
        <v>0</v>
      </c>
      <c r="BH505" s="103">
        <f>IF(U505="sníž. přenesená",N505,0)</f>
        <v>0</v>
      </c>
      <c r="BI505" s="103">
        <f>IF(U505="nulová",N505,0)</f>
        <v>0</v>
      </c>
      <c r="BJ505" s="15" t="s">
        <v>24</v>
      </c>
      <c r="BK505" s="103">
        <f>ROUND(L505*K505,2)</f>
        <v>0</v>
      </c>
      <c r="BL505" s="15" t="s">
        <v>282</v>
      </c>
      <c r="BM505" s="15" t="s">
        <v>786</v>
      </c>
    </row>
    <row r="506" spans="2:65" s="1" customFormat="1" ht="22.5" customHeight="1" x14ac:dyDescent="0.3">
      <c r="B506" s="32"/>
      <c r="C506" s="183" t="s">
        <v>787</v>
      </c>
      <c r="D506" s="183" t="s">
        <v>271</v>
      </c>
      <c r="E506" s="184" t="s">
        <v>788</v>
      </c>
      <c r="F506" s="264" t="s">
        <v>789</v>
      </c>
      <c r="G506" s="265"/>
      <c r="H506" s="265"/>
      <c r="I506" s="265"/>
      <c r="J506" s="185" t="s">
        <v>183</v>
      </c>
      <c r="K506" s="186">
        <v>110</v>
      </c>
      <c r="L506" s="266">
        <v>0</v>
      </c>
      <c r="M506" s="265"/>
      <c r="N506" s="267">
        <f>ROUND(L506*K506,2)</f>
        <v>0</v>
      </c>
      <c r="O506" s="255"/>
      <c r="P506" s="255"/>
      <c r="Q506" s="255"/>
      <c r="R506" s="34"/>
      <c r="T506" s="164" t="s">
        <v>33</v>
      </c>
      <c r="U506" s="41" t="s">
        <v>49</v>
      </c>
      <c r="V506" s="33"/>
      <c r="W506" s="165">
        <f>V506*K506</f>
        <v>0</v>
      </c>
      <c r="X506" s="165">
        <v>1.17E-4</v>
      </c>
      <c r="Y506" s="165">
        <f>X506*K506</f>
        <v>1.2869999999999999E-2</v>
      </c>
      <c r="Z506" s="165">
        <v>0</v>
      </c>
      <c r="AA506" s="166">
        <f>Z506*K506</f>
        <v>0</v>
      </c>
      <c r="AR506" s="15" t="s">
        <v>387</v>
      </c>
      <c r="AT506" s="15" t="s">
        <v>271</v>
      </c>
      <c r="AU506" s="15" t="s">
        <v>102</v>
      </c>
      <c r="AY506" s="15" t="s">
        <v>165</v>
      </c>
      <c r="BE506" s="103">
        <f>IF(U506="základní",N506,0)</f>
        <v>0</v>
      </c>
      <c r="BF506" s="103">
        <f>IF(U506="snížená",N506,0)</f>
        <v>0</v>
      </c>
      <c r="BG506" s="103">
        <f>IF(U506="zákl. přenesená",N506,0)</f>
        <v>0</v>
      </c>
      <c r="BH506" s="103">
        <f>IF(U506="sníž. přenesená",N506,0)</f>
        <v>0</v>
      </c>
      <c r="BI506" s="103">
        <f>IF(U506="nulová",N506,0)</f>
        <v>0</v>
      </c>
      <c r="BJ506" s="15" t="s">
        <v>24</v>
      </c>
      <c r="BK506" s="103">
        <f>ROUND(L506*K506,2)</f>
        <v>0</v>
      </c>
      <c r="BL506" s="15" t="s">
        <v>282</v>
      </c>
      <c r="BM506" s="15" t="s">
        <v>790</v>
      </c>
    </row>
    <row r="507" spans="2:65" s="1" customFormat="1" ht="22.5" customHeight="1" x14ac:dyDescent="0.3">
      <c r="B507" s="32"/>
      <c r="C507" s="33"/>
      <c r="D507" s="33"/>
      <c r="E507" s="33"/>
      <c r="F507" s="268" t="s">
        <v>791</v>
      </c>
      <c r="G507" s="213"/>
      <c r="H507" s="213"/>
      <c r="I507" s="213"/>
      <c r="J507" s="33"/>
      <c r="K507" s="33"/>
      <c r="L507" s="33"/>
      <c r="M507" s="33"/>
      <c r="N507" s="33"/>
      <c r="O507" s="33"/>
      <c r="P507" s="33"/>
      <c r="Q507" s="33"/>
      <c r="R507" s="34"/>
      <c r="T507" s="75"/>
      <c r="U507" s="33"/>
      <c r="V507" s="33"/>
      <c r="W507" s="33"/>
      <c r="X507" s="33"/>
      <c r="Y507" s="33"/>
      <c r="Z507" s="33"/>
      <c r="AA507" s="76"/>
      <c r="AT507" s="15" t="s">
        <v>603</v>
      </c>
      <c r="AU507" s="15" t="s">
        <v>102</v>
      </c>
    </row>
    <row r="508" spans="2:65" s="1" customFormat="1" ht="22.5" customHeight="1" x14ac:dyDescent="0.3">
      <c r="B508" s="32"/>
      <c r="C508" s="183" t="s">
        <v>792</v>
      </c>
      <c r="D508" s="183" t="s">
        <v>271</v>
      </c>
      <c r="E508" s="184" t="s">
        <v>793</v>
      </c>
      <c r="F508" s="264" t="s">
        <v>794</v>
      </c>
      <c r="G508" s="265"/>
      <c r="H508" s="265"/>
      <c r="I508" s="265"/>
      <c r="J508" s="185" t="s">
        <v>183</v>
      </c>
      <c r="K508" s="186">
        <v>50</v>
      </c>
      <c r="L508" s="266">
        <v>0</v>
      </c>
      <c r="M508" s="265"/>
      <c r="N508" s="267">
        <f>ROUND(L508*K508,2)</f>
        <v>0</v>
      </c>
      <c r="O508" s="255"/>
      <c r="P508" s="255"/>
      <c r="Q508" s="255"/>
      <c r="R508" s="34"/>
      <c r="T508" s="164" t="s">
        <v>33</v>
      </c>
      <c r="U508" s="41" t="s">
        <v>49</v>
      </c>
      <c r="V508" s="33"/>
      <c r="W508" s="165">
        <f>V508*K508</f>
        <v>0</v>
      </c>
      <c r="X508" s="165">
        <v>1.6699999999999999E-4</v>
      </c>
      <c r="Y508" s="165">
        <f>X508*K508</f>
        <v>8.3499999999999998E-3</v>
      </c>
      <c r="Z508" s="165">
        <v>0</v>
      </c>
      <c r="AA508" s="166">
        <f>Z508*K508</f>
        <v>0</v>
      </c>
      <c r="AR508" s="15" t="s">
        <v>387</v>
      </c>
      <c r="AT508" s="15" t="s">
        <v>271</v>
      </c>
      <c r="AU508" s="15" t="s">
        <v>102</v>
      </c>
      <c r="AY508" s="15" t="s">
        <v>165</v>
      </c>
      <c r="BE508" s="103">
        <f>IF(U508="základní",N508,0)</f>
        <v>0</v>
      </c>
      <c r="BF508" s="103">
        <f>IF(U508="snížená",N508,0)</f>
        <v>0</v>
      </c>
      <c r="BG508" s="103">
        <f>IF(U508="zákl. přenesená",N508,0)</f>
        <v>0</v>
      </c>
      <c r="BH508" s="103">
        <f>IF(U508="sníž. přenesená",N508,0)</f>
        <v>0</v>
      </c>
      <c r="BI508" s="103">
        <f>IF(U508="nulová",N508,0)</f>
        <v>0</v>
      </c>
      <c r="BJ508" s="15" t="s">
        <v>24</v>
      </c>
      <c r="BK508" s="103">
        <f>ROUND(L508*K508,2)</f>
        <v>0</v>
      </c>
      <c r="BL508" s="15" t="s">
        <v>282</v>
      </c>
      <c r="BM508" s="15" t="s">
        <v>795</v>
      </c>
    </row>
    <row r="509" spans="2:65" s="1" customFormat="1" ht="22.5" customHeight="1" x14ac:dyDescent="0.3">
      <c r="B509" s="32"/>
      <c r="C509" s="33"/>
      <c r="D509" s="33"/>
      <c r="E509" s="33"/>
      <c r="F509" s="268" t="s">
        <v>796</v>
      </c>
      <c r="G509" s="213"/>
      <c r="H509" s="213"/>
      <c r="I509" s="213"/>
      <c r="J509" s="33"/>
      <c r="K509" s="33"/>
      <c r="L509" s="33"/>
      <c r="M509" s="33"/>
      <c r="N509" s="33"/>
      <c r="O509" s="33"/>
      <c r="P509" s="33"/>
      <c r="Q509" s="33"/>
      <c r="R509" s="34"/>
      <c r="T509" s="75"/>
      <c r="U509" s="33"/>
      <c r="V509" s="33"/>
      <c r="W509" s="33"/>
      <c r="X509" s="33"/>
      <c r="Y509" s="33"/>
      <c r="Z509" s="33"/>
      <c r="AA509" s="76"/>
      <c r="AT509" s="15" t="s">
        <v>603</v>
      </c>
      <c r="AU509" s="15" t="s">
        <v>102</v>
      </c>
    </row>
    <row r="510" spans="2:65" s="9" customFormat="1" ht="29.85" customHeight="1" x14ac:dyDescent="0.3">
      <c r="B510" s="149"/>
      <c r="C510" s="150"/>
      <c r="D510" s="159" t="s">
        <v>133</v>
      </c>
      <c r="E510" s="159"/>
      <c r="F510" s="159"/>
      <c r="G510" s="159"/>
      <c r="H510" s="159"/>
      <c r="I510" s="159"/>
      <c r="J510" s="159"/>
      <c r="K510" s="159"/>
      <c r="L510" s="159"/>
      <c r="M510" s="159"/>
      <c r="N510" s="273">
        <f>BK510</f>
        <v>0</v>
      </c>
      <c r="O510" s="274"/>
      <c r="P510" s="274"/>
      <c r="Q510" s="274"/>
      <c r="R510" s="152"/>
      <c r="T510" s="153"/>
      <c r="U510" s="150"/>
      <c r="V510" s="150"/>
      <c r="W510" s="154">
        <f>SUM(W511:W516)</f>
        <v>0</v>
      </c>
      <c r="X510" s="150"/>
      <c r="Y510" s="154">
        <f>SUM(Y511:Y516)</f>
        <v>0</v>
      </c>
      <c r="Z510" s="150"/>
      <c r="AA510" s="155">
        <f>SUM(AA511:AA516)</f>
        <v>0</v>
      </c>
      <c r="AR510" s="156" t="s">
        <v>102</v>
      </c>
      <c r="AT510" s="157" t="s">
        <v>83</v>
      </c>
      <c r="AU510" s="157" t="s">
        <v>24</v>
      </c>
      <c r="AY510" s="156" t="s">
        <v>165</v>
      </c>
      <c r="BK510" s="158">
        <f>SUM(BK511:BK516)</f>
        <v>0</v>
      </c>
    </row>
    <row r="511" spans="2:65" s="1" customFormat="1" ht="31.5" customHeight="1" x14ac:dyDescent="0.3">
      <c r="B511" s="32"/>
      <c r="C511" s="160" t="s">
        <v>797</v>
      </c>
      <c r="D511" s="160" t="s">
        <v>166</v>
      </c>
      <c r="E511" s="161" t="s">
        <v>798</v>
      </c>
      <c r="F511" s="254" t="s">
        <v>799</v>
      </c>
      <c r="G511" s="255"/>
      <c r="H511" s="255"/>
      <c r="I511" s="255"/>
      <c r="J511" s="162" t="s">
        <v>265</v>
      </c>
      <c r="K511" s="163">
        <v>3</v>
      </c>
      <c r="L511" s="256">
        <v>0</v>
      </c>
      <c r="M511" s="255"/>
      <c r="N511" s="257">
        <f>ROUND(L511*K511,2)</f>
        <v>0</v>
      </c>
      <c r="O511" s="255"/>
      <c r="P511" s="255"/>
      <c r="Q511" s="255"/>
      <c r="R511" s="34"/>
      <c r="T511" s="164" t="s">
        <v>33</v>
      </c>
      <c r="U511" s="41" t="s">
        <v>49</v>
      </c>
      <c r="V511" s="33"/>
      <c r="W511" s="165">
        <f>V511*K511</f>
        <v>0</v>
      </c>
      <c r="X511" s="165">
        <v>0</v>
      </c>
      <c r="Y511" s="165">
        <f>X511*K511</f>
        <v>0</v>
      </c>
      <c r="Z511" s="165">
        <v>0</v>
      </c>
      <c r="AA511" s="166">
        <f>Z511*K511</f>
        <v>0</v>
      </c>
      <c r="AR511" s="15" t="s">
        <v>282</v>
      </c>
      <c r="AT511" s="15" t="s">
        <v>166</v>
      </c>
      <c r="AU511" s="15" t="s">
        <v>102</v>
      </c>
      <c r="AY511" s="15" t="s">
        <v>165</v>
      </c>
      <c r="BE511" s="103">
        <f>IF(U511="základní",N511,0)</f>
        <v>0</v>
      </c>
      <c r="BF511" s="103">
        <f>IF(U511="snížená",N511,0)</f>
        <v>0</v>
      </c>
      <c r="BG511" s="103">
        <f>IF(U511="zákl. přenesená",N511,0)</f>
        <v>0</v>
      </c>
      <c r="BH511" s="103">
        <f>IF(U511="sníž. přenesená",N511,0)</f>
        <v>0</v>
      </c>
      <c r="BI511" s="103">
        <f>IF(U511="nulová",N511,0)</f>
        <v>0</v>
      </c>
      <c r="BJ511" s="15" t="s">
        <v>24</v>
      </c>
      <c r="BK511" s="103">
        <f>ROUND(L511*K511,2)</f>
        <v>0</v>
      </c>
      <c r="BL511" s="15" t="s">
        <v>282</v>
      </c>
      <c r="BM511" s="15" t="s">
        <v>800</v>
      </c>
    </row>
    <row r="512" spans="2:65" s="10" customFormat="1" ht="22.5" customHeight="1" x14ac:dyDescent="0.3">
      <c r="B512" s="167"/>
      <c r="C512" s="168"/>
      <c r="D512" s="168"/>
      <c r="E512" s="169" t="s">
        <v>33</v>
      </c>
      <c r="F512" s="258" t="s">
        <v>801</v>
      </c>
      <c r="G512" s="259"/>
      <c r="H512" s="259"/>
      <c r="I512" s="259"/>
      <c r="J512" s="168"/>
      <c r="K512" s="170">
        <v>3</v>
      </c>
      <c r="L512" s="168"/>
      <c r="M512" s="168"/>
      <c r="N512" s="168"/>
      <c r="O512" s="168"/>
      <c r="P512" s="168"/>
      <c r="Q512" s="168"/>
      <c r="R512" s="171"/>
      <c r="T512" s="172"/>
      <c r="U512" s="168"/>
      <c r="V512" s="168"/>
      <c r="W512" s="168"/>
      <c r="X512" s="168"/>
      <c r="Y512" s="168"/>
      <c r="Z512" s="168"/>
      <c r="AA512" s="173"/>
      <c r="AT512" s="174" t="s">
        <v>173</v>
      </c>
      <c r="AU512" s="174" t="s">
        <v>102</v>
      </c>
      <c r="AV512" s="10" t="s">
        <v>102</v>
      </c>
      <c r="AW512" s="10" t="s">
        <v>40</v>
      </c>
      <c r="AX512" s="10" t="s">
        <v>84</v>
      </c>
      <c r="AY512" s="174" t="s">
        <v>165</v>
      </c>
    </row>
    <row r="513" spans="2:65" s="1" customFormat="1" ht="31.5" customHeight="1" x14ac:dyDescent="0.3">
      <c r="B513" s="32"/>
      <c r="C513" s="160" t="s">
        <v>802</v>
      </c>
      <c r="D513" s="160" t="s">
        <v>166</v>
      </c>
      <c r="E513" s="161" t="s">
        <v>803</v>
      </c>
      <c r="F513" s="254" t="s">
        <v>804</v>
      </c>
      <c r="G513" s="255"/>
      <c r="H513" s="255"/>
      <c r="I513" s="255"/>
      <c r="J513" s="162" t="s">
        <v>265</v>
      </c>
      <c r="K513" s="163">
        <v>1</v>
      </c>
      <c r="L513" s="256">
        <v>0</v>
      </c>
      <c r="M513" s="255"/>
      <c r="N513" s="257">
        <f>ROUND(L513*K513,2)</f>
        <v>0</v>
      </c>
      <c r="O513" s="255"/>
      <c r="P513" s="255"/>
      <c r="Q513" s="255"/>
      <c r="R513" s="34"/>
      <c r="T513" s="164" t="s">
        <v>33</v>
      </c>
      <c r="U513" s="41" t="s">
        <v>49</v>
      </c>
      <c r="V513" s="33"/>
      <c r="W513" s="165">
        <f>V513*K513</f>
        <v>0</v>
      </c>
      <c r="X513" s="165">
        <v>0</v>
      </c>
      <c r="Y513" s="165">
        <f>X513*K513</f>
        <v>0</v>
      </c>
      <c r="Z513" s="165">
        <v>0</v>
      </c>
      <c r="AA513" s="166">
        <f>Z513*K513</f>
        <v>0</v>
      </c>
      <c r="AR513" s="15" t="s">
        <v>282</v>
      </c>
      <c r="AT513" s="15" t="s">
        <v>166</v>
      </c>
      <c r="AU513" s="15" t="s">
        <v>102</v>
      </c>
      <c r="AY513" s="15" t="s">
        <v>165</v>
      </c>
      <c r="BE513" s="103">
        <f>IF(U513="základní",N513,0)</f>
        <v>0</v>
      </c>
      <c r="BF513" s="103">
        <f>IF(U513="snížená",N513,0)</f>
        <v>0</v>
      </c>
      <c r="BG513" s="103">
        <f>IF(U513="zákl. přenesená",N513,0)</f>
        <v>0</v>
      </c>
      <c r="BH513" s="103">
        <f>IF(U513="sníž. přenesená",N513,0)</f>
        <v>0</v>
      </c>
      <c r="BI513" s="103">
        <f>IF(U513="nulová",N513,0)</f>
        <v>0</v>
      </c>
      <c r="BJ513" s="15" t="s">
        <v>24</v>
      </c>
      <c r="BK513" s="103">
        <f>ROUND(L513*K513,2)</f>
        <v>0</v>
      </c>
      <c r="BL513" s="15" t="s">
        <v>282</v>
      </c>
      <c r="BM513" s="15" t="s">
        <v>805</v>
      </c>
    </row>
    <row r="514" spans="2:65" s="1" customFormat="1" ht="31.5" customHeight="1" x14ac:dyDescent="0.3">
      <c r="B514" s="32"/>
      <c r="C514" s="160" t="s">
        <v>806</v>
      </c>
      <c r="D514" s="160" t="s">
        <v>166</v>
      </c>
      <c r="E514" s="161" t="s">
        <v>807</v>
      </c>
      <c r="F514" s="254" t="s">
        <v>808</v>
      </c>
      <c r="G514" s="255"/>
      <c r="H514" s="255"/>
      <c r="I514" s="255"/>
      <c r="J514" s="162" t="s">
        <v>265</v>
      </c>
      <c r="K514" s="163">
        <v>3</v>
      </c>
      <c r="L514" s="256">
        <v>0</v>
      </c>
      <c r="M514" s="255"/>
      <c r="N514" s="257">
        <f>ROUND(L514*K514,2)</f>
        <v>0</v>
      </c>
      <c r="O514" s="255"/>
      <c r="P514" s="255"/>
      <c r="Q514" s="255"/>
      <c r="R514" s="34"/>
      <c r="T514" s="164" t="s">
        <v>33</v>
      </c>
      <c r="U514" s="41" t="s">
        <v>49</v>
      </c>
      <c r="V514" s="33"/>
      <c r="W514" s="165">
        <f>V514*K514</f>
        <v>0</v>
      </c>
      <c r="X514" s="165">
        <v>0</v>
      </c>
      <c r="Y514" s="165">
        <f>X514*K514</f>
        <v>0</v>
      </c>
      <c r="Z514" s="165">
        <v>0</v>
      </c>
      <c r="AA514" s="166">
        <f>Z514*K514</f>
        <v>0</v>
      </c>
      <c r="AR514" s="15" t="s">
        <v>282</v>
      </c>
      <c r="AT514" s="15" t="s">
        <v>166</v>
      </c>
      <c r="AU514" s="15" t="s">
        <v>102</v>
      </c>
      <c r="AY514" s="15" t="s">
        <v>165</v>
      </c>
      <c r="BE514" s="103">
        <f>IF(U514="základní",N514,0)</f>
        <v>0</v>
      </c>
      <c r="BF514" s="103">
        <f>IF(U514="snížená",N514,0)</f>
        <v>0</v>
      </c>
      <c r="BG514" s="103">
        <f>IF(U514="zákl. přenesená",N514,0)</f>
        <v>0</v>
      </c>
      <c r="BH514" s="103">
        <f>IF(U514="sníž. přenesená",N514,0)</f>
        <v>0</v>
      </c>
      <c r="BI514" s="103">
        <f>IF(U514="nulová",N514,0)</f>
        <v>0</v>
      </c>
      <c r="BJ514" s="15" t="s">
        <v>24</v>
      </c>
      <c r="BK514" s="103">
        <f>ROUND(L514*K514,2)</f>
        <v>0</v>
      </c>
      <c r="BL514" s="15" t="s">
        <v>282</v>
      </c>
      <c r="BM514" s="15" t="s">
        <v>809</v>
      </c>
    </row>
    <row r="515" spans="2:65" s="1" customFormat="1" ht="22.5" customHeight="1" x14ac:dyDescent="0.3">
      <c r="B515" s="32"/>
      <c r="C515" s="160" t="s">
        <v>810</v>
      </c>
      <c r="D515" s="160" t="s">
        <v>166</v>
      </c>
      <c r="E515" s="161" t="s">
        <v>811</v>
      </c>
      <c r="F515" s="254" t="s">
        <v>812</v>
      </c>
      <c r="G515" s="255"/>
      <c r="H515" s="255"/>
      <c r="I515" s="255"/>
      <c r="J515" s="162" t="s">
        <v>265</v>
      </c>
      <c r="K515" s="163">
        <v>2</v>
      </c>
      <c r="L515" s="256">
        <v>0</v>
      </c>
      <c r="M515" s="255"/>
      <c r="N515" s="257">
        <f>ROUND(L515*K515,2)</f>
        <v>0</v>
      </c>
      <c r="O515" s="255"/>
      <c r="P515" s="255"/>
      <c r="Q515" s="255"/>
      <c r="R515" s="34"/>
      <c r="T515" s="164" t="s">
        <v>33</v>
      </c>
      <c r="U515" s="41" t="s">
        <v>49</v>
      </c>
      <c r="V515" s="33"/>
      <c r="W515" s="165">
        <f>V515*K515</f>
        <v>0</v>
      </c>
      <c r="X515" s="165">
        <v>0</v>
      </c>
      <c r="Y515" s="165">
        <f>X515*K515</f>
        <v>0</v>
      </c>
      <c r="Z515" s="165">
        <v>0</v>
      </c>
      <c r="AA515" s="166">
        <f>Z515*K515</f>
        <v>0</v>
      </c>
      <c r="AR515" s="15" t="s">
        <v>282</v>
      </c>
      <c r="AT515" s="15" t="s">
        <v>166</v>
      </c>
      <c r="AU515" s="15" t="s">
        <v>102</v>
      </c>
      <c r="AY515" s="15" t="s">
        <v>165</v>
      </c>
      <c r="BE515" s="103">
        <f>IF(U515="základní",N515,0)</f>
        <v>0</v>
      </c>
      <c r="BF515" s="103">
        <f>IF(U515="snížená",N515,0)</f>
        <v>0</v>
      </c>
      <c r="BG515" s="103">
        <f>IF(U515="zákl. přenesená",N515,0)</f>
        <v>0</v>
      </c>
      <c r="BH515" s="103">
        <f>IF(U515="sníž. přenesená",N515,0)</f>
        <v>0</v>
      </c>
      <c r="BI515" s="103">
        <f>IF(U515="nulová",N515,0)</f>
        <v>0</v>
      </c>
      <c r="BJ515" s="15" t="s">
        <v>24</v>
      </c>
      <c r="BK515" s="103">
        <f>ROUND(L515*K515,2)</f>
        <v>0</v>
      </c>
      <c r="BL515" s="15" t="s">
        <v>282</v>
      </c>
      <c r="BM515" s="15" t="s">
        <v>813</v>
      </c>
    </row>
    <row r="516" spans="2:65" s="1" customFormat="1" ht="22.5" customHeight="1" x14ac:dyDescent="0.3">
      <c r="B516" s="32"/>
      <c r="C516" s="160" t="s">
        <v>814</v>
      </c>
      <c r="D516" s="160" t="s">
        <v>166</v>
      </c>
      <c r="E516" s="161" t="s">
        <v>815</v>
      </c>
      <c r="F516" s="254" t="s">
        <v>816</v>
      </c>
      <c r="G516" s="255"/>
      <c r="H516" s="255"/>
      <c r="I516" s="255"/>
      <c r="J516" s="162" t="s">
        <v>265</v>
      </c>
      <c r="K516" s="163">
        <v>8</v>
      </c>
      <c r="L516" s="256">
        <v>0</v>
      </c>
      <c r="M516" s="255"/>
      <c r="N516" s="257">
        <f>ROUND(L516*K516,2)</f>
        <v>0</v>
      </c>
      <c r="O516" s="255"/>
      <c r="P516" s="255"/>
      <c r="Q516" s="255"/>
      <c r="R516" s="34"/>
      <c r="T516" s="164" t="s">
        <v>33</v>
      </c>
      <c r="U516" s="41" t="s">
        <v>49</v>
      </c>
      <c r="V516" s="33"/>
      <c r="W516" s="165">
        <f>V516*K516</f>
        <v>0</v>
      </c>
      <c r="X516" s="165">
        <v>0</v>
      </c>
      <c r="Y516" s="165">
        <f>X516*K516</f>
        <v>0</v>
      </c>
      <c r="Z516" s="165">
        <v>0</v>
      </c>
      <c r="AA516" s="166">
        <f>Z516*K516</f>
        <v>0</v>
      </c>
      <c r="AR516" s="15" t="s">
        <v>282</v>
      </c>
      <c r="AT516" s="15" t="s">
        <v>166</v>
      </c>
      <c r="AU516" s="15" t="s">
        <v>102</v>
      </c>
      <c r="AY516" s="15" t="s">
        <v>165</v>
      </c>
      <c r="BE516" s="103">
        <f>IF(U516="základní",N516,0)</f>
        <v>0</v>
      </c>
      <c r="BF516" s="103">
        <f>IF(U516="snížená",N516,0)</f>
        <v>0</v>
      </c>
      <c r="BG516" s="103">
        <f>IF(U516="zákl. přenesená",N516,0)</f>
        <v>0</v>
      </c>
      <c r="BH516" s="103">
        <f>IF(U516="sníž. přenesená",N516,0)</f>
        <v>0</v>
      </c>
      <c r="BI516" s="103">
        <f>IF(U516="nulová",N516,0)</f>
        <v>0</v>
      </c>
      <c r="BJ516" s="15" t="s">
        <v>24</v>
      </c>
      <c r="BK516" s="103">
        <f>ROUND(L516*K516,2)</f>
        <v>0</v>
      </c>
      <c r="BL516" s="15" t="s">
        <v>282</v>
      </c>
      <c r="BM516" s="15" t="s">
        <v>817</v>
      </c>
    </row>
    <row r="517" spans="2:65" s="9" customFormat="1" ht="29.85" customHeight="1" x14ac:dyDescent="0.3">
      <c r="B517" s="149"/>
      <c r="C517" s="150"/>
      <c r="D517" s="159" t="s">
        <v>134</v>
      </c>
      <c r="E517" s="159"/>
      <c r="F517" s="159"/>
      <c r="G517" s="159"/>
      <c r="H517" s="159"/>
      <c r="I517" s="159"/>
      <c r="J517" s="159"/>
      <c r="K517" s="159"/>
      <c r="L517" s="159"/>
      <c r="M517" s="159"/>
      <c r="N517" s="275">
        <f>BK517</f>
        <v>0</v>
      </c>
      <c r="O517" s="276"/>
      <c r="P517" s="276"/>
      <c r="Q517" s="276"/>
      <c r="R517" s="152"/>
      <c r="T517" s="153"/>
      <c r="U517" s="150"/>
      <c r="V517" s="150"/>
      <c r="W517" s="154">
        <f>SUM(W518:W521)</f>
        <v>0</v>
      </c>
      <c r="X517" s="150"/>
      <c r="Y517" s="154">
        <f>SUM(Y518:Y521)</f>
        <v>2.4000000000000001E-4</v>
      </c>
      <c r="Z517" s="150"/>
      <c r="AA517" s="155">
        <f>SUM(AA518:AA521)</f>
        <v>0</v>
      </c>
      <c r="AR517" s="156" t="s">
        <v>102</v>
      </c>
      <c r="AT517" s="157" t="s">
        <v>83</v>
      </c>
      <c r="AU517" s="157" t="s">
        <v>24</v>
      </c>
      <c r="AY517" s="156" t="s">
        <v>165</v>
      </c>
      <c r="BK517" s="158">
        <f>SUM(BK518:BK521)</f>
        <v>0</v>
      </c>
    </row>
    <row r="518" spans="2:65" s="1" customFormat="1" ht="31.5" customHeight="1" x14ac:dyDescent="0.3">
      <c r="B518" s="32"/>
      <c r="C518" s="160" t="s">
        <v>818</v>
      </c>
      <c r="D518" s="160" t="s">
        <v>166</v>
      </c>
      <c r="E518" s="161" t="s">
        <v>819</v>
      </c>
      <c r="F518" s="254" t="s">
        <v>820</v>
      </c>
      <c r="G518" s="255"/>
      <c r="H518" s="255"/>
      <c r="I518" s="255"/>
      <c r="J518" s="162" t="s">
        <v>265</v>
      </c>
      <c r="K518" s="163">
        <v>2</v>
      </c>
      <c r="L518" s="256">
        <v>0</v>
      </c>
      <c r="M518" s="255"/>
      <c r="N518" s="257">
        <f>ROUND(L518*K518,2)</f>
        <v>0</v>
      </c>
      <c r="O518" s="255"/>
      <c r="P518" s="255"/>
      <c r="Q518" s="255"/>
      <c r="R518" s="34"/>
      <c r="T518" s="164" t="s">
        <v>33</v>
      </c>
      <c r="U518" s="41" t="s">
        <v>49</v>
      </c>
      <c r="V518" s="33"/>
      <c r="W518" s="165">
        <f>V518*K518</f>
        <v>0</v>
      </c>
      <c r="X518" s="165">
        <v>0</v>
      </c>
      <c r="Y518" s="165">
        <f>X518*K518</f>
        <v>0</v>
      </c>
      <c r="Z518" s="165">
        <v>0</v>
      </c>
      <c r="AA518" s="166">
        <f>Z518*K518</f>
        <v>0</v>
      </c>
      <c r="AR518" s="15" t="s">
        <v>282</v>
      </c>
      <c r="AT518" s="15" t="s">
        <v>166</v>
      </c>
      <c r="AU518" s="15" t="s">
        <v>102</v>
      </c>
      <c r="AY518" s="15" t="s">
        <v>165</v>
      </c>
      <c r="BE518" s="103">
        <f>IF(U518="základní",N518,0)</f>
        <v>0</v>
      </c>
      <c r="BF518" s="103">
        <f>IF(U518="snížená",N518,0)</f>
        <v>0</v>
      </c>
      <c r="BG518" s="103">
        <f>IF(U518="zákl. přenesená",N518,0)</f>
        <v>0</v>
      </c>
      <c r="BH518" s="103">
        <f>IF(U518="sníž. přenesená",N518,0)</f>
        <v>0</v>
      </c>
      <c r="BI518" s="103">
        <f>IF(U518="nulová",N518,0)</f>
        <v>0</v>
      </c>
      <c r="BJ518" s="15" t="s">
        <v>24</v>
      </c>
      <c r="BK518" s="103">
        <f>ROUND(L518*K518,2)</f>
        <v>0</v>
      </c>
      <c r="BL518" s="15" t="s">
        <v>282</v>
      </c>
      <c r="BM518" s="15" t="s">
        <v>821</v>
      </c>
    </row>
    <row r="519" spans="2:65" s="1" customFormat="1" ht="31.5" customHeight="1" x14ac:dyDescent="0.3">
      <c r="B519" s="32"/>
      <c r="C519" s="183" t="s">
        <v>822</v>
      </c>
      <c r="D519" s="183" t="s">
        <v>271</v>
      </c>
      <c r="E519" s="184" t="s">
        <v>823</v>
      </c>
      <c r="F519" s="264" t="s">
        <v>824</v>
      </c>
      <c r="G519" s="265"/>
      <c r="H519" s="265"/>
      <c r="I519" s="265"/>
      <c r="J519" s="185" t="s">
        <v>265</v>
      </c>
      <c r="K519" s="186">
        <v>2</v>
      </c>
      <c r="L519" s="266">
        <v>0</v>
      </c>
      <c r="M519" s="265"/>
      <c r="N519" s="267">
        <f>ROUND(L519*K519,2)</f>
        <v>0</v>
      </c>
      <c r="O519" s="255"/>
      <c r="P519" s="255"/>
      <c r="Q519" s="255"/>
      <c r="R519" s="34"/>
      <c r="T519" s="164" t="s">
        <v>33</v>
      </c>
      <c r="U519" s="41" t="s">
        <v>49</v>
      </c>
      <c r="V519" s="33"/>
      <c r="W519" s="165">
        <f>V519*K519</f>
        <v>0</v>
      </c>
      <c r="X519" s="165">
        <v>1.5999999999999999E-5</v>
      </c>
      <c r="Y519" s="165">
        <f>X519*K519</f>
        <v>3.1999999999999999E-5</v>
      </c>
      <c r="Z519" s="165">
        <v>0</v>
      </c>
      <c r="AA519" s="166">
        <f>Z519*K519</f>
        <v>0</v>
      </c>
      <c r="AR519" s="15" t="s">
        <v>387</v>
      </c>
      <c r="AT519" s="15" t="s">
        <v>271</v>
      </c>
      <c r="AU519" s="15" t="s">
        <v>102</v>
      </c>
      <c r="AY519" s="15" t="s">
        <v>165</v>
      </c>
      <c r="BE519" s="103">
        <f>IF(U519="základní",N519,0)</f>
        <v>0</v>
      </c>
      <c r="BF519" s="103">
        <f>IF(U519="snížená",N519,0)</f>
        <v>0</v>
      </c>
      <c r="BG519" s="103">
        <f>IF(U519="zákl. přenesená",N519,0)</f>
        <v>0</v>
      </c>
      <c r="BH519" s="103">
        <f>IF(U519="sníž. přenesená",N519,0)</f>
        <v>0</v>
      </c>
      <c r="BI519" s="103">
        <f>IF(U519="nulová",N519,0)</f>
        <v>0</v>
      </c>
      <c r="BJ519" s="15" t="s">
        <v>24</v>
      </c>
      <c r="BK519" s="103">
        <f>ROUND(L519*K519,2)</f>
        <v>0</v>
      </c>
      <c r="BL519" s="15" t="s">
        <v>282</v>
      </c>
      <c r="BM519" s="15" t="s">
        <v>825</v>
      </c>
    </row>
    <row r="520" spans="2:65" s="1" customFormat="1" ht="31.5" customHeight="1" x14ac:dyDescent="0.3">
      <c r="B520" s="32"/>
      <c r="C520" s="183" t="s">
        <v>826</v>
      </c>
      <c r="D520" s="183" t="s">
        <v>271</v>
      </c>
      <c r="E520" s="184" t="s">
        <v>827</v>
      </c>
      <c r="F520" s="264" t="s">
        <v>828</v>
      </c>
      <c r="G520" s="265"/>
      <c r="H520" s="265"/>
      <c r="I520" s="265"/>
      <c r="J520" s="185" t="s">
        <v>265</v>
      </c>
      <c r="K520" s="186">
        <v>2</v>
      </c>
      <c r="L520" s="266">
        <v>0</v>
      </c>
      <c r="M520" s="265"/>
      <c r="N520" s="267">
        <f>ROUND(L520*K520,2)</f>
        <v>0</v>
      </c>
      <c r="O520" s="255"/>
      <c r="P520" s="255"/>
      <c r="Q520" s="255"/>
      <c r="R520" s="34"/>
      <c r="T520" s="164" t="s">
        <v>33</v>
      </c>
      <c r="U520" s="41" t="s">
        <v>49</v>
      </c>
      <c r="V520" s="33"/>
      <c r="W520" s="165">
        <f>V520*K520</f>
        <v>0</v>
      </c>
      <c r="X520" s="165">
        <v>5.0000000000000002E-5</v>
      </c>
      <c r="Y520" s="165">
        <f>X520*K520</f>
        <v>1E-4</v>
      </c>
      <c r="Z520" s="165">
        <v>0</v>
      </c>
      <c r="AA520" s="166">
        <f>Z520*K520</f>
        <v>0</v>
      </c>
      <c r="AR520" s="15" t="s">
        <v>387</v>
      </c>
      <c r="AT520" s="15" t="s">
        <v>271</v>
      </c>
      <c r="AU520" s="15" t="s">
        <v>102</v>
      </c>
      <c r="AY520" s="15" t="s">
        <v>165</v>
      </c>
      <c r="BE520" s="103">
        <f>IF(U520="základní",N520,0)</f>
        <v>0</v>
      </c>
      <c r="BF520" s="103">
        <f>IF(U520="snížená",N520,0)</f>
        <v>0</v>
      </c>
      <c r="BG520" s="103">
        <f>IF(U520="zákl. přenesená",N520,0)</f>
        <v>0</v>
      </c>
      <c r="BH520" s="103">
        <f>IF(U520="sníž. přenesená",N520,0)</f>
        <v>0</v>
      </c>
      <c r="BI520" s="103">
        <f>IF(U520="nulová",N520,0)</f>
        <v>0</v>
      </c>
      <c r="BJ520" s="15" t="s">
        <v>24</v>
      </c>
      <c r="BK520" s="103">
        <f>ROUND(L520*K520,2)</f>
        <v>0</v>
      </c>
      <c r="BL520" s="15" t="s">
        <v>282</v>
      </c>
      <c r="BM520" s="15" t="s">
        <v>829</v>
      </c>
    </row>
    <row r="521" spans="2:65" s="1" customFormat="1" ht="31.5" customHeight="1" x14ac:dyDescent="0.3">
      <c r="B521" s="32"/>
      <c r="C521" s="183" t="s">
        <v>830</v>
      </c>
      <c r="D521" s="183" t="s">
        <v>271</v>
      </c>
      <c r="E521" s="184" t="s">
        <v>831</v>
      </c>
      <c r="F521" s="264" t="s">
        <v>832</v>
      </c>
      <c r="G521" s="265"/>
      <c r="H521" s="265"/>
      <c r="I521" s="265"/>
      <c r="J521" s="185" t="s">
        <v>265</v>
      </c>
      <c r="K521" s="186">
        <v>2</v>
      </c>
      <c r="L521" s="266">
        <v>0</v>
      </c>
      <c r="M521" s="265"/>
      <c r="N521" s="267">
        <f>ROUND(L521*K521,2)</f>
        <v>0</v>
      </c>
      <c r="O521" s="255"/>
      <c r="P521" s="255"/>
      <c r="Q521" s="255"/>
      <c r="R521" s="34"/>
      <c r="T521" s="164" t="s">
        <v>33</v>
      </c>
      <c r="U521" s="41" t="s">
        <v>49</v>
      </c>
      <c r="V521" s="33"/>
      <c r="W521" s="165">
        <f>V521*K521</f>
        <v>0</v>
      </c>
      <c r="X521" s="165">
        <v>5.3999999999999998E-5</v>
      </c>
      <c r="Y521" s="165">
        <f>X521*K521</f>
        <v>1.08E-4</v>
      </c>
      <c r="Z521" s="165">
        <v>0</v>
      </c>
      <c r="AA521" s="166">
        <f>Z521*K521</f>
        <v>0</v>
      </c>
      <c r="AR521" s="15" t="s">
        <v>387</v>
      </c>
      <c r="AT521" s="15" t="s">
        <v>271</v>
      </c>
      <c r="AU521" s="15" t="s">
        <v>102</v>
      </c>
      <c r="AY521" s="15" t="s">
        <v>165</v>
      </c>
      <c r="BE521" s="103">
        <f>IF(U521="základní",N521,0)</f>
        <v>0</v>
      </c>
      <c r="BF521" s="103">
        <f>IF(U521="snížená",N521,0)</f>
        <v>0</v>
      </c>
      <c r="BG521" s="103">
        <f>IF(U521="zákl. přenesená",N521,0)</f>
        <v>0</v>
      </c>
      <c r="BH521" s="103">
        <f>IF(U521="sníž. přenesená",N521,0)</f>
        <v>0</v>
      </c>
      <c r="BI521" s="103">
        <f>IF(U521="nulová",N521,0)</f>
        <v>0</v>
      </c>
      <c r="BJ521" s="15" t="s">
        <v>24</v>
      </c>
      <c r="BK521" s="103">
        <f>ROUND(L521*K521,2)</f>
        <v>0</v>
      </c>
      <c r="BL521" s="15" t="s">
        <v>282</v>
      </c>
      <c r="BM521" s="15" t="s">
        <v>833</v>
      </c>
    </row>
    <row r="522" spans="2:65" s="9" customFormat="1" ht="29.85" customHeight="1" x14ac:dyDescent="0.3">
      <c r="B522" s="149"/>
      <c r="C522" s="150"/>
      <c r="D522" s="159" t="s">
        <v>135</v>
      </c>
      <c r="E522" s="159"/>
      <c r="F522" s="159"/>
      <c r="G522" s="159"/>
      <c r="H522" s="159"/>
      <c r="I522" s="159"/>
      <c r="J522" s="159"/>
      <c r="K522" s="159"/>
      <c r="L522" s="159"/>
      <c r="M522" s="159"/>
      <c r="N522" s="275">
        <f>BK522</f>
        <v>0</v>
      </c>
      <c r="O522" s="276"/>
      <c r="P522" s="276"/>
      <c r="Q522" s="276"/>
      <c r="R522" s="152"/>
      <c r="T522" s="153"/>
      <c r="U522" s="150"/>
      <c r="V522" s="150"/>
      <c r="W522" s="154">
        <f>SUM(W523:W525)</f>
        <v>0</v>
      </c>
      <c r="X522" s="150"/>
      <c r="Y522" s="154">
        <f>SUM(Y523:Y525)</f>
        <v>4.6700000000000005E-2</v>
      </c>
      <c r="Z522" s="150"/>
      <c r="AA522" s="155">
        <f>SUM(AA523:AA525)</f>
        <v>0</v>
      </c>
      <c r="AR522" s="156" t="s">
        <v>102</v>
      </c>
      <c r="AT522" s="157" t="s">
        <v>83</v>
      </c>
      <c r="AU522" s="157" t="s">
        <v>24</v>
      </c>
      <c r="AY522" s="156" t="s">
        <v>165</v>
      </c>
      <c r="BK522" s="158">
        <f>SUM(BK523:BK525)</f>
        <v>0</v>
      </c>
    </row>
    <row r="523" spans="2:65" s="1" customFormat="1" ht="31.5" customHeight="1" x14ac:dyDescent="0.3">
      <c r="B523" s="32"/>
      <c r="C523" s="160" t="s">
        <v>834</v>
      </c>
      <c r="D523" s="160" t="s">
        <v>166</v>
      </c>
      <c r="E523" s="161" t="s">
        <v>835</v>
      </c>
      <c r="F523" s="254" t="s">
        <v>836</v>
      </c>
      <c r="G523" s="255"/>
      <c r="H523" s="255"/>
      <c r="I523" s="255"/>
      <c r="J523" s="162" t="s">
        <v>265</v>
      </c>
      <c r="K523" s="163">
        <v>29</v>
      </c>
      <c r="L523" s="256">
        <v>0</v>
      </c>
      <c r="M523" s="255"/>
      <c r="N523" s="257">
        <f>ROUND(L523*K523,2)</f>
        <v>0</v>
      </c>
      <c r="O523" s="255"/>
      <c r="P523" s="255"/>
      <c r="Q523" s="255"/>
      <c r="R523" s="34"/>
      <c r="T523" s="164" t="s">
        <v>33</v>
      </c>
      <c r="U523" s="41" t="s">
        <v>49</v>
      </c>
      <c r="V523" s="33"/>
      <c r="W523" s="165">
        <f>V523*K523</f>
        <v>0</v>
      </c>
      <c r="X523" s="165">
        <v>0</v>
      </c>
      <c r="Y523" s="165">
        <f>X523*K523</f>
        <v>0</v>
      </c>
      <c r="Z523" s="165">
        <v>0</v>
      </c>
      <c r="AA523" s="166">
        <f>Z523*K523</f>
        <v>0</v>
      </c>
      <c r="AR523" s="15" t="s">
        <v>282</v>
      </c>
      <c r="AT523" s="15" t="s">
        <v>166</v>
      </c>
      <c r="AU523" s="15" t="s">
        <v>102</v>
      </c>
      <c r="AY523" s="15" t="s">
        <v>165</v>
      </c>
      <c r="BE523" s="103">
        <f>IF(U523="základní",N523,0)</f>
        <v>0</v>
      </c>
      <c r="BF523" s="103">
        <f>IF(U523="snížená",N523,0)</f>
        <v>0</v>
      </c>
      <c r="BG523" s="103">
        <f>IF(U523="zákl. přenesená",N523,0)</f>
        <v>0</v>
      </c>
      <c r="BH523" s="103">
        <f>IF(U523="sníž. přenesená",N523,0)</f>
        <v>0</v>
      </c>
      <c r="BI523" s="103">
        <f>IF(U523="nulová",N523,0)</f>
        <v>0</v>
      </c>
      <c r="BJ523" s="15" t="s">
        <v>24</v>
      </c>
      <c r="BK523" s="103">
        <f>ROUND(L523*K523,2)</f>
        <v>0</v>
      </c>
      <c r="BL523" s="15" t="s">
        <v>282</v>
      </c>
      <c r="BM523" s="15" t="s">
        <v>837</v>
      </c>
    </row>
    <row r="524" spans="2:65" s="1" customFormat="1" ht="22.5" customHeight="1" x14ac:dyDescent="0.3">
      <c r="B524" s="32"/>
      <c r="C524" s="183" t="s">
        <v>838</v>
      </c>
      <c r="D524" s="183" t="s">
        <v>271</v>
      </c>
      <c r="E524" s="184" t="s">
        <v>839</v>
      </c>
      <c r="F524" s="264" t="s">
        <v>840</v>
      </c>
      <c r="G524" s="265"/>
      <c r="H524" s="265"/>
      <c r="I524" s="265"/>
      <c r="J524" s="185" t="s">
        <v>841</v>
      </c>
      <c r="K524" s="186">
        <v>26</v>
      </c>
      <c r="L524" s="266">
        <v>0</v>
      </c>
      <c r="M524" s="265"/>
      <c r="N524" s="267">
        <f>ROUND(L524*K524,2)</f>
        <v>0</v>
      </c>
      <c r="O524" s="255"/>
      <c r="P524" s="255"/>
      <c r="Q524" s="255"/>
      <c r="R524" s="34"/>
      <c r="T524" s="164" t="s">
        <v>33</v>
      </c>
      <c r="U524" s="41" t="s">
        <v>49</v>
      </c>
      <c r="V524" s="33"/>
      <c r="W524" s="165">
        <f>V524*K524</f>
        <v>0</v>
      </c>
      <c r="X524" s="165">
        <v>1.6000000000000001E-3</v>
      </c>
      <c r="Y524" s="165">
        <f>X524*K524</f>
        <v>4.1600000000000005E-2</v>
      </c>
      <c r="Z524" s="165">
        <v>0</v>
      </c>
      <c r="AA524" s="166">
        <f>Z524*K524</f>
        <v>0</v>
      </c>
      <c r="AR524" s="15" t="s">
        <v>387</v>
      </c>
      <c r="AT524" s="15" t="s">
        <v>271</v>
      </c>
      <c r="AU524" s="15" t="s">
        <v>102</v>
      </c>
      <c r="AY524" s="15" t="s">
        <v>165</v>
      </c>
      <c r="BE524" s="103">
        <f>IF(U524="základní",N524,0)</f>
        <v>0</v>
      </c>
      <c r="BF524" s="103">
        <f>IF(U524="snížená",N524,0)</f>
        <v>0</v>
      </c>
      <c r="BG524" s="103">
        <f>IF(U524="zákl. přenesená",N524,0)</f>
        <v>0</v>
      </c>
      <c r="BH524" s="103">
        <f>IF(U524="sníž. přenesená",N524,0)</f>
        <v>0</v>
      </c>
      <c r="BI524" s="103">
        <f>IF(U524="nulová",N524,0)</f>
        <v>0</v>
      </c>
      <c r="BJ524" s="15" t="s">
        <v>24</v>
      </c>
      <c r="BK524" s="103">
        <f>ROUND(L524*K524,2)</f>
        <v>0</v>
      </c>
      <c r="BL524" s="15" t="s">
        <v>282</v>
      </c>
      <c r="BM524" s="15" t="s">
        <v>842</v>
      </c>
    </row>
    <row r="525" spans="2:65" s="1" customFormat="1" ht="22.5" customHeight="1" x14ac:dyDescent="0.3">
      <c r="B525" s="32"/>
      <c r="C525" s="183" t="s">
        <v>843</v>
      </c>
      <c r="D525" s="183" t="s">
        <v>271</v>
      </c>
      <c r="E525" s="184" t="s">
        <v>844</v>
      </c>
      <c r="F525" s="264" t="s">
        <v>845</v>
      </c>
      <c r="G525" s="265"/>
      <c r="H525" s="265"/>
      <c r="I525" s="265"/>
      <c r="J525" s="185" t="s">
        <v>841</v>
      </c>
      <c r="K525" s="186">
        <v>3</v>
      </c>
      <c r="L525" s="266">
        <v>0</v>
      </c>
      <c r="M525" s="265"/>
      <c r="N525" s="267">
        <f>ROUND(L525*K525,2)</f>
        <v>0</v>
      </c>
      <c r="O525" s="255"/>
      <c r="P525" s="255"/>
      <c r="Q525" s="255"/>
      <c r="R525" s="34"/>
      <c r="T525" s="164" t="s">
        <v>33</v>
      </c>
      <c r="U525" s="41" t="s">
        <v>49</v>
      </c>
      <c r="V525" s="33"/>
      <c r="W525" s="165">
        <f>V525*K525</f>
        <v>0</v>
      </c>
      <c r="X525" s="165">
        <v>1.6999999999999999E-3</v>
      </c>
      <c r="Y525" s="165">
        <f>X525*K525</f>
        <v>5.0999999999999995E-3</v>
      </c>
      <c r="Z525" s="165">
        <v>0</v>
      </c>
      <c r="AA525" s="166">
        <f>Z525*K525</f>
        <v>0</v>
      </c>
      <c r="AR525" s="15" t="s">
        <v>387</v>
      </c>
      <c r="AT525" s="15" t="s">
        <v>271</v>
      </c>
      <c r="AU525" s="15" t="s">
        <v>102</v>
      </c>
      <c r="AY525" s="15" t="s">
        <v>165</v>
      </c>
      <c r="BE525" s="103">
        <f>IF(U525="základní",N525,0)</f>
        <v>0</v>
      </c>
      <c r="BF525" s="103">
        <f>IF(U525="snížená",N525,0)</f>
        <v>0</v>
      </c>
      <c r="BG525" s="103">
        <f>IF(U525="zákl. přenesená",N525,0)</f>
        <v>0</v>
      </c>
      <c r="BH525" s="103">
        <f>IF(U525="sníž. přenesená",N525,0)</f>
        <v>0</v>
      </c>
      <c r="BI525" s="103">
        <f>IF(U525="nulová",N525,0)</f>
        <v>0</v>
      </c>
      <c r="BJ525" s="15" t="s">
        <v>24</v>
      </c>
      <c r="BK525" s="103">
        <f>ROUND(L525*K525,2)</f>
        <v>0</v>
      </c>
      <c r="BL525" s="15" t="s">
        <v>282</v>
      </c>
      <c r="BM525" s="15" t="s">
        <v>846</v>
      </c>
    </row>
    <row r="526" spans="2:65" s="9" customFormat="1" ht="29.85" customHeight="1" x14ac:dyDescent="0.3">
      <c r="B526" s="149"/>
      <c r="C526" s="150"/>
      <c r="D526" s="159" t="s">
        <v>136</v>
      </c>
      <c r="E526" s="159"/>
      <c r="F526" s="159"/>
      <c r="G526" s="159"/>
      <c r="H526" s="159"/>
      <c r="I526" s="159"/>
      <c r="J526" s="159"/>
      <c r="K526" s="159"/>
      <c r="L526" s="159"/>
      <c r="M526" s="159"/>
      <c r="N526" s="275">
        <f>BK526</f>
        <v>0</v>
      </c>
      <c r="O526" s="276"/>
      <c r="P526" s="276"/>
      <c r="Q526" s="276"/>
      <c r="R526" s="152"/>
      <c r="T526" s="153"/>
      <c r="U526" s="150"/>
      <c r="V526" s="150"/>
      <c r="W526" s="154">
        <f>SUM(W527:W576)</f>
        <v>0</v>
      </c>
      <c r="X526" s="150"/>
      <c r="Y526" s="154">
        <f>SUM(Y527:Y576)</f>
        <v>0.12821000000000002</v>
      </c>
      <c r="Z526" s="150"/>
      <c r="AA526" s="155">
        <f>SUM(AA527:AA576)</f>
        <v>7.2000000000000008E-2</v>
      </c>
      <c r="AR526" s="156" t="s">
        <v>102</v>
      </c>
      <c r="AT526" s="157" t="s">
        <v>83</v>
      </c>
      <c r="AU526" s="157" t="s">
        <v>24</v>
      </c>
      <c r="AY526" s="156" t="s">
        <v>165</v>
      </c>
      <c r="BK526" s="158">
        <f>SUM(BK527:BK576)</f>
        <v>0</v>
      </c>
    </row>
    <row r="527" spans="2:65" s="1" customFormat="1" ht="31.5" customHeight="1" x14ac:dyDescent="0.3">
      <c r="B527" s="32"/>
      <c r="C527" s="160" t="s">
        <v>847</v>
      </c>
      <c r="D527" s="160" t="s">
        <v>166</v>
      </c>
      <c r="E527" s="161" t="s">
        <v>848</v>
      </c>
      <c r="F527" s="254" t="s">
        <v>849</v>
      </c>
      <c r="G527" s="255"/>
      <c r="H527" s="255"/>
      <c r="I527" s="255"/>
      <c r="J527" s="162" t="s">
        <v>265</v>
      </c>
      <c r="K527" s="163">
        <v>4</v>
      </c>
      <c r="L527" s="256">
        <v>0</v>
      </c>
      <c r="M527" s="255"/>
      <c r="N527" s="257">
        <f>ROUND(L527*K527,2)</f>
        <v>0</v>
      </c>
      <c r="O527" s="255"/>
      <c r="P527" s="255"/>
      <c r="Q527" s="255"/>
      <c r="R527" s="34"/>
      <c r="T527" s="164" t="s">
        <v>33</v>
      </c>
      <c r="U527" s="41" t="s">
        <v>49</v>
      </c>
      <c r="V527" s="33"/>
      <c r="W527" s="165">
        <f>V527*K527</f>
        <v>0</v>
      </c>
      <c r="X527" s="165">
        <v>0</v>
      </c>
      <c r="Y527" s="165">
        <f>X527*K527</f>
        <v>0</v>
      </c>
      <c r="Z527" s="165">
        <v>0</v>
      </c>
      <c r="AA527" s="166">
        <f>Z527*K527</f>
        <v>0</v>
      </c>
      <c r="AR527" s="15" t="s">
        <v>282</v>
      </c>
      <c r="AT527" s="15" t="s">
        <v>166</v>
      </c>
      <c r="AU527" s="15" t="s">
        <v>102</v>
      </c>
      <c r="AY527" s="15" t="s">
        <v>165</v>
      </c>
      <c r="BE527" s="103">
        <f>IF(U527="základní",N527,0)</f>
        <v>0</v>
      </c>
      <c r="BF527" s="103">
        <f>IF(U527="snížená",N527,0)</f>
        <v>0</v>
      </c>
      <c r="BG527" s="103">
        <f>IF(U527="zákl. přenesená",N527,0)</f>
        <v>0</v>
      </c>
      <c r="BH527" s="103">
        <f>IF(U527="sníž. přenesená",N527,0)</f>
        <v>0</v>
      </c>
      <c r="BI527" s="103">
        <f>IF(U527="nulová",N527,0)</f>
        <v>0</v>
      </c>
      <c r="BJ527" s="15" t="s">
        <v>24</v>
      </c>
      <c r="BK527" s="103">
        <f>ROUND(L527*K527,2)</f>
        <v>0</v>
      </c>
      <c r="BL527" s="15" t="s">
        <v>282</v>
      </c>
      <c r="BM527" s="15" t="s">
        <v>850</v>
      </c>
    </row>
    <row r="528" spans="2:65" s="1" customFormat="1" ht="31.5" customHeight="1" x14ac:dyDescent="0.3">
      <c r="B528" s="32"/>
      <c r="C528" s="160" t="s">
        <v>851</v>
      </c>
      <c r="D528" s="160" t="s">
        <v>166</v>
      </c>
      <c r="E528" s="161" t="s">
        <v>852</v>
      </c>
      <c r="F528" s="254" t="s">
        <v>853</v>
      </c>
      <c r="G528" s="255"/>
      <c r="H528" s="255"/>
      <c r="I528" s="255"/>
      <c r="J528" s="162" t="s">
        <v>265</v>
      </c>
      <c r="K528" s="163">
        <v>1</v>
      </c>
      <c r="L528" s="256">
        <v>0</v>
      </c>
      <c r="M528" s="255"/>
      <c r="N528" s="257">
        <f>ROUND(L528*K528,2)</f>
        <v>0</v>
      </c>
      <c r="O528" s="255"/>
      <c r="P528" s="255"/>
      <c r="Q528" s="255"/>
      <c r="R528" s="34"/>
      <c r="T528" s="164" t="s">
        <v>33</v>
      </c>
      <c r="U528" s="41" t="s">
        <v>49</v>
      </c>
      <c r="V528" s="33"/>
      <c r="W528" s="165">
        <f>V528*K528</f>
        <v>0</v>
      </c>
      <c r="X528" s="165">
        <v>0</v>
      </c>
      <c r="Y528" s="165">
        <f>X528*K528</f>
        <v>0</v>
      </c>
      <c r="Z528" s="165">
        <v>0</v>
      </c>
      <c r="AA528" s="166">
        <f>Z528*K528</f>
        <v>0</v>
      </c>
      <c r="AR528" s="15" t="s">
        <v>282</v>
      </c>
      <c r="AT528" s="15" t="s">
        <v>166</v>
      </c>
      <c r="AU528" s="15" t="s">
        <v>102</v>
      </c>
      <c r="AY528" s="15" t="s">
        <v>165</v>
      </c>
      <c r="BE528" s="103">
        <f>IF(U528="základní",N528,0)</f>
        <v>0</v>
      </c>
      <c r="BF528" s="103">
        <f>IF(U528="snížená",N528,0)</f>
        <v>0</v>
      </c>
      <c r="BG528" s="103">
        <f>IF(U528="zákl. přenesená",N528,0)</f>
        <v>0</v>
      </c>
      <c r="BH528" s="103">
        <f>IF(U528="sníž. přenesená",N528,0)</f>
        <v>0</v>
      </c>
      <c r="BI528" s="103">
        <f>IF(U528="nulová",N528,0)</f>
        <v>0</v>
      </c>
      <c r="BJ528" s="15" t="s">
        <v>24</v>
      </c>
      <c r="BK528" s="103">
        <f>ROUND(L528*K528,2)</f>
        <v>0</v>
      </c>
      <c r="BL528" s="15" t="s">
        <v>282</v>
      </c>
      <c r="BM528" s="15" t="s">
        <v>854</v>
      </c>
    </row>
    <row r="529" spans="2:65" s="1" customFormat="1" ht="31.5" customHeight="1" x14ac:dyDescent="0.3">
      <c r="B529" s="32"/>
      <c r="C529" s="183" t="s">
        <v>855</v>
      </c>
      <c r="D529" s="183" t="s">
        <v>271</v>
      </c>
      <c r="E529" s="184" t="s">
        <v>856</v>
      </c>
      <c r="F529" s="264" t="s">
        <v>857</v>
      </c>
      <c r="G529" s="265"/>
      <c r="H529" s="265"/>
      <c r="I529" s="265"/>
      <c r="J529" s="185" t="s">
        <v>265</v>
      </c>
      <c r="K529" s="186">
        <v>1</v>
      </c>
      <c r="L529" s="266">
        <v>0</v>
      </c>
      <c r="M529" s="265"/>
      <c r="N529" s="267">
        <f>ROUND(L529*K529,2)</f>
        <v>0</v>
      </c>
      <c r="O529" s="255"/>
      <c r="P529" s="255"/>
      <c r="Q529" s="255"/>
      <c r="R529" s="34"/>
      <c r="T529" s="164" t="s">
        <v>33</v>
      </c>
      <c r="U529" s="41" t="s">
        <v>49</v>
      </c>
      <c r="V529" s="33"/>
      <c r="W529" s="165">
        <f>V529*K529</f>
        <v>0</v>
      </c>
      <c r="X529" s="165">
        <v>1.6E-2</v>
      </c>
      <c r="Y529" s="165">
        <f>X529*K529</f>
        <v>1.6E-2</v>
      </c>
      <c r="Z529" s="165">
        <v>0</v>
      </c>
      <c r="AA529" s="166">
        <f>Z529*K529</f>
        <v>0</v>
      </c>
      <c r="AR529" s="15" t="s">
        <v>387</v>
      </c>
      <c r="AT529" s="15" t="s">
        <v>271</v>
      </c>
      <c r="AU529" s="15" t="s">
        <v>102</v>
      </c>
      <c r="AY529" s="15" t="s">
        <v>165</v>
      </c>
      <c r="BE529" s="103">
        <f>IF(U529="základní",N529,0)</f>
        <v>0</v>
      </c>
      <c r="BF529" s="103">
        <f>IF(U529="snížená",N529,0)</f>
        <v>0</v>
      </c>
      <c r="BG529" s="103">
        <f>IF(U529="zákl. přenesená",N529,0)</f>
        <v>0</v>
      </c>
      <c r="BH529" s="103">
        <f>IF(U529="sníž. přenesená",N529,0)</f>
        <v>0</v>
      </c>
      <c r="BI529" s="103">
        <f>IF(U529="nulová",N529,0)</f>
        <v>0</v>
      </c>
      <c r="BJ529" s="15" t="s">
        <v>24</v>
      </c>
      <c r="BK529" s="103">
        <f>ROUND(L529*K529,2)</f>
        <v>0</v>
      </c>
      <c r="BL529" s="15" t="s">
        <v>282</v>
      </c>
      <c r="BM529" s="15" t="s">
        <v>858</v>
      </c>
    </row>
    <row r="530" spans="2:65" s="10" customFormat="1" ht="22.5" customHeight="1" x14ac:dyDescent="0.3">
      <c r="B530" s="167"/>
      <c r="C530" s="168"/>
      <c r="D530" s="168"/>
      <c r="E530" s="169" t="s">
        <v>33</v>
      </c>
      <c r="F530" s="258" t="s">
        <v>267</v>
      </c>
      <c r="G530" s="259"/>
      <c r="H530" s="259"/>
      <c r="I530" s="259"/>
      <c r="J530" s="168"/>
      <c r="K530" s="170">
        <v>1</v>
      </c>
      <c r="L530" s="168"/>
      <c r="M530" s="168"/>
      <c r="N530" s="168"/>
      <c r="O530" s="168"/>
      <c r="P530" s="168"/>
      <c r="Q530" s="168"/>
      <c r="R530" s="171"/>
      <c r="T530" s="172"/>
      <c r="U530" s="168"/>
      <c r="V530" s="168"/>
      <c r="W530" s="168"/>
      <c r="X530" s="168"/>
      <c r="Y530" s="168"/>
      <c r="Z530" s="168"/>
      <c r="AA530" s="173"/>
      <c r="AT530" s="174" t="s">
        <v>173</v>
      </c>
      <c r="AU530" s="174" t="s">
        <v>102</v>
      </c>
      <c r="AV530" s="10" t="s">
        <v>102</v>
      </c>
      <c r="AW530" s="10" t="s">
        <v>40</v>
      </c>
      <c r="AX530" s="10" t="s">
        <v>84</v>
      </c>
      <c r="AY530" s="174" t="s">
        <v>165</v>
      </c>
    </row>
    <row r="531" spans="2:65" s="1" customFormat="1" ht="31.5" customHeight="1" x14ac:dyDescent="0.3">
      <c r="B531" s="32"/>
      <c r="C531" s="183" t="s">
        <v>859</v>
      </c>
      <c r="D531" s="183" t="s">
        <v>271</v>
      </c>
      <c r="E531" s="184" t="s">
        <v>860</v>
      </c>
      <c r="F531" s="264" t="s">
        <v>861</v>
      </c>
      <c r="G531" s="265"/>
      <c r="H531" s="265"/>
      <c r="I531" s="265"/>
      <c r="J531" s="185" t="s">
        <v>265</v>
      </c>
      <c r="K531" s="186">
        <v>2</v>
      </c>
      <c r="L531" s="266">
        <v>0</v>
      </c>
      <c r="M531" s="265"/>
      <c r="N531" s="267">
        <f>ROUND(L531*K531,2)</f>
        <v>0</v>
      </c>
      <c r="O531" s="255"/>
      <c r="P531" s="255"/>
      <c r="Q531" s="255"/>
      <c r="R531" s="34"/>
      <c r="T531" s="164" t="s">
        <v>33</v>
      </c>
      <c r="U531" s="41" t="s">
        <v>49</v>
      </c>
      <c r="V531" s="33"/>
      <c r="W531" s="165">
        <f>V531*K531</f>
        <v>0</v>
      </c>
      <c r="X531" s="165">
        <v>1.7999999999999999E-2</v>
      </c>
      <c r="Y531" s="165">
        <f>X531*K531</f>
        <v>3.5999999999999997E-2</v>
      </c>
      <c r="Z531" s="165">
        <v>0</v>
      </c>
      <c r="AA531" s="166">
        <f>Z531*K531</f>
        <v>0</v>
      </c>
      <c r="AR531" s="15" t="s">
        <v>387</v>
      </c>
      <c r="AT531" s="15" t="s">
        <v>271</v>
      </c>
      <c r="AU531" s="15" t="s">
        <v>102</v>
      </c>
      <c r="AY531" s="15" t="s">
        <v>165</v>
      </c>
      <c r="BE531" s="103">
        <f>IF(U531="základní",N531,0)</f>
        <v>0</v>
      </c>
      <c r="BF531" s="103">
        <f>IF(U531="snížená",N531,0)</f>
        <v>0</v>
      </c>
      <c r="BG531" s="103">
        <f>IF(U531="zákl. přenesená",N531,0)</f>
        <v>0</v>
      </c>
      <c r="BH531" s="103">
        <f>IF(U531="sníž. přenesená",N531,0)</f>
        <v>0</v>
      </c>
      <c r="BI531" s="103">
        <f>IF(U531="nulová",N531,0)</f>
        <v>0</v>
      </c>
      <c r="BJ531" s="15" t="s">
        <v>24</v>
      </c>
      <c r="BK531" s="103">
        <f>ROUND(L531*K531,2)</f>
        <v>0</v>
      </c>
      <c r="BL531" s="15" t="s">
        <v>282</v>
      </c>
      <c r="BM531" s="15" t="s">
        <v>862</v>
      </c>
    </row>
    <row r="532" spans="2:65" s="10" customFormat="1" ht="22.5" customHeight="1" x14ac:dyDescent="0.3">
      <c r="B532" s="167"/>
      <c r="C532" s="168"/>
      <c r="D532" s="168"/>
      <c r="E532" s="169" t="s">
        <v>33</v>
      </c>
      <c r="F532" s="258" t="s">
        <v>268</v>
      </c>
      <c r="G532" s="259"/>
      <c r="H532" s="259"/>
      <c r="I532" s="259"/>
      <c r="J532" s="168"/>
      <c r="K532" s="170">
        <v>1</v>
      </c>
      <c r="L532" s="168"/>
      <c r="M532" s="168"/>
      <c r="N532" s="168"/>
      <c r="O532" s="168"/>
      <c r="P532" s="168"/>
      <c r="Q532" s="168"/>
      <c r="R532" s="171"/>
      <c r="T532" s="172"/>
      <c r="U532" s="168"/>
      <c r="V532" s="168"/>
      <c r="W532" s="168"/>
      <c r="X532" s="168"/>
      <c r="Y532" s="168"/>
      <c r="Z532" s="168"/>
      <c r="AA532" s="173"/>
      <c r="AT532" s="174" t="s">
        <v>173</v>
      </c>
      <c r="AU532" s="174" t="s">
        <v>102</v>
      </c>
      <c r="AV532" s="10" t="s">
        <v>102</v>
      </c>
      <c r="AW532" s="10" t="s">
        <v>40</v>
      </c>
      <c r="AX532" s="10" t="s">
        <v>84</v>
      </c>
      <c r="AY532" s="174" t="s">
        <v>165</v>
      </c>
    </row>
    <row r="533" spans="2:65" s="10" customFormat="1" ht="22.5" customHeight="1" x14ac:dyDescent="0.3">
      <c r="B533" s="167"/>
      <c r="C533" s="168"/>
      <c r="D533" s="168"/>
      <c r="E533" s="169" t="s">
        <v>33</v>
      </c>
      <c r="F533" s="260" t="s">
        <v>269</v>
      </c>
      <c r="G533" s="259"/>
      <c r="H533" s="259"/>
      <c r="I533" s="259"/>
      <c r="J533" s="168"/>
      <c r="K533" s="170">
        <v>1</v>
      </c>
      <c r="L533" s="168"/>
      <c r="M533" s="168"/>
      <c r="N533" s="168"/>
      <c r="O533" s="168"/>
      <c r="P533" s="168"/>
      <c r="Q533" s="168"/>
      <c r="R533" s="171"/>
      <c r="T533" s="172"/>
      <c r="U533" s="168"/>
      <c r="V533" s="168"/>
      <c r="W533" s="168"/>
      <c r="X533" s="168"/>
      <c r="Y533" s="168"/>
      <c r="Z533" s="168"/>
      <c r="AA533" s="173"/>
      <c r="AT533" s="174" t="s">
        <v>173</v>
      </c>
      <c r="AU533" s="174" t="s">
        <v>102</v>
      </c>
      <c r="AV533" s="10" t="s">
        <v>102</v>
      </c>
      <c r="AW533" s="10" t="s">
        <v>40</v>
      </c>
      <c r="AX533" s="10" t="s">
        <v>84</v>
      </c>
      <c r="AY533" s="174" t="s">
        <v>165</v>
      </c>
    </row>
    <row r="534" spans="2:65" s="1" customFormat="1" ht="31.5" customHeight="1" x14ac:dyDescent="0.3">
      <c r="B534" s="32"/>
      <c r="C534" s="183" t="s">
        <v>863</v>
      </c>
      <c r="D534" s="183" t="s">
        <v>271</v>
      </c>
      <c r="E534" s="184" t="s">
        <v>864</v>
      </c>
      <c r="F534" s="264" t="s">
        <v>865</v>
      </c>
      <c r="G534" s="265"/>
      <c r="H534" s="265"/>
      <c r="I534" s="265"/>
      <c r="J534" s="185" t="s">
        <v>265</v>
      </c>
      <c r="K534" s="186">
        <v>2</v>
      </c>
      <c r="L534" s="266">
        <v>0</v>
      </c>
      <c r="M534" s="265"/>
      <c r="N534" s="267">
        <f>ROUND(L534*K534,2)</f>
        <v>0</v>
      </c>
      <c r="O534" s="255"/>
      <c r="P534" s="255"/>
      <c r="Q534" s="255"/>
      <c r="R534" s="34"/>
      <c r="T534" s="164" t="s">
        <v>33</v>
      </c>
      <c r="U534" s="41" t="s">
        <v>49</v>
      </c>
      <c r="V534" s="33"/>
      <c r="W534" s="165">
        <f>V534*K534</f>
        <v>0</v>
      </c>
      <c r="X534" s="165">
        <v>0.02</v>
      </c>
      <c r="Y534" s="165">
        <f>X534*K534</f>
        <v>0.04</v>
      </c>
      <c r="Z534" s="165">
        <v>0</v>
      </c>
      <c r="AA534" s="166">
        <f>Z534*K534</f>
        <v>0</v>
      </c>
      <c r="AR534" s="15" t="s">
        <v>387</v>
      </c>
      <c r="AT534" s="15" t="s">
        <v>271</v>
      </c>
      <c r="AU534" s="15" t="s">
        <v>102</v>
      </c>
      <c r="AY534" s="15" t="s">
        <v>165</v>
      </c>
      <c r="BE534" s="103">
        <f>IF(U534="základní",N534,0)</f>
        <v>0</v>
      </c>
      <c r="BF534" s="103">
        <f>IF(U534="snížená",N534,0)</f>
        <v>0</v>
      </c>
      <c r="BG534" s="103">
        <f>IF(U534="zákl. přenesená",N534,0)</f>
        <v>0</v>
      </c>
      <c r="BH534" s="103">
        <f>IF(U534="sníž. přenesená",N534,0)</f>
        <v>0</v>
      </c>
      <c r="BI534" s="103">
        <f>IF(U534="nulová",N534,0)</f>
        <v>0</v>
      </c>
      <c r="BJ534" s="15" t="s">
        <v>24</v>
      </c>
      <c r="BK534" s="103">
        <f>ROUND(L534*K534,2)</f>
        <v>0</v>
      </c>
      <c r="BL534" s="15" t="s">
        <v>282</v>
      </c>
      <c r="BM534" s="15" t="s">
        <v>866</v>
      </c>
    </row>
    <row r="535" spans="2:65" s="10" customFormat="1" ht="22.5" customHeight="1" x14ac:dyDescent="0.3">
      <c r="B535" s="167"/>
      <c r="C535" s="168"/>
      <c r="D535" s="168"/>
      <c r="E535" s="169" t="s">
        <v>33</v>
      </c>
      <c r="F535" s="258" t="s">
        <v>867</v>
      </c>
      <c r="G535" s="259"/>
      <c r="H535" s="259"/>
      <c r="I535" s="259"/>
      <c r="J535" s="168"/>
      <c r="K535" s="170">
        <v>2</v>
      </c>
      <c r="L535" s="168"/>
      <c r="M535" s="168"/>
      <c r="N535" s="168"/>
      <c r="O535" s="168"/>
      <c r="P535" s="168"/>
      <c r="Q535" s="168"/>
      <c r="R535" s="171"/>
      <c r="T535" s="172"/>
      <c r="U535" s="168"/>
      <c r="V535" s="168"/>
      <c r="W535" s="168"/>
      <c r="X535" s="168"/>
      <c r="Y535" s="168"/>
      <c r="Z535" s="168"/>
      <c r="AA535" s="173"/>
      <c r="AT535" s="174" t="s">
        <v>173</v>
      </c>
      <c r="AU535" s="174" t="s">
        <v>102</v>
      </c>
      <c r="AV535" s="10" t="s">
        <v>102</v>
      </c>
      <c r="AW535" s="10" t="s">
        <v>40</v>
      </c>
      <c r="AX535" s="10" t="s">
        <v>84</v>
      </c>
      <c r="AY535" s="174" t="s">
        <v>165</v>
      </c>
    </row>
    <row r="536" spans="2:65" s="1" customFormat="1" ht="31.5" customHeight="1" x14ac:dyDescent="0.3">
      <c r="B536" s="32"/>
      <c r="C536" s="160" t="s">
        <v>868</v>
      </c>
      <c r="D536" s="160" t="s">
        <v>166</v>
      </c>
      <c r="E536" s="161" t="s">
        <v>869</v>
      </c>
      <c r="F536" s="254" t="s">
        <v>870</v>
      </c>
      <c r="G536" s="255"/>
      <c r="H536" s="255"/>
      <c r="I536" s="255"/>
      <c r="J536" s="162" t="s">
        <v>265</v>
      </c>
      <c r="K536" s="163">
        <v>2</v>
      </c>
      <c r="L536" s="256">
        <v>0</v>
      </c>
      <c r="M536" s="255"/>
      <c r="N536" s="257">
        <f>ROUND(L536*K536,2)</f>
        <v>0</v>
      </c>
      <c r="O536" s="255"/>
      <c r="P536" s="255"/>
      <c r="Q536" s="255"/>
      <c r="R536" s="34"/>
      <c r="T536" s="164" t="s">
        <v>33</v>
      </c>
      <c r="U536" s="41" t="s">
        <v>49</v>
      </c>
      <c r="V536" s="33"/>
      <c r="W536" s="165">
        <f>V536*K536</f>
        <v>0</v>
      </c>
      <c r="X536" s="165">
        <v>0</v>
      </c>
      <c r="Y536" s="165">
        <f>X536*K536</f>
        <v>0</v>
      </c>
      <c r="Z536" s="165">
        <v>0</v>
      </c>
      <c r="AA536" s="166">
        <f>Z536*K536</f>
        <v>0</v>
      </c>
      <c r="AR536" s="15" t="s">
        <v>282</v>
      </c>
      <c r="AT536" s="15" t="s">
        <v>166</v>
      </c>
      <c r="AU536" s="15" t="s">
        <v>102</v>
      </c>
      <c r="AY536" s="15" t="s">
        <v>165</v>
      </c>
      <c r="BE536" s="103">
        <f>IF(U536="základní",N536,0)</f>
        <v>0</v>
      </c>
      <c r="BF536" s="103">
        <f>IF(U536="snížená",N536,0)</f>
        <v>0</v>
      </c>
      <c r="BG536" s="103">
        <f>IF(U536="zákl. přenesená",N536,0)</f>
        <v>0</v>
      </c>
      <c r="BH536" s="103">
        <f>IF(U536="sníž. přenesená",N536,0)</f>
        <v>0</v>
      </c>
      <c r="BI536" s="103">
        <f>IF(U536="nulová",N536,0)</f>
        <v>0</v>
      </c>
      <c r="BJ536" s="15" t="s">
        <v>24</v>
      </c>
      <c r="BK536" s="103">
        <f>ROUND(L536*K536,2)</f>
        <v>0</v>
      </c>
      <c r="BL536" s="15" t="s">
        <v>282</v>
      </c>
      <c r="BM536" s="15" t="s">
        <v>871</v>
      </c>
    </row>
    <row r="537" spans="2:65" s="10" customFormat="1" ht="22.5" customHeight="1" x14ac:dyDescent="0.3">
      <c r="B537" s="167"/>
      <c r="C537" s="168"/>
      <c r="D537" s="168"/>
      <c r="E537" s="169" t="s">
        <v>33</v>
      </c>
      <c r="F537" s="258" t="s">
        <v>872</v>
      </c>
      <c r="G537" s="259"/>
      <c r="H537" s="259"/>
      <c r="I537" s="259"/>
      <c r="J537" s="168"/>
      <c r="K537" s="170">
        <v>2</v>
      </c>
      <c r="L537" s="168"/>
      <c r="M537" s="168"/>
      <c r="N537" s="168"/>
      <c r="O537" s="168"/>
      <c r="P537" s="168"/>
      <c r="Q537" s="168"/>
      <c r="R537" s="171"/>
      <c r="T537" s="172"/>
      <c r="U537" s="168"/>
      <c r="V537" s="168"/>
      <c r="W537" s="168"/>
      <c r="X537" s="168"/>
      <c r="Y537" s="168"/>
      <c r="Z537" s="168"/>
      <c r="AA537" s="173"/>
      <c r="AT537" s="174" t="s">
        <v>173</v>
      </c>
      <c r="AU537" s="174" t="s">
        <v>102</v>
      </c>
      <c r="AV537" s="10" t="s">
        <v>102</v>
      </c>
      <c r="AW537" s="10" t="s">
        <v>40</v>
      </c>
      <c r="AX537" s="10" t="s">
        <v>84</v>
      </c>
      <c r="AY537" s="174" t="s">
        <v>165</v>
      </c>
    </row>
    <row r="538" spans="2:65" s="1" customFormat="1" ht="31.5" customHeight="1" x14ac:dyDescent="0.3">
      <c r="B538" s="32"/>
      <c r="C538" s="183" t="s">
        <v>873</v>
      </c>
      <c r="D538" s="183" t="s">
        <v>271</v>
      </c>
      <c r="E538" s="184" t="s">
        <v>874</v>
      </c>
      <c r="F538" s="264" t="s">
        <v>875</v>
      </c>
      <c r="G538" s="265"/>
      <c r="H538" s="265"/>
      <c r="I538" s="265"/>
      <c r="J538" s="185" t="s">
        <v>265</v>
      </c>
      <c r="K538" s="186">
        <v>2</v>
      </c>
      <c r="L538" s="266">
        <v>0</v>
      </c>
      <c r="M538" s="265"/>
      <c r="N538" s="267">
        <f>ROUND(L538*K538,2)</f>
        <v>0</v>
      </c>
      <c r="O538" s="255"/>
      <c r="P538" s="255"/>
      <c r="Q538" s="255"/>
      <c r="R538" s="34"/>
      <c r="T538" s="164" t="s">
        <v>33</v>
      </c>
      <c r="U538" s="41" t="s">
        <v>49</v>
      </c>
      <c r="V538" s="33"/>
      <c r="W538" s="165">
        <f>V538*K538</f>
        <v>0</v>
      </c>
      <c r="X538" s="165">
        <v>2.3999999999999998E-3</v>
      </c>
      <c r="Y538" s="165">
        <f>X538*K538</f>
        <v>4.7999999999999996E-3</v>
      </c>
      <c r="Z538" s="165">
        <v>0</v>
      </c>
      <c r="AA538" s="166">
        <f>Z538*K538</f>
        <v>0</v>
      </c>
      <c r="AR538" s="15" t="s">
        <v>387</v>
      </c>
      <c r="AT538" s="15" t="s">
        <v>271</v>
      </c>
      <c r="AU538" s="15" t="s">
        <v>102</v>
      </c>
      <c r="AY538" s="15" t="s">
        <v>165</v>
      </c>
      <c r="BE538" s="103">
        <f>IF(U538="základní",N538,0)</f>
        <v>0</v>
      </c>
      <c r="BF538" s="103">
        <f>IF(U538="snížená",N538,0)</f>
        <v>0</v>
      </c>
      <c r="BG538" s="103">
        <f>IF(U538="zákl. přenesená",N538,0)</f>
        <v>0</v>
      </c>
      <c r="BH538" s="103">
        <f>IF(U538="sníž. přenesená",N538,0)</f>
        <v>0</v>
      </c>
      <c r="BI538" s="103">
        <f>IF(U538="nulová",N538,0)</f>
        <v>0</v>
      </c>
      <c r="BJ538" s="15" t="s">
        <v>24</v>
      </c>
      <c r="BK538" s="103">
        <f>ROUND(L538*K538,2)</f>
        <v>0</v>
      </c>
      <c r="BL538" s="15" t="s">
        <v>282</v>
      </c>
      <c r="BM538" s="15" t="s">
        <v>876</v>
      </c>
    </row>
    <row r="539" spans="2:65" s="10" customFormat="1" ht="22.5" customHeight="1" x14ac:dyDescent="0.3">
      <c r="B539" s="167"/>
      <c r="C539" s="168"/>
      <c r="D539" s="168"/>
      <c r="E539" s="169" t="s">
        <v>33</v>
      </c>
      <c r="F539" s="258" t="s">
        <v>872</v>
      </c>
      <c r="G539" s="259"/>
      <c r="H539" s="259"/>
      <c r="I539" s="259"/>
      <c r="J539" s="168"/>
      <c r="K539" s="170">
        <v>2</v>
      </c>
      <c r="L539" s="168"/>
      <c r="M539" s="168"/>
      <c r="N539" s="168"/>
      <c r="O539" s="168"/>
      <c r="P539" s="168"/>
      <c r="Q539" s="168"/>
      <c r="R539" s="171"/>
      <c r="T539" s="172"/>
      <c r="U539" s="168"/>
      <c r="V539" s="168"/>
      <c r="W539" s="168"/>
      <c r="X539" s="168"/>
      <c r="Y539" s="168"/>
      <c r="Z539" s="168"/>
      <c r="AA539" s="173"/>
      <c r="AT539" s="174" t="s">
        <v>173</v>
      </c>
      <c r="AU539" s="174" t="s">
        <v>102</v>
      </c>
      <c r="AV539" s="10" t="s">
        <v>102</v>
      </c>
      <c r="AW539" s="10" t="s">
        <v>40</v>
      </c>
      <c r="AX539" s="10" t="s">
        <v>84</v>
      </c>
      <c r="AY539" s="174" t="s">
        <v>165</v>
      </c>
    </row>
    <row r="540" spans="2:65" s="1" customFormat="1" ht="22.5" customHeight="1" x14ac:dyDescent="0.3">
      <c r="B540" s="32"/>
      <c r="C540" s="160" t="s">
        <v>877</v>
      </c>
      <c r="D540" s="160" t="s">
        <v>166</v>
      </c>
      <c r="E540" s="161" t="s">
        <v>878</v>
      </c>
      <c r="F540" s="254" t="s">
        <v>879</v>
      </c>
      <c r="G540" s="255"/>
      <c r="H540" s="255"/>
      <c r="I540" s="255"/>
      <c r="J540" s="162" t="s">
        <v>265</v>
      </c>
      <c r="K540" s="163">
        <v>8</v>
      </c>
      <c r="L540" s="256">
        <v>0</v>
      </c>
      <c r="M540" s="255"/>
      <c r="N540" s="257">
        <f>ROUND(L540*K540,2)</f>
        <v>0</v>
      </c>
      <c r="O540" s="255"/>
      <c r="P540" s="255"/>
      <c r="Q540" s="255"/>
      <c r="R540" s="34"/>
      <c r="T540" s="164" t="s">
        <v>33</v>
      </c>
      <c r="U540" s="41" t="s">
        <v>49</v>
      </c>
      <c r="V540" s="33"/>
      <c r="W540" s="165">
        <f>V540*K540</f>
        <v>0</v>
      </c>
      <c r="X540" s="165">
        <v>0</v>
      </c>
      <c r="Y540" s="165">
        <f>X540*K540</f>
        <v>0</v>
      </c>
      <c r="Z540" s="165">
        <v>0</v>
      </c>
      <c r="AA540" s="166">
        <f>Z540*K540</f>
        <v>0</v>
      </c>
      <c r="AR540" s="15" t="s">
        <v>282</v>
      </c>
      <c r="AT540" s="15" t="s">
        <v>166</v>
      </c>
      <c r="AU540" s="15" t="s">
        <v>102</v>
      </c>
      <c r="AY540" s="15" t="s">
        <v>165</v>
      </c>
      <c r="BE540" s="103">
        <f>IF(U540="základní",N540,0)</f>
        <v>0</v>
      </c>
      <c r="BF540" s="103">
        <f>IF(U540="snížená",N540,0)</f>
        <v>0</v>
      </c>
      <c r="BG540" s="103">
        <f>IF(U540="zákl. přenesená",N540,0)</f>
        <v>0</v>
      </c>
      <c r="BH540" s="103">
        <f>IF(U540="sníž. přenesená",N540,0)</f>
        <v>0</v>
      </c>
      <c r="BI540" s="103">
        <f>IF(U540="nulová",N540,0)</f>
        <v>0</v>
      </c>
      <c r="BJ540" s="15" t="s">
        <v>24</v>
      </c>
      <c r="BK540" s="103">
        <f>ROUND(L540*K540,2)</f>
        <v>0</v>
      </c>
      <c r="BL540" s="15" t="s">
        <v>282</v>
      </c>
      <c r="BM540" s="15" t="s">
        <v>880</v>
      </c>
    </row>
    <row r="541" spans="2:65" s="10" customFormat="1" ht="22.5" customHeight="1" x14ac:dyDescent="0.3">
      <c r="B541" s="167"/>
      <c r="C541" s="168"/>
      <c r="D541" s="168"/>
      <c r="E541" s="169" t="s">
        <v>33</v>
      </c>
      <c r="F541" s="258" t="s">
        <v>881</v>
      </c>
      <c r="G541" s="259"/>
      <c r="H541" s="259"/>
      <c r="I541" s="259"/>
      <c r="J541" s="168"/>
      <c r="K541" s="170">
        <v>3</v>
      </c>
      <c r="L541" s="168"/>
      <c r="M541" s="168"/>
      <c r="N541" s="168"/>
      <c r="O541" s="168"/>
      <c r="P541" s="168"/>
      <c r="Q541" s="168"/>
      <c r="R541" s="171"/>
      <c r="T541" s="172"/>
      <c r="U541" s="168"/>
      <c r="V541" s="168"/>
      <c r="W541" s="168"/>
      <c r="X541" s="168"/>
      <c r="Y541" s="168"/>
      <c r="Z541" s="168"/>
      <c r="AA541" s="173"/>
      <c r="AT541" s="174" t="s">
        <v>173</v>
      </c>
      <c r="AU541" s="174" t="s">
        <v>102</v>
      </c>
      <c r="AV541" s="10" t="s">
        <v>102</v>
      </c>
      <c r="AW541" s="10" t="s">
        <v>40</v>
      </c>
      <c r="AX541" s="10" t="s">
        <v>84</v>
      </c>
      <c r="AY541" s="174" t="s">
        <v>165</v>
      </c>
    </row>
    <row r="542" spans="2:65" s="10" customFormat="1" ht="22.5" customHeight="1" x14ac:dyDescent="0.3">
      <c r="B542" s="167"/>
      <c r="C542" s="168"/>
      <c r="D542" s="168"/>
      <c r="E542" s="169" t="s">
        <v>33</v>
      </c>
      <c r="F542" s="260" t="s">
        <v>867</v>
      </c>
      <c r="G542" s="259"/>
      <c r="H542" s="259"/>
      <c r="I542" s="259"/>
      <c r="J542" s="168"/>
      <c r="K542" s="170">
        <v>2</v>
      </c>
      <c r="L542" s="168"/>
      <c r="M542" s="168"/>
      <c r="N542" s="168"/>
      <c r="O542" s="168"/>
      <c r="P542" s="168"/>
      <c r="Q542" s="168"/>
      <c r="R542" s="171"/>
      <c r="T542" s="172"/>
      <c r="U542" s="168"/>
      <c r="V542" s="168"/>
      <c r="W542" s="168"/>
      <c r="X542" s="168"/>
      <c r="Y542" s="168"/>
      <c r="Z542" s="168"/>
      <c r="AA542" s="173"/>
      <c r="AT542" s="174" t="s">
        <v>173</v>
      </c>
      <c r="AU542" s="174" t="s">
        <v>102</v>
      </c>
      <c r="AV542" s="10" t="s">
        <v>102</v>
      </c>
      <c r="AW542" s="10" t="s">
        <v>40</v>
      </c>
      <c r="AX542" s="10" t="s">
        <v>84</v>
      </c>
      <c r="AY542" s="174" t="s">
        <v>165</v>
      </c>
    </row>
    <row r="543" spans="2:65" s="10" customFormat="1" ht="22.5" customHeight="1" x14ac:dyDescent="0.3">
      <c r="B543" s="167"/>
      <c r="C543" s="168"/>
      <c r="D543" s="168"/>
      <c r="E543" s="169" t="s">
        <v>33</v>
      </c>
      <c r="F543" s="260" t="s">
        <v>267</v>
      </c>
      <c r="G543" s="259"/>
      <c r="H543" s="259"/>
      <c r="I543" s="259"/>
      <c r="J543" s="168"/>
      <c r="K543" s="170">
        <v>1</v>
      </c>
      <c r="L543" s="168"/>
      <c r="M543" s="168"/>
      <c r="N543" s="168"/>
      <c r="O543" s="168"/>
      <c r="P543" s="168"/>
      <c r="Q543" s="168"/>
      <c r="R543" s="171"/>
      <c r="T543" s="172"/>
      <c r="U543" s="168"/>
      <c r="V543" s="168"/>
      <c r="W543" s="168"/>
      <c r="X543" s="168"/>
      <c r="Y543" s="168"/>
      <c r="Z543" s="168"/>
      <c r="AA543" s="173"/>
      <c r="AT543" s="174" t="s">
        <v>173</v>
      </c>
      <c r="AU543" s="174" t="s">
        <v>102</v>
      </c>
      <c r="AV543" s="10" t="s">
        <v>102</v>
      </c>
      <c r="AW543" s="10" t="s">
        <v>40</v>
      </c>
      <c r="AX543" s="10" t="s">
        <v>84</v>
      </c>
      <c r="AY543" s="174" t="s">
        <v>165</v>
      </c>
    </row>
    <row r="544" spans="2:65" s="10" customFormat="1" ht="22.5" customHeight="1" x14ac:dyDescent="0.3">
      <c r="B544" s="167"/>
      <c r="C544" s="168"/>
      <c r="D544" s="168"/>
      <c r="E544" s="169" t="s">
        <v>33</v>
      </c>
      <c r="F544" s="260" t="s">
        <v>268</v>
      </c>
      <c r="G544" s="259"/>
      <c r="H544" s="259"/>
      <c r="I544" s="259"/>
      <c r="J544" s="168"/>
      <c r="K544" s="170">
        <v>1</v>
      </c>
      <c r="L544" s="168"/>
      <c r="M544" s="168"/>
      <c r="N544" s="168"/>
      <c r="O544" s="168"/>
      <c r="P544" s="168"/>
      <c r="Q544" s="168"/>
      <c r="R544" s="171"/>
      <c r="T544" s="172"/>
      <c r="U544" s="168"/>
      <c r="V544" s="168"/>
      <c r="W544" s="168"/>
      <c r="X544" s="168"/>
      <c r="Y544" s="168"/>
      <c r="Z544" s="168"/>
      <c r="AA544" s="173"/>
      <c r="AT544" s="174" t="s">
        <v>173</v>
      </c>
      <c r="AU544" s="174" t="s">
        <v>102</v>
      </c>
      <c r="AV544" s="10" t="s">
        <v>102</v>
      </c>
      <c r="AW544" s="10" t="s">
        <v>40</v>
      </c>
      <c r="AX544" s="10" t="s">
        <v>84</v>
      </c>
      <c r="AY544" s="174" t="s">
        <v>165</v>
      </c>
    </row>
    <row r="545" spans="2:65" s="10" customFormat="1" ht="22.5" customHeight="1" x14ac:dyDescent="0.3">
      <c r="B545" s="167"/>
      <c r="C545" s="168"/>
      <c r="D545" s="168"/>
      <c r="E545" s="169" t="s">
        <v>33</v>
      </c>
      <c r="F545" s="260" t="s">
        <v>269</v>
      </c>
      <c r="G545" s="259"/>
      <c r="H545" s="259"/>
      <c r="I545" s="259"/>
      <c r="J545" s="168"/>
      <c r="K545" s="170">
        <v>1</v>
      </c>
      <c r="L545" s="168"/>
      <c r="M545" s="168"/>
      <c r="N545" s="168"/>
      <c r="O545" s="168"/>
      <c r="P545" s="168"/>
      <c r="Q545" s="168"/>
      <c r="R545" s="171"/>
      <c r="T545" s="172"/>
      <c r="U545" s="168"/>
      <c r="V545" s="168"/>
      <c r="W545" s="168"/>
      <c r="X545" s="168"/>
      <c r="Y545" s="168"/>
      <c r="Z545" s="168"/>
      <c r="AA545" s="173"/>
      <c r="AT545" s="174" t="s">
        <v>173</v>
      </c>
      <c r="AU545" s="174" t="s">
        <v>102</v>
      </c>
      <c r="AV545" s="10" t="s">
        <v>102</v>
      </c>
      <c r="AW545" s="10" t="s">
        <v>40</v>
      </c>
      <c r="AX545" s="10" t="s">
        <v>84</v>
      </c>
      <c r="AY545" s="174" t="s">
        <v>165</v>
      </c>
    </row>
    <row r="546" spans="2:65" s="1" customFormat="1" ht="31.5" customHeight="1" x14ac:dyDescent="0.3">
      <c r="B546" s="32"/>
      <c r="C546" s="183" t="s">
        <v>882</v>
      </c>
      <c r="D546" s="183" t="s">
        <v>271</v>
      </c>
      <c r="E546" s="184" t="s">
        <v>883</v>
      </c>
      <c r="F546" s="264" t="s">
        <v>884</v>
      </c>
      <c r="G546" s="265"/>
      <c r="H546" s="265"/>
      <c r="I546" s="265"/>
      <c r="J546" s="185" t="s">
        <v>885</v>
      </c>
      <c r="K546" s="186">
        <v>8</v>
      </c>
      <c r="L546" s="266">
        <v>0</v>
      </c>
      <c r="M546" s="265"/>
      <c r="N546" s="267">
        <f>ROUND(L546*K546,2)</f>
        <v>0</v>
      </c>
      <c r="O546" s="255"/>
      <c r="P546" s="255"/>
      <c r="Q546" s="255"/>
      <c r="R546" s="34"/>
      <c r="T546" s="164" t="s">
        <v>33</v>
      </c>
      <c r="U546" s="41" t="s">
        <v>49</v>
      </c>
      <c r="V546" s="33"/>
      <c r="W546" s="165">
        <f>V546*K546</f>
        <v>0</v>
      </c>
      <c r="X546" s="165">
        <v>1.1999999999999999E-3</v>
      </c>
      <c r="Y546" s="165">
        <f>X546*K546</f>
        <v>9.5999999999999992E-3</v>
      </c>
      <c r="Z546" s="165">
        <v>0</v>
      </c>
      <c r="AA546" s="166">
        <f>Z546*K546</f>
        <v>0</v>
      </c>
      <c r="AR546" s="15" t="s">
        <v>387</v>
      </c>
      <c r="AT546" s="15" t="s">
        <v>271</v>
      </c>
      <c r="AU546" s="15" t="s">
        <v>102</v>
      </c>
      <c r="AY546" s="15" t="s">
        <v>165</v>
      </c>
      <c r="BE546" s="103">
        <f>IF(U546="základní",N546,0)</f>
        <v>0</v>
      </c>
      <c r="BF546" s="103">
        <f>IF(U546="snížená",N546,0)</f>
        <v>0</v>
      </c>
      <c r="BG546" s="103">
        <f>IF(U546="zákl. přenesená",N546,0)</f>
        <v>0</v>
      </c>
      <c r="BH546" s="103">
        <f>IF(U546="sníž. přenesená",N546,0)</f>
        <v>0</v>
      </c>
      <c r="BI546" s="103">
        <f>IF(U546="nulová",N546,0)</f>
        <v>0</v>
      </c>
      <c r="BJ546" s="15" t="s">
        <v>24</v>
      </c>
      <c r="BK546" s="103">
        <f>ROUND(L546*K546,2)</f>
        <v>0</v>
      </c>
      <c r="BL546" s="15" t="s">
        <v>282</v>
      </c>
      <c r="BM546" s="15" t="s">
        <v>886</v>
      </c>
    </row>
    <row r="547" spans="2:65" s="1" customFormat="1" ht="30" customHeight="1" x14ac:dyDescent="0.3">
      <c r="B547" s="32"/>
      <c r="C547" s="33"/>
      <c r="D547" s="33"/>
      <c r="E547" s="33"/>
      <c r="F547" s="268" t="s">
        <v>887</v>
      </c>
      <c r="G547" s="213"/>
      <c r="H547" s="213"/>
      <c r="I547" s="213"/>
      <c r="J547" s="33"/>
      <c r="K547" s="33"/>
      <c r="L547" s="33"/>
      <c r="M547" s="33"/>
      <c r="N547" s="33"/>
      <c r="O547" s="33"/>
      <c r="P547" s="33"/>
      <c r="Q547" s="33"/>
      <c r="R547" s="34"/>
      <c r="T547" s="75"/>
      <c r="U547" s="33"/>
      <c r="V547" s="33"/>
      <c r="W547" s="33"/>
      <c r="X547" s="33"/>
      <c r="Y547" s="33"/>
      <c r="Z547" s="33"/>
      <c r="AA547" s="76"/>
      <c r="AT547" s="15" t="s">
        <v>603</v>
      </c>
      <c r="AU547" s="15" t="s">
        <v>102</v>
      </c>
    </row>
    <row r="548" spans="2:65" s="10" customFormat="1" ht="22.5" customHeight="1" x14ac:dyDescent="0.3">
      <c r="B548" s="167"/>
      <c r="C548" s="168"/>
      <c r="D548" s="168"/>
      <c r="E548" s="169" t="s">
        <v>33</v>
      </c>
      <c r="F548" s="260" t="s">
        <v>881</v>
      </c>
      <c r="G548" s="259"/>
      <c r="H548" s="259"/>
      <c r="I548" s="259"/>
      <c r="J548" s="168"/>
      <c r="K548" s="170">
        <v>3</v>
      </c>
      <c r="L548" s="168"/>
      <c r="M548" s="168"/>
      <c r="N548" s="168"/>
      <c r="O548" s="168"/>
      <c r="P548" s="168"/>
      <c r="Q548" s="168"/>
      <c r="R548" s="171"/>
      <c r="T548" s="172"/>
      <c r="U548" s="168"/>
      <c r="V548" s="168"/>
      <c r="W548" s="168"/>
      <c r="X548" s="168"/>
      <c r="Y548" s="168"/>
      <c r="Z548" s="168"/>
      <c r="AA548" s="173"/>
      <c r="AT548" s="174" t="s">
        <v>173</v>
      </c>
      <c r="AU548" s="174" t="s">
        <v>102</v>
      </c>
      <c r="AV548" s="10" t="s">
        <v>102</v>
      </c>
      <c r="AW548" s="10" t="s">
        <v>40</v>
      </c>
      <c r="AX548" s="10" t="s">
        <v>84</v>
      </c>
      <c r="AY548" s="174" t="s">
        <v>165</v>
      </c>
    </row>
    <row r="549" spans="2:65" s="10" customFormat="1" ht="22.5" customHeight="1" x14ac:dyDescent="0.3">
      <c r="B549" s="167"/>
      <c r="C549" s="168"/>
      <c r="D549" s="168"/>
      <c r="E549" s="169" t="s">
        <v>33</v>
      </c>
      <c r="F549" s="260" t="s">
        <v>867</v>
      </c>
      <c r="G549" s="259"/>
      <c r="H549" s="259"/>
      <c r="I549" s="259"/>
      <c r="J549" s="168"/>
      <c r="K549" s="170">
        <v>2</v>
      </c>
      <c r="L549" s="168"/>
      <c r="M549" s="168"/>
      <c r="N549" s="168"/>
      <c r="O549" s="168"/>
      <c r="P549" s="168"/>
      <c r="Q549" s="168"/>
      <c r="R549" s="171"/>
      <c r="T549" s="172"/>
      <c r="U549" s="168"/>
      <c r="V549" s="168"/>
      <c r="W549" s="168"/>
      <c r="X549" s="168"/>
      <c r="Y549" s="168"/>
      <c r="Z549" s="168"/>
      <c r="AA549" s="173"/>
      <c r="AT549" s="174" t="s">
        <v>173</v>
      </c>
      <c r="AU549" s="174" t="s">
        <v>102</v>
      </c>
      <c r="AV549" s="10" t="s">
        <v>102</v>
      </c>
      <c r="AW549" s="10" t="s">
        <v>40</v>
      </c>
      <c r="AX549" s="10" t="s">
        <v>84</v>
      </c>
      <c r="AY549" s="174" t="s">
        <v>165</v>
      </c>
    </row>
    <row r="550" spans="2:65" s="10" customFormat="1" ht="22.5" customHeight="1" x14ac:dyDescent="0.3">
      <c r="B550" s="167"/>
      <c r="C550" s="168"/>
      <c r="D550" s="168"/>
      <c r="E550" s="169" t="s">
        <v>33</v>
      </c>
      <c r="F550" s="260" t="s">
        <v>267</v>
      </c>
      <c r="G550" s="259"/>
      <c r="H550" s="259"/>
      <c r="I550" s="259"/>
      <c r="J550" s="168"/>
      <c r="K550" s="170">
        <v>1</v>
      </c>
      <c r="L550" s="168"/>
      <c r="M550" s="168"/>
      <c r="N550" s="168"/>
      <c r="O550" s="168"/>
      <c r="P550" s="168"/>
      <c r="Q550" s="168"/>
      <c r="R550" s="171"/>
      <c r="T550" s="172"/>
      <c r="U550" s="168"/>
      <c r="V550" s="168"/>
      <c r="W550" s="168"/>
      <c r="X550" s="168"/>
      <c r="Y550" s="168"/>
      <c r="Z550" s="168"/>
      <c r="AA550" s="173"/>
      <c r="AT550" s="174" t="s">
        <v>173</v>
      </c>
      <c r="AU550" s="174" t="s">
        <v>102</v>
      </c>
      <c r="AV550" s="10" t="s">
        <v>102</v>
      </c>
      <c r="AW550" s="10" t="s">
        <v>40</v>
      </c>
      <c r="AX550" s="10" t="s">
        <v>84</v>
      </c>
      <c r="AY550" s="174" t="s">
        <v>165</v>
      </c>
    </row>
    <row r="551" spans="2:65" s="10" customFormat="1" ht="22.5" customHeight="1" x14ac:dyDescent="0.3">
      <c r="B551" s="167"/>
      <c r="C551" s="168"/>
      <c r="D551" s="168"/>
      <c r="E551" s="169" t="s">
        <v>33</v>
      </c>
      <c r="F551" s="260" t="s">
        <v>268</v>
      </c>
      <c r="G551" s="259"/>
      <c r="H551" s="259"/>
      <c r="I551" s="259"/>
      <c r="J551" s="168"/>
      <c r="K551" s="170">
        <v>1</v>
      </c>
      <c r="L551" s="168"/>
      <c r="M551" s="168"/>
      <c r="N551" s="168"/>
      <c r="O551" s="168"/>
      <c r="P551" s="168"/>
      <c r="Q551" s="168"/>
      <c r="R551" s="171"/>
      <c r="T551" s="172"/>
      <c r="U551" s="168"/>
      <c r="V551" s="168"/>
      <c r="W551" s="168"/>
      <c r="X551" s="168"/>
      <c r="Y551" s="168"/>
      <c r="Z551" s="168"/>
      <c r="AA551" s="173"/>
      <c r="AT551" s="174" t="s">
        <v>173</v>
      </c>
      <c r="AU551" s="174" t="s">
        <v>102</v>
      </c>
      <c r="AV551" s="10" t="s">
        <v>102</v>
      </c>
      <c r="AW551" s="10" t="s">
        <v>40</v>
      </c>
      <c r="AX551" s="10" t="s">
        <v>84</v>
      </c>
      <c r="AY551" s="174" t="s">
        <v>165</v>
      </c>
    </row>
    <row r="552" spans="2:65" s="10" customFormat="1" ht="22.5" customHeight="1" x14ac:dyDescent="0.3">
      <c r="B552" s="167"/>
      <c r="C552" s="168"/>
      <c r="D552" s="168"/>
      <c r="E552" s="169" t="s">
        <v>33</v>
      </c>
      <c r="F552" s="260" t="s">
        <v>269</v>
      </c>
      <c r="G552" s="259"/>
      <c r="H552" s="259"/>
      <c r="I552" s="259"/>
      <c r="J552" s="168"/>
      <c r="K552" s="170">
        <v>1</v>
      </c>
      <c r="L552" s="168"/>
      <c r="M552" s="168"/>
      <c r="N552" s="168"/>
      <c r="O552" s="168"/>
      <c r="P552" s="168"/>
      <c r="Q552" s="168"/>
      <c r="R552" s="171"/>
      <c r="T552" s="172"/>
      <c r="U552" s="168"/>
      <c r="V552" s="168"/>
      <c r="W552" s="168"/>
      <c r="X552" s="168"/>
      <c r="Y552" s="168"/>
      <c r="Z552" s="168"/>
      <c r="AA552" s="173"/>
      <c r="AT552" s="174" t="s">
        <v>173</v>
      </c>
      <c r="AU552" s="174" t="s">
        <v>102</v>
      </c>
      <c r="AV552" s="10" t="s">
        <v>102</v>
      </c>
      <c r="AW552" s="10" t="s">
        <v>40</v>
      </c>
      <c r="AX552" s="10" t="s">
        <v>84</v>
      </c>
      <c r="AY552" s="174" t="s">
        <v>165</v>
      </c>
    </row>
    <row r="553" spans="2:65" s="1" customFormat="1" ht="31.5" customHeight="1" x14ac:dyDescent="0.3">
      <c r="B553" s="32"/>
      <c r="C553" s="183" t="s">
        <v>888</v>
      </c>
      <c r="D553" s="183" t="s">
        <v>271</v>
      </c>
      <c r="E553" s="184" t="s">
        <v>889</v>
      </c>
      <c r="F553" s="264" t="s">
        <v>890</v>
      </c>
      <c r="G553" s="265"/>
      <c r="H553" s="265"/>
      <c r="I553" s="265"/>
      <c r="J553" s="185" t="s">
        <v>885</v>
      </c>
      <c r="K553" s="186">
        <v>7</v>
      </c>
      <c r="L553" s="266">
        <v>0</v>
      </c>
      <c r="M553" s="265"/>
      <c r="N553" s="267">
        <f>ROUND(L553*K553,2)</f>
        <v>0</v>
      </c>
      <c r="O553" s="255"/>
      <c r="P553" s="255"/>
      <c r="Q553" s="255"/>
      <c r="R553" s="34"/>
      <c r="T553" s="164" t="s">
        <v>33</v>
      </c>
      <c r="U553" s="41" t="s">
        <v>49</v>
      </c>
      <c r="V553" s="33"/>
      <c r="W553" s="165">
        <f>V553*K553</f>
        <v>0</v>
      </c>
      <c r="X553" s="165">
        <v>1.1999999999999999E-3</v>
      </c>
      <c r="Y553" s="165">
        <f>X553*K553</f>
        <v>8.3999999999999995E-3</v>
      </c>
      <c r="Z553" s="165">
        <v>0</v>
      </c>
      <c r="AA553" s="166">
        <f>Z553*K553</f>
        <v>0</v>
      </c>
      <c r="AR553" s="15" t="s">
        <v>387</v>
      </c>
      <c r="AT553" s="15" t="s">
        <v>271</v>
      </c>
      <c r="AU553" s="15" t="s">
        <v>102</v>
      </c>
      <c r="AY553" s="15" t="s">
        <v>165</v>
      </c>
      <c r="BE553" s="103">
        <f>IF(U553="základní",N553,0)</f>
        <v>0</v>
      </c>
      <c r="BF553" s="103">
        <f>IF(U553="snížená",N553,0)</f>
        <v>0</v>
      </c>
      <c r="BG553" s="103">
        <f>IF(U553="zákl. přenesená",N553,0)</f>
        <v>0</v>
      </c>
      <c r="BH553" s="103">
        <f>IF(U553="sníž. přenesená",N553,0)</f>
        <v>0</v>
      </c>
      <c r="BI553" s="103">
        <f>IF(U553="nulová",N553,0)</f>
        <v>0</v>
      </c>
      <c r="BJ553" s="15" t="s">
        <v>24</v>
      </c>
      <c r="BK553" s="103">
        <f>ROUND(L553*K553,2)</f>
        <v>0</v>
      </c>
      <c r="BL553" s="15" t="s">
        <v>282</v>
      </c>
      <c r="BM553" s="15" t="s">
        <v>891</v>
      </c>
    </row>
    <row r="554" spans="2:65" s="1" customFormat="1" ht="22.5" customHeight="1" x14ac:dyDescent="0.3">
      <c r="B554" s="32"/>
      <c r="C554" s="33"/>
      <c r="D554" s="33"/>
      <c r="E554" s="33"/>
      <c r="F554" s="268" t="s">
        <v>892</v>
      </c>
      <c r="G554" s="213"/>
      <c r="H554" s="213"/>
      <c r="I554" s="213"/>
      <c r="J554" s="33"/>
      <c r="K554" s="33"/>
      <c r="L554" s="33"/>
      <c r="M554" s="33"/>
      <c r="N554" s="33"/>
      <c r="O554" s="33"/>
      <c r="P554" s="33"/>
      <c r="Q554" s="33"/>
      <c r="R554" s="34"/>
      <c r="T554" s="75"/>
      <c r="U554" s="33"/>
      <c r="V554" s="33"/>
      <c r="W554" s="33"/>
      <c r="X554" s="33"/>
      <c r="Y554" s="33"/>
      <c r="Z554" s="33"/>
      <c r="AA554" s="76"/>
      <c r="AT554" s="15" t="s">
        <v>603</v>
      </c>
      <c r="AU554" s="15" t="s">
        <v>102</v>
      </c>
    </row>
    <row r="555" spans="2:65" s="10" customFormat="1" ht="22.5" customHeight="1" x14ac:dyDescent="0.3">
      <c r="B555" s="167"/>
      <c r="C555" s="168"/>
      <c r="D555" s="168"/>
      <c r="E555" s="169" t="s">
        <v>33</v>
      </c>
      <c r="F555" s="260" t="s">
        <v>872</v>
      </c>
      <c r="G555" s="259"/>
      <c r="H555" s="259"/>
      <c r="I555" s="259"/>
      <c r="J555" s="168"/>
      <c r="K555" s="170">
        <v>2</v>
      </c>
      <c r="L555" s="168"/>
      <c r="M555" s="168"/>
      <c r="N555" s="168"/>
      <c r="O555" s="168"/>
      <c r="P555" s="168"/>
      <c r="Q555" s="168"/>
      <c r="R555" s="171"/>
      <c r="T555" s="172"/>
      <c r="U555" s="168"/>
      <c r="V555" s="168"/>
      <c r="W555" s="168"/>
      <c r="X555" s="168"/>
      <c r="Y555" s="168"/>
      <c r="Z555" s="168"/>
      <c r="AA555" s="173"/>
      <c r="AT555" s="174" t="s">
        <v>173</v>
      </c>
      <c r="AU555" s="174" t="s">
        <v>102</v>
      </c>
      <c r="AV555" s="10" t="s">
        <v>102</v>
      </c>
      <c r="AW555" s="10" t="s">
        <v>40</v>
      </c>
      <c r="AX555" s="10" t="s">
        <v>84</v>
      </c>
      <c r="AY555" s="174" t="s">
        <v>165</v>
      </c>
    </row>
    <row r="556" spans="2:65" s="10" customFormat="1" ht="22.5" customHeight="1" x14ac:dyDescent="0.3">
      <c r="B556" s="167"/>
      <c r="C556" s="168"/>
      <c r="D556" s="168"/>
      <c r="E556" s="169" t="s">
        <v>33</v>
      </c>
      <c r="F556" s="260" t="s">
        <v>867</v>
      </c>
      <c r="G556" s="259"/>
      <c r="H556" s="259"/>
      <c r="I556" s="259"/>
      <c r="J556" s="168"/>
      <c r="K556" s="170">
        <v>2</v>
      </c>
      <c r="L556" s="168"/>
      <c r="M556" s="168"/>
      <c r="N556" s="168"/>
      <c r="O556" s="168"/>
      <c r="P556" s="168"/>
      <c r="Q556" s="168"/>
      <c r="R556" s="171"/>
      <c r="T556" s="172"/>
      <c r="U556" s="168"/>
      <c r="V556" s="168"/>
      <c r="W556" s="168"/>
      <c r="X556" s="168"/>
      <c r="Y556" s="168"/>
      <c r="Z556" s="168"/>
      <c r="AA556" s="173"/>
      <c r="AT556" s="174" t="s">
        <v>173</v>
      </c>
      <c r="AU556" s="174" t="s">
        <v>102</v>
      </c>
      <c r="AV556" s="10" t="s">
        <v>102</v>
      </c>
      <c r="AW556" s="10" t="s">
        <v>40</v>
      </c>
      <c r="AX556" s="10" t="s">
        <v>84</v>
      </c>
      <c r="AY556" s="174" t="s">
        <v>165</v>
      </c>
    </row>
    <row r="557" spans="2:65" s="10" customFormat="1" ht="22.5" customHeight="1" x14ac:dyDescent="0.3">
      <c r="B557" s="167"/>
      <c r="C557" s="168"/>
      <c r="D557" s="168"/>
      <c r="E557" s="169" t="s">
        <v>33</v>
      </c>
      <c r="F557" s="260" t="s">
        <v>267</v>
      </c>
      <c r="G557" s="259"/>
      <c r="H557" s="259"/>
      <c r="I557" s="259"/>
      <c r="J557" s="168"/>
      <c r="K557" s="170">
        <v>1</v>
      </c>
      <c r="L557" s="168"/>
      <c r="M557" s="168"/>
      <c r="N557" s="168"/>
      <c r="O557" s="168"/>
      <c r="P557" s="168"/>
      <c r="Q557" s="168"/>
      <c r="R557" s="171"/>
      <c r="T557" s="172"/>
      <c r="U557" s="168"/>
      <c r="V557" s="168"/>
      <c r="W557" s="168"/>
      <c r="X557" s="168"/>
      <c r="Y557" s="168"/>
      <c r="Z557" s="168"/>
      <c r="AA557" s="173"/>
      <c r="AT557" s="174" t="s">
        <v>173</v>
      </c>
      <c r="AU557" s="174" t="s">
        <v>102</v>
      </c>
      <c r="AV557" s="10" t="s">
        <v>102</v>
      </c>
      <c r="AW557" s="10" t="s">
        <v>40</v>
      </c>
      <c r="AX557" s="10" t="s">
        <v>84</v>
      </c>
      <c r="AY557" s="174" t="s">
        <v>165</v>
      </c>
    </row>
    <row r="558" spans="2:65" s="10" customFormat="1" ht="22.5" customHeight="1" x14ac:dyDescent="0.3">
      <c r="B558" s="167"/>
      <c r="C558" s="168"/>
      <c r="D558" s="168"/>
      <c r="E558" s="169" t="s">
        <v>33</v>
      </c>
      <c r="F558" s="260" t="s">
        <v>268</v>
      </c>
      <c r="G558" s="259"/>
      <c r="H558" s="259"/>
      <c r="I558" s="259"/>
      <c r="J558" s="168"/>
      <c r="K558" s="170">
        <v>1</v>
      </c>
      <c r="L558" s="168"/>
      <c r="M558" s="168"/>
      <c r="N558" s="168"/>
      <c r="O558" s="168"/>
      <c r="P558" s="168"/>
      <c r="Q558" s="168"/>
      <c r="R558" s="171"/>
      <c r="T558" s="172"/>
      <c r="U558" s="168"/>
      <c r="V558" s="168"/>
      <c r="W558" s="168"/>
      <c r="X558" s="168"/>
      <c r="Y558" s="168"/>
      <c r="Z558" s="168"/>
      <c r="AA558" s="173"/>
      <c r="AT558" s="174" t="s">
        <v>173</v>
      </c>
      <c r="AU558" s="174" t="s">
        <v>102</v>
      </c>
      <c r="AV558" s="10" t="s">
        <v>102</v>
      </c>
      <c r="AW558" s="10" t="s">
        <v>40</v>
      </c>
      <c r="AX558" s="10" t="s">
        <v>84</v>
      </c>
      <c r="AY558" s="174" t="s">
        <v>165</v>
      </c>
    </row>
    <row r="559" spans="2:65" s="10" customFormat="1" ht="22.5" customHeight="1" x14ac:dyDescent="0.3">
      <c r="B559" s="167"/>
      <c r="C559" s="168"/>
      <c r="D559" s="168"/>
      <c r="E559" s="169" t="s">
        <v>33</v>
      </c>
      <c r="F559" s="260" t="s">
        <v>269</v>
      </c>
      <c r="G559" s="259"/>
      <c r="H559" s="259"/>
      <c r="I559" s="259"/>
      <c r="J559" s="168"/>
      <c r="K559" s="170">
        <v>1</v>
      </c>
      <c r="L559" s="168"/>
      <c r="M559" s="168"/>
      <c r="N559" s="168"/>
      <c r="O559" s="168"/>
      <c r="P559" s="168"/>
      <c r="Q559" s="168"/>
      <c r="R559" s="171"/>
      <c r="T559" s="172"/>
      <c r="U559" s="168"/>
      <c r="V559" s="168"/>
      <c r="W559" s="168"/>
      <c r="X559" s="168"/>
      <c r="Y559" s="168"/>
      <c r="Z559" s="168"/>
      <c r="AA559" s="173"/>
      <c r="AT559" s="174" t="s">
        <v>173</v>
      </c>
      <c r="AU559" s="174" t="s">
        <v>102</v>
      </c>
      <c r="AV559" s="10" t="s">
        <v>102</v>
      </c>
      <c r="AW559" s="10" t="s">
        <v>40</v>
      </c>
      <c r="AX559" s="10" t="s">
        <v>84</v>
      </c>
      <c r="AY559" s="174" t="s">
        <v>165</v>
      </c>
    </row>
    <row r="560" spans="2:65" s="1" customFormat="1" ht="31.5" customHeight="1" x14ac:dyDescent="0.3">
      <c r="B560" s="32"/>
      <c r="C560" s="183" t="s">
        <v>893</v>
      </c>
      <c r="D560" s="183" t="s">
        <v>271</v>
      </c>
      <c r="E560" s="184" t="s">
        <v>894</v>
      </c>
      <c r="F560" s="264" t="s">
        <v>890</v>
      </c>
      <c r="G560" s="265"/>
      <c r="H560" s="265"/>
      <c r="I560" s="265"/>
      <c r="J560" s="185" t="s">
        <v>885</v>
      </c>
      <c r="K560" s="186">
        <v>1</v>
      </c>
      <c r="L560" s="266">
        <v>0</v>
      </c>
      <c r="M560" s="265"/>
      <c r="N560" s="267">
        <f>ROUND(L560*K560,2)</f>
        <v>0</v>
      </c>
      <c r="O560" s="255"/>
      <c r="P560" s="255"/>
      <c r="Q560" s="255"/>
      <c r="R560" s="34"/>
      <c r="T560" s="164" t="s">
        <v>33</v>
      </c>
      <c r="U560" s="41" t="s">
        <v>49</v>
      </c>
      <c r="V560" s="33"/>
      <c r="W560" s="165">
        <f>V560*K560</f>
        <v>0</v>
      </c>
      <c r="X560" s="165">
        <v>1.1999999999999999E-3</v>
      </c>
      <c r="Y560" s="165">
        <f>X560*K560</f>
        <v>1.1999999999999999E-3</v>
      </c>
      <c r="Z560" s="165">
        <v>0</v>
      </c>
      <c r="AA560" s="166">
        <f>Z560*K560</f>
        <v>0</v>
      </c>
      <c r="AR560" s="15" t="s">
        <v>387</v>
      </c>
      <c r="AT560" s="15" t="s">
        <v>271</v>
      </c>
      <c r="AU560" s="15" t="s">
        <v>102</v>
      </c>
      <c r="AY560" s="15" t="s">
        <v>165</v>
      </c>
      <c r="BE560" s="103">
        <f>IF(U560="základní",N560,0)</f>
        <v>0</v>
      </c>
      <c r="BF560" s="103">
        <f>IF(U560="snížená",N560,0)</f>
        <v>0</v>
      </c>
      <c r="BG560" s="103">
        <f>IF(U560="zákl. přenesená",N560,0)</f>
        <v>0</v>
      </c>
      <c r="BH560" s="103">
        <f>IF(U560="sníž. přenesená",N560,0)</f>
        <v>0</v>
      </c>
      <c r="BI560" s="103">
        <f>IF(U560="nulová",N560,0)</f>
        <v>0</v>
      </c>
      <c r="BJ560" s="15" t="s">
        <v>24</v>
      </c>
      <c r="BK560" s="103">
        <f>ROUND(L560*K560,2)</f>
        <v>0</v>
      </c>
      <c r="BL560" s="15" t="s">
        <v>282</v>
      </c>
      <c r="BM560" s="15" t="s">
        <v>895</v>
      </c>
    </row>
    <row r="561" spans="2:65" s="1" customFormat="1" ht="22.5" customHeight="1" x14ac:dyDescent="0.3">
      <c r="B561" s="32"/>
      <c r="C561" s="33"/>
      <c r="D561" s="33"/>
      <c r="E561" s="33"/>
      <c r="F561" s="268" t="s">
        <v>896</v>
      </c>
      <c r="G561" s="213"/>
      <c r="H561" s="213"/>
      <c r="I561" s="213"/>
      <c r="J561" s="33"/>
      <c r="K561" s="33"/>
      <c r="L561" s="33"/>
      <c r="M561" s="33"/>
      <c r="N561" s="33"/>
      <c r="O561" s="33"/>
      <c r="P561" s="33"/>
      <c r="Q561" s="33"/>
      <c r="R561" s="34"/>
      <c r="T561" s="75"/>
      <c r="U561" s="33"/>
      <c r="V561" s="33"/>
      <c r="W561" s="33"/>
      <c r="X561" s="33"/>
      <c r="Y561" s="33"/>
      <c r="Z561" s="33"/>
      <c r="AA561" s="76"/>
      <c r="AT561" s="15" t="s">
        <v>603</v>
      </c>
      <c r="AU561" s="15" t="s">
        <v>102</v>
      </c>
    </row>
    <row r="562" spans="2:65" s="10" customFormat="1" ht="22.5" customHeight="1" x14ac:dyDescent="0.3">
      <c r="B562" s="167"/>
      <c r="C562" s="168"/>
      <c r="D562" s="168"/>
      <c r="E562" s="169" t="s">
        <v>33</v>
      </c>
      <c r="F562" s="260" t="s">
        <v>633</v>
      </c>
      <c r="G562" s="259"/>
      <c r="H562" s="259"/>
      <c r="I562" s="259"/>
      <c r="J562" s="168"/>
      <c r="K562" s="170">
        <v>1</v>
      </c>
      <c r="L562" s="168"/>
      <c r="M562" s="168"/>
      <c r="N562" s="168"/>
      <c r="O562" s="168"/>
      <c r="P562" s="168"/>
      <c r="Q562" s="168"/>
      <c r="R562" s="171"/>
      <c r="T562" s="172"/>
      <c r="U562" s="168"/>
      <c r="V562" s="168"/>
      <c r="W562" s="168"/>
      <c r="X562" s="168"/>
      <c r="Y562" s="168"/>
      <c r="Z562" s="168"/>
      <c r="AA562" s="173"/>
      <c r="AT562" s="174" t="s">
        <v>173</v>
      </c>
      <c r="AU562" s="174" t="s">
        <v>102</v>
      </c>
      <c r="AV562" s="10" t="s">
        <v>102</v>
      </c>
      <c r="AW562" s="10" t="s">
        <v>40</v>
      </c>
      <c r="AX562" s="10" t="s">
        <v>84</v>
      </c>
      <c r="AY562" s="174" t="s">
        <v>165</v>
      </c>
    </row>
    <row r="563" spans="2:65" s="1" customFormat="1" ht="22.5" customHeight="1" x14ac:dyDescent="0.3">
      <c r="B563" s="32"/>
      <c r="C563" s="183" t="s">
        <v>897</v>
      </c>
      <c r="D563" s="183" t="s">
        <v>271</v>
      </c>
      <c r="E563" s="184" t="s">
        <v>898</v>
      </c>
      <c r="F563" s="264" t="s">
        <v>899</v>
      </c>
      <c r="G563" s="265"/>
      <c r="H563" s="265"/>
      <c r="I563" s="265"/>
      <c r="J563" s="185" t="s">
        <v>265</v>
      </c>
      <c r="K563" s="186">
        <v>7</v>
      </c>
      <c r="L563" s="266">
        <v>0</v>
      </c>
      <c r="M563" s="265"/>
      <c r="N563" s="267">
        <f>ROUND(L563*K563,2)</f>
        <v>0</v>
      </c>
      <c r="O563" s="255"/>
      <c r="P563" s="255"/>
      <c r="Q563" s="255"/>
      <c r="R563" s="34"/>
      <c r="T563" s="164" t="s">
        <v>33</v>
      </c>
      <c r="U563" s="41" t="s">
        <v>49</v>
      </c>
      <c r="V563" s="33"/>
      <c r="W563" s="165">
        <f>V563*K563</f>
        <v>0</v>
      </c>
      <c r="X563" s="165">
        <v>1E-3</v>
      </c>
      <c r="Y563" s="165">
        <f>X563*K563</f>
        <v>7.0000000000000001E-3</v>
      </c>
      <c r="Z563" s="165">
        <v>0</v>
      </c>
      <c r="AA563" s="166">
        <f>Z563*K563</f>
        <v>0</v>
      </c>
      <c r="AR563" s="15" t="s">
        <v>387</v>
      </c>
      <c r="AT563" s="15" t="s">
        <v>271</v>
      </c>
      <c r="AU563" s="15" t="s">
        <v>102</v>
      </c>
      <c r="AY563" s="15" t="s">
        <v>165</v>
      </c>
      <c r="BE563" s="103">
        <f>IF(U563="základní",N563,0)</f>
        <v>0</v>
      </c>
      <c r="BF563" s="103">
        <f>IF(U563="snížená",N563,0)</f>
        <v>0</v>
      </c>
      <c r="BG563" s="103">
        <f>IF(U563="zákl. přenesená",N563,0)</f>
        <v>0</v>
      </c>
      <c r="BH563" s="103">
        <f>IF(U563="sníž. přenesená",N563,0)</f>
        <v>0</v>
      </c>
      <c r="BI563" s="103">
        <f>IF(U563="nulová",N563,0)</f>
        <v>0</v>
      </c>
      <c r="BJ563" s="15" t="s">
        <v>24</v>
      </c>
      <c r="BK563" s="103">
        <f>ROUND(L563*K563,2)</f>
        <v>0</v>
      </c>
      <c r="BL563" s="15" t="s">
        <v>282</v>
      </c>
      <c r="BM563" s="15" t="s">
        <v>900</v>
      </c>
    </row>
    <row r="564" spans="2:65" s="10" customFormat="1" ht="22.5" customHeight="1" x14ac:dyDescent="0.3">
      <c r="B564" s="167"/>
      <c r="C564" s="168"/>
      <c r="D564" s="168"/>
      <c r="E564" s="169" t="s">
        <v>33</v>
      </c>
      <c r="F564" s="258" t="s">
        <v>872</v>
      </c>
      <c r="G564" s="259"/>
      <c r="H564" s="259"/>
      <c r="I564" s="259"/>
      <c r="J564" s="168"/>
      <c r="K564" s="170">
        <v>2</v>
      </c>
      <c r="L564" s="168"/>
      <c r="M564" s="168"/>
      <c r="N564" s="168"/>
      <c r="O564" s="168"/>
      <c r="P564" s="168"/>
      <c r="Q564" s="168"/>
      <c r="R564" s="171"/>
      <c r="T564" s="172"/>
      <c r="U564" s="168"/>
      <c r="V564" s="168"/>
      <c r="W564" s="168"/>
      <c r="X564" s="168"/>
      <c r="Y564" s="168"/>
      <c r="Z564" s="168"/>
      <c r="AA564" s="173"/>
      <c r="AT564" s="174" t="s">
        <v>173</v>
      </c>
      <c r="AU564" s="174" t="s">
        <v>102</v>
      </c>
      <c r="AV564" s="10" t="s">
        <v>102</v>
      </c>
      <c r="AW564" s="10" t="s">
        <v>40</v>
      </c>
      <c r="AX564" s="10" t="s">
        <v>84</v>
      </c>
      <c r="AY564" s="174" t="s">
        <v>165</v>
      </c>
    </row>
    <row r="565" spans="2:65" s="10" customFormat="1" ht="22.5" customHeight="1" x14ac:dyDescent="0.3">
      <c r="B565" s="167"/>
      <c r="C565" s="168"/>
      <c r="D565" s="168"/>
      <c r="E565" s="169" t="s">
        <v>33</v>
      </c>
      <c r="F565" s="260" t="s">
        <v>867</v>
      </c>
      <c r="G565" s="259"/>
      <c r="H565" s="259"/>
      <c r="I565" s="259"/>
      <c r="J565" s="168"/>
      <c r="K565" s="170">
        <v>2</v>
      </c>
      <c r="L565" s="168"/>
      <c r="M565" s="168"/>
      <c r="N565" s="168"/>
      <c r="O565" s="168"/>
      <c r="P565" s="168"/>
      <c r="Q565" s="168"/>
      <c r="R565" s="171"/>
      <c r="T565" s="172"/>
      <c r="U565" s="168"/>
      <c r="V565" s="168"/>
      <c r="W565" s="168"/>
      <c r="X565" s="168"/>
      <c r="Y565" s="168"/>
      <c r="Z565" s="168"/>
      <c r="AA565" s="173"/>
      <c r="AT565" s="174" t="s">
        <v>173</v>
      </c>
      <c r="AU565" s="174" t="s">
        <v>102</v>
      </c>
      <c r="AV565" s="10" t="s">
        <v>102</v>
      </c>
      <c r="AW565" s="10" t="s">
        <v>40</v>
      </c>
      <c r="AX565" s="10" t="s">
        <v>84</v>
      </c>
      <c r="AY565" s="174" t="s">
        <v>165</v>
      </c>
    </row>
    <row r="566" spans="2:65" s="10" customFormat="1" ht="22.5" customHeight="1" x14ac:dyDescent="0.3">
      <c r="B566" s="167"/>
      <c r="C566" s="168"/>
      <c r="D566" s="168"/>
      <c r="E566" s="169" t="s">
        <v>33</v>
      </c>
      <c r="F566" s="260" t="s">
        <v>267</v>
      </c>
      <c r="G566" s="259"/>
      <c r="H566" s="259"/>
      <c r="I566" s="259"/>
      <c r="J566" s="168"/>
      <c r="K566" s="170">
        <v>1</v>
      </c>
      <c r="L566" s="168"/>
      <c r="M566" s="168"/>
      <c r="N566" s="168"/>
      <c r="O566" s="168"/>
      <c r="P566" s="168"/>
      <c r="Q566" s="168"/>
      <c r="R566" s="171"/>
      <c r="T566" s="172"/>
      <c r="U566" s="168"/>
      <c r="V566" s="168"/>
      <c r="W566" s="168"/>
      <c r="X566" s="168"/>
      <c r="Y566" s="168"/>
      <c r="Z566" s="168"/>
      <c r="AA566" s="173"/>
      <c r="AT566" s="174" t="s">
        <v>173</v>
      </c>
      <c r="AU566" s="174" t="s">
        <v>102</v>
      </c>
      <c r="AV566" s="10" t="s">
        <v>102</v>
      </c>
      <c r="AW566" s="10" t="s">
        <v>40</v>
      </c>
      <c r="AX566" s="10" t="s">
        <v>84</v>
      </c>
      <c r="AY566" s="174" t="s">
        <v>165</v>
      </c>
    </row>
    <row r="567" spans="2:65" s="10" customFormat="1" ht="22.5" customHeight="1" x14ac:dyDescent="0.3">
      <c r="B567" s="167"/>
      <c r="C567" s="168"/>
      <c r="D567" s="168"/>
      <c r="E567" s="169" t="s">
        <v>33</v>
      </c>
      <c r="F567" s="260" t="s">
        <v>268</v>
      </c>
      <c r="G567" s="259"/>
      <c r="H567" s="259"/>
      <c r="I567" s="259"/>
      <c r="J567" s="168"/>
      <c r="K567" s="170">
        <v>1</v>
      </c>
      <c r="L567" s="168"/>
      <c r="M567" s="168"/>
      <c r="N567" s="168"/>
      <c r="O567" s="168"/>
      <c r="P567" s="168"/>
      <c r="Q567" s="168"/>
      <c r="R567" s="171"/>
      <c r="T567" s="172"/>
      <c r="U567" s="168"/>
      <c r="V567" s="168"/>
      <c r="W567" s="168"/>
      <c r="X567" s="168"/>
      <c r="Y567" s="168"/>
      <c r="Z567" s="168"/>
      <c r="AA567" s="173"/>
      <c r="AT567" s="174" t="s">
        <v>173</v>
      </c>
      <c r="AU567" s="174" t="s">
        <v>102</v>
      </c>
      <c r="AV567" s="10" t="s">
        <v>102</v>
      </c>
      <c r="AW567" s="10" t="s">
        <v>40</v>
      </c>
      <c r="AX567" s="10" t="s">
        <v>84</v>
      </c>
      <c r="AY567" s="174" t="s">
        <v>165</v>
      </c>
    </row>
    <row r="568" spans="2:65" s="10" customFormat="1" ht="22.5" customHeight="1" x14ac:dyDescent="0.3">
      <c r="B568" s="167"/>
      <c r="C568" s="168"/>
      <c r="D568" s="168"/>
      <c r="E568" s="169" t="s">
        <v>33</v>
      </c>
      <c r="F568" s="260" t="s">
        <v>269</v>
      </c>
      <c r="G568" s="259"/>
      <c r="H568" s="259"/>
      <c r="I568" s="259"/>
      <c r="J568" s="168"/>
      <c r="K568" s="170">
        <v>1</v>
      </c>
      <c r="L568" s="168"/>
      <c r="M568" s="168"/>
      <c r="N568" s="168"/>
      <c r="O568" s="168"/>
      <c r="P568" s="168"/>
      <c r="Q568" s="168"/>
      <c r="R568" s="171"/>
      <c r="T568" s="172"/>
      <c r="U568" s="168"/>
      <c r="V568" s="168"/>
      <c r="W568" s="168"/>
      <c r="X568" s="168"/>
      <c r="Y568" s="168"/>
      <c r="Z568" s="168"/>
      <c r="AA568" s="173"/>
      <c r="AT568" s="174" t="s">
        <v>173</v>
      </c>
      <c r="AU568" s="174" t="s">
        <v>102</v>
      </c>
      <c r="AV568" s="10" t="s">
        <v>102</v>
      </c>
      <c r="AW568" s="10" t="s">
        <v>40</v>
      </c>
      <c r="AX568" s="10" t="s">
        <v>84</v>
      </c>
      <c r="AY568" s="174" t="s">
        <v>165</v>
      </c>
    </row>
    <row r="569" spans="2:65" s="1" customFormat="1" ht="31.5" customHeight="1" x14ac:dyDescent="0.3">
      <c r="B569" s="32"/>
      <c r="C569" s="183" t="s">
        <v>901</v>
      </c>
      <c r="D569" s="183" t="s">
        <v>271</v>
      </c>
      <c r="E569" s="184" t="s">
        <v>902</v>
      </c>
      <c r="F569" s="264" t="s">
        <v>903</v>
      </c>
      <c r="G569" s="265"/>
      <c r="H569" s="265"/>
      <c r="I569" s="265"/>
      <c r="J569" s="185" t="s">
        <v>265</v>
      </c>
      <c r="K569" s="186">
        <v>7</v>
      </c>
      <c r="L569" s="266">
        <v>0</v>
      </c>
      <c r="M569" s="265"/>
      <c r="N569" s="267">
        <f>ROUND(L569*K569,2)</f>
        <v>0</v>
      </c>
      <c r="O569" s="255"/>
      <c r="P569" s="255"/>
      <c r="Q569" s="255"/>
      <c r="R569" s="34"/>
      <c r="T569" s="164" t="s">
        <v>33</v>
      </c>
      <c r="U569" s="41" t="s">
        <v>49</v>
      </c>
      <c r="V569" s="33"/>
      <c r="W569" s="165">
        <f>V569*K569</f>
        <v>0</v>
      </c>
      <c r="X569" s="165">
        <v>1.4999999999999999E-4</v>
      </c>
      <c r="Y569" s="165">
        <f>X569*K569</f>
        <v>1.0499999999999999E-3</v>
      </c>
      <c r="Z569" s="165">
        <v>0</v>
      </c>
      <c r="AA569" s="166">
        <f>Z569*K569</f>
        <v>0</v>
      </c>
      <c r="AR569" s="15" t="s">
        <v>387</v>
      </c>
      <c r="AT569" s="15" t="s">
        <v>271</v>
      </c>
      <c r="AU569" s="15" t="s">
        <v>102</v>
      </c>
      <c r="AY569" s="15" t="s">
        <v>165</v>
      </c>
      <c r="BE569" s="103">
        <f>IF(U569="základní",N569,0)</f>
        <v>0</v>
      </c>
      <c r="BF569" s="103">
        <f>IF(U569="snížená",N569,0)</f>
        <v>0</v>
      </c>
      <c r="BG569" s="103">
        <f>IF(U569="zákl. přenesená",N569,0)</f>
        <v>0</v>
      </c>
      <c r="BH569" s="103">
        <f>IF(U569="sníž. přenesená",N569,0)</f>
        <v>0</v>
      </c>
      <c r="BI569" s="103">
        <f>IF(U569="nulová",N569,0)</f>
        <v>0</v>
      </c>
      <c r="BJ569" s="15" t="s">
        <v>24</v>
      </c>
      <c r="BK569" s="103">
        <f>ROUND(L569*K569,2)</f>
        <v>0</v>
      </c>
      <c r="BL569" s="15" t="s">
        <v>282</v>
      </c>
      <c r="BM569" s="15" t="s">
        <v>904</v>
      </c>
    </row>
    <row r="570" spans="2:65" s="1" customFormat="1" ht="31.5" customHeight="1" x14ac:dyDescent="0.3">
      <c r="B570" s="32"/>
      <c r="C570" s="160" t="s">
        <v>905</v>
      </c>
      <c r="D570" s="160" t="s">
        <v>166</v>
      </c>
      <c r="E570" s="161" t="s">
        <v>906</v>
      </c>
      <c r="F570" s="254" t="s">
        <v>907</v>
      </c>
      <c r="G570" s="255"/>
      <c r="H570" s="255"/>
      <c r="I570" s="255"/>
      <c r="J570" s="162" t="s">
        <v>265</v>
      </c>
      <c r="K570" s="163">
        <v>3</v>
      </c>
      <c r="L570" s="256">
        <v>0</v>
      </c>
      <c r="M570" s="255"/>
      <c r="N570" s="257">
        <f>ROUND(L570*K570,2)</f>
        <v>0</v>
      </c>
      <c r="O570" s="255"/>
      <c r="P570" s="255"/>
      <c r="Q570" s="255"/>
      <c r="R570" s="34"/>
      <c r="T570" s="164" t="s">
        <v>33</v>
      </c>
      <c r="U570" s="41" t="s">
        <v>49</v>
      </c>
      <c r="V570" s="33"/>
      <c r="W570" s="165">
        <f>V570*K570</f>
        <v>0</v>
      </c>
      <c r="X570" s="165">
        <v>0</v>
      </c>
      <c r="Y570" s="165">
        <f>X570*K570</f>
        <v>0</v>
      </c>
      <c r="Z570" s="165">
        <v>2.4E-2</v>
      </c>
      <c r="AA570" s="166">
        <f>Z570*K570</f>
        <v>7.2000000000000008E-2</v>
      </c>
      <c r="AR570" s="15" t="s">
        <v>282</v>
      </c>
      <c r="AT570" s="15" t="s">
        <v>166</v>
      </c>
      <c r="AU570" s="15" t="s">
        <v>102</v>
      </c>
      <c r="AY570" s="15" t="s">
        <v>165</v>
      </c>
      <c r="BE570" s="103">
        <f>IF(U570="základní",N570,0)</f>
        <v>0</v>
      </c>
      <c r="BF570" s="103">
        <f>IF(U570="snížená",N570,0)</f>
        <v>0</v>
      </c>
      <c r="BG570" s="103">
        <f>IF(U570="zákl. přenesená",N570,0)</f>
        <v>0</v>
      </c>
      <c r="BH570" s="103">
        <f>IF(U570="sníž. přenesená",N570,0)</f>
        <v>0</v>
      </c>
      <c r="BI570" s="103">
        <f>IF(U570="nulová",N570,0)</f>
        <v>0</v>
      </c>
      <c r="BJ570" s="15" t="s">
        <v>24</v>
      </c>
      <c r="BK570" s="103">
        <f>ROUND(L570*K570,2)</f>
        <v>0</v>
      </c>
      <c r="BL570" s="15" t="s">
        <v>282</v>
      </c>
      <c r="BM570" s="15" t="s">
        <v>908</v>
      </c>
    </row>
    <row r="571" spans="2:65" s="10" customFormat="1" ht="22.5" customHeight="1" x14ac:dyDescent="0.3">
      <c r="B571" s="167"/>
      <c r="C571" s="168"/>
      <c r="D571" s="168"/>
      <c r="E571" s="169" t="s">
        <v>33</v>
      </c>
      <c r="F571" s="258" t="s">
        <v>881</v>
      </c>
      <c r="G571" s="259"/>
      <c r="H571" s="259"/>
      <c r="I571" s="259"/>
      <c r="J571" s="168"/>
      <c r="K571" s="170">
        <v>3</v>
      </c>
      <c r="L571" s="168"/>
      <c r="M571" s="168"/>
      <c r="N571" s="168"/>
      <c r="O571" s="168"/>
      <c r="P571" s="168"/>
      <c r="Q571" s="168"/>
      <c r="R571" s="171"/>
      <c r="T571" s="172"/>
      <c r="U571" s="168"/>
      <c r="V571" s="168"/>
      <c r="W571" s="168"/>
      <c r="X571" s="168"/>
      <c r="Y571" s="168"/>
      <c r="Z571" s="168"/>
      <c r="AA571" s="173"/>
      <c r="AT571" s="174" t="s">
        <v>173</v>
      </c>
      <c r="AU571" s="174" t="s">
        <v>102</v>
      </c>
      <c r="AV571" s="10" t="s">
        <v>102</v>
      </c>
      <c r="AW571" s="10" t="s">
        <v>40</v>
      </c>
      <c r="AX571" s="10" t="s">
        <v>84</v>
      </c>
      <c r="AY571" s="174" t="s">
        <v>165</v>
      </c>
    </row>
    <row r="572" spans="2:65" s="1" customFormat="1" ht="31.5" customHeight="1" x14ac:dyDescent="0.3">
      <c r="B572" s="32"/>
      <c r="C572" s="160" t="s">
        <v>909</v>
      </c>
      <c r="D572" s="160" t="s">
        <v>166</v>
      </c>
      <c r="E572" s="161" t="s">
        <v>910</v>
      </c>
      <c r="F572" s="254" t="s">
        <v>911</v>
      </c>
      <c r="G572" s="255"/>
      <c r="H572" s="255"/>
      <c r="I572" s="255"/>
      <c r="J572" s="162" t="s">
        <v>265</v>
      </c>
      <c r="K572" s="163">
        <v>2</v>
      </c>
      <c r="L572" s="256">
        <v>0</v>
      </c>
      <c r="M572" s="255"/>
      <c r="N572" s="257">
        <f>ROUND(L572*K572,2)</f>
        <v>0</v>
      </c>
      <c r="O572" s="255"/>
      <c r="P572" s="255"/>
      <c r="Q572" s="255"/>
      <c r="R572" s="34"/>
      <c r="T572" s="164" t="s">
        <v>33</v>
      </c>
      <c r="U572" s="41" t="s">
        <v>49</v>
      </c>
      <c r="V572" s="33"/>
      <c r="W572" s="165">
        <f>V572*K572</f>
        <v>0</v>
      </c>
      <c r="X572" s="165">
        <v>0</v>
      </c>
      <c r="Y572" s="165">
        <f>X572*K572</f>
        <v>0</v>
      </c>
      <c r="Z572" s="165">
        <v>0</v>
      </c>
      <c r="AA572" s="166">
        <f>Z572*K572</f>
        <v>0</v>
      </c>
      <c r="AR572" s="15" t="s">
        <v>282</v>
      </c>
      <c r="AT572" s="15" t="s">
        <v>166</v>
      </c>
      <c r="AU572" s="15" t="s">
        <v>102</v>
      </c>
      <c r="AY572" s="15" t="s">
        <v>165</v>
      </c>
      <c r="BE572" s="103">
        <f>IF(U572="základní",N572,0)</f>
        <v>0</v>
      </c>
      <c r="BF572" s="103">
        <f>IF(U572="snížená",N572,0)</f>
        <v>0</v>
      </c>
      <c r="BG572" s="103">
        <f>IF(U572="zákl. přenesená",N572,0)</f>
        <v>0</v>
      </c>
      <c r="BH572" s="103">
        <f>IF(U572="sníž. přenesená",N572,0)</f>
        <v>0</v>
      </c>
      <c r="BI572" s="103">
        <f>IF(U572="nulová",N572,0)</f>
        <v>0</v>
      </c>
      <c r="BJ572" s="15" t="s">
        <v>24</v>
      </c>
      <c r="BK572" s="103">
        <f>ROUND(L572*K572,2)</f>
        <v>0</v>
      </c>
      <c r="BL572" s="15" t="s">
        <v>282</v>
      </c>
      <c r="BM572" s="15" t="s">
        <v>912</v>
      </c>
    </row>
    <row r="573" spans="2:65" s="10" customFormat="1" ht="22.5" customHeight="1" x14ac:dyDescent="0.3">
      <c r="B573" s="167"/>
      <c r="C573" s="168"/>
      <c r="D573" s="168"/>
      <c r="E573" s="169" t="s">
        <v>33</v>
      </c>
      <c r="F573" s="258" t="s">
        <v>872</v>
      </c>
      <c r="G573" s="259"/>
      <c r="H573" s="259"/>
      <c r="I573" s="259"/>
      <c r="J573" s="168"/>
      <c r="K573" s="170">
        <v>2</v>
      </c>
      <c r="L573" s="168"/>
      <c r="M573" s="168"/>
      <c r="N573" s="168"/>
      <c r="O573" s="168"/>
      <c r="P573" s="168"/>
      <c r="Q573" s="168"/>
      <c r="R573" s="171"/>
      <c r="T573" s="172"/>
      <c r="U573" s="168"/>
      <c r="V573" s="168"/>
      <c r="W573" s="168"/>
      <c r="X573" s="168"/>
      <c r="Y573" s="168"/>
      <c r="Z573" s="168"/>
      <c r="AA573" s="173"/>
      <c r="AT573" s="174" t="s">
        <v>173</v>
      </c>
      <c r="AU573" s="174" t="s">
        <v>102</v>
      </c>
      <c r="AV573" s="10" t="s">
        <v>102</v>
      </c>
      <c r="AW573" s="10" t="s">
        <v>40</v>
      </c>
      <c r="AX573" s="10" t="s">
        <v>84</v>
      </c>
      <c r="AY573" s="174" t="s">
        <v>165</v>
      </c>
    </row>
    <row r="574" spans="2:65" s="1" customFormat="1" ht="31.5" customHeight="1" x14ac:dyDescent="0.3">
      <c r="B574" s="32"/>
      <c r="C574" s="183" t="s">
        <v>913</v>
      </c>
      <c r="D574" s="183" t="s">
        <v>271</v>
      </c>
      <c r="E574" s="184" t="s">
        <v>914</v>
      </c>
      <c r="F574" s="264" t="s">
        <v>915</v>
      </c>
      <c r="G574" s="265"/>
      <c r="H574" s="265"/>
      <c r="I574" s="265"/>
      <c r="J574" s="185" t="s">
        <v>265</v>
      </c>
      <c r="K574" s="186">
        <v>2</v>
      </c>
      <c r="L574" s="266">
        <v>0</v>
      </c>
      <c r="M574" s="265"/>
      <c r="N574" s="267">
        <f>ROUND(L574*K574,2)</f>
        <v>0</v>
      </c>
      <c r="O574" s="255"/>
      <c r="P574" s="255"/>
      <c r="Q574" s="255"/>
      <c r="R574" s="34"/>
      <c r="T574" s="164" t="s">
        <v>33</v>
      </c>
      <c r="U574" s="41" t="s">
        <v>49</v>
      </c>
      <c r="V574" s="33"/>
      <c r="W574" s="165">
        <f>V574*K574</f>
        <v>0</v>
      </c>
      <c r="X574" s="165">
        <v>2.0799999999999998E-3</v>
      </c>
      <c r="Y574" s="165">
        <f>X574*K574</f>
        <v>4.1599999999999996E-3</v>
      </c>
      <c r="Z574" s="165">
        <v>0</v>
      </c>
      <c r="AA574" s="166">
        <f>Z574*K574</f>
        <v>0</v>
      </c>
      <c r="AR574" s="15" t="s">
        <v>387</v>
      </c>
      <c r="AT574" s="15" t="s">
        <v>271</v>
      </c>
      <c r="AU574" s="15" t="s">
        <v>102</v>
      </c>
      <c r="AY574" s="15" t="s">
        <v>165</v>
      </c>
      <c r="BE574" s="103">
        <f>IF(U574="základní",N574,0)</f>
        <v>0</v>
      </c>
      <c r="BF574" s="103">
        <f>IF(U574="snížená",N574,0)</f>
        <v>0</v>
      </c>
      <c r="BG574" s="103">
        <f>IF(U574="zákl. přenesená",N574,0)</f>
        <v>0</v>
      </c>
      <c r="BH574" s="103">
        <f>IF(U574="sníž. přenesená",N574,0)</f>
        <v>0</v>
      </c>
      <c r="BI574" s="103">
        <f>IF(U574="nulová",N574,0)</f>
        <v>0</v>
      </c>
      <c r="BJ574" s="15" t="s">
        <v>24</v>
      </c>
      <c r="BK574" s="103">
        <f>ROUND(L574*K574,2)</f>
        <v>0</v>
      </c>
      <c r="BL574" s="15" t="s">
        <v>282</v>
      </c>
      <c r="BM574" s="15" t="s">
        <v>916</v>
      </c>
    </row>
    <row r="575" spans="2:65" s="10" customFormat="1" ht="22.5" customHeight="1" x14ac:dyDescent="0.3">
      <c r="B575" s="167"/>
      <c r="C575" s="168"/>
      <c r="D575" s="168"/>
      <c r="E575" s="169" t="s">
        <v>33</v>
      </c>
      <c r="F575" s="258" t="s">
        <v>872</v>
      </c>
      <c r="G575" s="259"/>
      <c r="H575" s="259"/>
      <c r="I575" s="259"/>
      <c r="J575" s="168"/>
      <c r="K575" s="170">
        <v>2</v>
      </c>
      <c r="L575" s="168"/>
      <c r="M575" s="168"/>
      <c r="N575" s="168"/>
      <c r="O575" s="168"/>
      <c r="P575" s="168"/>
      <c r="Q575" s="168"/>
      <c r="R575" s="171"/>
      <c r="T575" s="172"/>
      <c r="U575" s="168"/>
      <c r="V575" s="168"/>
      <c r="W575" s="168"/>
      <c r="X575" s="168"/>
      <c r="Y575" s="168"/>
      <c r="Z575" s="168"/>
      <c r="AA575" s="173"/>
      <c r="AT575" s="174" t="s">
        <v>173</v>
      </c>
      <c r="AU575" s="174" t="s">
        <v>102</v>
      </c>
      <c r="AV575" s="10" t="s">
        <v>102</v>
      </c>
      <c r="AW575" s="10" t="s">
        <v>40</v>
      </c>
      <c r="AX575" s="10" t="s">
        <v>84</v>
      </c>
      <c r="AY575" s="174" t="s">
        <v>165</v>
      </c>
    </row>
    <row r="576" spans="2:65" s="1" customFormat="1" ht="31.5" customHeight="1" x14ac:dyDescent="0.3">
      <c r="B576" s="32"/>
      <c r="C576" s="160" t="s">
        <v>917</v>
      </c>
      <c r="D576" s="160" t="s">
        <v>166</v>
      </c>
      <c r="E576" s="161" t="s">
        <v>918</v>
      </c>
      <c r="F576" s="254" t="s">
        <v>919</v>
      </c>
      <c r="G576" s="255"/>
      <c r="H576" s="255"/>
      <c r="I576" s="255"/>
      <c r="J576" s="162" t="s">
        <v>451</v>
      </c>
      <c r="K576" s="187">
        <v>0</v>
      </c>
      <c r="L576" s="256">
        <v>0</v>
      </c>
      <c r="M576" s="255"/>
      <c r="N576" s="257">
        <f>ROUND(L576*K576,2)</f>
        <v>0</v>
      </c>
      <c r="O576" s="255"/>
      <c r="P576" s="255"/>
      <c r="Q576" s="255"/>
      <c r="R576" s="34"/>
      <c r="T576" s="164" t="s">
        <v>33</v>
      </c>
      <c r="U576" s="41" t="s">
        <v>49</v>
      </c>
      <c r="V576" s="33"/>
      <c r="W576" s="165">
        <f>V576*K576</f>
        <v>0</v>
      </c>
      <c r="X576" s="165">
        <v>0</v>
      </c>
      <c r="Y576" s="165">
        <f>X576*K576</f>
        <v>0</v>
      </c>
      <c r="Z576" s="165">
        <v>0</v>
      </c>
      <c r="AA576" s="166">
        <f>Z576*K576</f>
        <v>0</v>
      </c>
      <c r="AR576" s="15" t="s">
        <v>282</v>
      </c>
      <c r="AT576" s="15" t="s">
        <v>166</v>
      </c>
      <c r="AU576" s="15" t="s">
        <v>102</v>
      </c>
      <c r="AY576" s="15" t="s">
        <v>165</v>
      </c>
      <c r="BE576" s="103">
        <f>IF(U576="základní",N576,0)</f>
        <v>0</v>
      </c>
      <c r="BF576" s="103">
        <f>IF(U576="snížená",N576,0)</f>
        <v>0</v>
      </c>
      <c r="BG576" s="103">
        <f>IF(U576="zákl. přenesená",N576,0)</f>
        <v>0</v>
      </c>
      <c r="BH576" s="103">
        <f>IF(U576="sníž. přenesená",N576,0)</f>
        <v>0</v>
      </c>
      <c r="BI576" s="103">
        <f>IF(U576="nulová",N576,0)</f>
        <v>0</v>
      </c>
      <c r="BJ576" s="15" t="s">
        <v>24</v>
      </c>
      <c r="BK576" s="103">
        <f>ROUND(L576*K576,2)</f>
        <v>0</v>
      </c>
      <c r="BL576" s="15" t="s">
        <v>282</v>
      </c>
      <c r="BM576" s="15" t="s">
        <v>920</v>
      </c>
    </row>
    <row r="577" spans="2:65" s="9" customFormat="1" ht="29.85" customHeight="1" x14ac:dyDescent="0.3">
      <c r="B577" s="149"/>
      <c r="C577" s="150"/>
      <c r="D577" s="159" t="s">
        <v>137</v>
      </c>
      <c r="E577" s="159"/>
      <c r="F577" s="159"/>
      <c r="G577" s="159"/>
      <c r="H577" s="159"/>
      <c r="I577" s="159"/>
      <c r="J577" s="159"/>
      <c r="K577" s="159"/>
      <c r="L577" s="159"/>
      <c r="M577" s="159"/>
      <c r="N577" s="275">
        <f>BK577</f>
        <v>0</v>
      </c>
      <c r="O577" s="276"/>
      <c r="P577" s="276"/>
      <c r="Q577" s="276"/>
      <c r="R577" s="152"/>
      <c r="T577" s="153"/>
      <c r="U577" s="150"/>
      <c r="V577" s="150"/>
      <c r="W577" s="154">
        <f>SUM(W578:W601)</f>
        <v>0</v>
      </c>
      <c r="X577" s="150"/>
      <c r="Y577" s="154">
        <f>SUM(Y578:Y601)</f>
        <v>1.3959276999999999</v>
      </c>
      <c r="Z577" s="150"/>
      <c r="AA577" s="155">
        <f>SUM(AA578:AA601)</f>
        <v>0</v>
      </c>
      <c r="AR577" s="156" t="s">
        <v>102</v>
      </c>
      <c r="AT577" s="157" t="s">
        <v>83</v>
      </c>
      <c r="AU577" s="157" t="s">
        <v>24</v>
      </c>
      <c r="AY577" s="156" t="s">
        <v>165</v>
      </c>
      <c r="BK577" s="158">
        <f>SUM(BK578:BK601)</f>
        <v>0</v>
      </c>
    </row>
    <row r="578" spans="2:65" s="1" customFormat="1" ht="31.5" customHeight="1" x14ac:dyDescent="0.3">
      <c r="B578" s="32"/>
      <c r="C578" s="160" t="s">
        <v>921</v>
      </c>
      <c r="D578" s="160" t="s">
        <v>166</v>
      </c>
      <c r="E578" s="161" t="s">
        <v>922</v>
      </c>
      <c r="F578" s="254" t="s">
        <v>923</v>
      </c>
      <c r="G578" s="255"/>
      <c r="H578" s="255"/>
      <c r="I578" s="255"/>
      <c r="J578" s="162" t="s">
        <v>169</v>
      </c>
      <c r="K578" s="163">
        <v>33.11</v>
      </c>
      <c r="L578" s="256">
        <v>0</v>
      </c>
      <c r="M578" s="255"/>
      <c r="N578" s="257">
        <f>ROUND(L578*K578,2)</f>
        <v>0</v>
      </c>
      <c r="O578" s="255"/>
      <c r="P578" s="255"/>
      <c r="Q578" s="255"/>
      <c r="R578" s="34"/>
      <c r="T578" s="164" t="s">
        <v>33</v>
      </c>
      <c r="U578" s="41" t="s">
        <v>49</v>
      </c>
      <c r="V578" s="33"/>
      <c r="W578" s="165">
        <f>V578*K578</f>
        <v>0</v>
      </c>
      <c r="X578" s="165">
        <v>8.9999999999999993E-3</v>
      </c>
      <c r="Y578" s="165">
        <f>X578*K578</f>
        <v>0.29798999999999998</v>
      </c>
      <c r="Z578" s="165">
        <v>0</v>
      </c>
      <c r="AA578" s="166">
        <f>Z578*K578</f>
        <v>0</v>
      </c>
      <c r="AR578" s="15" t="s">
        <v>282</v>
      </c>
      <c r="AT578" s="15" t="s">
        <v>166</v>
      </c>
      <c r="AU578" s="15" t="s">
        <v>102</v>
      </c>
      <c r="AY578" s="15" t="s">
        <v>165</v>
      </c>
      <c r="BE578" s="103">
        <f>IF(U578="základní",N578,0)</f>
        <v>0</v>
      </c>
      <c r="BF578" s="103">
        <f>IF(U578="snížená",N578,0)</f>
        <v>0</v>
      </c>
      <c r="BG578" s="103">
        <f>IF(U578="zákl. přenesená",N578,0)</f>
        <v>0</v>
      </c>
      <c r="BH578" s="103">
        <f>IF(U578="sníž. přenesená",N578,0)</f>
        <v>0</v>
      </c>
      <c r="BI578" s="103">
        <f>IF(U578="nulová",N578,0)</f>
        <v>0</v>
      </c>
      <c r="BJ578" s="15" t="s">
        <v>24</v>
      </c>
      <c r="BK578" s="103">
        <f>ROUND(L578*K578,2)</f>
        <v>0</v>
      </c>
      <c r="BL578" s="15" t="s">
        <v>282</v>
      </c>
      <c r="BM578" s="15" t="s">
        <v>924</v>
      </c>
    </row>
    <row r="579" spans="2:65" s="10" customFormat="1" ht="22.5" customHeight="1" x14ac:dyDescent="0.3">
      <c r="B579" s="167"/>
      <c r="C579" s="168"/>
      <c r="D579" s="168"/>
      <c r="E579" s="169" t="s">
        <v>33</v>
      </c>
      <c r="F579" s="258" t="s">
        <v>201</v>
      </c>
      <c r="G579" s="259"/>
      <c r="H579" s="259"/>
      <c r="I579" s="259"/>
      <c r="J579" s="168"/>
      <c r="K579" s="170">
        <v>3.33</v>
      </c>
      <c r="L579" s="168"/>
      <c r="M579" s="168"/>
      <c r="N579" s="168"/>
      <c r="O579" s="168"/>
      <c r="P579" s="168"/>
      <c r="Q579" s="168"/>
      <c r="R579" s="171"/>
      <c r="T579" s="172"/>
      <c r="U579" s="168"/>
      <c r="V579" s="168"/>
      <c r="W579" s="168"/>
      <c r="X579" s="168"/>
      <c r="Y579" s="168"/>
      <c r="Z579" s="168"/>
      <c r="AA579" s="173"/>
      <c r="AT579" s="174" t="s">
        <v>173</v>
      </c>
      <c r="AU579" s="174" t="s">
        <v>102</v>
      </c>
      <c r="AV579" s="10" t="s">
        <v>102</v>
      </c>
      <c r="AW579" s="10" t="s">
        <v>40</v>
      </c>
      <c r="AX579" s="10" t="s">
        <v>84</v>
      </c>
      <c r="AY579" s="174" t="s">
        <v>165</v>
      </c>
    </row>
    <row r="580" spans="2:65" s="10" customFormat="1" ht="22.5" customHeight="1" x14ac:dyDescent="0.3">
      <c r="B580" s="167"/>
      <c r="C580" s="168"/>
      <c r="D580" s="168"/>
      <c r="E580" s="169" t="s">
        <v>33</v>
      </c>
      <c r="F580" s="260" t="s">
        <v>202</v>
      </c>
      <c r="G580" s="259"/>
      <c r="H580" s="259"/>
      <c r="I580" s="259"/>
      <c r="J580" s="168"/>
      <c r="K580" s="170">
        <v>5.54</v>
      </c>
      <c r="L580" s="168"/>
      <c r="M580" s="168"/>
      <c r="N580" s="168"/>
      <c r="O580" s="168"/>
      <c r="P580" s="168"/>
      <c r="Q580" s="168"/>
      <c r="R580" s="171"/>
      <c r="T580" s="172"/>
      <c r="U580" s="168"/>
      <c r="V580" s="168"/>
      <c r="W580" s="168"/>
      <c r="X580" s="168"/>
      <c r="Y580" s="168"/>
      <c r="Z580" s="168"/>
      <c r="AA580" s="173"/>
      <c r="AT580" s="174" t="s">
        <v>173</v>
      </c>
      <c r="AU580" s="174" t="s">
        <v>102</v>
      </c>
      <c r="AV580" s="10" t="s">
        <v>102</v>
      </c>
      <c r="AW580" s="10" t="s">
        <v>40</v>
      </c>
      <c r="AX580" s="10" t="s">
        <v>84</v>
      </c>
      <c r="AY580" s="174" t="s">
        <v>165</v>
      </c>
    </row>
    <row r="581" spans="2:65" s="10" customFormat="1" ht="22.5" customHeight="1" x14ac:dyDescent="0.3">
      <c r="B581" s="167"/>
      <c r="C581" s="168"/>
      <c r="D581" s="168"/>
      <c r="E581" s="169" t="s">
        <v>33</v>
      </c>
      <c r="F581" s="260" t="s">
        <v>203</v>
      </c>
      <c r="G581" s="259"/>
      <c r="H581" s="259"/>
      <c r="I581" s="259"/>
      <c r="J581" s="168"/>
      <c r="K581" s="170">
        <v>1.1499999999999999</v>
      </c>
      <c r="L581" s="168"/>
      <c r="M581" s="168"/>
      <c r="N581" s="168"/>
      <c r="O581" s="168"/>
      <c r="P581" s="168"/>
      <c r="Q581" s="168"/>
      <c r="R581" s="171"/>
      <c r="T581" s="172"/>
      <c r="U581" s="168"/>
      <c r="V581" s="168"/>
      <c r="W581" s="168"/>
      <c r="X581" s="168"/>
      <c r="Y581" s="168"/>
      <c r="Z581" s="168"/>
      <c r="AA581" s="173"/>
      <c r="AT581" s="174" t="s">
        <v>173</v>
      </c>
      <c r="AU581" s="174" t="s">
        <v>102</v>
      </c>
      <c r="AV581" s="10" t="s">
        <v>102</v>
      </c>
      <c r="AW581" s="10" t="s">
        <v>40</v>
      </c>
      <c r="AX581" s="10" t="s">
        <v>84</v>
      </c>
      <c r="AY581" s="174" t="s">
        <v>165</v>
      </c>
    </row>
    <row r="582" spans="2:65" s="10" customFormat="1" ht="22.5" customHeight="1" x14ac:dyDescent="0.3">
      <c r="B582" s="167"/>
      <c r="C582" s="168"/>
      <c r="D582" s="168"/>
      <c r="E582" s="169" t="s">
        <v>33</v>
      </c>
      <c r="F582" s="260" t="s">
        <v>204</v>
      </c>
      <c r="G582" s="259"/>
      <c r="H582" s="259"/>
      <c r="I582" s="259"/>
      <c r="J582" s="168"/>
      <c r="K582" s="170">
        <v>1.63</v>
      </c>
      <c r="L582" s="168"/>
      <c r="M582" s="168"/>
      <c r="N582" s="168"/>
      <c r="O582" s="168"/>
      <c r="P582" s="168"/>
      <c r="Q582" s="168"/>
      <c r="R582" s="171"/>
      <c r="T582" s="172"/>
      <c r="U582" s="168"/>
      <c r="V582" s="168"/>
      <c r="W582" s="168"/>
      <c r="X582" s="168"/>
      <c r="Y582" s="168"/>
      <c r="Z582" s="168"/>
      <c r="AA582" s="173"/>
      <c r="AT582" s="174" t="s">
        <v>173</v>
      </c>
      <c r="AU582" s="174" t="s">
        <v>102</v>
      </c>
      <c r="AV582" s="10" t="s">
        <v>102</v>
      </c>
      <c r="AW582" s="10" t="s">
        <v>40</v>
      </c>
      <c r="AX582" s="10" t="s">
        <v>84</v>
      </c>
      <c r="AY582" s="174" t="s">
        <v>165</v>
      </c>
    </row>
    <row r="583" spans="2:65" s="10" customFormat="1" ht="22.5" customHeight="1" x14ac:dyDescent="0.3">
      <c r="B583" s="167"/>
      <c r="C583" s="168"/>
      <c r="D583" s="168"/>
      <c r="E583" s="169" t="s">
        <v>33</v>
      </c>
      <c r="F583" s="260" t="s">
        <v>205</v>
      </c>
      <c r="G583" s="259"/>
      <c r="H583" s="259"/>
      <c r="I583" s="259"/>
      <c r="J583" s="168"/>
      <c r="K583" s="170">
        <v>8.06</v>
      </c>
      <c r="L583" s="168"/>
      <c r="M583" s="168"/>
      <c r="N583" s="168"/>
      <c r="O583" s="168"/>
      <c r="P583" s="168"/>
      <c r="Q583" s="168"/>
      <c r="R583" s="171"/>
      <c r="T583" s="172"/>
      <c r="U583" s="168"/>
      <c r="V583" s="168"/>
      <c r="W583" s="168"/>
      <c r="X583" s="168"/>
      <c r="Y583" s="168"/>
      <c r="Z583" s="168"/>
      <c r="AA583" s="173"/>
      <c r="AT583" s="174" t="s">
        <v>173</v>
      </c>
      <c r="AU583" s="174" t="s">
        <v>102</v>
      </c>
      <c r="AV583" s="10" t="s">
        <v>102</v>
      </c>
      <c r="AW583" s="10" t="s">
        <v>40</v>
      </c>
      <c r="AX583" s="10" t="s">
        <v>84</v>
      </c>
      <c r="AY583" s="174" t="s">
        <v>165</v>
      </c>
    </row>
    <row r="584" spans="2:65" s="10" customFormat="1" ht="22.5" customHeight="1" x14ac:dyDescent="0.3">
      <c r="B584" s="167"/>
      <c r="C584" s="168"/>
      <c r="D584" s="168"/>
      <c r="E584" s="169" t="s">
        <v>33</v>
      </c>
      <c r="F584" s="260" t="s">
        <v>206</v>
      </c>
      <c r="G584" s="259"/>
      <c r="H584" s="259"/>
      <c r="I584" s="259"/>
      <c r="J584" s="168"/>
      <c r="K584" s="170">
        <v>8.3000000000000007</v>
      </c>
      <c r="L584" s="168"/>
      <c r="M584" s="168"/>
      <c r="N584" s="168"/>
      <c r="O584" s="168"/>
      <c r="P584" s="168"/>
      <c r="Q584" s="168"/>
      <c r="R584" s="171"/>
      <c r="T584" s="172"/>
      <c r="U584" s="168"/>
      <c r="V584" s="168"/>
      <c r="W584" s="168"/>
      <c r="X584" s="168"/>
      <c r="Y584" s="168"/>
      <c r="Z584" s="168"/>
      <c r="AA584" s="173"/>
      <c r="AT584" s="174" t="s">
        <v>173</v>
      </c>
      <c r="AU584" s="174" t="s">
        <v>102</v>
      </c>
      <c r="AV584" s="10" t="s">
        <v>102</v>
      </c>
      <c r="AW584" s="10" t="s">
        <v>40</v>
      </c>
      <c r="AX584" s="10" t="s">
        <v>84</v>
      </c>
      <c r="AY584" s="174" t="s">
        <v>165</v>
      </c>
    </row>
    <row r="585" spans="2:65" s="10" customFormat="1" ht="22.5" customHeight="1" x14ac:dyDescent="0.3">
      <c r="B585" s="167"/>
      <c r="C585" s="168"/>
      <c r="D585" s="168"/>
      <c r="E585" s="169" t="s">
        <v>33</v>
      </c>
      <c r="F585" s="260" t="s">
        <v>207</v>
      </c>
      <c r="G585" s="259"/>
      <c r="H585" s="259"/>
      <c r="I585" s="259"/>
      <c r="J585" s="168"/>
      <c r="K585" s="170">
        <v>5.0999999999999996</v>
      </c>
      <c r="L585" s="168"/>
      <c r="M585" s="168"/>
      <c r="N585" s="168"/>
      <c r="O585" s="168"/>
      <c r="P585" s="168"/>
      <c r="Q585" s="168"/>
      <c r="R585" s="171"/>
      <c r="T585" s="172"/>
      <c r="U585" s="168"/>
      <c r="V585" s="168"/>
      <c r="W585" s="168"/>
      <c r="X585" s="168"/>
      <c r="Y585" s="168"/>
      <c r="Z585" s="168"/>
      <c r="AA585" s="173"/>
      <c r="AT585" s="174" t="s">
        <v>173</v>
      </c>
      <c r="AU585" s="174" t="s">
        <v>102</v>
      </c>
      <c r="AV585" s="10" t="s">
        <v>102</v>
      </c>
      <c r="AW585" s="10" t="s">
        <v>40</v>
      </c>
      <c r="AX585" s="10" t="s">
        <v>84</v>
      </c>
      <c r="AY585" s="174" t="s">
        <v>165</v>
      </c>
    </row>
    <row r="586" spans="2:65" s="1" customFormat="1" ht="31.5" customHeight="1" x14ac:dyDescent="0.3">
      <c r="B586" s="32"/>
      <c r="C586" s="183" t="s">
        <v>925</v>
      </c>
      <c r="D586" s="183" t="s">
        <v>271</v>
      </c>
      <c r="E586" s="184" t="s">
        <v>926</v>
      </c>
      <c r="F586" s="264" t="s">
        <v>927</v>
      </c>
      <c r="G586" s="265"/>
      <c r="H586" s="265"/>
      <c r="I586" s="265"/>
      <c r="J586" s="185" t="s">
        <v>169</v>
      </c>
      <c r="K586" s="186">
        <v>38.076999999999998</v>
      </c>
      <c r="L586" s="266">
        <v>0</v>
      </c>
      <c r="M586" s="265"/>
      <c r="N586" s="267">
        <f>ROUND(L586*K586,2)</f>
        <v>0</v>
      </c>
      <c r="O586" s="255"/>
      <c r="P586" s="255"/>
      <c r="Q586" s="255"/>
      <c r="R586" s="34"/>
      <c r="T586" s="164" t="s">
        <v>33</v>
      </c>
      <c r="U586" s="41" t="s">
        <v>49</v>
      </c>
      <c r="V586" s="33"/>
      <c r="W586" s="165">
        <f>V586*K586</f>
        <v>0</v>
      </c>
      <c r="X586" s="165">
        <v>2.0199999999999999E-2</v>
      </c>
      <c r="Y586" s="165">
        <f>X586*K586</f>
        <v>0.76915539999999993</v>
      </c>
      <c r="Z586" s="165">
        <v>0</v>
      </c>
      <c r="AA586" s="166">
        <f>Z586*K586</f>
        <v>0</v>
      </c>
      <c r="AR586" s="15" t="s">
        <v>387</v>
      </c>
      <c r="AT586" s="15" t="s">
        <v>271</v>
      </c>
      <c r="AU586" s="15" t="s">
        <v>102</v>
      </c>
      <c r="AY586" s="15" t="s">
        <v>165</v>
      </c>
      <c r="BE586" s="103">
        <f>IF(U586="základní",N586,0)</f>
        <v>0</v>
      </c>
      <c r="BF586" s="103">
        <f>IF(U586="snížená",N586,0)</f>
        <v>0</v>
      </c>
      <c r="BG586" s="103">
        <f>IF(U586="zákl. přenesená",N586,0)</f>
        <v>0</v>
      </c>
      <c r="BH586" s="103">
        <f>IF(U586="sníž. přenesená",N586,0)</f>
        <v>0</v>
      </c>
      <c r="BI586" s="103">
        <f>IF(U586="nulová",N586,0)</f>
        <v>0</v>
      </c>
      <c r="BJ586" s="15" t="s">
        <v>24</v>
      </c>
      <c r="BK586" s="103">
        <f>ROUND(L586*K586,2)</f>
        <v>0</v>
      </c>
      <c r="BL586" s="15" t="s">
        <v>282</v>
      </c>
      <c r="BM586" s="15" t="s">
        <v>928</v>
      </c>
    </row>
    <row r="587" spans="2:65" s="1" customFormat="1" ht="31.5" customHeight="1" x14ac:dyDescent="0.3">
      <c r="B587" s="32"/>
      <c r="C587" s="160" t="s">
        <v>929</v>
      </c>
      <c r="D587" s="160" t="s">
        <v>166</v>
      </c>
      <c r="E587" s="161" t="s">
        <v>930</v>
      </c>
      <c r="F587" s="254" t="s">
        <v>931</v>
      </c>
      <c r="G587" s="255"/>
      <c r="H587" s="255"/>
      <c r="I587" s="255"/>
      <c r="J587" s="162" t="s">
        <v>169</v>
      </c>
      <c r="K587" s="163">
        <v>6.11</v>
      </c>
      <c r="L587" s="256">
        <v>0</v>
      </c>
      <c r="M587" s="255"/>
      <c r="N587" s="257">
        <f>ROUND(L587*K587,2)</f>
        <v>0</v>
      </c>
      <c r="O587" s="255"/>
      <c r="P587" s="255"/>
      <c r="Q587" s="255"/>
      <c r="R587" s="34"/>
      <c r="T587" s="164" t="s">
        <v>33</v>
      </c>
      <c r="U587" s="41" t="s">
        <v>49</v>
      </c>
      <c r="V587" s="33"/>
      <c r="W587" s="165">
        <f>V587*K587</f>
        <v>0</v>
      </c>
      <c r="X587" s="165">
        <v>0</v>
      </c>
      <c r="Y587" s="165">
        <f>X587*K587</f>
        <v>0</v>
      </c>
      <c r="Z587" s="165">
        <v>0</v>
      </c>
      <c r="AA587" s="166">
        <f>Z587*K587</f>
        <v>0</v>
      </c>
      <c r="AR587" s="15" t="s">
        <v>282</v>
      </c>
      <c r="AT587" s="15" t="s">
        <v>166</v>
      </c>
      <c r="AU587" s="15" t="s">
        <v>102</v>
      </c>
      <c r="AY587" s="15" t="s">
        <v>165</v>
      </c>
      <c r="BE587" s="103">
        <f>IF(U587="základní",N587,0)</f>
        <v>0</v>
      </c>
      <c r="BF587" s="103">
        <f>IF(U587="snížená",N587,0)</f>
        <v>0</v>
      </c>
      <c r="BG587" s="103">
        <f>IF(U587="zákl. přenesená",N587,0)</f>
        <v>0</v>
      </c>
      <c r="BH587" s="103">
        <f>IF(U587="sníž. přenesená",N587,0)</f>
        <v>0</v>
      </c>
      <c r="BI587" s="103">
        <f>IF(U587="nulová",N587,0)</f>
        <v>0</v>
      </c>
      <c r="BJ587" s="15" t="s">
        <v>24</v>
      </c>
      <c r="BK587" s="103">
        <f>ROUND(L587*K587,2)</f>
        <v>0</v>
      </c>
      <c r="BL587" s="15" t="s">
        <v>282</v>
      </c>
      <c r="BM587" s="15" t="s">
        <v>932</v>
      </c>
    </row>
    <row r="588" spans="2:65" s="10" customFormat="1" ht="22.5" customHeight="1" x14ac:dyDescent="0.3">
      <c r="B588" s="167"/>
      <c r="C588" s="168"/>
      <c r="D588" s="168"/>
      <c r="E588" s="169" t="s">
        <v>33</v>
      </c>
      <c r="F588" s="258" t="s">
        <v>201</v>
      </c>
      <c r="G588" s="259"/>
      <c r="H588" s="259"/>
      <c r="I588" s="259"/>
      <c r="J588" s="168"/>
      <c r="K588" s="170">
        <v>3.33</v>
      </c>
      <c r="L588" s="168"/>
      <c r="M588" s="168"/>
      <c r="N588" s="168"/>
      <c r="O588" s="168"/>
      <c r="P588" s="168"/>
      <c r="Q588" s="168"/>
      <c r="R588" s="171"/>
      <c r="T588" s="172"/>
      <c r="U588" s="168"/>
      <c r="V588" s="168"/>
      <c r="W588" s="168"/>
      <c r="X588" s="168"/>
      <c r="Y588" s="168"/>
      <c r="Z588" s="168"/>
      <c r="AA588" s="173"/>
      <c r="AT588" s="174" t="s">
        <v>173</v>
      </c>
      <c r="AU588" s="174" t="s">
        <v>102</v>
      </c>
      <c r="AV588" s="10" t="s">
        <v>102</v>
      </c>
      <c r="AW588" s="10" t="s">
        <v>40</v>
      </c>
      <c r="AX588" s="10" t="s">
        <v>84</v>
      </c>
      <c r="AY588" s="174" t="s">
        <v>165</v>
      </c>
    </row>
    <row r="589" spans="2:65" s="10" customFormat="1" ht="22.5" customHeight="1" x14ac:dyDescent="0.3">
      <c r="B589" s="167"/>
      <c r="C589" s="168"/>
      <c r="D589" s="168"/>
      <c r="E589" s="169" t="s">
        <v>33</v>
      </c>
      <c r="F589" s="260" t="s">
        <v>203</v>
      </c>
      <c r="G589" s="259"/>
      <c r="H589" s="259"/>
      <c r="I589" s="259"/>
      <c r="J589" s="168"/>
      <c r="K589" s="170">
        <v>1.1499999999999999</v>
      </c>
      <c r="L589" s="168"/>
      <c r="M589" s="168"/>
      <c r="N589" s="168"/>
      <c r="O589" s="168"/>
      <c r="P589" s="168"/>
      <c r="Q589" s="168"/>
      <c r="R589" s="171"/>
      <c r="T589" s="172"/>
      <c r="U589" s="168"/>
      <c r="V589" s="168"/>
      <c r="W589" s="168"/>
      <c r="X589" s="168"/>
      <c r="Y589" s="168"/>
      <c r="Z589" s="168"/>
      <c r="AA589" s="173"/>
      <c r="AT589" s="174" t="s">
        <v>173</v>
      </c>
      <c r="AU589" s="174" t="s">
        <v>102</v>
      </c>
      <c r="AV589" s="10" t="s">
        <v>102</v>
      </c>
      <c r="AW589" s="10" t="s">
        <v>40</v>
      </c>
      <c r="AX589" s="10" t="s">
        <v>84</v>
      </c>
      <c r="AY589" s="174" t="s">
        <v>165</v>
      </c>
    </row>
    <row r="590" spans="2:65" s="10" customFormat="1" ht="22.5" customHeight="1" x14ac:dyDescent="0.3">
      <c r="B590" s="167"/>
      <c r="C590" s="168"/>
      <c r="D590" s="168"/>
      <c r="E590" s="169" t="s">
        <v>33</v>
      </c>
      <c r="F590" s="260" t="s">
        <v>204</v>
      </c>
      <c r="G590" s="259"/>
      <c r="H590" s="259"/>
      <c r="I590" s="259"/>
      <c r="J590" s="168"/>
      <c r="K590" s="170">
        <v>1.63</v>
      </c>
      <c r="L590" s="168"/>
      <c r="M590" s="168"/>
      <c r="N590" s="168"/>
      <c r="O590" s="168"/>
      <c r="P590" s="168"/>
      <c r="Q590" s="168"/>
      <c r="R590" s="171"/>
      <c r="T590" s="172"/>
      <c r="U590" s="168"/>
      <c r="V590" s="168"/>
      <c r="W590" s="168"/>
      <c r="X590" s="168"/>
      <c r="Y590" s="168"/>
      <c r="Z590" s="168"/>
      <c r="AA590" s="173"/>
      <c r="AT590" s="174" t="s">
        <v>173</v>
      </c>
      <c r="AU590" s="174" t="s">
        <v>102</v>
      </c>
      <c r="AV590" s="10" t="s">
        <v>102</v>
      </c>
      <c r="AW590" s="10" t="s">
        <v>40</v>
      </c>
      <c r="AX590" s="10" t="s">
        <v>84</v>
      </c>
      <c r="AY590" s="174" t="s">
        <v>165</v>
      </c>
    </row>
    <row r="591" spans="2:65" s="1" customFormat="1" ht="22.5" customHeight="1" x14ac:dyDescent="0.3">
      <c r="B591" s="32"/>
      <c r="C591" s="160" t="s">
        <v>933</v>
      </c>
      <c r="D591" s="160" t="s">
        <v>166</v>
      </c>
      <c r="E591" s="161" t="s">
        <v>934</v>
      </c>
      <c r="F591" s="254" t="s">
        <v>935</v>
      </c>
      <c r="G591" s="255"/>
      <c r="H591" s="255"/>
      <c r="I591" s="255"/>
      <c r="J591" s="162" t="s">
        <v>169</v>
      </c>
      <c r="K591" s="163">
        <v>33.11</v>
      </c>
      <c r="L591" s="256">
        <v>0</v>
      </c>
      <c r="M591" s="255"/>
      <c r="N591" s="257">
        <f>ROUND(L591*K591,2)</f>
        <v>0</v>
      </c>
      <c r="O591" s="255"/>
      <c r="P591" s="255"/>
      <c r="Q591" s="255"/>
      <c r="R591" s="34"/>
      <c r="T591" s="164" t="s">
        <v>33</v>
      </c>
      <c r="U591" s="41" t="s">
        <v>49</v>
      </c>
      <c r="V591" s="33"/>
      <c r="W591" s="165">
        <f>V591*K591</f>
        <v>0</v>
      </c>
      <c r="X591" s="165">
        <v>2.9999999999999997E-4</v>
      </c>
      <c r="Y591" s="165">
        <f>X591*K591</f>
        <v>9.9329999999999991E-3</v>
      </c>
      <c r="Z591" s="165">
        <v>0</v>
      </c>
      <c r="AA591" s="166">
        <f>Z591*K591</f>
        <v>0</v>
      </c>
      <c r="AR591" s="15" t="s">
        <v>282</v>
      </c>
      <c r="AT591" s="15" t="s">
        <v>166</v>
      </c>
      <c r="AU591" s="15" t="s">
        <v>102</v>
      </c>
      <c r="AY591" s="15" t="s">
        <v>165</v>
      </c>
      <c r="BE591" s="103">
        <f>IF(U591="základní",N591,0)</f>
        <v>0</v>
      </c>
      <c r="BF591" s="103">
        <f>IF(U591="snížená",N591,0)</f>
        <v>0</v>
      </c>
      <c r="BG591" s="103">
        <f>IF(U591="zákl. přenesená",N591,0)</f>
        <v>0</v>
      </c>
      <c r="BH591" s="103">
        <f>IF(U591="sníž. přenesená",N591,0)</f>
        <v>0</v>
      </c>
      <c r="BI591" s="103">
        <f>IF(U591="nulová",N591,0)</f>
        <v>0</v>
      </c>
      <c r="BJ591" s="15" t="s">
        <v>24</v>
      </c>
      <c r="BK591" s="103">
        <f>ROUND(L591*K591,2)</f>
        <v>0</v>
      </c>
      <c r="BL591" s="15" t="s">
        <v>282</v>
      </c>
      <c r="BM591" s="15" t="s">
        <v>936</v>
      </c>
    </row>
    <row r="592" spans="2:65" s="10" customFormat="1" ht="22.5" customHeight="1" x14ac:dyDescent="0.3">
      <c r="B592" s="167"/>
      <c r="C592" s="168"/>
      <c r="D592" s="168"/>
      <c r="E592" s="169" t="s">
        <v>33</v>
      </c>
      <c r="F592" s="258" t="s">
        <v>201</v>
      </c>
      <c r="G592" s="259"/>
      <c r="H592" s="259"/>
      <c r="I592" s="259"/>
      <c r="J592" s="168"/>
      <c r="K592" s="170">
        <v>3.33</v>
      </c>
      <c r="L592" s="168"/>
      <c r="M592" s="168"/>
      <c r="N592" s="168"/>
      <c r="O592" s="168"/>
      <c r="P592" s="168"/>
      <c r="Q592" s="168"/>
      <c r="R592" s="171"/>
      <c r="T592" s="172"/>
      <c r="U592" s="168"/>
      <c r="V592" s="168"/>
      <c r="W592" s="168"/>
      <c r="X592" s="168"/>
      <c r="Y592" s="168"/>
      <c r="Z592" s="168"/>
      <c r="AA592" s="173"/>
      <c r="AT592" s="174" t="s">
        <v>173</v>
      </c>
      <c r="AU592" s="174" t="s">
        <v>102</v>
      </c>
      <c r="AV592" s="10" t="s">
        <v>102</v>
      </c>
      <c r="AW592" s="10" t="s">
        <v>40</v>
      </c>
      <c r="AX592" s="10" t="s">
        <v>84</v>
      </c>
      <c r="AY592" s="174" t="s">
        <v>165</v>
      </c>
    </row>
    <row r="593" spans="2:65" s="10" customFormat="1" ht="22.5" customHeight="1" x14ac:dyDescent="0.3">
      <c r="B593" s="167"/>
      <c r="C593" s="168"/>
      <c r="D593" s="168"/>
      <c r="E593" s="169" t="s">
        <v>33</v>
      </c>
      <c r="F593" s="260" t="s">
        <v>202</v>
      </c>
      <c r="G593" s="259"/>
      <c r="H593" s="259"/>
      <c r="I593" s="259"/>
      <c r="J593" s="168"/>
      <c r="K593" s="170">
        <v>5.54</v>
      </c>
      <c r="L593" s="168"/>
      <c r="M593" s="168"/>
      <c r="N593" s="168"/>
      <c r="O593" s="168"/>
      <c r="P593" s="168"/>
      <c r="Q593" s="168"/>
      <c r="R593" s="171"/>
      <c r="T593" s="172"/>
      <c r="U593" s="168"/>
      <c r="V593" s="168"/>
      <c r="W593" s="168"/>
      <c r="X593" s="168"/>
      <c r="Y593" s="168"/>
      <c r="Z593" s="168"/>
      <c r="AA593" s="173"/>
      <c r="AT593" s="174" t="s">
        <v>173</v>
      </c>
      <c r="AU593" s="174" t="s">
        <v>102</v>
      </c>
      <c r="AV593" s="10" t="s">
        <v>102</v>
      </c>
      <c r="AW593" s="10" t="s">
        <v>40</v>
      </c>
      <c r="AX593" s="10" t="s">
        <v>84</v>
      </c>
      <c r="AY593" s="174" t="s">
        <v>165</v>
      </c>
    </row>
    <row r="594" spans="2:65" s="10" customFormat="1" ht="22.5" customHeight="1" x14ac:dyDescent="0.3">
      <c r="B594" s="167"/>
      <c r="C594" s="168"/>
      <c r="D594" s="168"/>
      <c r="E594" s="169" t="s">
        <v>33</v>
      </c>
      <c r="F594" s="260" t="s">
        <v>203</v>
      </c>
      <c r="G594" s="259"/>
      <c r="H594" s="259"/>
      <c r="I594" s="259"/>
      <c r="J594" s="168"/>
      <c r="K594" s="170">
        <v>1.1499999999999999</v>
      </c>
      <c r="L594" s="168"/>
      <c r="M594" s="168"/>
      <c r="N594" s="168"/>
      <c r="O594" s="168"/>
      <c r="P594" s="168"/>
      <c r="Q594" s="168"/>
      <c r="R594" s="171"/>
      <c r="T594" s="172"/>
      <c r="U594" s="168"/>
      <c r="V594" s="168"/>
      <c r="W594" s="168"/>
      <c r="X594" s="168"/>
      <c r="Y594" s="168"/>
      <c r="Z594" s="168"/>
      <c r="AA594" s="173"/>
      <c r="AT594" s="174" t="s">
        <v>173</v>
      </c>
      <c r="AU594" s="174" t="s">
        <v>102</v>
      </c>
      <c r="AV594" s="10" t="s">
        <v>102</v>
      </c>
      <c r="AW594" s="10" t="s">
        <v>40</v>
      </c>
      <c r="AX594" s="10" t="s">
        <v>84</v>
      </c>
      <c r="AY594" s="174" t="s">
        <v>165</v>
      </c>
    </row>
    <row r="595" spans="2:65" s="10" customFormat="1" ht="22.5" customHeight="1" x14ac:dyDescent="0.3">
      <c r="B595" s="167"/>
      <c r="C595" s="168"/>
      <c r="D595" s="168"/>
      <c r="E595" s="169" t="s">
        <v>33</v>
      </c>
      <c r="F595" s="260" t="s">
        <v>204</v>
      </c>
      <c r="G595" s="259"/>
      <c r="H595" s="259"/>
      <c r="I595" s="259"/>
      <c r="J595" s="168"/>
      <c r="K595" s="170">
        <v>1.63</v>
      </c>
      <c r="L595" s="168"/>
      <c r="M595" s="168"/>
      <c r="N595" s="168"/>
      <c r="O595" s="168"/>
      <c r="P595" s="168"/>
      <c r="Q595" s="168"/>
      <c r="R595" s="171"/>
      <c r="T595" s="172"/>
      <c r="U595" s="168"/>
      <c r="V595" s="168"/>
      <c r="W595" s="168"/>
      <c r="X595" s="168"/>
      <c r="Y595" s="168"/>
      <c r="Z595" s="168"/>
      <c r="AA595" s="173"/>
      <c r="AT595" s="174" t="s">
        <v>173</v>
      </c>
      <c r="AU595" s="174" t="s">
        <v>102</v>
      </c>
      <c r="AV595" s="10" t="s">
        <v>102</v>
      </c>
      <c r="AW595" s="10" t="s">
        <v>40</v>
      </c>
      <c r="AX595" s="10" t="s">
        <v>84</v>
      </c>
      <c r="AY595" s="174" t="s">
        <v>165</v>
      </c>
    </row>
    <row r="596" spans="2:65" s="10" customFormat="1" ht="22.5" customHeight="1" x14ac:dyDescent="0.3">
      <c r="B596" s="167"/>
      <c r="C596" s="168"/>
      <c r="D596" s="168"/>
      <c r="E596" s="169" t="s">
        <v>33</v>
      </c>
      <c r="F596" s="260" t="s">
        <v>205</v>
      </c>
      <c r="G596" s="259"/>
      <c r="H596" s="259"/>
      <c r="I596" s="259"/>
      <c r="J596" s="168"/>
      <c r="K596" s="170">
        <v>8.06</v>
      </c>
      <c r="L596" s="168"/>
      <c r="M596" s="168"/>
      <c r="N596" s="168"/>
      <c r="O596" s="168"/>
      <c r="P596" s="168"/>
      <c r="Q596" s="168"/>
      <c r="R596" s="171"/>
      <c r="T596" s="172"/>
      <c r="U596" s="168"/>
      <c r="V596" s="168"/>
      <c r="W596" s="168"/>
      <c r="X596" s="168"/>
      <c r="Y596" s="168"/>
      <c r="Z596" s="168"/>
      <c r="AA596" s="173"/>
      <c r="AT596" s="174" t="s">
        <v>173</v>
      </c>
      <c r="AU596" s="174" t="s">
        <v>102</v>
      </c>
      <c r="AV596" s="10" t="s">
        <v>102</v>
      </c>
      <c r="AW596" s="10" t="s">
        <v>40</v>
      </c>
      <c r="AX596" s="10" t="s">
        <v>84</v>
      </c>
      <c r="AY596" s="174" t="s">
        <v>165</v>
      </c>
    </row>
    <row r="597" spans="2:65" s="10" customFormat="1" ht="22.5" customHeight="1" x14ac:dyDescent="0.3">
      <c r="B597" s="167"/>
      <c r="C597" s="168"/>
      <c r="D597" s="168"/>
      <c r="E597" s="169" t="s">
        <v>33</v>
      </c>
      <c r="F597" s="260" t="s">
        <v>206</v>
      </c>
      <c r="G597" s="259"/>
      <c r="H597" s="259"/>
      <c r="I597" s="259"/>
      <c r="J597" s="168"/>
      <c r="K597" s="170">
        <v>8.3000000000000007</v>
      </c>
      <c r="L597" s="168"/>
      <c r="M597" s="168"/>
      <c r="N597" s="168"/>
      <c r="O597" s="168"/>
      <c r="P597" s="168"/>
      <c r="Q597" s="168"/>
      <c r="R597" s="171"/>
      <c r="T597" s="172"/>
      <c r="U597" s="168"/>
      <c r="V597" s="168"/>
      <c r="W597" s="168"/>
      <c r="X597" s="168"/>
      <c r="Y597" s="168"/>
      <c r="Z597" s="168"/>
      <c r="AA597" s="173"/>
      <c r="AT597" s="174" t="s">
        <v>173</v>
      </c>
      <c r="AU597" s="174" t="s">
        <v>102</v>
      </c>
      <c r="AV597" s="10" t="s">
        <v>102</v>
      </c>
      <c r="AW597" s="10" t="s">
        <v>40</v>
      </c>
      <c r="AX597" s="10" t="s">
        <v>84</v>
      </c>
      <c r="AY597" s="174" t="s">
        <v>165</v>
      </c>
    </row>
    <row r="598" spans="2:65" s="10" customFormat="1" ht="22.5" customHeight="1" x14ac:dyDescent="0.3">
      <c r="B598" s="167"/>
      <c r="C598" s="168"/>
      <c r="D598" s="168"/>
      <c r="E598" s="169" t="s">
        <v>33</v>
      </c>
      <c r="F598" s="260" t="s">
        <v>207</v>
      </c>
      <c r="G598" s="259"/>
      <c r="H598" s="259"/>
      <c r="I598" s="259"/>
      <c r="J598" s="168"/>
      <c r="K598" s="170">
        <v>5.0999999999999996</v>
      </c>
      <c r="L598" s="168"/>
      <c r="M598" s="168"/>
      <c r="N598" s="168"/>
      <c r="O598" s="168"/>
      <c r="P598" s="168"/>
      <c r="Q598" s="168"/>
      <c r="R598" s="171"/>
      <c r="T598" s="172"/>
      <c r="U598" s="168"/>
      <c r="V598" s="168"/>
      <c r="W598" s="168"/>
      <c r="X598" s="168"/>
      <c r="Y598" s="168"/>
      <c r="Z598" s="168"/>
      <c r="AA598" s="173"/>
      <c r="AT598" s="174" t="s">
        <v>173</v>
      </c>
      <c r="AU598" s="174" t="s">
        <v>102</v>
      </c>
      <c r="AV598" s="10" t="s">
        <v>102</v>
      </c>
      <c r="AW598" s="10" t="s">
        <v>40</v>
      </c>
      <c r="AX598" s="10" t="s">
        <v>84</v>
      </c>
      <c r="AY598" s="174" t="s">
        <v>165</v>
      </c>
    </row>
    <row r="599" spans="2:65" s="1" customFormat="1" ht="31.5" customHeight="1" x14ac:dyDescent="0.3">
      <c r="B599" s="32"/>
      <c r="C599" s="160" t="s">
        <v>937</v>
      </c>
      <c r="D599" s="160" t="s">
        <v>166</v>
      </c>
      <c r="E599" s="161" t="s">
        <v>938</v>
      </c>
      <c r="F599" s="254" t="s">
        <v>939</v>
      </c>
      <c r="G599" s="255"/>
      <c r="H599" s="255"/>
      <c r="I599" s="255"/>
      <c r="J599" s="162" t="s">
        <v>169</v>
      </c>
      <c r="K599" s="163">
        <v>33.11</v>
      </c>
      <c r="L599" s="256">
        <v>0</v>
      </c>
      <c r="M599" s="255"/>
      <c r="N599" s="257">
        <f>ROUND(L599*K599,2)</f>
        <v>0</v>
      </c>
      <c r="O599" s="255"/>
      <c r="P599" s="255"/>
      <c r="Q599" s="255"/>
      <c r="R599" s="34"/>
      <c r="T599" s="164" t="s">
        <v>33</v>
      </c>
      <c r="U599" s="41" t="s">
        <v>49</v>
      </c>
      <c r="V599" s="33"/>
      <c r="W599" s="165">
        <f>V599*K599</f>
        <v>0</v>
      </c>
      <c r="X599" s="165">
        <v>7.7000000000000002E-3</v>
      </c>
      <c r="Y599" s="165">
        <f>X599*K599</f>
        <v>0.25494699999999998</v>
      </c>
      <c r="Z599" s="165">
        <v>0</v>
      </c>
      <c r="AA599" s="166">
        <f>Z599*K599</f>
        <v>0</v>
      </c>
      <c r="AR599" s="15" t="s">
        <v>282</v>
      </c>
      <c r="AT599" s="15" t="s">
        <v>166</v>
      </c>
      <c r="AU599" s="15" t="s">
        <v>102</v>
      </c>
      <c r="AY599" s="15" t="s">
        <v>165</v>
      </c>
      <c r="BE599" s="103">
        <f>IF(U599="základní",N599,0)</f>
        <v>0</v>
      </c>
      <c r="BF599" s="103">
        <f>IF(U599="snížená",N599,0)</f>
        <v>0</v>
      </c>
      <c r="BG599" s="103">
        <f>IF(U599="zákl. přenesená",N599,0)</f>
        <v>0</v>
      </c>
      <c r="BH599" s="103">
        <f>IF(U599="sníž. přenesená",N599,0)</f>
        <v>0</v>
      </c>
      <c r="BI599" s="103">
        <f>IF(U599="nulová",N599,0)</f>
        <v>0</v>
      </c>
      <c r="BJ599" s="15" t="s">
        <v>24</v>
      </c>
      <c r="BK599" s="103">
        <f>ROUND(L599*K599,2)</f>
        <v>0</v>
      </c>
      <c r="BL599" s="15" t="s">
        <v>282</v>
      </c>
      <c r="BM599" s="15" t="s">
        <v>940</v>
      </c>
    </row>
    <row r="600" spans="2:65" s="1" customFormat="1" ht="44.25" customHeight="1" x14ac:dyDescent="0.3">
      <c r="B600" s="32"/>
      <c r="C600" s="160" t="s">
        <v>941</v>
      </c>
      <c r="D600" s="160" t="s">
        <v>166</v>
      </c>
      <c r="E600" s="161" t="s">
        <v>942</v>
      </c>
      <c r="F600" s="254" t="s">
        <v>943</v>
      </c>
      <c r="G600" s="255"/>
      <c r="H600" s="255"/>
      <c r="I600" s="255"/>
      <c r="J600" s="162" t="s">
        <v>169</v>
      </c>
      <c r="K600" s="163">
        <v>33.11</v>
      </c>
      <c r="L600" s="256">
        <v>0</v>
      </c>
      <c r="M600" s="255"/>
      <c r="N600" s="257">
        <f>ROUND(L600*K600,2)</f>
        <v>0</v>
      </c>
      <c r="O600" s="255"/>
      <c r="P600" s="255"/>
      <c r="Q600" s="255"/>
      <c r="R600" s="34"/>
      <c r="T600" s="164" t="s">
        <v>33</v>
      </c>
      <c r="U600" s="41" t="s">
        <v>49</v>
      </c>
      <c r="V600" s="33"/>
      <c r="W600" s="165">
        <f>V600*K600</f>
        <v>0</v>
      </c>
      <c r="X600" s="165">
        <v>1.9300000000000001E-3</v>
      </c>
      <c r="Y600" s="165">
        <f>X600*K600</f>
        <v>6.3902299999999995E-2</v>
      </c>
      <c r="Z600" s="165">
        <v>0</v>
      </c>
      <c r="AA600" s="166">
        <f>Z600*K600</f>
        <v>0</v>
      </c>
      <c r="AR600" s="15" t="s">
        <v>282</v>
      </c>
      <c r="AT600" s="15" t="s">
        <v>166</v>
      </c>
      <c r="AU600" s="15" t="s">
        <v>102</v>
      </c>
      <c r="AY600" s="15" t="s">
        <v>165</v>
      </c>
      <c r="BE600" s="103">
        <f>IF(U600="základní",N600,0)</f>
        <v>0</v>
      </c>
      <c r="BF600" s="103">
        <f>IF(U600="snížená",N600,0)</f>
        <v>0</v>
      </c>
      <c r="BG600" s="103">
        <f>IF(U600="zákl. přenesená",N600,0)</f>
        <v>0</v>
      </c>
      <c r="BH600" s="103">
        <f>IF(U600="sníž. přenesená",N600,0)</f>
        <v>0</v>
      </c>
      <c r="BI600" s="103">
        <f>IF(U600="nulová",N600,0)</f>
        <v>0</v>
      </c>
      <c r="BJ600" s="15" t="s">
        <v>24</v>
      </c>
      <c r="BK600" s="103">
        <f>ROUND(L600*K600,2)</f>
        <v>0</v>
      </c>
      <c r="BL600" s="15" t="s">
        <v>282</v>
      </c>
      <c r="BM600" s="15" t="s">
        <v>944</v>
      </c>
    </row>
    <row r="601" spans="2:65" s="1" customFormat="1" ht="31.5" customHeight="1" x14ac:dyDescent="0.3">
      <c r="B601" s="32"/>
      <c r="C601" s="160" t="s">
        <v>945</v>
      </c>
      <c r="D601" s="160" t="s">
        <v>166</v>
      </c>
      <c r="E601" s="161" t="s">
        <v>946</v>
      </c>
      <c r="F601" s="254" t="s">
        <v>947</v>
      </c>
      <c r="G601" s="255"/>
      <c r="H601" s="255"/>
      <c r="I601" s="255"/>
      <c r="J601" s="162" t="s">
        <v>451</v>
      </c>
      <c r="K601" s="187">
        <v>0</v>
      </c>
      <c r="L601" s="256">
        <v>0</v>
      </c>
      <c r="M601" s="255"/>
      <c r="N601" s="257">
        <f>ROUND(L601*K601,2)</f>
        <v>0</v>
      </c>
      <c r="O601" s="255"/>
      <c r="P601" s="255"/>
      <c r="Q601" s="255"/>
      <c r="R601" s="34"/>
      <c r="T601" s="164" t="s">
        <v>33</v>
      </c>
      <c r="U601" s="41" t="s">
        <v>49</v>
      </c>
      <c r="V601" s="33"/>
      <c r="W601" s="165">
        <f>V601*K601</f>
        <v>0</v>
      </c>
      <c r="X601" s="165">
        <v>0</v>
      </c>
      <c r="Y601" s="165">
        <f>X601*K601</f>
        <v>0</v>
      </c>
      <c r="Z601" s="165">
        <v>0</v>
      </c>
      <c r="AA601" s="166">
        <f>Z601*K601</f>
        <v>0</v>
      </c>
      <c r="AR601" s="15" t="s">
        <v>282</v>
      </c>
      <c r="AT601" s="15" t="s">
        <v>166</v>
      </c>
      <c r="AU601" s="15" t="s">
        <v>102</v>
      </c>
      <c r="AY601" s="15" t="s">
        <v>165</v>
      </c>
      <c r="BE601" s="103">
        <f>IF(U601="základní",N601,0)</f>
        <v>0</v>
      </c>
      <c r="BF601" s="103">
        <f>IF(U601="snížená",N601,0)</f>
        <v>0</v>
      </c>
      <c r="BG601" s="103">
        <f>IF(U601="zákl. přenesená",N601,0)</f>
        <v>0</v>
      </c>
      <c r="BH601" s="103">
        <f>IF(U601="sníž. přenesená",N601,0)</f>
        <v>0</v>
      </c>
      <c r="BI601" s="103">
        <f>IF(U601="nulová",N601,0)</f>
        <v>0</v>
      </c>
      <c r="BJ601" s="15" t="s">
        <v>24</v>
      </c>
      <c r="BK601" s="103">
        <f>ROUND(L601*K601,2)</f>
        <v>0</v>
      </c>
      <c r="BL601" s="15" t="s">
        <v>282</v>
      </c>
      <c r="BM601" s="15" t="s">
        <v>948</v>
      </c>
    </row>
    <row r="602" spans="2:65" s="9" customFormat="1" ht="29.85" customHeight="1" x14ac:dyDescent="0.3">
      <c r="B602" s="149"/>
      <c r="C602" s="150"/>
      <c r="D602" s="159" t="s">
        <v>138</v>
      </c>
      <c r="E602" s="159"/>
      <c r="F602" s="159"/>
      <c r="G602" s="159"/>
      <c r="H602" s="159"/>
      <c r="I602" s="159"/>
      <c r="J602" s="159"/>
      <c r="K602" s="159"/>
      <c r="L602" s="159"/>
      <c r="M602" s="159"/>
      <c r="N602" s="275">
        <f>BK602</f>
        <v>0</v>
      </c>
      <c r="O602" s="276"/>
      <c r="P602" s="276"/>
      <c r="Q602" s="276"/>
      <c r="R602" s="152"/>
      <c r="T602" s="153"/>
      <c r="U602" s="150"/>
      <c r="V602" s="150"/>
      <c r="W602" s="154">
        <f>SUM(W603:W664)</f>
        <v>0</v>
      </c>
      <c r="X602" s="150"/>
      <c r="Y602" s="154">
        <f>SUM(Y603:Y664)</f>
        <v>5.2287165400000006</v>
      </c>
      <c r="Z602" s="150"/>
      <c r="AA602" s="155">
        <f>SUM(AA603:AA664)</f>
        <v>0</v>
      </c>
      <c r="AR602" s="156" t="s">
        <v>102</v>
      </c>
      <c r="AT602" s="157" t="s">
        <v>83</v>
      </c>
      <c r="AU602" s="157" t="s">
        <v>24</v>
      </c>
      <c r="AY602" s="156" t="s">
        <v>165</v>
      </c>
      <c r="BK602" s="158">
        <f>SUM(BK603:BK664)</f>
        <v>0</v>
      </c>
    </row>
    <row r="603" spans="2:65" s="1" customFormat="1" ht="44.25" customHeight="1" x14ac:dyDescent="0.3">
      <c r="B603" s="32"/>
      <c r="C603" s="160" t="s">
        <v>949</v>
      </c>
      <c r="D603" s="160" t="s">
        <v>166</v>
      </c>
      <c r="E603" s="161" t="s">
        <v>950</v>
      </c>
      <c r="F603" s="254" t="s">
        <v>951</v>
      </c>
      <c r="G603" s="255"/>
      <c r="H603" s="255"/>
      <c r="I603" s="255"/>
      <c r="J603" s="162" t="s">
        <v>169</v>
      </c>
      <c r="K603" s="163">
        <v>135.52699999999999</v>
      </c>
      <c r="L603" s="256">
        <v>0</v>
      </c>
      <c r="M603" s="255"/>
      <c r="N603" s="257">
        <f>ROUND(L603*K603,2)</f>
        <v>0</v>
      </c>
      <c r="O603" s="255"/>
      <c r="P603" s="255"/>
      <c r="Q603" s="255"/>
      <c r="R603" s="34"/>
      <c r="T603" s="164" t="s">
        <v>33</v>
      </c>
      <c r="U603" s="41" t="s">
        <v>49</v>
      </c>
      <c r="V603" s="33"/>
      <c r="W603" s="165">
        <f>V603*K603</f>
        <v>0</v>
      </c>
      <c r="X603" s="165">
        <v>3.5999999999999999E-3</v>
      </c>
      <c r="Y603" s="165">
        <f>X603*K603</f>
        <v>0.48789719999999992</v>
      </c>
      <c r="Z603" s="165">
        <v>0</v>
      </c>
      <c r="AA603" s="166">
        <f>Z603*K603</f>
        <v>0</v>
      </c>
      <c r="AR603" s="15" t="s">
        <v>282</v>
      </c>
      <c r="AT603" s="15" t="s">
        <v>166</v>
      </c>
      <c r="AU603" s="15" t="s">
        <v>102</v>
      </c>
      <c r="AY603" s="15" t="s">
        <v>165</v>
      </c>
      <c r="BE603" s="103">
        <f>IF(U603="základní",N603,0)</f>
        <v>0</v>
      </c>
      <c r="BF603" s="103">
        <f>IF(U603="snížená",N603,0)</f>
        <v>0</v>
      </c>
      <c r="BG603" s="103">
        <f>IF(U603="zákl. přenesená",N603,0)</f>
        <v>0</v>
      </c>
      <c r="BH603" s="103">
        <f>IF(U603="sníž. přenesená",N603,0)</f>
        <v>0</v>
      </c>
      <c r="BI603" s="103">
        <f>IF(U603="nulová",N603,0)</f>
        <v>0</v>
      </c>
      <c r="BJ603" s="15" t="s">
        <v>24</v>
      </c>
      <c r="BK603" s="103">
        <f>ROUND(L603*K603,2)</f>
        <v>0</v>
      </c>
      <c r="BL603" s="15" t="s">
        <v>282</v>
      </c>
      <c r="BM603" s="15" t="s">
        <v>952</v>
      </c>
    </row>
    <row r="604" spans="2:65" s="11" customFormat="1" ht="22.5" customHeight="1" x14ac:dyDescent="0.3">
      <c r="B604" s="175"/>
      <c r="C604" s="176"/>
      <c r="D604" s="176"/>
      <c r="E604" s="177" t="s">
        <v>33</v>
      </c>
      <c r="F604" s="261" t="s">
        <v>222</v>
      </c>
      <c r="G604" s="262"/>
      <c r="H604" s="262"/>
      <c r="I604" s="262"/>
      <c r="J604" s="176"/>
      <c r="K604" s="178" t="s">
        <v>33</v>
      </c>
      <c r="L604" s="176"/>
      <c r="M604" s="176"/>
      <c r="N604" s="176"/>
      <c r="O604" s="176"/>
      <c r="P604" s="176"/>
      <c r="Q604" s="176"/>
      <c r="R604" s="179"/>
      <c r="T604" s="180"/>
      <c r="U604" s="176"/>
      <c r="V604" s="176"/>
      <c r="W604" s="176"/>
      <c r="X604" s="176"/>
      <c r="Y604" s="176"/>
      <c r="Z604" s="176"/>
      <c r="AA604" s="181"/>
      <c r="AT604" s="182" t="s">
        <v>173</v>
      </c>
      <c r="AU604" s="182" t="s">
        <v>102</v>
      </c>
      <c r="AV604" s="11" t="s">
        <v>24</v>
      </c>
      <c r="AW604" s="11" t="s">
        <v>40</v>
      </c>
      <c r="AX604" s="11" t="s">
        <v>84</v>
      </c>
      <c r="AY604" s="182" t="s">
        <v>165</v>
      </c>
    </row>
    <row r="605" spans="2:65" s="10" customFormat="1" ht="22.5" customHeight="1" x14ac:dyDescent="0.3">
      <c r="B605" s="167"/>
      <c r="C605" s="168"/>
      <c r="D605" s="168"/>
      <c r="E605" s="169" t="s">
        <v>33</v>
      </c>
      <c r="F605" s="260" t="s">
        <v>245</v>
      </c>
      <c r="G605" s="259"/>
      <c r="H605" s="259"/>
      <c r="I605" s="259"/>
      <c r="J605" s="168"/>
      <c r="K605" s="170">
        <v>16.843</v>
      </c>
      <c r="L605" s="168"/>
      <c r="M605" s="168"/>
      <c r="N605" s="168"/>
      <c r="O605" s="168"/>
      <c r="P605" s="168"/>
      <c r="Q605" s="168"/>
      <c r="R605" s="171"/>
      <c r="T605" s="172"/>
      <c r="U605" s="168"/>
      <c r="V605" s="168"/>
      <c r="W605" s="168"/>
      <c r="X605" s="168"/>
      <c r="Y605" s="168"/>
      <c r="Z605" s="168"/>
      <c r="AA605" s="173"/>
      <c r="AT605" s="174" t="s">
        <v>173</v>
      </c>
      <c r="AU605" s="174" t="s">
        <v>102</v>
      </c>
      <c r="AV605" s="10" t="s">
        <v>102</v>
      </c>
      <c r="AW605" s="10" t="s">
        <v>40</v>
      </c>
      <c r="AX605" s="10" t="s">
        <v>84</v>
      </c>
      <c r="AY605" s="174" t="s">
        <v>165</v>
      </c>
    </row>
    <row r="606" spans="2:65" s="10" customFormat="1" ht="22.5" customHeight="1" x14ac:dyDescent="0.3">
      <c r="B606" s="167"/>
      <c r="C606" s="168"/>
      <c r="D606" s="168"/>
      <c r="E606" s="169" t="s">
        <v>33</v>
      </c>
      <c r="F606" s="260" t="s">
        <v>246</v>
      </c>
      <c r="G606" s="259"/>
      <c r="H606" s="259"/>
      <c r="I606" s="259"/>
      <c r="J606" s="168"/>
      <c r="K606" s="170">
        <v>-1.6</v>
      </c>
      <c r="L606" s="168"/>
      <c r="M606" s="168"/>
      <c r="N606" s="168"/>
      <c r="O606" s="168"/>
      <c r="P606" s="168"/>
      <c r="Q606" s="168"/>
      <c r="R606" s="171"/>
      <c r="T606" s="172"/>
      <c r="U606" s="168"/>
      <c r="V606" s="168"/>
      <c r="W606" s="168"/>
      <c r="X606" s="168"/>
      <c r="Y606" s="168"/>
      <c r="Z606" s="168"/>
      <c r="AA606" s="173"/>
      <c r="AT606" s="174" t="s">
        <v>173</v>
      </c>
      <c r="AU606" s="174" t="s">
        <v>102</v>
      </c>
      <c r="AV606" s="10" t="s">
        <v>102</v>
      </c>
      <c r="AW606" s="10" t="s">
        <v>40</v>
      </c>
      <c r="AX606" s="10" t="s">
        <v>84</v>
      </c>
      <c r="AY606" s="174" t="s">
        <v>165</v>
      </c>
    </row>
    <row r="607" spans="2:65" s="10" customFormat="1" ht="22.5" customHeight="1" x14ac:dyDescent="0.3">
      <c r="B607" s="167"/>
      <c r="C607" s="168"/>
      <c r="D607" s="168"/>
      <c r="E607" s="169" t="s">
        <v>33</v>
      </c>
      <c r="F607" s="260" t="s">
        <v>247</v>
      </c>
      <c r="G607" s="259"/>
      <c r="H607" s="259"/>
      <c r="I607" s="259"/>
      <c r="J607" s="168"/>
      <c r="K607" s="170">
        <v>1.361</v>
      </c>
      <c r="L607" s="168"/>
      <c r="M607" s="168"/>
      <c r="N607" s="168"/>
      <c r="O607" s="168"/>
      <c r="P607" s="168"/>
      <c r="Q607" s="168"/>
      <c r="R607" s="171"/>
      <c r="T607" s="172"/>
      <c r="U607" s="168"/>
      <c r="V607" s="168"/>
      <c r="W607" s="168"/>
      <c r="X607" s="168"/>
      <c r="Y607" s="168"/>
      <c r="Z607" s="168"/>
      <c r="AA607" s="173"/>
      <c r="AT607" s="174" t="s">
        <v>173</v>
      </c>
      <c r="AU607" s="174" t="s">
        <v>102</v>
      </c>
      <c r="AV607" s="10" t="s">
        <v>102</v>
      </c>
      <c r="AW607" s="10" t="s">
        <v>40</v>
      </c>
      <c r="AX607" s="10" t="s">
        <v>84</v>
      </c>
      <c r="AY607" s="174" t="s">
        <v>165</v>
      </c>
    </row>
    <row r="608" spans="2:65" s="11" customFormat="1" ht="22.5" customHeight="1" x14ac:dyDescent="0.3">
      <c r="B608" s="175"/>
      <c r="C608" s="176"/>
      <c r="D608" s="176"/>
      <c r="E608" s="177" t="s">
        <v>33</v>
      </c>
      <c r="F608" s="263" t="s">
        <v>224</v>
      </c>
      <c r="G608" s="262"/>
      <c r="H608" s="262"/>
      <c r="I608" s="262"/>
      <c r="J608" s="176"/>
      <c r="K608" s="178" t="s">
        <v>33</v>
      </c>
      <c r="L608" s="176"/>
      <c r="M608" s="176"/>
      <c r="N608" s="176"/>
      <c r="O608" s="176"/>
      <c r="P608" s="176"/>
      <c r="Q608" s="176"/>
      <c r="R608" s="179"/>
      <c r="T608" s="180"/>
      <c r="U608" s="176"/>
      <c r="V608" s="176"/>
      <c r="W608" s="176"/>
      <c r="X608" s="176"/>
      <c r="Y608" s="176"/>
      <c r="Z608" s="176"/>
      <c r="AA608" s="181"/>
      <c r="AT608" s="182" t="s">
        <v>173</v>
      </c>
      <c r="AU608" s="182" t="s">
        <v>102</v>
      </c>
      <c r="AV608" s="11" t="s">
        <v>24</v>
      </c>
      <c r="AW608" s="11" t="s">
        <v>40</v>
      </c>
      <c r="AX608" s="11" t="s">
        <v>84</v>
      </c>
      <c r="AY608" s="182" t="s">
        <v>165</v>
      </c>
    </row>
    <row r="609" spans="2:51" s="10" customFormat="1" ht="22.5" customHeight="1" x14ac:dyDescent="0.3">
      <c r="B609" s="167"/>
      <c r="C609" s="168"/>
      <c r="D609" s="168"/>
      <c r="E609" s="169" t="s">
        <v>33</v>
      </c>
      <c r="F609" s="260" t="s">
        <v>248</v>
      </c>
      <c r="G609" s="259"/>
      <c r="H609" s="259"/>
      <c r="I609" s="259"/>
      <c r="J609" s="168"/>
      <c r="K609" s="170">
        <v>25.844999999999999</v>
      </c>
      <c r="L609" s="168"/>
      <c r="M609" s="168"/>
      <c r="N609" s="168"/>
      <c r="O609" s="168"/>
      <c r="P609" s="168"/>
      <c r="Q609" s="168"/>
      <c r="R609" s="171"/>
      <c r="T609" s="172"/>
      <c r="U609" s="168"/>
      <c r="V609" s="168"/>
      <c r="W609" s="168"/>
      <c r="X609" s="168"/>
      <c r="Y609" s="168"/>
      <c r="Z609" s="168"/>
      <c r="AA609" s="173"/>
      <c r="AT609" s="174" t="s">
        <v>173</v>
      </c>
      <c r="AU609" s="174" t="s">
        <v>102</v>
      </c>
      <c r="AV609" s="10" t="s">
        <v>102</v>
      </c>
      <c r="AW609" s="10" t="s">
        <v>40</v>
      </c>
      <c r="AX609" s="10" t="s">
        <v>84</v>
      </c>
      <c r="AY609" s="174" t="s">
        <v>165</v>
      </c>
    </row>
    <row r="610" spans="2:51" s="10" customFormat="1" ht="22.5" customHeight="1" x14ac:dyDescent="0.3">
      <c r="B610" s="167"/>
      <c r="C610" s="168"/>
      <c r="D610" s="168"/>
      <c r="E610" s="169" t="s">
        <v>33</v>
      </c>
      <c r="F610" s="260" t="s">
        <v>249</v>
      </c>
      <c r="G610" s="259"/>
      <c r="H610" s="259"/>
      <c r="I610" s="259"/>
      <c r="J610" s="168"/>
      <c r="K610" s="170">
        <v>-3.5009999999999999</v>
      </c>
      <c r="L610" s="168"/>
      <c r="M610" s="168"/>
      <c r="N610" s="168"/>
      <c r="O610" s="168"/>
      <c r="P610" s="168"/>
      <c r="Q610" s="168"/>
      <c r="R610" s="171"/>
      <c r="T610" s="172"/>
      <c r="U610" s="168"/>
      <c r="V610" s="168"/>
      <c r="W610" s="168"/>
      <c r="X610" s="168"/>
      <c r="Y610" s="168"/>
      <c r="Z610" s="168"/>
      <c r="AA610" s="173"/>
      <c r="AT610" s="174" t="s">
        <v>173</v>
      </c>
      <c r="AU610" s="174" t="s">
        <v>102</v>
      </c>
      <c r="AV610" s="10" t="s">
        <v>102</v>
      </c>
      <c r="AW610" s="10" t="s">
        <v>40</v>
      </c>
      <c r="AX610" s="10" t="s">
        <v>84</v>
      </c>
      <c r="AY610" s="174" t="s">
        <v>165</v>
      </c>
    </row>
    <row r="611" spans="2:51" s="10" customFormat="1" ht="22.5" customHeight="1" x14ac:dyDescent="0.3">
      <c r="B611" s="167"/>
      <c r="C611" s="168"/>
      <c r="D611" s="168"/>
      <c r="E611" s="169" t="s">
        <v>33</v>
      </c>
      <c r="F611" s="260" t="s">
        <v>250</v>
      </c>
      <c r="G611" s="259"/>
      <c r="H611" s="259"/>
      <c r="I611" s="259"/>
      <c r="J611" s="168"/>
      <c r="K611" s="170">
        <v>1.506</v>
      </c>
      <c r="L611" s="168"/>
      <c r="M611" s="168"/>
      <c r="N611" s="168"/>
      <c r="O611" s="168"/>
      <c r="P611" s="168"/>
      <c r="Q611" s="168"/>
      <c r="R611" s="171"/>
      <c r="T611" s="172"/>
      <c r="U611" s="168"/>
      <c r="V611" s="168"/>
      <c r="W611" s="168"/>
      <c r="X611" s="168"/>
      <c r="Y611" s="168"/>
      <c r="Z611" s="168"/>
      <c r="AA611" s="173"/>
      <c r="AT611" s="174" t="s">
        <v>173</v>
      </c>
      <c r="AU611" s="174" t="s">
        <v>102</v>
      </c>
      <c r="AV611" s="10" t="s">
        <v>102</v>
      </c>
      <c r="AW611" s="10" t="s">
        <v>40</v>
      </c>
      <c r="AX611" s="10" t="s">
        <v>84</v>
      </c>
      <c r="AY611" s="174" t="s">
        <v>165</v>
      </c>
    </row>
    <row r="612" spans="2:51" s="11" customFormat="1" ht="22.5" customHeight="1" x14ac:dyDescent="0.3">
      <c r="B612" s="175"/>
      <c r="C612" s="176"/>
      <c r="D612" s="176"/>
      <c r="E612" s="177" t="s">
        <v>33</v>
      </c>
      <c r="F612" s="263" t="s">
        <v>227</v>
      </c>
      <c r="G612" s="262"/>
      <c r="H612" s="262"/>
      <c r="I612" s="262"/>
      <c r="J612" s="176"/>
      <c r="K612" s="178" t="s">
        <v>33</v>
      </c>
      <c r="L612" s="176"/>
      <c r="M612" s="176"/>
      <c r="N612" s="176"/>
      <c r="O612" s="176"/>
      <c r="P612" s="176"/>
      <c r="Q612" s="176"/>
      <c r="R612" s="179"/>
      <c r="T612" s="180"/>
      <c r="U612" s="176"/>
      <c r="V612" s="176"/>
      <c r="W612" s="176"/>
      <c r="X612" s="176"/>
      <c r="Y612" s="176"/>
      <c r="Z612" s="176"/>
      <c r="AA612" s="181"/>
      <c r="AT612" s="182" t="s">
        <v>173</v>
      </c>
      <c r="AU612" s="182" t="s">
        <v>102</v>
      </c>
      <c r="AV612" s="11" t="s">
        <v>24</v>
      </c>
      <c r="AW612" s="11" t="s">
        <v>40</v>
      </c>
      <c r="AX612" s="11" t="s">
        <v>84</v>
      </c>
      <c r="AY612" s="182" t="s">
        <v>165</v>
      </c>
    </row>
    <row r="613" spans="2:51" s="10" customFormat="1" ht="22.5" customHeight="1" x14ac:dyDescent="0.3">
      <c r="B613" s="167"/>
      <c r="C613" s="168"/>
      <c r="D613" s="168"/>
      <c r="E613" s="169" t="s">
        <v>33</v>
      </c>
      <c r="F613" s="260" t="s">
        <v>251</v>
      </c>
      <c r="G613" s="259"/>
      <c r="H613" s="259"/>
      <c r="I613" s="259"/>
      <c r="J613" s="168"/>
      <c r="K613" s="170">
        <v>9.3729999999999993</v>
      </c>
      <c r="L613" s="168"/>
      <c r="M613" s="168"/>
      <c r="N613" s="168"/>
      <c r="O613" s="168"/>
      <c r="P613" s="168"/>
      <c r="Q613" s="168"/>
      <c r="R613" s="171"/>
      <c r="T613" s="172"/>
      <c r="U613" s="168"/>
      <c r="V613" s="168"/>
      <c r="W613" s="168"/>
      <c r="X613" s="168"/>
      <c r="Y613" s="168"/>
      <c r="Z613" s="168"/>
      <c r="AA613" s="173"/>
      <c r="AT613" s="174" t="s">
        <v>173</v>
      </c>
      <c r="AU613" s="174" t="s">
        <v>102</v>
      </c>
      <c r="AV613" s="10" t="s">
        <v>102</v>
      </c>
      <c r="AW613" s="10" t="s">
        <v>40</v>
      </c>
      <c r="AX613" s="10" t="s">
        <v>84</v>
      </c>
      <c r="AY613" s="174" t="s">
        <v>165</v>
      </c>
    </row>
    <row r="614" spans="2:51" s="10" customFormat="1" ht="22.5" customHeight="1" x14ac:dyDescent="0.3">
      <c r="B614" s="167"/>
      <c r="C614" s="168"/>
      <c r="D614" s="168"/>
      <c r="E614" s="169" t="s">
        <v>33</v>
      </c>
      <c r="F614" s="260" t="s">
        <v>252</v>
      </c>
      <c r="G614" s="259"/>
      <c r="H614" s="259"/>
      <c r="I614" s="259"/>
      <c r="J614" s="168"/>
      <c r="K614" s="170">
        <v>-1.1819999999999999</v>
      </c>
      <c r="L614" s="168"/>
      <c r="M614" s="168"/>
      <c r="N614" s="168"/>
      <c r="O614" s="168"/>
      <c r="P614" s="168"/>
      <c r="Q614" s="168"/>
      <c r="R614" s="171"/>
      <c r="T614" s="172"/>
      <c r="U614" s="168"/>
      <c r="V614" s="168"/>
      <c r="W614" s="168"/>
      <c r="X614" s="168"/>
      <c r="Y614" s="168"/>
      <c r="Z614" s="168"/>
      <c r="AA614" s="173"/>
      <c r="AT614" s="174" t="s">
        <v>173</v>
      </c>
      <c r="AU614" s="174" t="s">
        <v>102</v>
      </c>
      <c r="AV614" s="10" t="s">
        <v>102</v>
      </c>
      <c r="AW614" s="10" t="s">
        <v>40</v>
      </c>
      <c r="AX614" s="10" t="s">
        <v>84</v>
      </c>
      <c r="AY614" s="174" t="s">
        <v>165</v>
      </c>
    </row>
    <row r="615" spans="2:51" s="11" customFormat="1" ht="22.5" customHeight="1" x14ac:dyDescent="0.3">
      <c r="B615" s="175"/>
      <c r="C615" s="176"/>
      <c r="D615" s="176"/>
      <c r="E615" s="177" t="s">
        <v>33</v>
      </c>
      <c r="F615" s="263" t="s">
        <v>229</v>
      </c>
      <c r="G615" s="262"/>
      <c r="H615" s="262"/>
      <c r="I615" s="262"/>
      <c r="J615" s="176"/>
      <c r="K615" s="178" t="s">
        <v>33</v>
      </c>
      <c r="L615" s="176"/>
      <c r="M615" s="176"/>
      <c r="N615" s="176"/>
      <c r="O615" s="176"/>
      <c r="P615" s="176"/>
      <c r="Q615" s="176"/>
      <c r="R615" s="179"/>
      <c r="T615" s="180"/>
      <c r="U615" s="176"/>
      <c r="V615" s="176"/>
      <c r="W615" s="176"/>
      <c r="X615" s="176"/>
      <c r="Y615" s="176"/>
      <c r="Z615" s="176"/>
      <c r="AA615" s="181"/>
      <c r="AT615" s="182" t="s">
        <v>173</v>
      </c>
      <c r="AU615" s="182" t="s">
        <v>102</v>
      </c>
      <c r="AV615" s="11" t="s">
        <v>24</v>
      </c>
      <c r="AW615" s="11" t="s">
        <v>40</v>
      </c>
      <c r="AX615" s="11" t="s">
        <v>84</v>
      </c>
      <c r="AY615" s="182" t="s">
        <v>165</v>
      </c>
    </row>
    <row r="616" spans="2:51" s="10" customFormat="1" ht="22.5" customHeight="1" x14ac:dyDescent="0.3">
      <c r="B616" s="167"/>
      <c r="C616" s="168"/>
      <c r="D616" s="168"/>
      <c r="E616" s="169" t="s">
        <v>33</v>
      </c>
      <c r="F616" s="260" t="s">
        <v>253</v>
      </c>
      <c r="G616" s="259"/>
      <c r="H616" s="259"/>
      <c r="I616" s="259"/>
      <c r="J616" s="168"/>
      <c r="K616" s="170">
        <v>11.646000000000001</v>
      </c>
      <c r="L616" s="168"/>
      <c r="M616" s="168"/>
      <c r="N616" s="168"/>
      <c r="O616" s="168"/>
      <c r="P616" s="168"/>
      <c r="Q616" s="168"/>
      <c r="R616" s="171"/>
      <c r="T616" s="172"/>
      <c r="U616" s="168"/>
      <c r="V616" s="168"/>
      <c r="W616" s="168"/>
      <c r="X616" s="168"/>
      <c r="Y616" s="168"/>
      <c r="Z616" s="168"/>
      <c r="AA616" s="173"/>
      <c r="AT616" s="174" t="s">
        <v>173</v>
      </c>
      <c r="AU616" s="174" t="s">
        <v>102</v>
      </c>
      <c r="AV616" s="10" t="s">
        <v>102</v>
      </c>
      <c r="AW616" s="10" t="s">
        <v>40</v>
      </c>
      <c r="AX616" s="10" t="s">
        <v>84</v>
      </c>
      <c r="AY616" s="174" t="s">
        <v>165</v>
      </c>
    </row>
    <row r="617" spans="2:51" s="10" customFormat="1" ht="22.5" customHeight="1" x14ac:dyDescent="0.3">
      <c r="B617" s="167"/>
      <c r="C617" s="168"/>
      <c r="D617" s="168"/>
      <c r="E617" s="169" t="s">
        <v>33</v>
      </c>
      <c r="F617" s="260" t="s">
        <v>254</v>
      </c>
      <c r="G617" s="259"/>
      <c r="H617" s="259"/>
      <c r="I617" s="259"/>
      <c r="J617" s="168"/>
      <c r="K617" s="170">
        <v>-1.379</v>
      </c>
      <c r="L617" s="168"/>
      <c r="M617" s="168"/>
      <c r="N617" s="168"/>
      <c r="O617" s="168"/>
      <c r="P617" s="168"/>
      <c r="Q617" s="168"/>
      <c r="R617" s="171"/>
      <c r="T617" s="172"/>
      <c r="U617" s="168"/>
      <c r="V617" s="168"/>
      <c r="W617" s="168"/>
      <c r="X617" s="168"/>
      <c r="Y617" s="168"/>
      <c r="Z617" s="168"/>
      <c r="AA617" s="173"/>
      <c r="AT617" s="174" t="s">
        <v>173</v>
      </c>
      <c r="AU617" s="174" t="s">
        <v>102</v>
      </c>
      <c r="AV617" s="10" t="s">
        <v>102</v>
      </c>
      <c r="AW617" s="10" t="s">
        <v>40</v>
      </c>
      <c r="AX617" s="10" t="s">
        <v>84</v>
      </c>
      <c r="AY617" s="174" t="s">
        <v>165</v>
      </c>
    </row>
    <row r="618" spans="2:51" s="11" customFormat="1" ht="22.5" customHeight="1" x14ac:dyDescent="0.3">
      <c r="B618" s="175"/>
      <c r="C618" s="176"/>
      <c r="D618" s="176"/>
      <c r="E618" s="177" t="s">
        <v>33</v>
      </c>
      <c r="F618" s="263" t="s">
        <v>231</v>
      </c>
      <c r="G618" s="262"/>
      <c r="H618" s="262"/>
      <c r="I618" s="262"/>
      <c r="J618" s="176"/>
      <c r="K618" s="178" t="s">
        <v>33</v>
      </c>
      <c r="L618" s="176"/>
      <c r="M618" s="176"/>
      <c r="N618" s="176"/>
      <c r="O618" s="176"/>
      <c r="P618" s="176"/>
      <c r="Q618" s="176"/>
      <c r="R618" s="179"/>
      <c r="T618" s="180"/>
      <c r="U618" s="176"/>
      <c r="V618" s="176"/>
      <c r="W618" s="176"/>
      <c r="X618" s="176"/>
      <c r="Y618" s="176"/>
      <c r="Z618" s="176"/>
      <c r="AA618" s="181"/>
      <c r="AT618" s="182" t="s">
        <v>173</v>
      </c>
      <c r="AU618" s="182" t="s">
        <v>102</v>
      </c>
      <c r="AV618" s="11" t="s">
        <v>24</v>
      </c>
      <c r="AW618" s="11" t="s">
        <v>40</v>
      </c>
      <c r="AX618" s="11" t="s">
        <v>84</v>
      </c>
      <c r="AY618" s="182" t="s">
        <v>165</v>
      </c>
    </row>
    <row r="619" spans="2:51" s="10" customFormat="1" ht="22.5" customHeight="1" x14ac:dyDescent="0.3">
      <c r="B619" s="167"/>
      <c r="C619" s="168"/>
      <c r="D619" s="168"/>
      <c r="E619" s="169" t="s">
        <v>33</v>
      </c>
      <c r="F619" s="260" t="s">
        <v>255</v>
      </c>
      <c r="G619" s="259"/>
      <c r="H619" s="259"/>
      <c r="I619" s="259"/>
      <c r="J619" s="168"/>
      <c r="K619" s="170">
        <v>33.524000000000001</v>
      </c>
      <c r="L619" s="168"/>
      <c r="M619" s="168"/>
      <c r="N619" s="168"/>
      <c r="O619" s="168"/>
      <c r="P619" s="168"/>
      <c r="Q619" s="168"/>
      <c r="R619" s="171"/>
      <c r="T619" s="172"/>
      <c r="U619" s="168"/>
      <c r="V619" s="168"/>
      <c r="W619" s="168"/>
      <c r="X619" s="168"/>
      <c r="Y619" s="168"/>
      <c r="Z619" s="168"/>
      <c r="AA619" s="173"/>
      <c r="AT619" s="174" t="s">
        <v>173</v>
      </c>
      <c r="AU619" s="174" t="s">
        <v>102</v>
      </c>
      <c r="AV619" s="10" t="s">
        <v>102</v>
      </c>
      <c r="AW619" s="10" t="s">
        <v>40</v>
      </c>
      <c r="AX619" s="10" t="s">
        <v>84</v>
      </c>
      <c r="AY619" s="174" t="s">
        <v>165</v>
      </c>
    </row>
    <row r="620" spans="2:51" s="10" customFormat="1" ht="31.5" customHeight="1" x14ac:dyDescent="0.3">
      <c r="B620" s="167"/>
      <c r="C620" s="168"/>
      <c r="D620" s="168"/>
      <c r="E620" s="169" t="s">
        <v>33</v>
      </c>
      <c r="F620" s="260" t="s">
        <v>256</v>
      </c>
      <c r="G620" s="259"/>
      <c r="H620" s="259"/>
      <c r="I620" s="259"/>
      <c r="J620" s="168"/>
      <c r="K620" s="170">
        <v>-6.4909999999999997</v>
      </c>
      <c r="L620" s="168"/>
      <c r="M620" s="168"/>
      <c r="N620" s="168"/>
      <c r="O620" s="168"/>
      <c r="P620" s="168"/>
      <c r="Q620" s="168"/>
      <c r="R620" s="171"/>
      <c r="T620" s="172"/>
      <c r="U620" s="168"/>
      <c r="V620" s="168"/>
      <c r="W620" s="168"/>
      <c r="X620" s="168"/>
      <c r="Y620" s="168"/>
      <c r="Z620" s="168"/>
      <c r="AA620" s="173"/>
      <c r="AT620" s="174" t="s">
        <v>173</v>
      </c>
      <c r="AU620" s="174" t="s">
        <v>102</v>
      </c>
      <c r="AV620" s="10" t="s">
        <v>102</v>
      </c>
      <c r="AW620" s="10" t="s">
        <v>40</v>
      </c>
      <c r="AX620" s="10" t="s">
        <v>84</v>
      </c>
      <c r="AY620" s="174" t="s">
        <v>165</v>
      </c>
    </row>
    <row r="621" spans="2:51" s="10" customFormat="1" ht="22.5" customHeight="1" x14ac:dyDescent="0.3">
      <c r="B621" s="167"/>
      <c r="C621" s="168"/>
      <c r="D621" s="168"/>
      <c r="E621" s="169" t="s">
        <v>33</v>
      </c>
      <c r="F621" s="260" t="s">
        <v>257</v>
      </c>
      <c r="G621" s="259"/>
      <c r="H621" s="259"/>
      <c r="I621" s="259"/>
      <c r="J621" s="168"/>
      <c r="K621" s="170">
        <v>0.436</v>
      </c>
      <c r="L621" s="168"/>
      <c r="M621" s="168"/>
      <c r="N621" s="168"/>
      <c r="O621" s="168"/>
      <c r="P621" s="168"/>
      <c r="Q621" s="168"/>
      <c r="R621" s="171"/>
      <c r="T621" s="172"/>
      <c r="U621" s="168"/>
      <c r="V621" s="168"/>
      <c r="W621" s="168"/>
      <c r="X621" s="168"/>
      <c r="Y621" s="168"/>
      <c r="Z621" s="168"/>
      <c r="AA621" s="173"/>
      <c r="AT621" s="174" t="s">
        <v>173</v>
      </c>
      <c r="AU621" s="174" t="s">
        <v>102</v>
      </c>
      <c r="AV621" s="10" t="s">
        <v>102</v>
      </c>
      <c r="AW621" s="10" t="s">
        <v>40</v>
      </c>
      <c r="AX621" s="10" t="s">
        <v>84</v>
      </c>
      <c r="AY621" s="174" t="s">
        <v>165</v>
      </c>
    </row>
    <row r="622" spans="2:51" s="11" customFormat="1" ht="22.5" customHeight="1" x14ac:dyDescent="0.3">
      <c r="B622" s="175"/>
      <c r="C622" s="176"/>
      <c r="D622" s="176"/>
      <c r="E622" s="177" t="s">
        <v>33</v>
      </c>
      <c r="F622" s="263" t="s">
        <v>234</v>
      </c>
      <c r="G622" s="262"/>
      <c r="H622" s="262"/>
      <c r="I622" s="262"/>
      <c r="J622" s="176"/>
      <c r="K622" s="178" t="s">
        <v>33</v>
      </c>
      <c r="L622" s="176"/>
      <c r="M622" s="176"/>
      <c r="N622" s="176"/>
      <c r="O622" s="176"/>
      <c r="P622" s="176"/>
      <c r="Q622" s="176"/>
      <c r="R622" s="179"/>
      <c r="T622" s="180"/>
      <c r="U622" s="176"/>
      <c r="V622" s="176"/>
      <c r="W622" s="176"/>
      <c r="X622" s="176"/>
      <c r="Y622" s="176"/>
      <c r="Z622" s="176"/>
      <c r="AA622" s="181"/>
      <c r="AT622" s="182" t="s">
        <v>173</v>
      </c>
      <c r="AU622" s="182" t="s">
        <v>102</v>
      </c>
      <c r="AV622" s="11" t="s">
        <v>24</v>
      </c>
      <c r="AW622" s="11" t="s">
        <v>40</v>
      </c>
      <c r="AX622" s="11" t="s">
        <v>84</v>
      </c>
      <c r="AY622" s="182" t="s">
        <v>165</v>
      </c>
    </row>
    <row r="623" spans="2:51" s="10" customFormat="1" ht="22.5" customHeight="1" x14ac:dyDescent="0.3">
      <c r="B623" s="167"/>
      <c r="C623" s="168"/>
      <c r="D623" s="168"/>
      <c r="E623" s="169" t="s">
        <v>33</v>
      </c>
      <c r="F623" s="260" t="s">
        <v>258</v>
      </c>
      <c r="G623" s="259"/>
      <c r="H623" s="259"/>
      <c r="I623" s="259"/>
      <c r="J623" s="168"/>
      <c r="K623" s="170">
        <v>30.206</v>
      </c>
      <c r="L623" s="168"/>
      <c r="M623" s="168"/>
      <c r="N623" s="168"/>
      <c r="O623" s="168"/>
      <c r="P623" s="168"/>
      <c r="Q623" s="168"/>
      <c r="R623" s="171"/>
      <c r="T623" s="172"/>
      <c r="U623" s="168"/>
      <c r="V623" s="168"/>
      <c r="W623" s="168"/>
      <c r="X623" s="168"/>
      <c r="Y623" s="168"/>
      <c r="Z623" s="168"/>
      <c r="AA623" s="173"/>
      <c r="AT623" s="174" t="s">
        <v>173</v>
      </c>
      <c r="AU623" s="174" t="s">
        <v>102</v>
      </c>
      <c r="AV623" s="10" t="s">
        <v>102</v>
      </c>
      <c r="AW623" s="10" t="s">
        <v>40</v>
      </c>
      <c r="AX623" s="10" t="s">
        <v>84</v>
      </c>
      <c r="AY623" s="174" t="s">
        <v>165</v>
      </c>
    </row>
    <row r="624" spans="2:51" s="10" customFormat="1" ht="22.5" customHeight="1" x14ac:dyDescent="0.3">
      <c r="B624" s="167"/>
      <c r="C624" s="168"/>
      <c r="D624" s="168"/>
      <c r="E624" s="169" t="s">
        <v>33</v>
      </c>
      <c r="F624" s="260" t="s">
        <v>259</v>
      </c>
      <c r="G624" s="259"/>
      <c r="H624" s="259"/>
      <c r="I624" s="259"/>
      <c r="J624" s="168"/>
      <c r="K624" s="170">
        <v>-2.9550000000000001</v>
      </c>
      <c r="L624" s="168"/>
      <c r="M624" s="168"/>
      <c r="N624" s="168"/>
      <c r="O624" s="168"/>
      <c r="P624" s="168"/>
      <c r="Q624" s="168"/>
      <c r="R624" s="171"/>
      <c r="T624" s="172"/>
      <c r="U624" s="168"/>
      <c r="V624" s="168"/>
      <c r="W624" s="168"/>
      <c r="X624" s="168"/>
      <c r="Y624" s="168"/>
      <c r="Z624" s="168"/>
      <c r="AA624" s="173"/>
      <c r="AT624" s="174" t="s">
        <v>173</v>
      </c>
      <c r="AU624" s="174" t="s">
        <v>102</v>
      </c>
      <c r="AV624" s="10" t="s">
        <v>102</v>
      </c>
      <c r="AW624" s="10" t="s">
        <v>40</v>
      </c>
      <c r="AX624" s="10" t="s">
        <v>84</v>
      </c>
      <c r="AY624" s="174" t="s">
        <v>165</v>
      </c>
    </row>
    <row r="625" spans="2:65" s="11" customFormat="1" ht="22.5" customHeight="1" x14ac:dyDescent="0.3">
      <c r="B625" s="175"/>
      <c r="C625" s="176"/>
      <c r="D625" s="176"/>
      <c r="E625" s="177" t="s">
        <v>33</v>
      </c>
      <c r="F625" s="263" t="s">
        <v>236</v>
      </c>
      <c r="G625" s="262"/>
      <c r="H625" s="262"/>
      <c r="I625" s="262"/>
      <c r="J625" s="176"/>
      <c r="K625" s="178" t="s">
        <v>33</v>
      </c>
      <c r="L625" s="176"/>
      <c r="M625" s="176"/>
      <c r="N625" s="176"/>
      <c r="O625" s="176"/>
      <c r="P625" s="176"/>
      <c r="Q625" s="176"/>
      <c r="R625" s="179"/>
      <c r="T625" s="180"/>
      <c r="U625" s="176"/>
      <c r="V625" s="176"/>
      <c r="W625" s="176"/>
      <c r="X625" s="176"/>
      <c r="Y625" s="176"/>
      <c r="Z625" s="176"/>
      <c r="AA625" s="181"/>
      <c r="AT625" s="182" t="s">
        <v>173</v>
      </c>
      <c r="AU625" s="182" t="s">
        <v>102</v>
      </c>
      <c r="AV625" s="11" t="s">
        <v>24</v>
      </c>
      <c r="AW625" s="11" t="s">
        <v>40</v>
      </c>
      <c r="AX625" s="11" t="s">
        <v>84</v>
      </c>
      <c r="AY625" s="182" t="s">
        <v>165</v>
      </c>
    </row>
    <row r="626" spans="2:65" s="10" customFormat="1" ht="22.5" customHeight="1" x14ac:dyDescent="0.3">
      <c r="B626" s="167"/>
      <c r="C626" s="168"/>
      <c r="D626" s="168"/>
      <c r="E626" s="169" t="s">
        <v>33</v>
      </c>
      <c r="F626" s="260" t="s">
        <v>260</v>
      </c>
      <c r="G626" s="259"/>
      <c r="H626" s="259"/>
      <c r="I626" s="259"/>
      <c r="J626" s="168"/>
      <c r="K626" s="170">
        <v>23.71</v>
      </c>
      <c r="L626" s="168"/>
      <c r="M626" s="168"/>
      <c r="N626" s="168"/>
      <c r="O626" s="168"/>
      <c r="P626" s="168"/>
      <c r="Q626" s="168"/>
      <c r="R626" s="171"/>
      <c r="T626" s="172"/>
      <c r="U626" s="168"/>
      <c r="V626" s="168"/>
      <c r="W626" s="168"/>
      <c r="X626" s="168"/>
      <c r="Y626" s="168"/>
      <c r="Z626" s="168"/>
      <c r="AA626" s="173"/>
      <c r="AT626" s="174" t="s">
        <v>173</v>
      </c>
      <c r="AU626" s="174" t="s">
        <v>102</v>
      </c>
      <c r="AV626" s="10" t="s">
        <v>102</v>
      </c>
      <c r="AW626" s="10" t="s">
        <v>40</v>
      </c>
      <c r="AX626" s="10" t="s">
        <v>84</v>
      </c>
      <c r="AY626" s="174" t="s">
        <v>165</v>
      </c>
    </row>
    <row r="627" spans="2:65" s="10" customFormat="1" ht="22.5" customHeight="1" x14ac:dyDescent="0.3">
      <c r="B627" s="167"/>
      <c r="C627" s="168"/>
      <c r="D627" s="168"/>
      <c r="E627" s="169" t="s">
        <v>33</v>
      </c>
      <c r="F627" s="260" t="s">
        <v>261</v>
      </c>
      <c r="G627" s="259"/>
      <c r="H627" s="259"/>
      <c r="I627" s="259"/>
      <c r="J627" s="168"/>
      <c r="K627" s="170">
        <v>-3.1760000000000002</v>
      </c>
      <c r="L627" s="168"/>
      <c r="M627" s="168"/>
      <c r="N627" s="168"/>
      <c r="O627" s="168"/>
      <c r="P627" s="168"/>
      <c r="Q627" s="168"/>
      <c r="R627" s="171"/>
      <c r="T627" s="172"/>
      <c r="U627" s="168"/>
      <c r="V627" s="168"/>
      <c r="W627" s="168"/>
      <c r="X627" s="168"/>
      <c r="Y627" s="168"/>
      <c r="Z627" s="168"/>
      <c r="AA627" s="173"/>
      <c r="AT627" s="174" t="s">
        <v>173</v>
      </c>
      <c r="AU627" s="174" t="s">
        <v>102</v>
      </c>
      <c r="AV627" s="10" t="s">
        <v>102</v>
      </c>
      <c r="AW627" s="10" t="s">
        <v>40</v>
      </c>
      <c r="AX627" s="10" t="s">
        <v>84</v>
      </c>
      <c r="AY627" s="174" t="s">
        <v>165</v>
      </c>
    </row>
    <row r="628" spans="2:65" s="10" customFormat="1" ht="22.5" customHeight="1" x14ac:dyDescent="0.3">
      <c r="B628" s="167"/>
      <c r="C628" s="168"/>
      <c r="D628" s="168"/>
      <c r="E628" s="169" t="s">
        <v>33</v>
      </c>
      <c r="F628" s="260" t="s">
        <v>247</v>
      </c>
      <c r="G628" s="259"/>
      <c r="H628" s="259"/>
      <c r="I628" s="259"/>
      <c r="J628" s="168"/>
      <c r="K628" s="170">
        <v>1.361</v>
      </c>
      <c r="L628" s="168"/>
      <c r="M628" s="168"/>
      <c r="N628" s="168"/>
      <c r="O628" s="168"/>
      <c r="P628" s="168"/>
      <c r="Q628" s="168"/>
      <c r="R628" s="171"/>
      <c r="T628" s="172"/>
      <c r="U628" s="168"/>
      <c r="V628" s="168"/>
      <c r="W628" s="168"/>
      <c r="X628" s="168"/>
      <c r="Y628" s="168"/>
      <c r="Z628" s="168"/>
      <c r="AA628" s="173"/>
      <c r="AT628" s="174" t="s">
        <v>173</v>
      </c>
      <c r="AU628" s="174" t="s">
        <v>102</v>
      </c>
      <c r="AV628" s="10" t="s">
        <v>102</v>
      </c>
      <c r="AW628" s="10" t="s">
        <v>40</v>
      </c>
      <c r="AX628" s="10" t="s">
        <v>84</v>
      </c>
      <c r="AY628" s="174" t="s">
        <v>165</v>
      </c>
    </row>
    <row r="629" spans="2:65" s="1" customFormat="1" ht="22.5" customHeight="1" x14ac:dyDescent="0.3">
      <c r="B629" s="32"/>
      <c r="C629" s="183" t="s">
        <v>953</v>
      </c>
      <c r="D629" s="183" t="s">
        <v>271</v>
      </c>
      <c r="E629" s="184" t="s">
        <v>954</v>
      </c>
      <c r="F629" s="264" t="s">
        <v>955</v>
      </c>
      <c r="G629" s="265"/>
      <c r="H629" s="265"/>
      <c r="I629" s="265"/>
      <c r="J629" s="185" t="s">
        <v>169</v>
      </c>
      <c r="K629" s="186">
        <v>155.85599999999999</v>
      </c>
      <c r="L629" s="266">
        <v>0</v>
      </c>
      <c r="M629" s="265"/>
      <c r="N629" s="267">
        <f>ROUND(L629*K629,2)</f>
        <v>0</v>
      </c>
      <c r="O629" s="255"/>
      <c r="P629" s="255"/>
      <c r="Q629" s="255"/>
      <c r="R629" s="34"/>
      <c r="T629" s="164" t="s">
        <v>33</v>
      </c>
      <c r="U629" s="41" t="s">
        <v>49</v>
      </c>
      <c r="V629" s="33"/>
      <c r="W629" s="165">
        <f>V629*K629</f>
        <v>0</v>
      </c>
      <c r="X629" s="165">
        <v>2.2700000000000001E-2</v>
      </c>
      <c r="Y629" s="165">
        <f>X629*K629</f>
        <v>3.5379312000000001</v>
      </c>
      <c r="Z629" s="165">
        <v>0</v>
      </c>
      <c r="AA629" s="166">
        <f>Z629*K629</f>
        <v>0</v>
      </c>
      <c r="AR629" s="15" t="s">
        <v>387</v>
      </c>
      <c r="AT629" s="15" t="s">
        <v>271</v>
      </c>
      <c r="AU629" s="15" t="s">
        <v>102</v>
      </c>
      <c r="AY629" s="15" t="s">
        <v>165</v>
      </c>
      <c r="BE629" s="103">
        <f>IF(U629="základní",N629,0)</f>
        <v>0</v>
      </c>
      <c r="BF629" s="103">
        <f>IF(U629="snížená",N629,0)</f>
        <v>0</v>
      </c>
      <c r="BG629" s="103">
        <f>IF(U629="zákl. přenesená",N629,0)</f>
        <v>0</v>
      </c>
      <c r="BH629" s="103">
        <f>IF(U629="sníž. přenesená",N629,0)</f>
        <v>0</v>
      </c>
      <c r="BI629" s="103">
        <f>IF(U629="nulová",N629,0)</f>
        <v>0</v>
      </c>
      <c r="BJ629" s="15" t="s">
        <v>24</v>
      </c>
      <c r="BK629" s="103">
        <f>ROUND(L629*K629,2)</f>
        <v>0</v>
      </c>
      <c r="BL629" s="15" t="s">
        <v>282</v>
      </c>
      <c r="BM629" s="15" t="s">
        <v>956</v>
      </c>
    </row>
    <row r="630" spans="2:65" s="1" customFormat="1" ht="31.5" customHeight="1" x14ac:dyDescent="0.3">
      <c r="B630" s="32"/>
      <c r="C630" s="160" t="s">
        <v>957</v>
      </c>
      <c r="D630" s="160" t="s">
        <v>166</v>
      </c>
      <c r="E630" s="161" t="s">
        <v>958</v>
      </c>
      <c r="F630" s="254" t="s">
        <v>959</v>
      </c>
      <c r="G630" s="255"/>
      <c r="H630" s="255"/>
      <c r="I630" s="255"/>
      <c r="J630" s="162" t="s">
        <v>169</v>
      </c>
      <c r="K630" s="163">
        <v>8.1910000000000007</v>
      </c>
      <c r="L630" s="256">
        <v>0</v>
      </c>
      <c r="M630" s="255"/>
      <c r="N630" s="257">
        <f>ROUND(L630*K630,2)</f>
        <v>0</v>
      </c>
      <c r="O630" s="255"/>
      <c r="P630" s="255"/>
      <c r="Q630" s="255"/>
      <c r="R630" s="34"/>
      <c r="T630" s="164" t="s">
        <v>33</v>
      </c>
      <c r="U630" s="41" t="s">
        <v>49</v>
      </c>
      <c r="V630" s="33"/>
      <c r="W630" s="165">
        <f>V630*K630</f>
        <v>0</v>
      </c>
      <c r="X630" s="165">
        <v>0</v>
      </c>
      <c r="Y630" s="165">
        <f>X630*K630</f>
        <v>0</v>
      </c>
      <c r="Z630" s="165">
        <v>0</v>
      </c>
      <c r="AA630" s="166">
        <f>Z630*K630</f>
        <v>0</v>
      </c>
      <c r="AR630" s="15" t="s">
        <v>282</v>
      </c>
      <c r="AT630" s="15" t="s">
        <v>166</v>
      </c>
      <c r="AU630" s="15" t="s">
        <v>102</v>
      </c>
      <c r="AY630" s="15" t="s">
        <v>165</v>
      </c>
      <c r="BE630" s="103">
        <f>IF(U630="základní",N630,0)</f>
        <v>0</v>
      </c>
      <c r="BF630" s="103">
        <f>IF(U630="snížená",N630,0)</f>
        <v>0</v>
      </c>
      <c r="BG630" s="103">
        <f>IF(U630="zákl. přenesená",N630,0)</f>
        <v>0</v>
      </c>
      <c r="BH630" s="103">
        <f>IF(U630="sníž. přenesená",N630,0)</f>
        <v>0</v>
      </c>
      <c r="BI630" s="103">
        <f>IF(U630="nulová",N630,0)</f>
        <v>0</v>
      </c>
      <c r="BJ630" s="15" t="s">
        <v>24</v>
      </c>
      <c r="BK630" s="103">
        <f>ROUND(L630*K630,2)</f>
        <v>0</v>
      </c>
      <c r="BL630" s="15" t="s">
        <v>282</v>
      </c>
      <c r="BM630" s="15" t="s">
        <v>960</v>
      </c>
    </row>
    <row r="631" spans="2:65" s="11" customFormat="1" ht="22.5" customHeight="1" x14ac:dyDescent="0.3">
      <c r="B631" s="175"/>
      <c r="C631" s="176"/>
      <c r="D631" s="176"/>
      <c r="E631" s="177" t="s">
        <v>33</v>
      </c>
      <c r="F631" s="261" t="s">
        <v>227</v>
      </c>
      <c r="G631" s="262"/>
      <c r="H631" s="262"/>
      <c r="I631" s="262"/>
      <c r="J631" s="176"/>
      <c r="K631" s="178" t="s">
        <v>33</v>
      </c>
      <c r="L631" s="176"/>
      <c r="M631" s="176"/>
      <c r="N631" s="176"/>
      <c r="O631" s="176"/>
      <c r="P631" s="176"/>
      <c r="Q631" s="176"/>
      <c r="R631" s="179"/>
      <c r="T631" s="180"/>
      <c r="U631" s="176"/>
      <c r="V631" s="176"/>
      <c r="W631" s="176"/>
      <c r="X631" s="176"/>
      <c r="Y631" s="176"/>
      <c r="Z631" s="176"/>
      <c r="AA631" s="181"/>
      <c r="AT631" s="182" t="s">
        <v>173</v>
      </c>
      <c r="AU631" s="182" t="s">
        <v>102</v>
      </c>
      <c r="AV631" s="11" t="s">
        <v>24</v>
      </c>
      <c r="AW631" s="11" t="s">
        <v>40</v>
      </c>
      <c r="AX631" s="11" t="s">
        <v>84</v>
      </c>
      <c r="AY631" s="182" t="s">
        <v>165</v>
      </c>
    </row>
    <row r="632" spans="2:65" s="10" customFormat="1" ht="22.5" customHeight="1" x14ac:dyDescent="0.3">
      <c r="B632" s="167"/>
      <c r="C632" s="168"/>
      <c r="D632" s="168"/>
      <c r="E632" s="169" t="s">
        <v>33</v>
      </c>
      <c r="F632" s="260" t="s">
        <v>251</v>
      </c>
      <c r="G632" s="259"/>
      <c r="H632" s="259"/>
      <c r="I632" s="259"/>
      <c r="J632" s="168"/>
      <c r="K632" s="170">
        <v>9.3729999999999993</v>
      </c>
      <c r="L632" s="168"/>
      <c r="M632" s="168"/>
      <c r="N632" s="168"/>
      <c r="O632" s="168"/>
      <c r="P632" s="168"/>
      <c r="Q632" s="168"/>
      <c r="R632" s="171"/>
      <c r="T632" s="172"/>
      <c r="U632" s="168"/>
      <c r="V632" s="168"/>
      <c r="W632" s="168"/>
      <c r="X632" s="168"/>
      <c r="Y632" s="168"/>
      <c r="Z632" s="168"/>
      <c r="AA632" s="173"/>
      <c r="AT632" s="174" t="s">
        <v>173</v>
      </c>
      <c r="AU632" s="174" t="s">
        <v>102</v>
      </c>
      <c r="AV632" s="10" t="s">
        <v>102</v>
      </c>
      <c r="AW632" s="10" t="s">
        <v>40</v>
      </c>
      <c r="AX632" s="10" t="s">
        <v>84</v>
      </c>
      <c r="AY632" s="174" t="s">
        <v>165</v>
      </c>
    </row>
    <row r="633" spans="2:65" s="10" customFormat="1" ht="22.5" customHeight="1" x14ac:dyDescent="0.3">
      <c r="B633" s="167"/>
      <c r="C633" s="168"/>
      <c r="D633" s="168"/>
      <c r="E633" s="169" t="s">
        <v>33</v>
      </c>
      <c r="F633" s="260" t="s">
        <v>252</v>
      </c>
      <c r="G633" s="259"/>
      <c r="H633" s="259"/>
      <c r="I633" s="259"/>
      <c r="J633" s="168"/>
      <c r="K633" s="170">
        <v>-1.1819999999999999</v>
      </c>
      <c r="L633" s="168"/>
      <c r="M633" s="168"/>
      <c r="N633" s="168"/>
      <c r="O633" s="168"/>
      <c r="P633" s="168"/>
      <c r="Q633" s="168"/>
      <c r="R633" s="171"/>
      <c r="T633" s="172"/>
      <c r="U633" s="168"/>
      <c r="V633" s="168"/>
      <c r="W633" s="168"/>
      <c r="X633" s="168"/>
      <c r="Y633" s="168"/>
      <c r="Z633" s="168"/>
      <c r="AA633" s="173"/>
      <c r="AT633" s="174" t="s">
        <v>173</v>
      </c>
      <c r="AU633" s="174" t="s">
        <v>102</v>
      </c>
      <c r="AV633" s="10" t="s">
        <v>102</v>
      </c>
      <c r="AW633" s="10" t="s">
        <v>40</v>
      </c>
      <c r="AX633" s="10" t="s">
        <v>84</v>
      </c>
      <c r="AY633" s="174" t="s">
        <v>165</v>
      </c>
    </row>
    <row r="634" spans="2:65" s="1" customFormat="1" ht="31.5" customHeight="1" x14ac:dyDescent="0.3">
      <c r="B634" s="32"/>
      <c r="C634" s="160" t="s">
        <v>961</v>
      </c>
      <c r="D634" s="160" t="s">
        <v>166</v>
      </c>
      <c r="E634" s="161" t="s">
        <v>962</v>
      </c>
      <c r="F634" s="254" t="s">
        <v>963</v>
      </c>
      <c r="G634" s="255"/>
      <c r="H634" s="255"/>
      <c r="I634" s="255"/>
      <c r="J634" s="162" t="s">
        <v>169</v>
      </c>
      <c r="K634" s="163">
        <v>135.52699999999999</v>
      </c>
      <c r="L634" s="256">
        <v>0</v>
      </c>
      <c r="M634" s="255"/>
      <c r="N634" s="257">
        <f>ROUND(L634*K634,2)</f>
        <v>0</v>
      </c>
      <c r="O634" s="255"/>
      <c r="P634" s="255"/>
      <c r="Q634" s="255"/>
      <c r="R634" s="34"/>
      <c r="T634" s="164" t="s">
        <v>33</v>
      </c>
      <c r="U634" s="41" t="s">
        <v>49</v>
      </c>
      <c r="V634" s="33"/>
      <c r="W634" s="165">
        <f>V634*K634</f>
        <v>0</v>
      </c>
      <c r="X634" s="165">
        <v>8.0000000000000002E-3</v>
      </c>
      <c r="Y634" s="165">
        <f>X634*K634</f>
        <v>1.0842159999999998</v>
      </c>
      <c r="Z634" s="165">
        <v>0</v>
      </c>
      <c r="AA634" s="166">
        <f>Z634*K634</f>
        <v>0</v>
      </c>
      <c r="AR634" s="15" t="s">
        <v>282</v>
      </c>
      <c r="AT634" s="15" t="s">
        <v>166</v>
      </c>
      <c r="AU634" s="15" t="s">
        <v>102</v>
      </c>
      <c r="AY634" s="15" t="s">
        <v>165</v>
      </c>
      <c r="BE634" s="103">
        <f>IF(U634="základní",N634,0)</f>
        <v>0</v>
      </c>
      <c r="BF634" s="103">
        <f>IF(U634="snížená",N634,0)</f>
        <v>0</v>
      </c>
      <c r="BG634" s="103">
        <f>IF(U634="zákl. přenesená",N634,0)</f>
        <v>0</v>
      </c>
      <c r="BH634" s="103">
        <f>IF(U634="sníž. přenesená",N634,0)</f>
        <v>0</v>
      </c>
      <c r="BI634" s="103">
        <f>IF(U634="nulová",N634,0)</f>
        <v>0</v>
      </c>
      <c r="BJ634" s="15" t="s">
        <v>24</v>
      </c>
      <c r="BK634" s="103">
        <f>ROUND(L634*K634,2)</f>
        <v>0</v>
      </c>
      <c r="BL634" s="15" t="s">
        <v>282</v>
      </c>
      <c r="BM634" s="15" t="s">
        <v>964</v>
      </c>
    </row>
    <row r="635" spans="2:65" s="1" customFormat="1" ht="31.5" customHeight="1" x14ac:dyDescent="0.3">
      <c r="B635" s="32"/>
      <c r="C635" s="160" t="s">
        <v>965</v>
      </c>
      <c r="D635" s="160" t="s">
        <v>166</v>
      </c>
      <c r="E635" s="161" t="s">
        <v>966</v>
      </c>
      <c r="F635" s="254" t="s">
        <v>967</v>
      </c>
      <c r="G635" s="255"/>
      <c r="H635" s="255"/>
      <c r="I635" s="255"/>
      <c r="J635" s="162" t="s">
        <v>169</v>
      </c>
      <c r="K635" s="163">
        <v>0.5</v>
      </c>
      <c r="L635" s="256">
        <v>0</v>
      </c>
      <c r="M635" s="255"/>
      <c r="N635" s="257">
        <f>ROUND(L635*K635,2)</f>
        <v>0</v>
      </c>
      <c r="O635" s="255"/>
      <c r="P635" s="255"/>
      <c r="Q635" s="255"/>
      <c r="R635" s="34"/>
      <c r="T635" s="164" t="s">
        <v>33</v>
      </c>
      <c r="U635" s="41" t="s">
        <v>49</v>
      </c>
      <c r="V635" s="33"/>
      <c r="W635" s="165">
        <f>V635*K635</f>
        <v>0</v>
      </c>
      <c r="X635" s="165">
        <v>5.7799999999999995E-4</v>
      </c>
      <c r="Y635" s="165">
        <f>X635*K635</f>
        <v>2.8899999999999998E-4</v>
      </c>
      <c r="Z635" s="165">
        <v>0</v>
      </c>
      <c r="AA635" s="166">
        <f>Z635*K635</f>
        <v>0</v>
      </c>
      <c r="AR635" s="15" t="s">
        <v>282</v>
      </c>
      <c r="AT635" s="15" t="s">
        <v>166</v>
      </c>
      <c r="AU635" s="15" t="s">
        <v>102</v>
      </c>
      <c r="AY635" s="15" t="s">
        <v>165</v>
      </c>
      <c r="BE635" s="103">
        <f>IF(U635="základní",N635,0)</f>
        <v>0</v>
      </c>
      <c r="BF635" s="103">
        <f>IF(U635="snížená",N635,0)</f>
        <v>0</v>
      </c>
      <c r="BG635" s="103">
        <f>IF(U635="zákl. přenesená",N635,0)</f>
        <v>0</v>
      </c>
      <c r="BH635" s="103">
        <f>IF(U635="sníž. přenesená",N635,0)</f>
        <v>0</v>
      </c>
      <c r="BI635" s="103">
        <f>IF(U635="nulová",N635,0)</f>
        <v>0</v>
      </c>
      <c r="BJ635" s="15" t="s">
        <v>24</v>
      </c>
      <c r="BK635" s="103">
        <f>ROUND(L635*K635,2)</f>
        <v>0</v>
      </c>
      <c r="BL635" s="15" t="s">
        <v>282</v>
      </c>
      <c r="BM635" s="15" t="s">
        <v>968</v>
      </c>
    </row>
    <row r="636" spans="2:65" s="10" customFormat="1" ht="22.5" customHeight="1" x14ac:dyDescent="0.3">
      <c r="B636" s="167"/>
      <c r="C636" s="168"/>
      <c r="D636" s="168"/>
      <c r="E636" s="169" t="s">
        <v>33</v>
      </c>
      <c r="F636" s="258" t="s">
        <v>969</v>
      </c>
      <c r="G636" s="259"/>
      <c r="H636" s="259"/>
      <c r="I636" s="259"/>
      <c r="J636" s="168"/>
      <c r="K636" s="170">
        <v>0.5</v>
      </c>
      <c r="L636" s="168"/>
      <c r="M636" s="168"/>
      <c r="N636" s="168"/>
      <c r="O636" s="168"/>
      <c r="P636" s="168"/>
      <c r="Q636" s="168"/>
      <c r="R636" s="171"/>
      <c r="T636" s="172"/>
      <c r="U636" s="168"/>
      <c r="V636" s="168"/>
      <c r="W636" s="168"/>
      <c r="X636" s="168"/>
      <c r="Y636" s="168"/>
      <c r="Z636" s="168"/>
      <c r="AA636" s="173"/>
      <c r="AT636" s="174" t="s">
        <v>173</v>
      </c>
      <c r="AU636" s="174" t="s">
        <v>102</v>
      </c>
      <c r="AV636" s="10" t="s">
        <v>102</v>
      </c>
      <c r="AW636" s="10" t="s">
        <v>40</v>
      </c>
      <c r="AX636" s="10" t="s">
        <v>84</v>
      </c>
      <c r="AY636" s="174" t="s">
        <v>165</v>
      </c>
    </row>
    <row r="637" spans="2:65" s="1" customFormat="1" ht="31.5" customHeight="1" x14ac:dyDescent="0.3">
      <c r="B637" s="32"/>
      <c r="C637" s="160" t="s">
        <v>970</v>
      </c>
      <c r="D637" s="160" t="s">
        <v>166</v>
      </c>
      <c r="E637" s="161" t="s">
        <v>971</v>
      </c>
      <c r="F637" s="254" t="s">
        <v>972</v>
      </c>
      <c r="G637" s="255"/>
      <c r="H637" s="255"/>
      <c r="I637" s="255"/>
      <c r="J637" s="162" t="s">
        <v>169</v>
      </c>
      <c r="K637" s="163">
        <v>4.68</v>
      </c>
      <c r="L637" s="256">
        <v>0</v>
      </c>
      <c r="M637" s="255"/>
      <c r="N637" s="257">
        <f>ROUND(L637*K637,2)</f>
        <v>0</v>
      </c>
      <c r="O637" s="255"/>
      <c r="P637" s="255"/>
      <c r="Q637" s="255"/>
      <c r="R637" s="34"/>
      <c r="T637" s="164" t="s">
        <v>33</v>
      </c>
      <c r="U637" s="41" t="s">
        <v>49</v>
      </c>
      <c r="V637" s="33"/>
      <c r="W637" s="165">
        <f>V637*K637</f>
        <v>0</v>
      </c>
      <c r="X637" s="165">
        <v>5.1800000000000001E-4</v>
      </c>
      <c r="Y637" s="165">
        <f>X637*K637</f>
        <v>2.4242399999999998E-3</v>
      </c>
      <c r="Z637" s="165">
        <v>0</v>
      </c>
      <c r="AA637" s="166">
        <f>Z637*K637</f>
        <v>0</v>
      </c>
      <c r="AR637" s="15" t="s">
        <v>282</v>
      </c>
      <c r="AT637" s="15" t="s">
        <v>166</v>
      </c>
      <c r="AU637" s="15" t="s">
        <v>102</v>
      </c>
      <c r="AY637" s="15" t="s">
        <v>165</v>
      </c>
      <c r="BE637" s="103">
        <f>IF(U637="základní",N637,0)</f>
        <v>0</v>
      </c>
      <c r="BF637" s="103">
        <f>IF(U637="snížená",N637,0)</f>
        <v>0</v>
      </c>
      <c r="BG637" s="103">
        <f>IF(U637="zákl. přenesená",N637,0)</f>
        <v>0</v>
      </c>
      <c r="BH637" s="103">
        <f>IF(U637="sníž. přenesená",N637,0)</f>
        <v>0</v>
      </c>
      <c r="BI637" s="103">
        <f>IF(U637="nulová",N637,0)</f>
        <v>0</v>
      </c>
      <c r="BJ637" s="15" t="s">
        <v>24</v>
      </c>
      <c r="BK637" s="103">
        <f>ROUND(L637*K637,2)</f>
        <v>0</v>
      </c>
      <c r="BL637" s="15" t="s">
        <v>282</v>
      </c>
      <c r="BM637" s="15" t="s">
        <v>973</v>
      </c>
    </row>
    <row r="638" spans="2:65" s="10" customFormat="1" ht="22.5" customHeight="1" x14ac:dyDescent="0.3">
      <c r="B638" s="167"/>
      <c r="C638" s="168"/>
      <c r="D638" s="168"/>
      <c r="E638" s="169" t="s">
        <v>33</v>
      </c>
      <c r="F638" s="258" t="s">
        <v>974</v>
      </c>
      <c r="G638" s="259"/>
      <c r="H638" s="259"/>
      <c r="I638" s="259"/>
      <c r="J638" s="168"/>
      <c r="K638" s="170">
        <v>2.92</v>
      </c>
      <c r="L638" s="168"/>
      <c r="M638" s="168"/>
      <c r="N638" s="168"/>
      <c r="O638" s="168"/>
      <c r="P638" s="168"/>
      <c r="Q638" s="168"/>
      <c r="R638" s="171"/>
      <c r="T638" s="172"/>
      <c r="U638" s="168"/>
      <c r="V638" s="168"/>
      <c r="W638" s="168"/>
      <c r="X638" s="168"/>
      <c r="Y638" s="168"/>
      <c r="Z638" s="168"/>
      <c r="AA638" s="173"/>
      <c r="AT638" s="174" t="s">
        <v>173</v>
      </c>
      <c r="AU638" s="174" t="s">
        <v>102</v>
      </c>
      <c r="AV638" s="10" t="s">
        <v>102</v>
      </c>
      <c r="AW638" s="10" t="s">
        <v>40</v>
      </c>
      <c r="AX638" s="10" t="s">
        <v>84</v>
      </c>
      <c r="AY638" s="174" t="s">
        <v>165</v>
      </c>
    </row>
    <row r="639" spans="2:65" s="10" customFormat="1" ht="22.5" customHeight="1" x14ac:dyDescent="0.3">
      <c r="B639" s="167"/>
      <c r="C639" s="168"/>
      <c r="D639" s="168"/>
      <c r="E639" s="169" t="s">
        <v>33</v>
      </c>
      <c r="F639" s="260" t="s">
        <v>975</v>
      </c>
      <c r="G639" s="259"/>
      <c r="H639" s="259"/>
      <c r="I639" s="259"/>
      <c r="J639" s="168"/>
      <c r="K639" s="170">
        <v>1.76</v>
      </c>
      <c r="L639" s="168"/>
      <c r="M639" s="168"/>
      <c r="N639" s="168"/>
      <c r="O639" s="168"/>
      <c r="P639" s="168"/>
      <c r="Q639" s="168"/>
      <c r="R639" s="171"/>
      <c r="T639" s="172"/>
      <c r="U639" s="168"/>
      <c r="V639" s="168"/>
      <c r="W639" s="168"/>
      <c r="X639" s="168"/>
      <c r="Y639" s="168"/>
      <c r="Z639" s="168"/>
      <c r="AA639" s="173"/>
      <c r="AT639" s="174" t="s">
        <v>173</v>
      </c>
      <c r="AU639" s="174" t="s">
        <v>102</v>
      </c>
      <c r="AV639" s="10" t="s">
        <v>102</v>
      </c>
      <c r="AW639" s="10" t="s">
        <v>40</v>
      </c>
      <c r="AX639" s="10" t="s">
        <v>84</v>
      </c>
      <c r="AY639" s="174" t="s">
        <v>165</v>
      </c>
    </row>
    <row r="640" spans="2:65" s="1" customFormat="1" ht="31.5" customHeight="1" x14ac:dyDescent="0.3">
      <c r="B640" s="32"/>
      <c r="C640" s="183" t="s">
        <v>976</v>
      </c>
      <c r="D640" s="183" t="s">
        <v>271</v>
      </c>
      <c r="E640" s="184" t="s">
        <v>977</v>
      </c>
      <c r="F640" s="264" t="s">
        <v>978</v>
      </c>
      <c r="G640" s="265"/>
      <c r="H640" s="265"/>
      <c r="I640" s="265"/>
      <c r="J640" s="185" t="s">
        <v>169</v>
      </c>
      <c r="K640" s="186">
        <v>5.18</v>
      </c>
      <c r="L640" s="266">
        <v>0</v>
      </c>
      <c r="M640" s="265"/>
      <c r="N640" s="267">
        <f>ROUND(L640*K640,2)</f>
        <v>0</v>
      </c>
      <c r="O640" s="255"/>
      <c r="P640" s="255"/>
      <c r="Q640" s="255"/>
      <c r="R640" s="34"/>
      <c r="T640" s="164" t="s">
        <v>33</v>
      </c>
      <c r="U640" s="41" t="s">
        <v>49</v>
      </c>
      <c r="V640" s="33"/>
      <c r="W640" s="165">
        <f>V640*K640</f>
        <v>0</v>
      </c>
      <c r="X640" s="165">
        <v>1.2E-2</v>
      </c>
      <c r="Y640" s="165">
        <f>X640*K640</f>
        <v>6.216E-2</v>
      </c>
      <c r="Z640" s="165">
        <v>0</v>
      </c>
      <c r="AA640" s="166">
        <f>Z640*K640</f>
        <v>0</v>
      </c>
      <c r="AR640" s="15" t="s">
        <v>387</v>
      </c>
      <c r="AT640" s="15" t="s">
        <v>271</v>
      </c>
      <c r="AU640" s="15" t="s">
        <v>102</v>
      </c>
      <c r="AY640" s="15" t="s">
        <v>165</v>
      </c>
      <c r="BE640" s="103">
        <f>IF(U640="základní",N640,0)</f>
        <v>0</v>
      </c>
      <c r="BF640" s="103">
        <f>IF(U640="snížená",N640,0)</f>
        <v>0</v>
      </c>
      <c r="BG640" s="103">
        <f>IF(U640="zákl. přenesená",N640,0)</f>
        <v>0</v>
      </c>
      <c r="BH640" s="103">
        <f>IF(U640="sníž. přenesená",N640,0)</f>
        <v>0</v>
      </c>
      <c r="BI640" s="103">
        <f>IF(U640="nulová",N640,0)</f>
        <v>0</v>
      </c>
      <c r="BJ640" s="15" t="s">
        <v>24</v>
      </c>
      <c r="BK640" s="103">
        <f>ROUND(L640*K640,2)</f>
        <v>0</v>
      </c>
      <c r="BL640" s="15" t="s">
        <v>282</v>
      </c>
      <c r="BM640" s="15" t="s">
        <v>979</v>
      </c>
    </row>
    <row r="641" spans="2:65" s="10" customFormat="1" ht="22.5" customHeight="1" x14ac:dyDescent="0.3">
      <c r="B641" s="167"/>
      <c r="C641" s="168"/>
      <c r="D641" s="168"/>
      <c r="E641" s="169" t="s">
        <v>33</v>
      </c>
      <c r="F641" s="258" t="s">
        <v>974</v>
      </c>
      <c r="G641" s="259"/>
      <c r="H641" s="259"/>
      <c r="I641" s="259"/>
      <c r="J641" s="168"/>
      <c r="K641" s="170">
        <v>2.92</v>
      </c>
      <c r="L641" s="168"/>
      <c r="M641" s="168"/>
      <c r="N641" s="168"/>
      <c r="O641" s="168"/>
      <c r="P641" s="168"/>
      <c r="Q641" s="168"/>
      <c r="R641" s="171"/>
      <c r="T641" s="172"/>
      <c r="U641" s="168"/>
      <c r="V641" s="168"/>
      <c r="W641" s="168"/>
      <c r="X641" s="168"/>
      <c r="Y641" s="168"/>
      <c r="Z641" s="168"/>
      <c r="AA641" s="173"/>
      <c r="AT641" s="174" t="s">
        <v>173</v>
      </c>
      <c r="AU641" s="174" t="s">
        <v>102</v>
      </c>
      <c r="AV641" s="10" t="s">
        <v>102</v>
      </c>
      <c r="AW641" s="10" t="s">
        <v>40</v>
      </c>
      <c r="AX641" s="10" t="s">
        <v>84</v>
      </c>
      <c r="AY641" s="174" t="s">
        <v>165</v>
      </c>
    </row>
    <row r="642" spans="2:65" s="10" customFormat="1" ht="22.5" customHeight="1" x14ac:dyDescent="0.3">
      <c r="B642" s="167"/>
      <c r="C642" s="168"/>
      <c r="D642" s="168"/>
      <c r="E642" s="169" t="s">
        <v>33</v>
      </c>
      <c r="F642" s="260" t="s">
        <v>975</v>
      </c>
      <c r="G642" s="259"/>
      <c r="H642" s="259"/>
      <c r="I642" s="259"/>
      <c r="J642" s="168"/>
      <c r="K642" s="170">
        <v>1.76</v>
      </c>
      <c r="L642" s="168"/>
      <c r="M642" s="168"/>
      <c r="N642" s="168"/>
      <c r="O642" s="168"/>
      <c r="P642" s="168"/>
      <c r="Q642" s="168"/>
      <c r="R642" s="171"/>
      <c r="T642" s="172"/>
      <c r="U642" s="168"/>
      <c r="V642" s="168"/>
      <c r="W642" s="168"/>
      <c r="X642" s="168"/>
      <c r="Y642" s="168"/>
      <c r="Z642" s="168"/>
      <c r="AA642" s="173"/>
      <c r="AT642" s="174" t="s">
        <v>173</v>
      </c>
      <c r="AU642" s="174" t="s">
        <v>102</v>
      </c>
      <c r="AV642" s="10" t="s">
        <v>102</v>
      </c>
      <c r="AW642" s="10" t="s">
        <v>40</v>
      </c>
      <c r="AX642" s="10" t="s">
        <v>84</v>
      </c>
      <c r="AY642" s="174" t="s">
        <v>165</v>
      </c>
    </row>
    <row r="643" spans="2:65" s="10" customFormat="1" ht="22.5" customHeight="1" x14ac:dyDescent="0.3">
      <c r="B643" s="167"/>
      <c r="C643" s="168"/>
      <c r="D643" s="168"/>
      <c r="E643" s="169" t="s">
        <v>33</v>
      </c>
      <c r="F643" s="260" t="s">
        <v>969</v>
      </c>
      <c r="G643" s="259"/>
      <c r="H643" s="259"/>
      <c r="I643" s="259"/>
      <c r="J643" s="168"/>
      <c r="K643" s="170">
        <v>0.5</v>
      </c>
      <c r="L643" s="168"/>
      <c r="M643" s="168"/>
      <c r="N643" s="168"/>
      <c r="O643" s="168"/>
      <c r="P643" s="168"/>
      <c r="Q643" s="168"/>
      <c r="R643" s="171"/>
      <c r="T643" s="172"/>
      <c r="U643" s="168"/>
      <c r="V643" s="168"/>
      <c r="W643" s="168"/>
      <c r="X643" s="168"/>
      <c r="Y643" s="168"/>
      <c r="Z643" s="168"/>
      <c r="AA643" s="173"/>
      <c r="AT643" s="174" t="s">
        <v>173</v>
      </c>
      <c r="AU643" s="174" t="s">
        <v>102</v>
      </c>
      <c r="AV643" s="10" t="s">
        <v>102</v>
      </c>
      <c r="AW643" s="10" t="s">
        <v>40</v>
      </c>
      <c r="AX643" s="10" t="s">
        <v>84</v>
      </c>
      <c r="AY643" s="174" t="s">
        <v>165</v>
      </c>
    </row>
    <row r="644" spans="2:65" s="1" customFormat="1" ht="22.5" customHeight="1" x14ac:dyDescent="0.3">
      <c r="B644" s="32"/>
      <c r="C644" s="160" t="s">
        <v>980</v>
      </c>
      <c r="D644" s="160" t="s">
        <v>166</v>
      </c>
      <c r="E644" s="161" t="s">
        <v>981</v>
      </c>
      <c r="F644" s="254" t="s">
        <v>982</v>
      </c>
      <c r="G644" s="255"/>
      <c r="H644" s="255"/>
      <c r="I644" s="255"/>
      <c r="J644" s="162" t="s">
        <v>183</v>
      </c>
      <c r="K644" s="163">
        <v>30.56</v>
      </c>
      <c r="L644" s="256">
        <v>0</v>
      </c>
      <c r="M644" s="255"/>
      <c r="N644" s="257">
        <f>ROUND(L644*K644,2)</f>
        <v>0</v>
      </c>
      <c r="O644" s="255"/>
      <c r="P644" s="255"/>
      <c r="Q644" s="255"/>
      <c r="R644" s="34"/>
      <c r="T644" s="164" t="s">
        <v>33</v>
      </c>
      <c r="U644" s="41" t="s">
        <v>49</v>
      </c>
      <c r="V644" s="33"/>
      <c r="W644" s="165">
        <f>V644*K644</f>
        <v>0</v>
      </c>
      <c r="X644" s="165">
        <v>2.5000000000000001E-4</v>
      </c>
      <c r="Y644" s="165">
        <f>X644*K644</f>
        <v>7.6400000000000001E-3</v>
      </c>
      <c r="Z644" s="165">
        <v>0</v>
      </c>
      <c r="AA644" s="166">
        <f>Z644*K644</f>
        <v>0</v>
      </c>
      <c r="AR644" s="15" t="s">
        <v>282</v>
      </c>
      <c r="AT644" s="15" t="s">
        <v>166</v>
      </c>
      <c r="AU644" s="15" t="s">
        <v>102</v>
      </c>
      <c r="AY644" s="15" t="s">
        <v>165</v>
      </c>
      <c r="BE644" s="103">
        <f>IF(U644="základní",N644,0)</f>
        <v>0</v>
      </c>
      <c r="BF644" s="103">
        <f>IF(U644="snížená",N644,0)</f>
        <v>0</v>
      </c>
      <c r="BG644" s="103">
        <f>IF(U644="zákl. přenesená",N644,0)</f>
        <v>0</v>
      </c>
      <c r="BH644" s="103">
        <f>IF(U644="sníž. přenesená",N644,0)</f>
        <v>0</v>
      </c>
      <c r="BI644" s="103">
        <f>IF(U644="nulová",N644,0)</f>
        <v>0</v>
      </c>
      <c r="BJ644" s="15" t="s">
        <v>24</v>
      </c>
      <c r="BK644" s="103">
        <f>ROUND(L644*K644,2)</f>
        <v>0</v>
      </c>
      <c r="BL644" s="15" t="s">
        <v>282</v>
      </c>
      <c r="BM644" s="15" t="s">
        <v>983</v>
      </c>
    </row>
    <row r="645" spans="2:65" s="10" customFormat="1" ht="22.5" customHeight="1" x14ac:dyDescent="0.3">
      <c r="B645" s="167"/>
      <c r="C645" s="168"/>
      <c r="D645" s="168"/>
      <c r="E645" s="169" t="s">
        <v>33</v>
      </c>
      <c r="F645" s="258" t="s">
        <v>984</v>
      </c>
      <c r="G645" s="259"/>
      <c r="H645" s="259"/>
      <c r="I645" s="259"/>
      <c r="J645" s="168"/>
      <c r="K645" s="170">
        <v>6.36</v>
      </c>
      <c r="L645" s="168"/>
      <c r="M645" s="168"/>
      <c r="N645" s="168"/>
      <c r="O645" s="168"/>
      <c r="P645" s="168"/>
      <c r="Q645" s="168"/>
      <c r="R645" s="171"/>
      <c r="T645" s="172"/>
      <c r="U645" s="168"/>
      <c r="V645" s="168"/>
      <c r="W645" s="168"/>
      <c r="X645" s="168"/>
      <c r="Y645" s="168"/>
      <c r="Z645" s="168"/>
      <c r="AA645" s="173"/>
      <c r="AT645" s="174" t="s">
        <v>173</v>
      </c>
      <c r="AU645" s="174" t="s">
        <v>102</v>
      </c>
      <c r="AV645" s="10" t="s">
        <v>102</v>
      </c>
      <c r="AW645" s="10" t="s">
        <v>40</v>
      </c>
      <c r="AX645" s="10" t="s">
        <v>84</v>
      </c>
      <c r="AY645" s="174" t="s">
        <v>165</v>
      </c>
    </row>
    <row r="646" spans="2:65" s="10" customFormat="1" ht="22.5" customHeight="1" x14ac:dyDescent="0.3">
      <c r="B646" s="167"/>
      <c r="C646" s="168"/>
      <c r="D646" s="168"/>
      <c r="E646" s="169" t="s">
        <v>33</v>
      </c>
      <c r="F646" s="260" t="s">
        <v>985</v>
      </c>
      <c r="G646" s="259"/>
      <c r="H646" s="259"/>
      <c r="I646" s="259"/>
      <c r="J646" s="168"/>
      <c r="K646" s="170">
        <v>8.07</v>
      </c>
      <c r="L646" s="168"/>
      <c r="M646" s="168"/>
      <c r="N646" s="168"/>
      <c r="O646" s="168"/>
      <c r="P646" s="168"/>
      <c r="Q646" s="168"/>
      <c r="R646" s="171"/>
      <c r="T646" s="172"/>
      <c r="U646" s="168"/>
      <c r="V646" s="168"/>
      <c r="W646" s="168"/>
      <c r="X646" s="168"/>
      <c r="Y646" s="168"/>
      <c r="Z646" s="168"/>
      <c r="AA646" s="173"/>
      <c r="AT646" s="174" t="s">
        <v>173</v>
      </c>
      <c r="AU646" s="174" t="s">
        <v>102</v>
      </c>
      <c r="AV646" s="10" t="s">
        <v>102</v>
      </c>
      <c r="AW646" s="10" t="s">
        <v>40</v>
      </c>
      <c r="AX646" s="10" t="s">
        <v>84</v>
      </c>
      <c r="AY646" s="174" t="s">
        <v>165</v>
      </c>
    </row>
    <row r="647" spans="2:65" s="10" customFormat="1" ht="22.5" customHeight="1" x14ac:dyDescent="0.3">
      <c r="B647" s="167"/>
      <c r="C647" s="168"/>
      <c r="D647" s="168"/>
      <c r="E647" s="169" t="s">
        <v>33</v>
      </c>
      <c r="F647" s="260" t="s">
        <v>986</v>
      </c>
      <c r="G647" s="259"/>
      <c r="H647" s="259"/>
      <c r="I647" s="259"/>
      <c r="J647" s="168"/>
      <c r="K647" s="170">
        <v>0</v>
      </c>
      <c r="L647" s="168"/>
      <c r="M647" s="168"/>
      <c r="N647" s="168"/>
      <c r="O647" s="168"/>
      <c r="P647" s="168"/>
      <c r="Q647" s="168"/>
      <c r="R647" s="171"/>
      <c r="T647" s="172"/>
      <c r="U647" s="168"/>
      <c r="V647" s="168"/>
      <c r="W647" s="168"/>
      <c r="X647" s="168"/>
      <c r="Y647" s="168"/>
      <c r="Z647" s="168"/>
      <c r="AA647" s="173"/>
      <c r="AT647" s="174" t="s">
        <v>173</v>
      </c>
      <c r="AU647" s="174" t="s">
        <v>102</v>
      </c>
      <c r="AV647" s="10" t="s">
        <v>102</v>
      </c>
      <c r="AW647" s="10" t="s">
        <v>40</v>
      </c>
      <c r="AX647" s="10" t="s">
        <v>84</v>
      </c>
      <c r="AY647" s="174" t="s">
        <v>165</v>
      </c>
    </row>
    <row r="648" spans="2:65" s="10" customFormat="1" ht="22.5" customHeight="1" x14ac:dyDescent="0.3">
      <c r="B648" s="167"/>
      <c r="C648" s="168"/>
      <c r="D648" s="168"/>
      <c r="E648" s="169" t="s">
        <v>33</v>
      </c>
      <c r="F648" s="260" t="s">
        <v>987</v>
      </c>
      <c r="G648" s="259"/>
      <c r="H648" s="259"/>
      <c r="I648" s="259"/>
      <c r="J648" s="168"/>
      <c r="K648" s="170">
        <v>0</v>
      </c>
      <c r="L648" s="168"/>
      <c r="M648" s="168"/>
      <c r="N648" s="168"/>
      <c r="O648" s="168"/>
      <c r="P648" s="168"/>
      <c r="Q648" s="168"/>
      <c r="R648" s="171"/>
      <c r="T648" s="172"/>
      <c r="U648" s="168"/>
      <c r="V648" s="168"/>
      <c r="W648" s="168"/>
      <c r="X648" s="168"/>
      <c r="Y648" s="168"/>
      <c r="Z648" s="168"/>
      <c r="AA648" s="173"/>
      <c r="AT648" s="174" t="s">
        <v>173</v>
      </c>
      <c r="AU648" s="174" t="s">
        <v>102</v>
      </c>
      <c r="AV648" s="10" t="s">
        <v>102</v>
      </c>
      <c r="AW648" s="10" t="s">
        <v>40</v>
      </c>
      <c r="AX648" s="10" t="s">
        <v>84</v>
      </c>
      <c r="AY648" s="174" t="s">
        <v>165</v>
      </c>
    </row>
    <row r="649" spans="2:65" s="10" customFormat="1" ht="22.5" customHeight="1" x14ac:dyDescent="0.3">
      <c r="B649" s="167"/>
      <c r="C649" s="168"/>
      <c r="D649" s="168"/>
      <c r="E649" s="169" t="s">
        <v>33</v>
      </c>
      <c r="F649" s="260" t="s">
        <v>988</v>
      </c>
      <c r="G649" s="259"/>
      <c r="H649" s="259"/>
      <c r="I649" s="259"/>
      <c r="J649" s="168"/>
      <c r="K649" s="170">
        <v>7.45</v>
      </c>
      <c r="L649" s="168"/>
      <c r="M649" s="168"/>
      <c r="N649" s="168"/>
      <c r="O649" s="168"/>
      <c r="P649" s="168"/>
      <c r="Q649" s="168"/>
      <c r="R649" s="171"/>
      <c r="T649" s="172"/>
      <c r="U649" s="168"/>
      <c r="V649" s="168"/>
      <c r="W649" s="168"/>
      <c r="X649" s="168"/>
      <c r="Y649" s="168"/>
      <c r="Z649" s="168"/>
      <c r="AA649" s="173"/>
      <c r="AT649" s="174" t="s">
        <v>173</v>
      </c>
      <c r="AU649" s="174" t="s">
        <v>102</v>
      </c>
      <c r="AV649" s="10" t="s">
        <v>102</v>
      </c>
      <c r="AW649" s="10" t="s">
        <v>40</v>
      </c>
      <c r="AX649" s="10" t="s">
        <v>84</v>
      </c>
      <c r="AY649" s="174" t="s">
        <v>165</v>
      </c>
    </row>
    <row r="650" spans="2:65" s="10" customFormat="1" ht="22.5" customHeight="1" x14ac:dyDescent="0.3">
      <c r="B650" s="167"/>
      <c r="C650" s="168"/>
      <c r="D650" s="168"/>
      <c r="E650" s="169" t="s">
        <v>33</v>
      </c>
      <c r="F650" s="260" t="s">
        <v>989</v>
      </c>
      <c r="G650" s="259"/>
      <c r="H650" s="259"/>
      <c r="I650" s="259"/>
      <c r="J650" s="168"/>
      <c r="K650" s="170">
        <v>2.3199999999999998</v>
      </c>
      <c r="L650" s="168"/>
      <c r="M650" s="168"/>
      <c r="N650" s="168"/>
      <c r="O650" s="168"/>
      <c r="P650" s="168"/>
      <c r="Q650" s="168"/>
      <c r="R650" s="171"/>
      <c r="T650" s="172"/>
      <c r="U650" s="168"/>
      <c r="V650" s="168"/>
      <c r="W650" s="168"/>
      <c r="X650" s="168"/>
      <c r="Y650" s="168"/>
      <c r="Z650" s="168"/>
      <c r="AA650" s="173"/>
      <c r="AT650" s="174" t="s">
        <v>173</v>
      </c>
      <c r="AU650" s="174" t="s">
        <v>102</v>
      </c>
      <c r="AV650" s="10" t="s">
        <v>102</v>
      </c>
      <c r="AW650" s="10" t="s">
        <v>40</v>
      </c>
      <c r="AX650" s="10" t="s">
        <v>84</v>
      </c>
      <c r="AY650" s="174" t="s">
        <v>165</v>
      </c>
    </row>
    <row r="651" spans="2:65" s="10" customFormat="1" ht="22.5" customHeight="1" x14ac:dyDescent="0.3">
      <c r="B651" s="167"/>
      <c r="C651" s="168"/>
      <c r="D651" s="168"/>
      <c r="E651" s="169" t="s">
        <v>33</v>
      </c>
      <c r="F651" s="260" t="s">
        <v>990</v>
      </c>
      <c r="G651" s="259"/>
      <c r="H651" s="259"/>
      <c r="I651" s="259"/>
      <c r="J651" s="168"/>
      <c r="K651" s="170">
        <v>6.36</v>
      </c>
      <c r="L651" s="168"/>
      <c r="M651" s="168"/>
      <c r="N651" s="168"/>
      <c r="O651" s="168"/>
      <c r="P651" s="168"/>
      <c r="Q651" s="168"/>
      <c r="R651" s="171"/>
      <c r="T651" s="172"/>
      <c r="U651" s="168"/>
      <c r="V651" s="168"/>
      <c r="W651" s="168"/>
      <c r="X651" s="168"/>
      <c r="Y651" s="168"/>
      <c r="Z651" s="168"/>
      <c r="AA651" s="173"/>
      <c r="AT651" s="174" t="s">
        <v>173</v>
      </c>
      <c r="AU651" s="174" t="s">
        <v>102</v>
      </c>
      <c r="AV651" s="10" t="s">
        <v>102</v>
      </c>
      <c r="AW651" s="10" t="s">
        <v>40</v>
      </c>
      <c r="AX651" s="10" t="s">
        <v>84</v>
      </c>
      <c r="AY651" s="174" t="s">
        <v>165</v>
      </c>
    </row>
    <row r="652" spans="2:65" s="1" customFormat="1" ht="31.5" customHeight="1" x14ac:dyDescent="0.3">
      <c r="B652" s="32"/>
      <c r="C652" s="183" t="s">
        <v>991</v>
      </c>
      <c r="D652" s="183" t="s">
        <v>271</v>
      </c>
      <c r="E652" s="184" t="s">
        <v>992</v>
      </c>
      <c r="F652" s="264" t="s">
        <v>993</v>
      </c>
      <c r="G652" s="265"/>
      <c r="H652" s="265"/>
      <c r="I652" s="265"/>
      <c r="J652" s="185" t="s">
        <v>183</v>
      </c>
      <c r="K652" s="186">
        <v>36.671999999999997</v>
      </c>
      <c r="L652" s="266">
        <v>0</v>
      </c>
      <c r="M652" s="265"/>
      <c r="N652" s="267">
        <f>ROUND(L652*K652,2)</f>
        <v>0</v>
      </c>
      <c r="O652" s="255"/>
      <c r="P652" s="255"/>
      <c r="Q652" s="255"/>
      <c r="R652" s="34"/>
      <c r="T652" s="164" t="s">
        <v>33</v>
      </c>
      <c r="U652" s="41" t="s">
        <v>49</v>
      </c>
      <c r="V652" s="33"/>
      <c r="W652" s="165">
        <f>V652*K652</f>
        <v>0</v>
      </c>
      <c r="X652" s="165">
        <v>1.4999999999999999E-4</v>
      </c>
      <c r="Y652" s="165">
        <f>X652*K652</f>
        <v>5.5007999999999993E-3</v>
      </c>
      <c r="Z652" s="165">
        <v>0</v>
      </c>
      <c r="AA652" s="166">
        <f>Z652*K652</f>
        <v>0</v>
      </c>
      <c r="AR652" s="15" t="s">
        <v>387</v>
      </c>
      <c r="AT652" s="15" t="s">
        <v>271</v>
      </c>
      <c r="AU652" s="15" t="s">
        <v>102</v>
      </c>
      <c r="AY652" s="15" t="s">
        <v>165</v>
      </c>
      <c r="BE652" s="103">
        <f>IF(U652="základní",N652,0)</f>
        <v>0</v>
      </c>
      <c r="BF652" s="103">
        <f>IF(U652="snížená",N652,0)</f>
        <v>0</v>
      </c>
      <c r="BG652" s="103">
        <f>IF(U652="zákl. přenesená",N652,0)</f>
        <v>0</v>
      </c>
      <c r="BH652" s="103">
        <f>IF(U652="sníž. přenesená",N652,0)</f>
        <v>0</v>
      </c>
      <c r="BI652" s="103">
        <f>IF(U652="nulová",N652,0)</f>
        <v>0</v>
      </c>
      <c r="BJ652" s="15" t="s">
        <v>24</v>
      </c>
      <c r="BK652" s="103">
        <f>ROUND(L652*K652,2)</f>
        <v>0</v>
      </c>
      <c r="BL652" s="15" t="s">
        <v>282</v>
      </c>
      <c r="BM652" s="15" t="s">
        <v>994</v>
      </c>
    </row>
    <row r="653" spans="2:65" s="1" customFormat="1" ht="22.5" customHeight="1" x14ac:dyDescent="0.3">
      <c r="B653" s="32"/>
      <c r="C653" s="33"/>
      <c r="D653" s="33"/>
      <c r="E653" s="33"/>
      <c r="F653" s="268" t="s">
        <v>995</v>
      </c>
      <c r="G653" s="213"/>
      <c r="H653" s="213"/>
      <c r="I653" s="213"/>
      <c r="J653" s="33"/>
      <c r="K653" s="33"/>
      <c r="L653" s="33"/>
      <c r="M653" s="33"/>
      <c r="N653" s="33"/>
      <c r="O653" s="33"/>
      <c r="P653" s="33"/>
      <c r="Q653" s="33"/>
      <c r="R653" s="34"/>
      <c r="T653" s="75"/>
      <c r="U653" s="33"/>
      <c r="V653" s="33"/>
      <c r="W653" s="33"/>
      <c r="X653" s="33"/>
      <c r="Y653" s="33"/>
      <c r="Z653" s="33"/>
      <c r="AA653" s="76"/>
      <c r="AT653" s="15" t="s">
        <v>603</v>
      </c>
      <c r="AU653" s="15" t="s">
        <v>102</v>
      </c>
    </row>
    <row r="654" spans="2:65" s="1" customFormat="1" ht="22.5" customHeight="1" x14ac:dyDescent="0.3">
      <c r="B654" s="32"/>
      <c r="C654" s="160" t="s">
        <v>996</v>
      </c>
      <c r="D654" s="160" t="s">
        <v>166</v>
      </c>
      <c r="E654" s="161" t="s">
        <v>997</v>
      </c>
      <c r="F654" s="254" t="s">
        <v>998</v>
      </c>
      <c r="G654" s="255"/>
      <c r="H654" s="255"/>
      <c r="I654" s="255"/>
      <c r="J654" s="162" t="s">
        <v>169</v>
      </c>
      <c r="K654" s="163">
        <v>135.52699999999999</v>
      </c>
      <c r="L654" s="256">
        <v>0</v>
      </c>
      <c r="M654" s="255"/>
      <c r="N654" s="257">
        <f>ROUND(L654*K654,2)</f>
        <v>0</v>
      </c>
      <c r="O654" s="255"/>
      <c r="P654" s="255"/>
      <c r="Q654" s="255"/>
      <c r="R654" s="34"/>
      <c r="T654" s="164" t="s">
        <v>33</v>
      </c>
      <c r="U654" s="41" t="s">
        <v>49</v>
      </c>
      <c r="V654" s="33"/>
      <c r="W654" s="165">
        <f>V654*K654</f>
        <v>0</v>
      </c>
      <c r="X654" s="165">
        <v>2.9999999999999997E-4</v>
      </c>
      <c r="Y654" s="165">
        <f>X654*K654</f>
        <v>4.0658099999999996E-2</v>
      </c>
      <c r="Z654" s="165">
        <v>0</v>
      </c>
      <c r="AA654" s="166">
        <f>Z654*K654</f>
        <v>0</v>
      </c>
      <c r="AR654" s="15" t="s">
        <v>282</v>
      </c>
      <c r="AT654" s="15" t="s">
        <v>166</v>
      </c>
      <c r="AU654" s="15" t="s">
        <v>102</v>
      </c>
      <c r="AY654" s="15" t="s">
        <v>165</v>
      </c>
      <c r="BE654" s="103">
        <f>IF(U654="základní",N654,0)</f>
        <v>0</v>
      </c>
      <c r="BF654" s="103">
        <f>IF(U654="snížená",N654,0)</f>
        <v>0</v>
      </c>
      <c r="BG654" s="103">
        <f>IF(U654="zákl. přenesená",N654,0)</f>
        <v>0</v>
      </c>
      <c r="BH654" s="103">
        <f>IF(U654="sníž. přenesená",N654,0)</f>
        <v>0</v>
      </c>
      <c r="BI654" s="103">
        <f>IF(U654="nulová",N654,0)</f>
        <v>0</v>
      </c>
      <c r="BJ654" s="15" t="s">
        <v>24</v>
      </c>
      <c r="BK654" s="103">
        <f>ROUND(L654*K654,2)</f>
        <v>0</v>
      </c>
      <c r="BL654" s="15" t="s">
        <v>282</v>
      </c>
      <c r="BM654" s="15" t="s">
        <v>999</v>
      </c>
    </row>
    <row r="655" spans="2:65" s="1" customFormat="1" ht="22.5" customHeight="1" x14ac:dyDescent="0.3">
      <c r="B655" s="32"/>
      <c r="C655" s="160" t="s">
        <v>1000</v>
      </c>
      <c r="D655" s="160" t="s">
        <v>166</v>
      </c>
      <c r="E655" s="161" t="s">
        <v>1001</v>
      </c>
      <c r="F655" s="254" t="s">
        <v>1002</v>
      </c>
      <c r="G655" s="255"/>
      <c r="H655" s="255"/>
      <c r="I655" s="255"/>
      <c r="J655" s="162" t="s">
        <v>265</v>
      </c>
      <c r="K655" s="163">
        <v>24</v>
      </c>
      <c r="L655" s="256">
        <v>0</v>
      </c>
      <c r="M655" s="255"/>
      <c r="N655" s="257">
        <f>ROUND(L655*K655,2)</f>
        <v>0</v>
      </c>
      <c r="O655" s="255"/>
      <c r="P655" s="255"/>
      <c r="Q655" s="255"/>
      <c r="R655" s="34"/>
      <c r="T655" s="164" t="s">
        <v>33</v>
      </c>
      <c r="U655" s="41" t="s">
        <v>49</v>
      </c>
      <c r="V655" s="33"/>
      <c r="W655" s="165">
        <f>V655*K655</f>
        <v>0</v>
      </c>
      <c r="X655" s="165">
        <v>0</v>
      </c>
      <c r="Y655" s="165">
        <f>X655*K655</f>
        <v>0</v>
      </c>
      <c r="Z655" s="165">
        <v>0</v>
      </c>
      <c r="AA655" s="166">
        <f>Z655*K655</f>
        <v>0</v>
      </c>
      <c r="AR655" s="15" t="s">
        <v>282</v>
      </c>
      <c r="AT655" s="15" t="s">
        <v>166</v>
      </c>
      <c r="AU655" s="15" t="s">
        <v>102</v>
      </c>
      <c r="AY655" s="15" t="s">
        <v>165</v>
      </c>
      <c r="BE655" s="103">
        <f>IF(U655="základní",N655,0)</f>
        <v>0</v>
      </c>
      <c r="BF655" s="103">
        <f>IF(U655="snížená",N655,0)</f>
        <v>0</v>
      </c>
      <c r="BG655" s="103">
        <f>IF(U655="zákl. přenesená",N655,0)</f>
        <v>0</v>
      </c>
      <c r="BH655" s="103">
        <f>IF(U655="sníž. přenesená",N655,0)</f>
        <v>0</v>
      </c>
      <c r="BI655" s="103">
        <f>IF(U655="nulová",N655,0)</f>
        <v>0</v>
      </c>
      <c r="BJ655" s="15" t="s">
        <v>24</v>
      </c>
      <c r="BK655" s="103">
        <f>ROUND(L655*K655,2)</f>
        <v>0</v>
      </c>
      <c r="BL655" s="15" t="s">
        <v>282</v>
      </c>
      <c r="BM655" s="15" t="s">
        <v>1003</v>
      </c>
    </row>
    <row r="656" spans="2:65" s="10" customFormat="1" ht="22.5" customHeight="1" x14ac:dyDescent="0.3">
      <c r="B656" s="167"/>
      <c r="C656" s="168"/>
      <c r="D656" s="168"/>
      <c r="E656" s="169" t="s">
        <v>33</v>
      </c>
      <c r="F656" s="258" t="s">
        <v>1004</v>
      </c>
      <c r="G656" s="259"/>
      <c r="H656" s="259"/>
      <c r="I656" s="259"/>
      <c r="J656" s="168"/>
      <c r="K656" s="170">
        <v>2</v>
      </c>
      <c r="L656" s="168"/>
      <c r="M656" s="168"/>
      <c r="N656" s="168"/>
      <c r="O656" s="168"/>
      <c r="P656" s="168"/>
      <c r="Q656" s="168"/>
      <c r="R656" s="171"/>
      <c r="T656" s="172"/>
      <c r="U656" s="168"/>
      <c r="V656" s="168"/>
      <c r="W656" s="168"/>
      <c r="X656" s="168"/>
      <c r="Y656" s="168"/>
      <c r="Z656" s="168"/>
      <c r="AA656" s="173"/>
      <c r="AT656" s="174" t="s">
        <v>173</v>
      </c>
      <c r="AU656" s="174" t="s">
        <v>102</v>
      </c>
      <c r="AV656" s="10" t="s">
        <v>102</v>
      </c>
      <c r="AW656" s="10" t="s">
        <v>40</v>
      </c>
      <c r="AX656" s="10" t="s">
        <v>84</v>
      </c>
      <c r="AY656" s="174" t="s">
        <v>165</v>
      </c>
    </row>
    <row r="657" spans="2:65" s="10" customFormat="1" ht="22.5" customHeight="1" x14ac:dyDescent="0.3">
      <c r="B657" s="167"/>
      <c r="C657" s="168"/>
      <c r="D657" s="168"/>
      <c r="E657" s="169" t="s">
        <v>33</v>
      </c>
      <c r="F657" s="260" t="s">
        <v>1005</v>
      </c>
      <c r="G657" s="259"/>
      <c r="H657" s="259"/>
      <c r="I657" s="259"/>
      <c r="J657" s="168"/>
      <c r="K657" s="170">
        <v>18</v>
      </c>
      <c r="L657" s="168"/>
      <c r="M657" s="168"/>
      <c r="N657" s="168"/>
      <c r="O657" s="168"/>
      <c r="P657" s="168"/>
      <c r="Q657" s="168"/>
      <c r="R657" s="171"/>
      <c r="T657" s="172"/>
      <c r="U657" s="168"/>
      <c r="V657" s="168"/>
      <c r="W657" s="168"/>
      <c r="X657" s="168"/>
      <c r="Y657" s="168"/>
      <c r="Z657" s="168"/>
      <c r="AA657" s="173"/>
      <c r="AT657" s="174" t="s">
        <v>173</v>
      </c>
      <c r="AU657" s="174" t="s">
        <v>102</v>
      </c>
      <c r="AV657" s="10" t="s">
        <v>102</v>
      </c>
      <c r="AW657" s="10" t="s">
        <v>40</v>
      </c>
      <c r="AX657" s="10" t="s">
        <v>84</v>
      </c>
      <c r="AY657" s="174" t="s">
        <v>165</v>
      </c>
    </row>
    <row r="658" spans="2:65" s="10" customFormat="1" ht="22.5" customHeight="1" x14ac:dyDescent="0.3">
      <c r="B658" s="167"/>
      <c r="C658" s="168"/>
      <c r="D658" s="168"/>
      <c r="E658" s="169" t="s">
        <v>33</v>
      </c>
      <c r="F658" s="260" t="s">
        <v>1006</v>
      </c>
      <c r="G658" s="259"/>
      <c r="H658" s="259"/>
      <c r="I658" s="259"/>
      <c r="J658" s="168"/>
      <c r="K658" s="170">
        <v>4</v>
      </c>
      <c r="L658" s="168"/>
      <c r="M658" s="168"/>
      <c r="N658" s="168"/>
      <c r="O658" s="168"/>
      <c r="P658" s="168"/>
      <c r="Q658" s="168"/>
      <c r="R658" s="171"/>
      <c r="T658" s="172"/>
      <c r="U658" s="168"/>
      <c r="V658" s="168"/>
      <c r="W658" s="168"/>
      <c r="X658" s="168"/>
      <c r="Y658" s="168"/>
      <c r="Z658" s="168"/>
      <c r="AA658" s="173"/>
      <c r="AT658" s="174" t="s">
        <v>173</v>
      </c>
      <c r="AU658" s="174" t="s">
        <v>102</v>
      </c>
      <c r="AV658" s="10" t="s">
        <v>102</v>
      </c>
      <c r="AW658" s="10" t="s">
        <v>40</v>
      </c>
      <c r="AX658" s="10" t="s">
        <v>84</v>
      </c>
      <c r="AY658" s="174" t="s">
        <v>165</v>
      </c>
    </row>
    <row r="659" spans="2:65" s="1" customFormat="1" ht="22.5" customHeight="1" x14ac:dyDescent="0.3">
      <c r="B659" s="32"/>
      <c r="C659" s="160" t="s">
        <v>1007</v>
      </c>
      <c r="D659" s="160" t="s">
        <v>166</v>
      </c>
      <c r="E659" s="161" t="s">
        <v>1008</v>
      </c>
      <c r="F659" s="254" t="s">
        <v>1009</v>
      </c>
      <c r="G659" s="255"/>
      <c r="H659" s="255"/>
      <c r="I659" s="255"/>
      <c r="J659" s="162" t="s">
        <v>265</v>
      </c>
      <c r="K659" s="163">
        <v>8</v>
      </c>
      <c r="L659" s="256">
        <v>0</v>
      </c>
      <c r="M659" s="255"/>
      <c r="N659" s="257">
        <f>ROUND(L659*K659,2)</f>
        <v>0</v>
      </c>
      <c r="O659" s="255"/>
      <c r="P659" s="255"/>
      <c r="Q659" s="255"/>
      <c r="R659" s="34"/>
      <c r="T659" s="164" t="s">
        <v>33</v>
      </c>
      <c r="U659" s="41" t="s">
        <v>49</v>
      </c>
      <c r="V659" s="33"/>
      <c r="W659" s="165">
        <f>V659*K659</f>
        <v>0</v>
      </c>
      <c r="X659" s="165">
        <v>0</v>
      </c>
      <c r="Y659" s="165">
        <f>X659*K659</f>
        <v>0</v>
      </c>
      <c r="Z659" s="165">
        <v>0</v>
      </c>
      <c r="AA659" s="166">
        <f>Z659*K659</f>
        <v>0</v>
      </c>
      <c r="AR659" s="15" t="s">
        <v>282</v>
      </c>
      <c r="AT659" s="15" t="s">
        <v>166</v>
      </c>
      <c r="AU659" s="15" t="s">
        <v>102</v>
      </c>
      <c r="AY659" s="15" t="s">
        <v>165</v>
      </c>
      <c r="BE659" s="103">
        <f>IF(U659="základní",N659,0)</f>
        <v>0</v>
      </c>
      <c r="BF659" s="103">
        <f>IF(U659="snížená",N659,0)</f>
        <v>0</v>
      </c>
      <c r="BG659" s="103">
        <f>IF(U659="zákl. přenesená",N659,0)</f>
        <v>0</v>
      </c>
      <c r="BH659" s="103">
        <f>IF(U659="sníž. přenesená",N659,0)</f>
        <v>0</v>
      </c>
      <c r="BI659" s="103">
        <f>IF(U659="nulová",N659,0)</f>
        <v>0</v>
      </c>
      <c r="BJ659" s="15" t="s">
        <v>24</v>
      </c>
      <c r="BK659" s="103">
        <f>ROUND(L659*K659,2)</f>
        <v>0</v>
      </c>
      <c r="BL659" s="15" t="s">
        <v>282</v>
      </c>
      <c r="BM659" s="15" t="s">
        <v>1010</v>
      </c>
    </row>
    <row r="660" spans="2:65" s="10" customFormat="1" ht="22.5" customHeight="1" x14ac:dyDescent="0.3">
      <c r="B660" s="167"/>
      <c r="C660" s="168"/>
      <c r="D660" s="168"/>
      <c r="E660" s="169" t="s">
        <v>33</v>
      </c>
      <c r="F660" s="258" t="s">
        <v>1011</v>
      </c>
      <c r="G660" s="259"/>
      <c r="H660" s="259"/>
      <c r="I660" s="259"/>
      <c r="J660" s="168"/>
      <c r="K660" s="170">
        <v>1</v>
      </c>
      <c r="L660" s="168"/>
      <c r="M660" s="168"/>
      <c r="N660" s="168"/>
      <c r="O660" s="168"/>
      <c r="P660" s="168"/>
      <c r="Q660" s="168"/>
      <c r="R660" s="171"/>
      <c r="T660" s="172"/>
      <c r="U660" s="168"/>
      <c r="V660" s="168"/>
      <c r="W660" s="168"/>
      <c r="X660" s="168"/>
      <c r="Y660" s="168"/>
      <c r="Z660" s="168"/>
      <c r="AA660" s="173"/>
      <c r="AT660" s="174" t="s">
        <v>173</v>
      </c>
      <c r="AU660" s="174" t="s">
        <v>102</v>
      </c>
      <c r="AV660" s="10" t="s">
        <v>102</v>
      </c>
      <c r="AW660" s="10" t="s">
        <v>40</v>
      </c>
      <c r="AX660" s="10" t="s">
        <v>84</v>
      </c>
      <c r="AY660" s="174" t="s">
        <v>165</v>
      </c>
    </row>
    <row r="661" spans="2:65" s="10" customFormat="1" ht="22.5" customHeight="1" x14ac:dyDescent="0.3">
      <c r="B661" s="167"/>
      <c r="C661" s="168"/>
      <c r="D661" s="168"/>
      <c r="E661" s="169" t="s">
        <v>33</v>
      </c>
      <c r="F661" s="260" t="s">
        <v>1012</v>
      </c>
      <c r="G661" s="259"/>
      <c r="H661" s="259"/>
      <c r="I661" s="259"/>
      <c r="J661" s="168"/>
      <c r="K661" s="170">
        <v>7</v>
      </c>
      <c r="L661" s="168"/>
      <c r="M661" s="168"/>
      <c r="N661" s="168"/>
      <c r="O661" s="168"/>
      <c r="P661" s="168"/>
      <c r="Q661" s="168"/>
      <c r="R661" s="171"/>
      <c r="T661" s="172"/>
      <c r="U661" s="168"/>
      <c r="V661" s="168"/>
      <c r="W661" s="168"/>
      <c r="X661" s="168"/>
      <c r="Y661" s="168"/>
      <c r="Z661" s="168"/>
      <c r="AA661" s="173"/>
      <c r="AT661" s="174" t="s">
        <v>173</v>
      </c>
      <c r="AU661" s="174" t="s">
        <v>102</v>
      </c>
      <c r="AV661" s="10" t="s">
        <v>102</v>
      </c>
      <c r="AW661" s="10" t="s">
        <v>40</v>
      </c>
      <c r="AX661" s="10" t="s">
        <v>84</v>
      </c>
      <c r="AY661" s="174" t="s">
        <v>165</v>
      </c>
    </row>
    <row r="662" spans="2:65" s="1" customFormat="1" ht="31.5" customHeight="1" x14ac:dyDescent="0.3">
      <c r="B662" s="32"/>
      <c r="C662" s="160" t="s">
        <v>1013</v>
      </c>
      <c r="D662" s="160" t="s">
        <v>166</v>
      </c>
      <c r="E662" s="161" t="s">
        <v>1014</v>
      </c>
      <c r="F662" s="254" t="s">
        <v>1015</v>
      </c>
      <c r="G662" s="255"/>
      <c r="H662" s="255"/>
      <c r="I662" s="255"/>
      <c r="J662" s="162" t="s">
        <v>265</v>
      </c>
      <c r="K662" s="163">
        <v>7</v>
      </c>
      <c r="L662" s="256">
        <v>0</v>
      </c>
      <c r="M662" s="255"/>
      <c r="N662" s="257">
        <f>ROUND(L662*K662,2)</f>
        <v>0</v>
      </c>
      <c r="O662" s="255"/>
      <c r="P662" s="255"/>
      <c r="Q662" s="255"/>
      <c r="R662" s="34"/>
      <c r="T662" s="164" t="s">
        <v>33</v>
      </c>
      <c r="U662" s="41" t="s">
        <v>49</v>
      </c>
      <c r="V662" s="33"/>
      <c r="W662" s="165">
        <f>V662*K662</f>
        <v>0</v>
      </c>
      <c r="X662" s="165">
        <v>0</v>
      </c>
      <c r="Y662" s="165">
        <f>X662*K662</f>
        <v>0</v>
      </c>
      <c r="Z662" s="165">
        <v>0</v>
      </c>
      <c r="AA662" s="166">
        <f>Z662*K662</f>
        <v>0</v>
      </c>
      <c r="AR662" s="15" t="s">
        <v>282</v>
      </c>
      <c r="AT662" s="15" t="s">
        <v>166</v>
      </c>
      <c r="AU662" s="15" t="s">
        <v>102</v>
      </c>
      <c r="AY662" s="15" t="s">
        <v>165</v>
      </c>
      <c r="BE662" s="103">
        <f>IF(U662="základní",N662,0)</f>
        <v>0</v>
      </c>
      <c r="BF662" s="103">
        <f>IF(U662="snížená",N662,0)</f>
        <v>0</v>
      </c>
      <c r="BG662" s="103">
        <f>IF(U662="zákl. přenesená",N662,0)</f>
        <v>0</v>
      </c>
      <c r="BH662" s="103">
        <f>IF(U662="sníž. přenesená",N662,0)</f>
        <v>0</v>
      </c>
      <c r="BI662" s="103">
        <f>IF(U662="nulová",N662,0)</f>
        <v>0</v>
      </c>
      <c r="BJ662" s="15" t="s">
        <v>24</v>
      </c>
      <c r="BK662" s="103">
        <f>ROUND(L662*K662,2)</f>
        <v>0</v>
      </c>
      <c r="BL662" s="15" t="s">
        <v>282</v>
      </c>
      <c r="BM662" s="15" t="s">
        <v>1016</v>
      </c>
    </row>
    <row r="663" spans="2:65" s="10" customFormat="1" ht="22.5" customHeight="1" x14ac:dyDescent="0.3">
      <c r="B663" s="167"/>
      <c r="C663" s="168"/>
      <c r="D663" s="168"/>
      <c r="E663" s="169" t="s">
        <v>33</v>
      </c>
      <c r="F663" s="258" t="s">
        <v>1012</v>
      </c>
      <c r="G663" s="259"/>
      <c r="H663" s="259"/>
      <c r="I663" s="259"/>
      <c r="J663" s="168"/>
      <c r="K663" s="170">
        <v>7</v>
      </c>
      <c r="L663" s="168"/>
      <c r="M663" s="168"/>
      <c r="N663" s="168"/>
      <c r="O663" s="168"/>
      <c r="P663" s="168"/>
      <c r="Q663" s="168"/>
      <c r="R663" s="171"/>
      <c r="T663" s="172"/>
      <c r="U663" s="168"/>
      <c r="V663" s="168"/>
      <c r="W663" s="168"/>
      <c r="X663" s="168"/>
      <c r="Y663" s="168"/>
      <c r="Z663" s="168"/>
      <c r="AA663" s="173"/>
      <c r="AT663" s="174" t="s">
        <v>173</v>
      </c>
      <c r="AU663" s="174" t="s">
        <v>102</v>
      </c>
      <c r="AV663" s="10" t="s">
        <v>102</v>
      </c>
      <c r="AW663" s="10" t="s">
        <v>40</v>
      </c>
      <c r="AX663" s="10" t="s">
        <v>84</v>
      </c>
      <c r="AY663" s="174" t="s">
        <v>165</v>
      </c>
    </row>
    <row r="664" spans="2:65" s="1" customFormat="1" ht="31.5" customHeight="1" x14ac:dyDescent="0.3">
      <c r="B664" s="32"/>
      <c r="C664" s="160" t="s">
        <v>1017</v>
      </c>
      <c r="D664" s="160" t="s">
        <v>166</v>
      </c>
      <c r="E664" s="161" t="s">
        <v>1018</v>
      </c>
      <c r="F664" s="254" t="s">
        <v>1019</v>
      </c>
      <c r="G664" s="255"/>
      <c r="H664" s="255"/>
      <c r="I664" s="255"/>
      <c r="J664" s="162" t="s">
        <v>451</v>
      </c>
      <c r="K664" s="187">
        <v>0</v>
      </c>
      <c r="L664" s="256">
        <v>0</v>
      </c>
      <c r="M664" s="255"/>
      <c r="N664" s="257">
        <f>ROUND(L664*K664,2)</f>
        <v>0</v>
      </c>
      <c r="O664" s="255"/>
      <c r="P664" s="255"/>
      <c r="Q664" s="255"/>
      <c r="R664" s="34"/>
      <c r="T664" s="164" t="s">
        <v>33</v>
      </c>
      <c r="U664" s="41" t="s">
        <v>49</v>
      </c>
      <c r="V664" s="33"/>
      <c r="W664" s="165">
        <f>V664*K664</f>
        <v>0</v>
      </c>
      <c r="X664" s="165">
        <v>0</v>
      </c>
      <c r="Y664" s="165">
        <f>X664*K664</f>
        <v>0</v>
      </c>
      <c r="Z664" s="165">
        <v>0</v>
      </c>
      <c r="AA664" s="166">
        <f>Z664*K664</f>
        <v>0</v>
      </c>
      <c r="AR664" s="15" t="s">
        <v>282</v>
      </c>
      <c r="AT664" s="15" t="s">
        <v>166</v>
      </c>
      <c r="AU664" s="15" t="s">
        <v>102</v>
      </c>
      <c r="AY664" s="15" t="s">
        <v>165</v>
      </c>
      <c r="BE664" s="103">
        <f>IF(U664="základní",N664,0)</f>
        <v>0</v>
      </c>
      <c r="BF664" s="103">
        <f>IF(U664="snížená",N664,0)</f>
        <v>0</v>
      </c>
      <c r="BG664" s="103">
        <f>IF(U664="zákl. přenesená",N664,0)</f>
        <v>0</v>
      </c>
      <c r="BH664" s="103">
        <f>IF(U664="sníž. přenesená",N664,0)</f>
        <v>0</v>
      </c>
      <c r="BI664" s="103">
        <f>IF(U664="nulová",N664,0)</f>
        <v>0</v>
      </c>
      <c r="BJ664" s="15" t="s">
        <v>24</v>
      </c>
      <c r="BK664" s="103">
        <f>ROUND(L664*K664,2)</f>
        <v>0</v>
      </c>
      <c r="BL664" s="15" t="s">
        <v>282</v>
      </c>
      <c r="BM664" s="15" t="s">
        <v>1020</v>
      </c>
    </row>
    <row r="665" spans="2:65" s="9" customFormat="1" ht="29.85" customHeight="1" x14ac:dyDescent="0.3">
      <c r="B665" s="149"/>
      <c r="C665" s="150"/>
      <c r="D665" s="159" t="s">
        <v>139</v>
      </c>
      <c r="E665" s="159"/>
      <c r="F665" s="159"/>
      <c r="G665" s="159"/>
      <c r="H665" s="159"/>
      <c r="I665" s="159"/>
      <c r="J665" s="159"/>
      <c r="K665" s="159"/>
      <c r="L665" s="159"/>
      <c r="M665" s="159"/>
      <c r="N665" s="275">
        <f>BK665</f>
        <v>0</v>
      </c>
      <c r="O665" s="276"/>
      <c r="P665" s="276"/>
      <c r="Q665" s="276"/>
      <c r="R665" s="152"/>
      <c r="T665" s="153"/>
      <c r="U665" s="150"/>
      <c r="V665" s="150"/>
      <c r="W665" s="154">
        <f>SUM(W666:W729)</f>
        <v>0</v>
      </c>
      <c r="X665" s="150"/>
      <c r="Y665" s="154">
        <f>SUM(Y666:Y729)</f>
        <v>7.1927871400000003E-3</v>
      </c>
      <c r="Z665" s="150"/>
      <c r="AA665" s="155">
        <f>SUM(AA666:AA729)</f>
        <v>0</v>
      </c>
      <c r="AR665" s="156" t="s">
        <v>102</v>
      </c>
      <c r="AT665" s="157" t="s">
        <v>83</v>
      </c>
      <c r="AU665" s="157" t="s">
        <v>24</v>
      </c>
      <c r="AY665" s="156" t="s">
        <v>165</v>
      </c>
      <c r="BK665" s="158">
        <f>SUM(BK666:BK729)</f>
        <v>0</v>
      </c>
    </row>
    <row r="666" spans="2:65" s="1" customFormat="1" ht="31.5" customHeight="1" x14ac:dyDescent="0.3">
      <c r="B666" s="32"/>
      <c r="C666" s="160" t="s">
        <v>1021</v>
      </c>
      <c r="D666" s="160" t="s">
        <v>166</v>
      </c>
      <c r="E666" s="161" t="s">
        <v>1022</v>
      </c>
      <c r="F666" s="254" t="s">
        <v>1023</v>
      </c>
      <c r="G666" s="255"/>
      <c r="H666" s="255"/>
      <c r="I666" s="255"/>
      <c r="J666" s="162" t="s">
        <v>265</v>
      </c>
      <c r="K666" s="163">
        <v>3</v>
      </c>
      <c r="L666" s="256">
        <v>0</v>
      </c>
      <c r="M666" s="255"/>
      <c r="N666" s="257">
        <f>ROUND(L666*K666,2)</f>
        <v>0</v>
      </c>
      <c r="O666" s="255"/>
      <c r="P666" s="255"/>
      <c r="Q666" s="255"/>
      <c r="R666" s="34"/>
      <c r="T666" s="164" t="s">
        <v>33</v>
      </c>
      <c r="U666" s="41" t="s">
        <v>49</v>
      </c>
      <c r="V666" s="33"/>
      <c r="W666" s="165">
        <f>V666*K666</f>
        <v>0</v>
      </c>
      <c r="X666" s="165">
        <v>0</v>
      </c>
      <c r="Y666" s="165">
        <f>X666*K666</f>
        <v>0</v>
      </c>
      <c r="Z666" s="165">
        <v>0</v>
      </c>
      <c r="AA666" s="166">
        <f>Z666*K666</f>
        <v>0</v>
      </c>
      <c r="AR666" s="15" t="s">
        <v>282</v>
      </c>
      <c r="AT666" s="15" t="s">
        <v>166</v>
      </c>
      <c r="AU666" s="15" t="s">
        <v>102</v>
      </c>
      <c r="AY666" s="15" t="s">
        <v>165</v>
      </c>
      <c r="BE666" s="103">
        <f>IF(U666="základní",N666,0)</f>
        <v>0</v>
      </c>
      <c r="BF666" s="103">
        <f>IF(U666="snížená",N666,0)</f>
        <v>0</v>
      </c>
      <c r="BG666" s="103">
        <f>IF(U666="zákl. přenesená",N666,0)</f>
        <v>0</v>
      </c>
      <c r="BH666" s="103">
        <f>IF(U666="sníž. přenesená",N666,0)</f>
        <v>0</v>
      </c>
      <c r="BI666" s="103">
        <f>IF(U666="nulová",N666,0)</f>
        <v>0</v>
      </c>
      <c r="BJ666" s="15" t="s">
        <v>24</v>
      </c>
      <c r="BK666" s="103">
        <f>ROUND(L666*K666,2)</f>
        <v>0</v>
      </c>
      <c r="BL666" s="15" t="s">
        <v>282</v>
      </c>
      <c r="BM666" s="15" t="s">
        <v>1024</v>
      </c>
    </row>
    <row r="667" spans="2:65" s="10" customFormat="1" ht="22.5" customHeight="1" x14ac:dyDescent="0.3">
      <c r="B667" s="167"/>
      <c r="C667" s="168"/>
      <c r="D667" s="168"/>
      <c r="E667" s="169" t="s">
        <v>33</v>
      </c>
      <c r="F667" s="258" t="s">
        <v>1025</v>
      </c>
      <c r="G667" s="259"/>
      <c r="H667" s="259"/>
      <c r="I667" s="259"/>
      <c r="J667" s="168"/>
      <c r="K667" s="170">
        <v>3</v>
      </c>
      <c r="L667" s="168"/>
      <c r="M667" s="168"/>
      <c r="N667" s="168"/>
      <c r="O667" s="168"/>
      <c r="P667" s="168"/>
      <c r="Q667" s="168"/>
      <c r="R667" s="171"/>
      <c r="T667" s="172"/>
      <c r="U667" s="168"/>
      <c r="V667" s="168"/>
      <c r="W667" s="168"/>
      <c r="X667" s="168"/>
      <c r="Y667" s="168"/>
      <c r="Z667" s="168"/>
      <c r="AA667" s="173"/>
      <c r="AT667" s="174" t="s">
        <v>173</v>
      </c>
      <c r="AU667" s="174" t="s">
        <v>102</v>
      </c>
      <c r="AV667" s="10" t="s">
        <v>102</v>
      </c>
      <c r="AW667" s="10" t="s">
        <v>40</v>
      </c>
      <c r="AX667" s="10" t="s">
        <v>84</v>
      </c>
      <c r="AY667" s="174" t="s">
        <v>165</v>
      </c>
    </row>
    <row r="668" spans="2:65" s="1" customFormat="1" ht="31.5" customHeight="1" x14ac:dyDescent="0.3">
      <c r="B668" s="32"/>
      <c r="C668" s="160" t="s">
        <v>1026</v>
      </c>
      <c r="D668" s="160" t="s">
        <v>166</v>
      </c>
      <c r="E668" s="161" t="s">
        <v>1027</v>
      </c>
      <c r="F668" s="254" t="s">
        <v>1028</v>
      </c>
      <c r="G668" s="255"/>
      <c r="H668" s="255"/>
      <c r="I668" s="255"/>
      <c r="J668" s="162" t="s">
        <v>169</v>
      </c>
      <c r="K668" s="163">
        <v>12.504</v>
      </c>
      <c r="L668" s="256">
        <v>0</v>
      </c>
      <c r="M668" s="255"/>
      <c r="N668" s="257">
        <f>ROUND(L668*K668,2)</f>
        <v>0</v>
      </c>
      <c r="O668" s="255"/>
      <c r="P668" s="255"/>
      <c r="Q668" s="255"/>
      <c r="R668" s="34"/>
      <c r="T668" s="164" t="s">
        <v>33</v>
      </c>
      <c r="U668" s="41" t="s">
        <v>49</v>
      </c>
      <c r="V668" s="33"/>
      <c r="W668" s="165">
        <f>V668*K668</f>
        <v>0</v>
      </c>
      <c r="X668" s="165">
        <v>2.2087500000000002E-5</v>
      </c>
      <c r="Y668" s="165">
        <f>X668*K668</f>
        <v>2.7618210000000001E-4</v>
      </c>
      <c r="Z668" s="165">
        <v>0</v>
      </c>
      <c r="AA668" s="166">
        <f>Z668*K668</f>
        <v>0</v>
      </c>
      <c r="AR668" s="15" t="s">
        <v>282</v>
      </c>
      <c r="AT668" s="15" t="s">
        <v>166</v>
      </c>
      <c r="AU668" s="15" t="s">
        <v>102</v>
      </c>
      <c r="AY668" s="15" t="s">
        <v>165</v>
      </c>
      <c r="BE668" s="103">
        <f>IF(U668="základní",N668,0)</f>
        <v>0</v>
      </c>
      <c r="BF668" s="103">
        <f>IF(U668="snížená",N668,0)</f>
        <v>0</v>
      </c>
      <c r="BG668" s="103">
        <f>IF(U668="zákl. přenesená",N668,0)</f>
        <v>0</v>
      </c>
      <c r="BH668" s="103">
        <f>IF(U668="sníž. přenesená",N668,0)</f>
        <v>0</v>
      </c>
      <c r="BI668" s="103">
        <f>IF(U668="nulová",N668,0)</f>
        <v>0</v>
      </c>
      <c r="BJ668" s="15" t="s">
        <v>24</v>
      </c>
      <c r="BK668" s="103">
        <f>ROUND(L668*K668,2)</f>
        <v>0</v>
      </c>
      <c r="BL668" s="15" t="s">
        <v>282</v>
      </c>
      <c r="BM668" s="15" t="s">
        <v>1029</v>
      </c>
    </row>
    <row r="669" spans="2:65" s="10" customFormat="1" ht="22.5" customHeight="1" x14ac:dyDescent="0.3">
      <c r="B669" s="167"/>
      <c r="C669" s="168"/>
      <c r="D669" s="168"/>
      <c r="E669" s="169" t="s">
        <v>33</v>
      </c>
      <c r="F669" s="258" t="s">
        <v>1030</v>
      </c>
      <c r="G669" s="259"/>
      <c r="H669" s="259"/>
      <c r="I669" s="259"/>
      <c r="J669" s="168"/>
      <c r="K669" s="170">
        <v>12.504</v>
      </c>
      <c r="L669" s="168"/>
      <c r="M669" s="168"/>
      <c r="N669" s="168"/>
      <c r="O669" s="168"/>
      <c r="P669" s="168"/>
      <c r="Q669" s="168"/>
      <c r="R669" s="171"/>
      <c r="T669" s="172"/>
      <c r="U669" s="168"/>
      <c r="V669" s="168"/>
      <c r="W669" s="168"/>
      <c r="X669" s="168"/>
      <c r="Y669" s="168"/>
      <c r="Z669" s="168"/>
      <c r="AA669" s="173"/>
      <c r="AT669" s="174" t="s">
        <v>173</v>
      </c>
      <c r="AU669" s="174" t="s">
        <v>102</v>
      </c>
      <c r="AV669" s="10" t="s">
        <v>102</v>
      </c>
      <c r="AW669" s="10" t="s">
        <v>40</v>
      </c>
      <c r="AX669" s="10" t="s">
        <v>84</v>
      </c>
      <c r="AY669" s="174" t="s">
        <v>165</v>
      </c>
    </row>
    <row r="670" spans="2:65" s="1" customFormat="1" ht="31.5" customHeight="1" x14ac:dyDescent="0.3">
      <c r="B670" s="32"/>
      <c r="C670" s="160" t="s">
        <v>1031</v>
      </c>
      <c r="D670" s="160" t="s">
        <v>166</v>
      </c>
      <c r="E670" s="161" t="s">
        <v>1032</v>
      </c>
      <c r="F670" s="254" t="s">
        <v>1033</v>
      </c>
      <c r="G670" s="255"/>
      <c r="H670" s="255"/>
      <c r="I670" s="255"/>
      <c r="J670" s="162" t="s">
        <v>169</v>
      </c>
      <c r="K670" s="163">
        <v>12.504</v>
      </c>
      <c r="L670" s="256">
        <v>0</v>
      </c>
      <c r="M670" s="255"/>
      <c r="N670" s="257">
        <f>ROUND(L670*K670,2)</f>
        <v>0</v>
      </c>
      <c r="O670" s="255"/>
      <c r="P670" s="255"/>
      <c r="Q670" s="255"/>
      <c r="R670" s="34"/>
      <c r="T670" s="164" t="s">
        <v>33</v>
      </c>
      <c r="U670" s="41" t="s">
        <v>49</v>
      </c>
      <c r="V670" s="33"/>
      <c r="W670" s="165">
        <f>V670*K670</f>
        <v>0</v>
      </c>
      <c r="X670" s="165">
        <v>0</v>
      </c>
      <c r="Y670" s="165">
        <f>X670*K670</f>
        <v>0</v>
      </c>
      <c r="Z670" s="165">
        <v>0</v>
      </c>
      <c r="AA670" s="166">
        <f>Z670*K670</f>
        <v>0</v>
      </c>
      <c r="AR670" s="15" t="s">
        <v>282</v>
      </c>
      <c r="AT670" s="15" t="s">
        <v>166</v>
      </c>
      <c r="AU670" s="15" t="s">
        <v>102</v>
      </c>
      <c r="AY670" s="15" t="s">
        <v>165</v>
      </c>
      <c r="BE670" s="103">
        <f>IF(U670="základní",N670,0)</f>
        <v>0</v>
      </c>
      <c r="BF670" s="103">
        <f>IF(U670="snížená",N670,0)</f>
        <v>0</v>
      </c>
      <c r="BG670" s="103">
        <f>IF(U670="zákl. přenesená",N670,0)</f>
        <v>0</v>
      </c>
      <c r="BH670" s="103">
        <f>IF(U670="sníž. přenesená",N670,0)</f>
        <v>0</v>
      </c>
      <c r="BI670" s="103">
        <f>IF(U670="nulová",N670,0)</f>
        <v>0</v>
      </c>
      <c r="BJ670" s="15" t="s">
        <v>24</v>
      </c>
      <c r="BK670" s="103">
        <f>ROUND(L670*K670,2)</f>
        <v>0</v>
      </c>
      <c r="BL670" s="15" t="s">
        <v>282</v>
      </c>
      <c r="BM670" s="15" t="s">
        <v>1034</v>
      </c>
    </row>
    <row r="671" spans="2:65" s="10" customFormat="1" ht="22.5" customHeight="1" x14ac:dyDescent="0.3">
      <c r="B671" s="167"/>
      <c r="C671" s="168"/>
      <c r="D671" s="168"/>
      <c r="E671" s="169" t="s">
        <v>33</v>
      </c>
      <c r="F671" s="258" t="s">
        <v>1030</v>
      </c>
      <c r="G671" s="259"/>
      <c r="H671" s="259"/>
      <c r="I671" s="259"/>
      <c r="J671" s="168"/>
      <c r="K671" s="170">
        <v>12.504</v>
      </c>
      <c r="L671" s="168"/>
      <c r="M671" s="168"/>
      <c r="N671" s="168"/>
      <c r="O671" s="168"/>
      <c r="P671" s="168"/>
      <c r="Q671" s="168"/>
      <c r="R671" s="171"/>
      <c r="T671" s="172"/>
      <c r="U671" s="168"/>
      <c r="V671" s="168"/>
      <c r="W671" s="168"/>
      <c r="X671" s="168"/>
      <c r="Y671" s="168"/>
      <c r="Z671" s="168"/>
      <c r="AA671" s="173"/>
      <c r="AT671" s="174" t="s">
        <v>173</v>
      </c>
      <c r="AU671" s="174" t="s">
        <v>102</v>
      </c>
      <c r="AV671" s="10" t="s">
        <v>102</v>
      </c>
      <c r="AW671" s="10" t="s">
        <v>40</v>
      </c>
      <c r="AX671" s="10" t="s">
        <v>84</v>
      </c>
      <c r="AY671" s="174" t="s">
        <v>165</v>
      </c>
    </row>
    <row r="672" spans="2:65" s="1" customFormat="1" ht="31.5" customHeight="1" x14ac:dyDescent="0.3">
      <c r="B672" s="32"/>
      <c r="C672" s="160" t="s">
        <v>1035</v>
      </c>
      <c r="D672" s="160" t="s">
        <v>166</v>
      </c>
      <c r="E672" s="161" t="s">
        <v>1036</v>
      </c>
      <c r="F672" s="254" t="s">
        <v>1037</v>
      </c>
      <c r="G672" s="255"/>
      <c r="H672" s="255"/>
      <c r="I672" s="255"/>
      <c r="J672" s="162" t="s">
        <v>169</v>
      </c>
      <c r="K672" s="163">
        <v>12.504</v>
      </c>
      <c r="L672" s="256">
        <v>0</v>
      </c>
      <c r="M672" s="255"/>
      <c r="N672" s="257">
        <f>ROUND(L672*K672,2)</f>
        <v>0</v>
      </c>
      <c r="O672" s="255"/>
      <c r="P672" s="255"/>
      <c r="Q672" s="255"/>
      <c r="R672" s="34"/>
      <c r="T672" s="164" t="s">
        <v>33</v>
      </c>
      <c r="U672" s="41" t="s">
        <v>49</v>
      </c>
      <c r="V672" s="33"/>
      <c r="W672" s="165">
        <f>V672*K672</f>
        <v>0</v>
      </c>
      <c r="X672" s="165">
        <v>1.6875000000000001E-4</v>
      </c>
      <c r="Y672" s="165">
        <f>X672*K672</f>
        <v>2.11005E-3</v>
      </c>
      <c r="Z672" s="165">
        <v>0</v>
      </c>
      <c r="AA672" s="166">
        <f>Z672*K672</f>
        <v>0</v>
      </c>
      <c r="AR672" s="15" t="s">
        <v>282</v>
      </c>
      <c r="AT672" s="15" t="s">
        <v>166</v>
      </c>
      <c r="AU672" s="15" t="s">
        <v>102</v>
      </c>
      <c r="AY672" s="15" t="s">
        <v>165</v>
      </c>
      <c r="BE672" s="103">
        <f>IF(U672="základní",N672,0)</f>
        <v>0</v>
      </c>
      <c r="BF672" s="103">
        <f>IF(U672="snížená",N672,0)</f>
        <v>0</v>
      </c>
      <c r="BG672" s="103">
        <f>IF(U672="zákl. přenesená",N672,0)</f>
        <v>0</v>
      </c>
      <c r="BH672" s="103">
        <f>IF(U672="sníž. přenesená",N672,0)</f>
        <v>0</v>
      </c>
      <c r="BI672" s="103">
        <f>IF(U672="nulová",N672,0)</f>
        <v>0</v>
      </c>
      <c r="BJ672" s="15" t="s">
        <v>24</v>
      </c>
      <c r="BK672" s="103">
        <f>ROUND(L672*K672,2)</f>
        <v>0</v>
      </c>
      <c r="BL672" s="15" t="s">
        <v>282</v>
      </c>
      <c r="BM672" s="15" t="s">
        <v>1038</v>
      </c>
    </row>
    <row r="673" spans="2:65" s="10" customFormat="1" ht="22.5" customHeight="1" x14ac:dyDescent="0.3">
      <c r="B673" s="167"/>
      <c r="C673" s="168"/>
      <c r="D673" s="168"/>
      <c r="E673" s="169" t="s">
        <v>33</v>
      </c>
      <c r="F673" s="258" t="s">
        <v>1030</v>
      </c>
      <c r="G673" s="259"/>
      <c r="H673" s="259"/>
      <c r="I673" s="259"/>
      <c r="J673" s="168"/>
      <c r="K673" s="170">
        <v>12.504</v>
      </c>
      <c r="L673" s="168"/>
      <c r="M673" s="168"/>
      <c r="N673" s="168"/>
      <c r="O673" s="168"/>
      <c r="P673" s="168"/>
      <c r="Q673" s="168"/>
      <c r="R673" s="171"/>
      <c r="T673" s="172"/>
      <c r="U673" s="168"/>
      <c r="V673" s="168"/>
      <c r="W673" s="168"/>
      <c r="X673" s="168"/>
      <c r="Y673" s="168"/>
      <c r="Z673" s="168"/>
      <c r="AA673" s="173"/>
      <c r="AT673" s="174" t="s">
        <v>173</v>
      </c>
      <c r="AU673" s="174" t="s">
        <v>102</v>
      </c>
      <c r="AV673" s="10" t="s">
        <v>102</v>
      </c>
      <c r="AW673" s="10" t="s">
        <v>40</v>
      </c>
      <c r="AX673" s="10" t="s">
        <v>84</v>
      </c>
      <c r="AY673" s="174" t="s">
        <v>165</v>
      </c>
    </row>
    <row r="674" spans="2:65" s="1" customFormat="1" ht="44.25" customHeight="1" x14ac:dyDescent="0.3">
      <c r="B674" s="32"/>
      <c r="C674" s="160" t="s">
        <v>1039</v>
      </c>
      <c r="D674" s="160" t="s">
        <v>166</v>
      </c>
      <c r="E674" s="161" t="s">
        <v>1040</v>
      </c>
      <c r="F674" s="254" t="s">
        <v>1041</v>
      </c>
      <c r="G674" s="255"/>
      <c r="H674" s="255"/>
      <c r="I674" s="255"/>
      <c r="J674" s="162" t="s">
        <v>169</v>
      </c>
      <c r="K674" s="163">
        <v>12.504</v>
      </c>
      <c r="L674" s="256">
        <v>0</v>
      </c>
      <c r="M674" s="255"/>
      <c r="N674" s="257">
        <f>ROUND(L674*K674,2)</f>
        <v>0</v>
      </c>
      <c r="O674" s="255"/>
      <c r="P674" s="255"/>
      <c r="Q674" s="255"/>
      <c r="R674" s="34"/>
      <c r="T674" s="164" t="s">
        <v>33</v>
      </c>
      <c r="U674" s="41" t="s">
        <v>49</v>
      </c>
      <c r="V674" s="33"/>
      <c r="W674" s="165">
        <f>V674*K674</f>
        <v>0</v>
      </c>
      <c r="X674" s="165">
        <v>1.7141699999999999E-4</v>
      </c>
      <c r="Y674" s="165">
        <f>X674*K674</f>
        <v>2.1433981679999997E-3</v>
      </c>
      <c r="Z674" s="165">
        <v>0</v>
      </c>
      <c r="AA674" s="166">
        <f>Z674*K674</f>
        <v>0</v>
      </c>
      <c r="AR674" s="15" t="s">
        <v>282</v>
      </c>
      <c r="AT674" s="15" t="s">
        <v>166</v>
      </c>
      <c r="AU674" s="15" t="s">
        <v>102</v>
      </c>
      <c r="AY674" s="15" t="s">
        <v>165</v>
      </c>
      <c r="BE674" s="103">
        <f>IF(U674="základní",N674,0)</f>
        <v>0</v>
      </c>
      <c r="BF674" s="103">
        <f>IF(U674="snížená",N674,0)</f>
        <v>0</v>
      </c>
      <c r="BG674" s="103">
        <f>IF(U674="zákl. přenesená",N674,0)</f>
        <v>0</v>
      </c>
      <c r="BH674" s="103">
        <f>IF(U674="sníž. přenesená",N674,0)</f>
        <v>0</v>
      </c>
      <c r="BI674" s="103">
        <f>IF(U674="nulová",N674,0)</f>
        <v>0</v>
      </c>
      <c r="BJ674" s="15" t="s">
        <v>24</v>
      </c>
      <c r="BK674" s="103">
        <f>ROUND(L674*K674,2)</f>
        <v>0</v>
      </c>
      <c r="BL674" s="15" t="s">
        <v>282</v>
      </c>
      <c r="BM674" s="15" t="s">
        <v>1042</v>
      </c>
    </row>
    <row r="675" spans="2:65" s="10" customFormat="1" ht="22.5" customHeight="1" x14ac:dyDescent="0.3">
      <c r="B675" s="167"/>
      <c r="C675" s="168"/>
      <c r="D675" s="168"/>
      <c r="E675" s="169" t="s">
        <v>33</v>
      </c>
      <c r="F675" s="258" t="s">
        <v>1030</v>
      </c>
      <c r="G675" s="259"/>
      <c r="H675" s="259"/>
      <c r="I675" s="259"/>
      <c r="J675" s="168"/>
      <c r="K675" s="170">
        <v>12.504</v>
      </c>
      <c r="L675" s="168"/>
      <c r="M675" s="168"/>
      <c r="N675" s="168"/>
      <c r="O675" s="168"/>
      <c r="P675" s="168"/>
      <c r="Q675" s="168"/>
      <c r="R675" s="171"/>
      <c r="T675" s="172"/>
      <c r="U675" s="168"/>
      <c r="V675" s="168"/>
      <c r="W675" s="168"/>
      <c r="X675" s="168"/>
      <c r="Y675" s="168"/>
      <c r="Z675" s="168"/>
      <c r="AA675" s="173"/>
      <c r="AT675" s="174" t="s">
        <v>173</v>
      </c>
      <c r="AU675" s="174" t="s">
        <v>102</v>
      </c>
      <c r="AV675" s="10" t="s">
        <v>102</v>
      </c>
      <c r="AW675" s="10" t="s">
        <v>40</v>
      </c>
      <c r="AX675" s="10" t="s">
        <v>84</v>
      </c>
      <c r="AY675" s="174" t="s">
        <v>165</v>
      </c>
    </row>
    <row r="676" spans="2:65" s="1" customFormat="1" ht="31.5" customHeight="1" x14ac:dyDescent="0.3">
      <c r="B676" s="32"/>
      <c r="C676" s="160" t="s">
        <v>1043</v>
      </c>
      <c r="D676" s="160" t="s">
        <v>166</v>
      </c>
      <c r="E676" s="161" t="s">
        <v>1044</v>
      </c>
      <c r="F676" s="254" t="s">
        <v>1045</v>
      </c>
      <c r="G676" s="255"/>
      <c r="H676" s="255"/>
      <c r="I676" s="255"/>
      <c r="J676" s="162" t="s">
        <v>169</v>
      </c>
      <c r="K676" s="163">
        <v>4.66</v>
      </c>
      <c r="L676" s="256">
        <v>0</v>
      </c>
      <c r="M676" s="255"/>
      <c r="N676" s="257">
        <f>ROUND(L676*K676,2)</f>
        <v>0</v>
      </c>
      <c r="O676" s="255"/>
      <c r="P676" s="255"/>
      <c r="Q676" s="255"/>
      <c r="R676" s="34"/>
      <c r="T676" s="164" t="s">
        <v>33</v>
      </c>
      <c r="U676" s="41" t="s">
        <v>49</v>
      </c>
      <c r="V676" s="33"/>
      <c r="W676" s="165">
        <f>V676*K676</f>
        <v>0</v>
      </c>
      <c r="X676" s="165">
        <v>6.7000000000000002E-5</v>
      </c>
      <c r="Y676" s="165">
        <f>X676*K676</f>
        <v>3.1222000000000004E-4</v>
      </c>
      <c r="Z676" s="165">
        <v>0</v>
      </c>
      <c r="AA676" s="166">
        <f>Z676*K676</f>
        <v>0</v>
      </c>
      <c r="AR676" s="15" t="s">
        <v>282</v>
      </c>
      <c r="AT676" s="15" t="s">
        <v>166</v>
      </c>
      <c r="AU676" s="15" t="s">
        <v>102</v>
      </c>
      <c r="AY676" s="15" t="s">
        <v>165</v>
      </c>
      <c r="BE676" s="103">
        <f>IF(U676="základní",N676,0)</f>
        <v>0</v>
      </c>
      <c r="BF676" s="103">
        <f>IF(U676="snížená",N676,0)</f>
        <v>0</v>
      </c>
      <c r="BG676" s="103">
        <f>IF(U676="zákl. přenesená",N676,0)</f>
        <v>0</v>
      </c>
      <c r="BH676" s="103">
        <f>IF(U676="sníž. přenesená",N676,0)</f>
        <v>0</v>
      </c>
      <c r="BI676" s="103">
        <f>IF(U676="nulová",N676,0)</f>
        <v>0</v>
      </c>
      <c r="BJ676" s="15" t="s">
        <v>24</v>
      </c>
      <c r="BK676" s="103">
        <f>ROUND(L676*K676,2)</f>
        <v>0</v>
      </c>
      <c r="BL676" s="15" t="s">
        <v>282</v>
      </c>
      <c r="BM676" s="15" t="s">
        <v>1046</v>
      </c>
    </row>
    <row r="677" spans="2:65" s="11" customFormat="1" ht="22.5" customHeight="1" x14ac:dyDescent="0.3">
      <c r="B677" s="175"/>
      <c r="C677" s="176"/>
      <c r="D677" s="176"/>
      <c r="E677" s="177" t="s">
        <v>33</v>
      </c>
      <c r="F677" s="261" t="s">
        <v>1047</v>
      </c>
      <c r="G677" s="262"/>
      <c r="H677" s="262"/>
      <c r="I677" s="262"/>
      <c r="J677" s="176"/>
      <c r="K677" s="178" t="s">
        <v>33</v>
      </c>
      <c r="L677" s="176"/>
      <c r="M677" s="176"/>
      <c r="N677" s="176"/>
      <c r="O677" s="176"/>
      <c r="P677" s="176"/>
      <c r="Q677" s="176"/>
      <c r="R677" s="179"/>
      <c r="T677" s="180"/>
      <c r="U677" s="176"/>
      <c r="V677" s="176"/>
      <c r="W677" s="176"/>
      <c r="X677" s="176"/>
      <c r="Y677" s="176"/>
      <c r="Z677" s="176"/>
      <c r="AA677" s="181"/>
      <c r="AT677" s="182" t="s">
        <v>173</v>
      </c>
      <c r="AU677" s="182" t="s">
        <v>102</v>
      </c>
      <c r="AV677" s="11" t="s">
        <v>24</v>
      </c>
      <c r="AW677" s="11" t="s">
        <v>40</v>
      </c>
      <c r="AX677" s="11" t="s">
        <v>84</v>
      </c>
      <c r="AY677" s="182" t="s">
        <v>165</v>
      </c>
    </row>
    <row r="678" spans="2:65" s="10" customFormat="1" ht="22.5" customHeight="1" x14ac:dyDescent="0.3">
      <c r="B678" s="167"/>
      <c r="C678" s="168"/>
      <c r="D678" s="168"/>
      <c r="E678" s="169" t="s">
        <v>33</v>
      </c>
      <c r="F678" s="260" t="s">
        <v>1048</v>
      </c>
      <c r="G678" s="259"/>
      <c r="H678" s="259"/>
      <c r="I678" s="259"/>
      <c r="J678" s="168"/>
      <c r="K678" s="170">
        <v>0.94799999999999995</v>
      </c>
      <c r="L678" s="168"/>
      <c r="M678" s="168"/>
      <c r="N678" s="168"/>
      <c r="O678" s="168"/>
      <c r="P678" s="168"/>
      <c r="Q678" s="168"/>
      <c r="R678" s="171"/>
      <c r="T678" s="172"/>
      <c r="U678" s="168"/>
      <c r="V678" s="168"/>
      <c r="W678" s="168"/>
      <c r="X678" s="168"/>
      <c r="Y678" s="168"/>
      <c r="Z678" s="168"/>
      <c r="AA678" s="173"/>
      <c r="AT678" s="174" t="s">
        <v>173</v>
      </c>
      <c r="AU678" s="174" t="s">
        <v>102</v>
      </c>
      <c r="AV678" s="10" t="s">
        <v>102</v>
      </c>
      <c r="AW678" s="10" t="s">
        <v>40</v>
      </c>
      <c r="AX678" s="10" t="s">
        <v>84</v>
      </c>
      <c r="AY678" s="174" t="s">
        <v>165</v>
      </c>
    </row>
    <row r="679" spans="2:65" s="10" customFormat="1" ht="22.5" customHeight="1" x14ac:dyDescent="0.3">
      <c r="B679" s="167"/>
      <c r="C679" s="168"/>
      <c r="D679" s="168"/>
      <c r="E679" s="169" t="s">
        <v>33</v>
      </c>
      <c r="F679" s="260" t="s">
        <v>1049</v>
      </c>
      <c r="G679" s="259"/>
      <c r="H679" s="259"/>
      <c r="I679" s="259"/>
      <c r="J679" s="168"/>
      <c r="K679" s="170">
        <v>0.94799999999999995</v>
      </c>
      <c r="L679" s="168"/>
      <c r="M679" s="168"/>
      <c r="N679" s="168"/>
      <c r="O679" s="168"/>
      <c r="P679" s="168"/>
      <c r="Q679" s="168"/>
      <c r="R679" s="171"/>
      <c r="T679" s="172"/>
      <c r="U679" s="168"/>
      <c r="V679" s="168"/>
      <c r="W679" s="168"/>
      <c r="X679" s="168"/>
      <c r="Y679" s="168"/>
      <c r="Z679" s="168"/>
      <c r="AA679" s="173"/>
      <c r="AT679" s="174" t="s">
        <v>173</v>
      </c>
      <c r="AU679" s="174" t="s">
        <v>102</v>
      </c>
      <c r="AV679" s="10" t="s">
        <v>102</v>
      </c>
      <c r="AW679" s="10" t="s">
        <v>40</v>
      </c>
      <c r="AX679" s="10" t="s">
        <v>84</v>
      </c>
      <c r="AY679" s="174" t="s">
        <v>165</v>
      </c>
    </row>
    <row r="680" spans="2:65" s="11" customFormat="1" ht="22.5" customHeight="1" x14ac:dyDescent="0.3">
      <c r="B680" s="175"/>
      <c r="C680" s="176"/>
      <c r="D680" s="176"/>
      <c r="E680" s="177" t="s">
        <v>33</v>
      </c>
      <c r="F680" s="263" t="s">
        <v>1050</v>
      </c>
      <c r="G680" s="262"/>
      <c r="H680" s="262"/>
      <c r="I680" s="262"/>
      <c r="J680" s="176"/>
      <c r="K680" s="178" t="s">
        <v>33</v>
      </c>
      <c r="L680" s="176"/>
      <c r="M680" s="176"/>
      <c r="N680" s="176"/>
      <c r="O680" s="176"/>
      <c r="P680" s="176"/>
      <c r="Q680" s="176"/>
      <c r="R680" s="179"/>
      <c r="T680" s="180"/>
      <c r="U680" s="176"/>
      <c r="V680" s="176"/>
      <c r="W680" s="176"/>
      <c r="X680" s="176"/>
      <c r="Y680" s="176"/>
      <c r="Z680" s="176"/>
      <c r="AA680" s="181"/>
      <c r="AT680" s="182" t="s">
        <v>173</v>
      </c>
      <c r="AU680" s="182" t="s">
        <v>102</v>
      </c>
      <c r="AV680" s="11" t="s">
        <v>24</v>
      </c>
      <c r="AW680" s="11" t="s">
        <v>40</v>
      </c>
      <c r="AX680" s="11" t="s">
        <v>84</v>
      </c>
      <c r="AY680" s="182" t="s">
        <v>165</v>
      </c>
    </row>
    <row r="681" spans="2:65" s="10" customFormat="1" ht="22.5" customHeight="1" x14ac:dyDescent="0.3">
      <c r="B681" s="167"/>
      <c r="C681" s="168"/>
      <c r="D681" s="168"/>
      <c r="E681" s="169" t="s">
        <v>33</v>
      </c>
      <c r="F681" s="260" t="s">
        <v>1051</v>
      </c>
      <c r="G681" s="259"/>
      <c r="H681" s="259"/>
      <c r="I681" s="259"/>
      <c r="J681" s="168"/>
      <c r="K681" s="170">
        <v>0.90800000000000003</v>
      </c>
      <c r="L681" s="168"/>
      <c r="M681" s="168"/>
      <c r="N681" s="168"/>
      <c r="O681" s="168"/>
      <c r="P681" s="168"/>
      <c r="Q681" s="168"/>
      <c r="R681" s="171"/>
      <c r="T681" s="172"/>
      <c r="U681" s="168"/>
      <c r="V681" s="168"/>
      <c r="W681" s="168"/>
      <c r="X681" s="168"/>
      <c r="Y681" s="168"/>
      <c r="Z681" s="168"/>
      <c r="AA681" s="173"/>
      <c r="AT681" s="174" t="s">
        <v>173</v>
      </c>
      <c r="AU681" s="174" t="s">
        <v>102</v>
      </c>
      <c r="AV681" s="10" t="s">
        <v>102</v>
      </c>
      <c r="AW681" s="10" t="s">
        <v>40</v>
      </c>
      <c r="AX681" s="10" t="s">
        <v>84</v>
      </c>
      <c r="AY681" s="174" t="s">
        <v>165</v>
      </c>
    </row>
    <row r="682" spans="2:65" s="11" customFormat="1" ht="22.5" customHeight="1" x14ac:dyDescent="0.3">
      <c r="B682" s="175"/>
      <c r="C682" s="176"/>
      <c r="D682" s="176"/>
      <c r="E682" s="177" t="s">
        <v>33</v>
      </c>
      <c r="F682" s="263" t="s">
        <v>1052</v>
      </c>
      <c r="G682" s="262"/>
      <c r="H682" s="262"/>
      <c r="I682" s="262"/>
      <c r="J682" s="176"/>
      <c r="K682" s="178" t="s">
        <v>33</v>
      </c>
      <c r="L682" s="176"/>
      <c r="M682" s="176"/>
      <c r="N682" s="176"/>
      <c r="O682" s="176"/>
      <c r="P682" s="176"/>
      <c r="Q682" s="176"/>
      <c r="R682" s="179"/>
      <c r="T682" s="180"/>
      <c r="U682" s="176"/>
      <c r="V682" s="176"/>
      <c r="W682" s="176"/>
      <c r="X682" s="176"/>
      <c r="Y682" s="176"/>
      <c r="Z682" s="176"/>
      <c r="AA682" s="181"/>
      <c r="AT682" s="182" t="s">
        <v>173</v>
      </c>
      <c r="AU682" s="182" t="s">
        <v>102</v>
      </c>
      <c r="AV682" s="11" t="s">
        <v>24</v>
      </c>
      <c r="AW682" s="11" t="s">
        <v>40</v>
      </c>
      <c r="AX682" s="11" t="s">
        <v>84</v>
      </c>
      <c r="AY682" s="182" t="s">
        <v>165</v>
      </c>
    </row>
    <row r="683" spans="2:65" s="10" customFormat="1" ht="22.5" customHeight="1" x14ac:dyDescent="0.3">
      <c r="B683" s="167"/>
      <c r="C683" s="168"/>
      <c r="D683" s="168"/>
      <c r="E683" s="169" t="s">
        <v>33</v>
      </c>
      <c r="F683" s="260" t="s">
        <v>1053</v>
      </c>
      <c r="G683" s="259"/>
      <c r="H683" s="259"/>
      <c r="I683" s="259"/>
      <c r="J683" s="168"/>
      <c r="K683" s="170">
        <v>0.92800000000000005</v>
      </c>
      <c r="L683" s="168"/>
      <c r="M683" s="168"/>
      <c r="N683" s="168"/>
      <c r="O683" s="168"/>
      <c r="P683" s="168"/>
      <c r="Q683" s="168"/>
      <c r="R683" s="171"/>
      <c r="T683" s="172"/>
      <c r="U683" s="168"/>
      <c r="V683" s="168"/>
      <c r="W683" s="168"/>
      <c r="X683" s="168"/>
      <c r="Y683" s="168"/>
      <c r="Z683" s="168"/>
      <c r="AA683" s="173"/>
      <c r="AT683" s="174" t="s">
        <v>173</v>
      </c>
      <c r="AU683" s="174" t="s">
        <v>102</v>
      </c>
      <c r="AV683" s="10" t="s">
        <v>102</v>
      </c>
      <c r="AW683" s="10" t="s">
        <v>40</v>
      </c>
      <c r="AX683" s="10" t="s">
        <v>84</v>
      </c>
      <c r="AY683" s="174" t="s">
        <v>165</v>
      </c>
    </row>
    <row r="684" spans="2:65" s="11" customFormat="1" ht="22.5" customHeight="1" x14ac:dyDescent="0.3">
      <c r="B684" s="175"/>
      <c r="C684" s="176"/>
      <c r="D684" s="176"/>
      <c r="E684" s="177" t="s">
        <v>33</v>
      </c>
      <c r="F684" s="263" t="s">
        <v>1054</v>
      </c>
      <c r="G684" s="262"/>
      <c r="H684" s="262"/>
      <c r="I684" s="262"/>
      <c r="J684" s="176"/>
      <c r="K684" s="178" t="s">
        <v>33</v>
      </c>
      <c r="L684" s="176"/>
      <c r="M684" s="176"/>
      <c r="N684" s="176"/>
      <c r="O684" s="176"/>
      <c r="P684" s="176"/>
      <c r="Q684" s="176"/>
      <c r="R684" s="179"/>
      <c r="T684" s="180"/>
      <c r="U684" s="176"/>
      <c r="V684" s="176"/>
      <c r="W684" s="176"/>
      <c r="X684" s="176"/>
      <c r="Y684" s="176"/>
      <c r="Z684" s="176"/>
      <c r="AA684" s="181"/>
      <c r="AT684" s="182" t="s">
        <v>173</v>
      </c>
      <c r="AU684" s="182" t="s">
        <v>102</v>
      </c>
      <c r="AV684" s="11" t="s">
        <v>24</v>
      </c>
      <c r="AW684" s="11" t="s">
        <v>40</v>
      </c>
      <c r="AX684" s="11" t="s">
        <v>84</v>
      </c>
      <c r="AY684" s="182" t="s">
        <v>165</v>
      </c>
    </row>
    <row r="685" spans="2:65" s="10" customFormat="1" ht="22.5" customHeight="1" x14ac:dyDescent="0.3">
      <c r="B685" s="167"/>
      <c r="C685" s="168"/>
      <c r="D685" s="168"/>
      <c r="E685" s="169" t="s">
        <v>33</v>
      </c>
      <c r="F685" s="260" t="s">
        <v>1055</v>
      </c>
      <c r="G685" s="259"/>
      <c r="H685" s="259"/>
      <c r="I685" s="259"/>
      <c r="J685" s="168"/>
      <c r="K685" s="170">
        <v>0.92800000000000005</v>
      </c>
      <c r="L685" s="168"/>
      <c r="M685" s="168"/>
      <c r="N685" s="168"/>
      <c r="O685" s="168"/>
      <c r="P685" s="168"/>
      <c r="Q685" s="168"/>
      <c r="R685" s="171"/>
      <c r="T685" s="172"/>
      <c r="U685" s="168"/>
      <c r="V685" s="168"/>
      <c r="W685" s="168"/>
      <c r="X685" s="168"/>
      <c r="Y685" s="168"/>
      <c r="Z685" s="168"/>
      <c r="AA685" s="173"/>
      <c r="AT685" s="174" t="s">
        <v>173</v>
      </c>
      <c r="AU685" s="174" t="s">
        <v>102</v>
      </c>
      <c r="AV685" s="10" t="s">
        <v>102</v>
      </c>
      <c r="AW685" s="10" t="s">
        <v>40</v>
      </c>
      <c r="AX685" s="10" t="s">
        <v>84</v>
      </c>
      <c r="AY685" s="174" t="s">
        <v>165</v>
      </c>
    </row>
    <row r="686" spans="2:65" s="1" customFormat="1" ht="31.5" customHeight="1" x14ac:dyDescent="0.3">
      <c r="B686" s="32"/>
      <c r="C686" s="160" t="s">
        <v>1056</v>
      </c>
      <c r="D686" s="160" t="s">
        <v>166</v>
      </c>
      <c r="E686" s="161" t="s">
        <v>1057</v>
      </c>
      <c r="F686" s="254" t="s">
        <v>1058</v>
      </c>
      <c r="G686" s="255"/>
      <c r="H686" s="255"/>
      <c r="I686" s="255"/>
      <c r="J686" s="162" t="s">
        <v>169</v>
      </c>
      <c r="K686" s="163">
        <v>4.66</v>
      </c>
      <c r="L686" s="256">
        <v>0</v>
      </c>
      <c r="M686" s="255"/>
      <c r="N686" s="257">
        <f>ROUND(L686*K686,2)</f>
        <v>0</v>
      </c>
      <c r="O686" s="255"/>
      <c r="P686" s="255"/>
      <c r="Q686" s="255"/>
      <c r="R686" s="34"/>
      <c r="T686" s="164" t="s">
        <v>33</v>
      </c>
      <c r="U686" s="41" t="s">
        <v>49</v>
      </c>
      <c r="V686" s="33"/>
      <c r="W686" s="165">
        <f>V686*K686</f>
        <v>0</v>
      </c>
      <c r="X686" s="165">
        <v>6.7000000000000002E-5</v>
      </c>
      <c r="Y686" s="165">
        <f>X686*K686</f>
        <v>3.1222000000000004E-4</v>
      </c>
      <c r="Z686" s="165">
        <v>0</v>
      </c>
      <c r="AA686" s="166">
        <f>Z686*K686</f>
        <v>0</v>
      </c>
      <c r="AR686" s="15" t="s">
        <v>282</v>
      </c>
      <c r="AT686" s="15" t="s">
        <v>166</v>
      </c>
      <c r="AU686" s="15" t="s">
        <v>102</v>
      </c>
      <c r="AY686" s="15" t="s">
        <v>165</v>
      </c>
      <c r="BE686" s="103">
        <f>IF(U686="základní",N686,0)</f>
        <v>0</v>
      </c>
      <c r="BF686" s="103">
        <f>IF(U686="snížená",N686,0)</f>
        <v>0</v>
      </c>
      <c r="BG686" s="103">
        <f>IF(U686="zákl. přenesená",N686,0)</f>
        <v>0</v>
      </c>
      <c r="BH686" s="103">
        <f>IF(U686="sníž. přenesená",N686,0)</f>
        <v>0</v>
      </c>
      <c r="BI686" s="103">
        <f>IF(U686="nulová",N686,0)</f>
        <v>0</v>
      </c>
      <c r="BJ686" s="15" t="s">
        <v>24</v>
      </c>
      <c r="BK686" s="103">
        <f>ROUND(L686*K686,2)</f>
        <v>0</v>
      </c>
      <c r="BL686" s="15" t="s">
        <v>282</v>
      </c>
      <c r="BM686" s="15" t="s">
        <v>1059</v>
      </c>
    </row>
    <row r="687" spans="2:65" s="11" customFormat="1" ht="22.5" customHeight="1" x14ac:dyDescent="0.3">
      <c r="B687" s="175"/>
      <c r="C687" s="176"/>
      <c r="D687" s="176"/>
      <c r="E687" s="177" t="s">
        <v>33</v>
      </c>
      <c r="F687" s="261" t="s">
        <v>1047</v>
      </c>
      <c r="G687" s="262"/>
      <c r="H687" s="262"/>
      <c r="I687" s="262"/>
      <c r="J687" s="176"/>
      <c r="K687" s="178" t="s">
        <v>33</v>
      </c>
      <c r="L687" s="176"/>
      <c r="M687" s="176"/>
      <c r="N687" s="176"/>
      <c r="O687" s="176"/>
      <c r="P687" s="176"/>
      <c r="Q687" s="176"/>
      <c r="R687" s="179"/>
      <c r="T687" s="180"/>
      <c r="U687" s="176"/>
      <c r="V687" s="176"/>
      <c r="W687" s="176"/>
      <c r="X687" s="176"/>
      <c r="Y687" s="176"/>
      <c r="Z687" s="176"/>
      <c r="AA687" s="181"/>
      <c r="AT687" s="182" t="s">
        <v>173</v>
      </c>
      <c r="AU687" s="182" t="s">
        <v>102</v>
      </c>
      <c r="AV687" s="11" t="s">
        <v>24</v>
      </c>
      <c r="AW687" s="11" t="s">
        <v>40</v>
      </c>
      <c r="AX687" s="11" t="s">
        <v>84</v>
      </c>
      <c r="AY687" s="182" t="s">
        <v>165</v>
      </c>
    </row>
    <row r="688" spans="2:65" s="10" customFormat="1" ht="22.5" customHeight="1" x14ac:dyDescent="0.3">
      <c r="B688" s="167"/>
      <c r="C688" s="168"/>
      <c r="D688" s="168"/>
      <c r="E688" s="169" t="s">
        <v>33</v>
      </c>
      <c r="F688" s="260" t="s">
        <v>1048</v>
      </c>
      <c r="G688" s="259"/>
      <c r="H688" s="259"/>
      <c r="I688" s="259"/>
      <c r="J688" s="168"/>
      <c r="K688" s="170">
        <v>0.94799999999999995</v>
      </c>
      <c r="L688" s="168"/>
      <c r="M688" s="168"/>
      <c r="N688" s="168"/>
      <c r="O688" s="168"/>
      <c r="P688" s="168"/>
      <c r="Q688" s="168"/>
      <c r="R688" s="171"/>
      <c r="T688" s="172"/>
      <c r="U688" s="168"/>
      <c r="V688" s="168"/>
      <c r="W688" s="168"/>
      <c r="X688" s="168"/>
      <c r="Y688" s="168"/>
      <c r="Z688" s="168"/>
      <c r="AA688" s="173"/>
      <c r="AT688" s="174" t="s">
        <v>173</v>
      </c>
      <c r="AU688" s="174" t="s">
        <v>102</v>
      </c>
      <c r="AV688" s="10" t="s">
        <v>102</v>
      </c>
      <c r="AW688" s="10" t="s">
        <v>40</v>
      </c>
      <c r="AX688" s="10" t="s">
        <v>84</v>
      </c>
      <c r="AY688" s="174" t="s">
        <v>165</v>
      </c>
    </row>
    <row r="689" spans="2:65" s="10" customFormat="1" ht="22.5" customHeight="1" x14ac:dyDescent="0.3">
      <c r="B689" s="167"/>
      <c r="C689" s="168"/>
      <c r="D689" s="168"/>
      <c r="E689" s="169" t="s">
        <v>33</v>
      </c>
      <c r="F689" s="260" t="s">
        <v>1049</v>
      </c>
      <c r="G689" s="259"/>
      <c r="H689" s="259"/>
      <c r="I689" s="259"/>
      <c r="J689" s="168"/>
      <c r="K689" s="170">
        <v>0.94799999999999995</v>
      </c>
      <c r="L689" s="168"/>
      <c r="M689" s="168"/>
      <c r="N689" s="168"/>
      <c r="O689" s="168"/>
      <c r="P689" s="168"/>
      <c r="Q689" s="168"/>
      <c r="R689" s="171"/>
      <c r="T689" s="172"/>
      <c r="U689" s="168"/>
      <c r="V689" s="168"/>
      <c r="W689" s="168"/>
      <c r="X689" s="168"/>
      <c r="Y689" s="168"/>
      <c r="Z689" s="168"/>
      <c r="AA689" s="173"/>
      <c r="AT689" s="174" t="s">
        <v>173</v>
      </c>
      <c r="AU689" s="174" t="s">
        <v>102</v>
      </c>
      <c r="AV689" s="10" t="s">
        <v>102</v>
      </c>
      <c r="AW689" s="10" t="s">
        <v>40</v>
      </c>
      <c r="AX689" s="10" t="s">
        <v>84</v>
      </c>
      <c r="AY689" s="174" t="s">
        <v>165</v>
      </c>
    </row>
    <row r="690" spans="2:65" s="11" customFormat="1" ht="22.5" customHeight="1" x14ac:dyDescent="0.3">
      <c r="B690" s="175"/>
      <c r="C690" s="176"/>
      <c r="D690" s="176"/>
      <c r="E690" s="177" t="s">
        <v>33</v>
      </c>
      <c r="F690" s="263" t="s">
        <v>1050</v>
      </c>
      <c r="G690" s="262"/>
      <c r="H690" s="262"/>
      <c r="I690" s="262"/>
      <c r="J690" s="176"/>
      <c r="K690" s="178" t="s">
        <v>33</v>
      </c>
      <c r="L690" s="176"/>
      <c r="M690" s="176"/>
      <c r="N690" s="176"/>
      <c r="O690" s="176"/>
      <c r="P690" s="176"/>
      <c r="Q690" s="176"/>
      <c r="R690" s="179"/>
      <c r="T690" s="180"/>
      <c r="U690" s="176"/>
      <c r="V690" s="176"/>
      <c r="W690" s="176"/>
      <c r="X690" s="176"/>
      <c r="Y690" s="176"/>
      <c r="Z690" s="176"/>
      <c r="AA690" s="181"/>
      <c r="AT690" s="182" t="s">
        <v>173</v>
      </c>
      <c r="AU690" s="182" t="s">
        <v>102</v>
      </c>
      <c r="AV690" s="11" t="s">
        <v>24</v>
      </c>
      <c r="AW690" s="11" t="s">
        <v>40</v>
      </c>
      <c r="AX690" s="11" t="s">
        <v>84</v>
      </c>
      <c r="AY690" s="182" t="s">
        <v>165</v>
      </c>
    </row>
    <row r="691" spans="2:65" s="10" customFormat="1" ht="22.5" customHeight="1" x14ac:dyDescent="0.3">
      <c r="B691" s="167"/>
      <c r="C691" s="168"/>
      <c r="D691" s="168"/>
      <c r="E691" s="169" t="s">
        <v>33</v>
      </c>
      <c r="F691" s="260" t="s">
        <v>1051</v>
      </c>
      <c r="G691" s="259"/>
      <c r="H691" s="259"/>
      <c r="I691" s="259"/>
      <c r="J691" s="168"/>
      <c r="K691" s="170">
        <v>0.90800000000000003</v>
      </c>
      <c r="L691" s="168"/>
      <c r="M691" s="168"/>
      <c r="N691" s="168"/>
      <c r="O691" s="168"/>
      <c r="P691" s="168"/>
      <c r="Q691" s="168"/>
      <c r="R691" s="171"/>
      <c r="T691" s="172"/>
      <c r="U691" s="168"/>
      <c r="V691" s="168"/>
      <c r="W691" s="168"/>
      <c r="X691" s="168"/>
      <c r="Y691" s="168"/>
      <c r="Z691" s="168"/>
      <c r="AA691" s="173"/>
      <c r="AT691" s="174" t="s">
        <v>173</v>
      </c>
      <c r="AU691" s="174" t="s">
        <v>102</v>
      </c>
      <c r="AV691" s="10" t="s">
        <v>102</v>
      </c>
      <c r="AW691" s="10" t="s">
        <v>40</v>
      </c>
      <c r="AX691" s="10" t="s">
        <v>84</v>
      </c>
      <c r="AY691" s="174" t="s">
        <v>165</v>
      </c>
    </row>
    <row r="692" spans="2:65" s="11" customFormat="1" ht="22.5" customHeight="1" x14ac:dyDescent="0.3">
      <c r="B692" s="175"/>
      <c r="C692" s="176"/>
      <c r="D692" s="176"/>
      <c r="E692" s="177" t="s">
        <v>33</v>
      </c>
      <c r="F692" s="263" t="s">
        <v>1052</v>
      </c>
      <c r="G692" s="262"/>
      <c r="H692" s="262"/>
      <c r="I692" s="262"/>
      <c r="J692" s="176"/>
      <c r="K692" s="178" t="s">
        <v>33</v>
      </c>
      <c r="L692" s="176"/>
      <c r="M692" s="176"/>
      <c r="N692" s="176"/>
      <c r="O692" s="176"/>
      <c r="P692" s="176"/>
      <c r="Q692" s="176"/>
      <c r="R692" s="179"/>
      <c r="T692" s="180"/>
      <c r="U692" s="176"/>
      <c r="V692" s="176"/>
      <c r="W692" s="176"/>
      <c r="X692" s="176"/>
      <c r="Y692" s="176"/>
      <c r="Z692" s="176"/>
      <c r="AA692" s="181"/>
      <c r="AT692" s="182" t="s">
        <v>173</v>
      </c>
      <c r="AU692" s="182" t="s">
        <v>102</v>
      </c>
      <c r="AV692" s="11" t="s">
        <v>24</v>
      </c>
      <c r="AW692" s="11" t="s">
        <v>40</v>
      </c>
      <c r="AX692" s="11" t="s">
        <v>84</v>
      </c>
      <c r="AY692" s="182" t="s">
        <v>165</v>
      </c>
    </row>
    <row r="693" spans="2:65" s="10" customFormat="1" ht="22.5" customHeight="1" x14ac:dyDescent="0.3">
      <c r="B693" s="167"/>
      <c r="C693" s="168"/>
      <c r="D693" s="168"/>
      <c r="E693" s="169" t="s">
        <v>33</v>
      </c>
      <c r="F693" s="260" t="s">
        <v>1053</v>
      </c>
      <c r="G693" s="259"/>
      <c r="H693" s="259"/>
      <c r="I693" s="259"/>
      <c r="J693" s="168"/>
      <c r="K693" s="170">
        <v>0.92800000000000005</v>
      </c>
      <c r="L693" s="168"/>
      <c r="M693" s="168"/>
      <c r="N693" s="168"/>
      <c r="O693" s="168"/>
      <c r="P693" s="168"/>
      <c r="Q693" s="168"/>
      <c r="R693" s="171"/>
      <c r="T693" s="172"/>
      <c r="U693" s="168"/>
      <c r="V693" s="168"/>
      <c r="W693" s="168"/>
      <c r="X693" s="168"/>
      <c r="Y693" s="168"/>
      <c r="Z693" s="168"/>
      <c r="AA693" s="173"/>
      <c r="AT693" s="174" t="s">
        <v>173</v>
      </c>
      <c r="AU693" s="174" t="s">
        <v>102</v>
      </c>
      <c r="AV693" s="10" t="s">
        <v>102</v>
      </c>
      <c r="AW693" s="10" t="s">
        <v>40</v>
      </c>
      <c r="AX693" s="10" t="s">
        <v>84</v>
      </c>
      <c r="AY693" s="174" t="s">
        <v>165</v>
      </c>
    </row>
    <row r="694" spans="2:65" s="11" customFormat="1" ht="22.5" customHeight="1" x14ac:dyDescent="0.3">
      <c r="B694" s="175"/>
      <c r="C694" s="176"/>
      <c r="D694" s="176"/>
      <c r="E694" s="177" t="s">
        <v>33</v>
      </c>
      <c r="F694" s="263" t="s">
        <v>1054</v>
      </c>
      <c r="G694" s="262"/>
      <c r="H694" s="262"/>
      <c r="I694" s="262"/>
      <c r="J694" s="176"/>
      <c r="K694" s="178" t="s">
        <v>33</v>
      </c>
      <c r="L694" s="176"/>
      <c r="M694" s="176"/>
      <c r="N694" s="176"/>
      <c r="O694" s="176"/>
      <c r="P694" s="176"/>
      <c r="Q694" s="176"/>
      <c r="R694" s="179"/>
      <c r="T694" s="180"/>
      <c r="U694" s="176"/>
      <c r="V694" s="176"/>
      <c r="W694" s="176"/>
      <c r="X694" s="176"/>
      <c r="Y694" s="176"/>
      <c r="Z694" s="176"/>
      <c r="AA694" s="181"/>
      <c r="AT694" s="182" t="s">
        <v>173</v>
      </c>
      <c r="AU694" s="182" t="s">
        <v>102</v>
      </c>
      <c r="AV694" s="11" t="s">
        <v>24</v>
      </c>
      <c r="AW694" s="11" t="s">
        <v>40</v>
      </c>
      <c r="AX694" s="11" t="s">
        <v>84</v>
      </c>
      <c r="AY694" s="182" t="s">
        <v>165</v>
      </c>
    </row>
    <row r="695" spans="2:65" s="10" customFormat="1" ht="22.5" customHeight="1" x14ac:dyDescent="0.3">
      <c r="B695" s="167"/>
      <c r="C695" s="168"/>
      <c r="D695" s="168"/>
      <c r="E695" s="169" t="s">
        <v>33</v>
      </c>
      <c r="F695" s="260" t="s">
        <v>1055</v>
      </c>
      <c r="G695" s="259"/>
      <c r="H695" s="259"/>
      <c r="I695" s="259"/>
      <c r="J695" s="168"/>
      <c r="K695" s="170">
        <v>0.92800000000000005</v>
      </c>
      <c r="L695" s="168"/>
      <c r="M695" s="168"/>
      <c r="N695" s="168"/>
      <c r="O695" s="168"/>
      <c r="P695" s="168"/>
      <c r="Q695" s="168"/>
      <c r="R695" s="171"/>
      <c r="T695" s="172"/>
      <c r="U695" s="168"/>
      <c r="V695" s="168"/>
      <c r="W695" s="168"/>
      <c r="X695" s="168"/>
      <c r="Y695" s="168"/>
      <c r="Z695" s="168"/>
      <c r="AA695" s="173"/>
      <c r="AT695" s="174" t="s">
        <v>173</v>
      </c>
      <c r="AU695" s="174" t="s">
        <v>102</v>
      </c>
      <c r="AV695" s="10" t="s">
        <v>102</v>
      </c>
      <c r="AW695" s="10" t="s">
        <v>40</v>
      </c>
      <c r="AX695" s="10" t="s">
        <v>84</v>
      </c>
      <c r="AY695" s="174" t="s">
        <v>165</v>
      </c>
    </row>
    <row r="696" spans="2:65" s="1" customFormat="1" ht="31.5" customHeight="1" x14ac:dyDescent="0.3">
      <c r="B696" s="32"/>
      <c r="C696" s="160" t="s">
        <v>1060</v>
      </c>
      <c r="D696" s="160" t="s">
        <v>166</v>
      </c>
      <c r="E696" s="161" t="s">
        <v>1061</v>
      </c>
      <c r="F696" s="254" t="s">
        <v>1062</v>
      </c>
      <c r="G696" s="255"/>
      <c r="H696" s="255"/>
      <c r="I696" s="255"/>
      <c r="J696" s="162" t="s">
        <v>169</v>
      </c>
      <c r="K696" s="163">
        <v>1.8959999999999999</v>
      </c>
      <c r="L696" s="256">
        <v>0</v>
      </c>
      <c r="M696" s="255"/>
      <c r="N696" s="257">
        <f>ROUND(L696*K696,2)</f>
        <v>0</v>
      </c>
      <c r="O696" s="255"/>
      <c r="P696" s="255"/>
      <c r="Q696" s="255"/>
      <c r="R696" s="34"/>
      <c r="T696" s="164" t="s">
        <v>33</v>
      </c>
      <c r="U696" s="41" t="s">
        <v>49</v>
      </c>
      <c r="V696" s="33"/>
      <c r="W696" s="165">
        <f>V696*K696</f>
        <v>0</v>
      </c>
      <c r="X696" s="165">
        <v>1.09232E-4</v>
      </c>
      <c r="Y696" s="165">
        <f>X696*K696</f>
        <v>2.07103872E-4</v>
      </c>
      <c r="Z696" s="165">
        <v>0</v>
      </c>
      <c r="AA696" s="166">
        <f>Z696*K696</f>
        <v>0</v>
      </c>
      <c r="AR696" s="15" t="s">
        <v>282</v>
      </c>
      <c r="AT696" s="15" t="s">
        <v>166</v>
      </c>
      <c r="AU696" s="15" t="s">
        <v>102</v>
      </c>
      <c r="AY696" s="15" t="s">
        <v>165</v>
      </c>
      <c r="BE696" s="103">
        <f>IF(U696="základní",N696,0)</f>
        <v>0</v>
      </c>
      <c r="BF696" s="103">
        <f>IF(U696="snížená",N696,0)</f>
        <v>0</v>
      </c>
      <c r="BG696" s="103">
        <f>IF(U696="zákl. přenesená",N696,0)</f>
        <v>0</v>
      </c>
      <c r="BH696" s="103">
        <f>IF(U696="sníž. přenesená",N696,0)</f>
        <v>0</v>
      </c>
      <c r="BI696" s="103">
        <f>IF(U696="nulová",N696,0)</f>
        <v>0</v>
      </c>
      <c r="BJ696" s="15" t="s">
        <v>24</v>
      </c>
      <c r="BK696" s="103">
        <f>ROUND(L696*K696,2)</f>
        <v>0</v>
      </c>
      <c r="BL696" s="15" t="s">
        <v>282</v>
      </c>
      <c r="BM696" s="15" t="s">
        <v>1063</v>
      </c>
    </row>
    <row r="697" spans="2:65" s="11" customFormat="1" ht="22.5" customHeight="1" x14ac:dyDescent="0.3">
      <c r="B697" s="175"/>
      <c r="C697" s="176"/>
      <c r="D697" s="176"/>
      <c r="E697" s="177" t="s">
        <v>33</v>
      </c>
      <c r="F697" s="261" t="s">
        <v>1047</v>
      </c>
      <c r="G697" s="262"/>
      <c r="H697" s="262"/>
      <c r="I697" s="262"/>
      <c r="J697" s="176"/>
      <c r="K697" s="178" t="s">
        <v>33</v>
      </c>
      <c r="L697" s="176"/>
      <c r="M697" s="176"/>
      <c r="N697" s="176"/>
      <c r="O697" s="176"/>
      <c r="P697" s="176"/>
      <c r="Q697" s="176"/>
      <c r="R697" s="179"/>
      <c r="T697" s="180"/>
      <c r="U697" s="176"/>
      <c r="V697" s="176"/>
      <c r="W697" s="176"/>
      <c r="X697" s="176"/>
      <c r="Y697" s="176"/>
      <c r="Z697" s="176"/>
      <c r="AA697" s="181"/>
      <c r="AT697" s="182" t="s">
        <v>173</v>
      </c>
      <c r="AU697" s="182" t="s">
        <v>102</v>
      </c>
      <c r="AV697" s="11" t="s">
        <v>24</v>
      </c>
      <c r="AW697" s="11" t="s">
        <v>40</v>
      </c>
      <c r="AX697" s="11" t="s">
        <v>84</v>
      </c>
      <c r="AY697" s="182" t="s">
        <v>165</v>
      </c>
    </row>
    <row r="698" spans="2:65" s="10" customFormat="1" ht="22.5" customHeight="1" x14ac:dyDescent="0.3">
      <c r="B698" s="167"/>
      <c r="C698" s="168"/>
      <c r="D698" s="168"/>
      <c r="E698" s="169" t="s">
        <v>33</v>
      </c>
      <c r="F698" s="260" t="s">
        <v>1048</v>
      </c>
      <c r="G698" s="259"/>
      <c r="H698" s="259"/>
      <c r="I698" s="259"/>
      <c r="J698" s="168"/>
      <c r="K698" s="170">
        <v>0.94799999999999995</v>
      </c>
      <c r="L698" s="168"/>
      <c r="M698" s="168"/>
      <c r="N698" s="168"/>
      <c r="O698" s="168"/>
      <c r="P698" s="168"/>
      <c r="Q698" s="168"/>
      <c r="R698" s="171"/>
      <c r="T698" s="172"/>
      <c r="U698" s="168"/>
      <c r="V698" s="168"/>
      <c r="W698" s="168"/>
      <c r="X698" s="168"/>
      <c r="Y698" s="168"/>
      <c r="Z698" s="168"/>
      <c r="AA698" s="173"/>
      <c r="AT698" s="174" t="s">
        <v>173</v>
      </c>
      <c r="AU698" s="174" t="s">
        <v>102</v>
      </c>
      <c r="AV698" s="10" t="s">
        <v>102</v>
      </c>
      <c r="AW698" s="10" t="s">
        <v>40</v>
      </c>
      <c r="AX698" s="10" t="s">
        <v>84</v>
      </c>
      <c r="AY698" s="174" t="s">
        <v>165</v>
      </c>
    </row>
    <row r="699" spans="2:65" s="10" customFormat="1" ht="22.5" customHeight="1" x14ac:dyDescent="0.3">
      <c r="B699" s="167"/>
      <c r="C699" s="168"/>
      <c r="D699" s="168"/>
      <c r="E699" s="169" t="s">
        <v>33</v>
      </c>
      <c r="F699" s="260" t="s">
        <v>1049</v>
      </c>
      <c r="G699" s="259"/>
      <c r="H699" s="259"/>
      <c r="I699" s="259"/>
      <c r="J699" s="168"/>
      <c r="K699" s="170">
        <v>0.94799999999999995</v>
      </c>
      <c r="L699" s="168"/>
      <c r="M699" s="168"/>
      <c r="N699" s="168"/>
      <c r="O699" s="168"/>
      <c r="P699" s="168"/>
      <c r="Q699" s="168"/>
      <c r="R699" s="171"/>
      <c r="T699" s="172"/>
      <c r="U699" s="168"/>
      <c r="V699" s="168"/>
      <c r="W699" s="168"/>
      <c r="X699" s="168"/>
      <c r="Y699" s="168"/>
      <c r="Z699" s="168"/>
      <c r="AA699" s="173"/>
      <c r="AT699" s="174" t="s">
        <v>173</v>
      </c>
      <c r="AU699" s="174" t="s">
        <v>102</v>
      </c>
      <c r="AV699" s="10" t="s">
        <v>102</v>
      </c>
      <c r="AW699" s="10" t="s">
        <v>40</v>
      </c>
      <c r="AX699" s="10" t="s">
        <v>84</v>
      </c>
      <c r="AY699" s="174" t="s">
        <v>165</v>
      </c>
    </row>
    <row r="700" spans="2:65" s="1" customFormat="1" ht="31.5" customHeight="1" x14ac:dyDescent="0.3">
      <c r="B700" s="32"/>
      <c r="C700" s="160" t="s">
        <v>1064</v>
      </c>
      <c r="D700" s="160" t="s">
        <v>166</v>
      </c>
      <c r="E700" s="161" t="s">
        <v>1065</v>
      </c>
      <c r="F700" s="254" t="s">
        <v>1066</v>
      </c>
      <c r="G700" s="255"/>
      <c r="H700" s="255"/>
      <c r="I700" s="255"/>
      <c r="J700" s="162" t="s">
        <v>169</v>
      </c>
      <c r="K700" s="163">
        <v>4.66</v>
      </c>
      <c r="L700" s="256">
        <v>0</v>
      </c>
      <c r="M700" s="255"/>
      <c r="N700" s="257">
        <f>ROUND(L700*K700,2)</f>
        <v>0</v>
      </c>
      <c r="O700" s="255"/>
      <c r="P700" s="255"/>
      <c r="Q700" s="255"/>
      <c r="R700" s="34"/>
      <c r="T700" s="164" t="s">
        <v>33</v>
      </c>
      <c r="U700" s="41" t="s">
        <v>49</v>
      </c>
      <c r="V700" s="33"/>
      <c r="W700" s="165">
        <f>V700*K700</f>
        <v>0</v>
      </c>
      <c r="X700" s="165">
        <v>1.35E-4</v>
      </c>
      <c r="Y700" s="165">
        <f>X700*K700</f>
        <v>6.2910000000000006E-4</v>
      </c>
      <c r="Z700" s="165">
        <v>0</v>
      </c>
      <c r="AA700" s="166">
        <f>Z700*K700</f>
        <v>0</v>
      </c>
      <c r="AR700" s="15" t="s">
        <v>282</v>
      </c>
      <c r="AT700" s="15" t="s">
        <v>166</v>
      </c>
      <c r="AU700" s="15" t="s">
        <v>102</v>
      </c>
      <c r="AY700" s="15" t="s">
        <v>165</v>
      </c>
      <c r="BE700" s="103">
        <f>IF(U700="základní",N700,0)</f>
        <v>0</v>
      </c>
      <c r="BF700" s="103">
        <f>IF(U700="snížená",N700,0)</f>
        <v>0</v>
      </c>
      <c r="BG700" s="103">
        <f>IF(U700="zákl. přenesená",N700,0)</f>
        <v>0</v>
      </c>
      <c r="BH700" s="103">
        <f>IF(U700="sníž. přenesená",N700,0)</f>
        <v>0</v>
      </c>
      <c r="BI700" s="103">
        <f>IF(U700="nulová",N700,0)</f>
        <v>0</v>
      </c>
      <c r="BJ700" s="15" t="s">
        <v>24</v>
      </c>
      <c r="BK700" s="103">
        <f>ROUND(L700*K700,2)</f>
        <v>0</v>
      </c>
      <c r="BL700" s="15" t="s">
        <v>282</v>
      </c>
      <c r="BM700" s="15" t="s">
        <v>1067</v>
      </c>
    </row>
    <row r="701" spans="2:65" s="11" customFormat="1" ht="22.5" customHeight="1" x14ac:dyDescent="0.3">
      <c r="B701" s="175"/>
      <c r="C701" s="176"/>
      <c r="D701" s="176"/>
      <c r="E701" s="177" t="s">
        <v>33</v>
      </c>
      <c r="F701" s="261" t="s">
        <v>1047</v>
      </c>
      <c r="G701" s="262"/>
      <c r="H701" s="262"/>
      <c r="I701" s="262"/>
      <c r="J701" s="176"/>
      <c r="K701" s="178" t="s">
        <v>33</v>
      </c>
      <c r="L701" s="176"/>
      <c r="M701" s="176"/>
      <c r="N701" s="176"/>
      <c r="O701" s="176"/>
      <c r="P701" s="176"/>
      <c r="Q701" s="176"/>
      <c r="R701" s="179"/>
      <c r="T701" s="180"/>
      <c r="U701" s="176"/>
      <c r="V701" s="176"/>
      <c r="W701" s="176"/>
      <c r="X701" s="176"/>
      <c r="Y701" s="176"/>
      <c r="Z701" s="176"/>
      <c r="AA701" s="181"/>
      <c r="AT701" s="182" t="s">
        <v>173</v>
      </c>
      <c r="AU701" s="182" t="s">
        <v>102</v>
      </c>
      <c r="AV701" s="11" t="s">
        <v>24</v>
      </c>
      <c r="AW701" s="11" t="s">
        <v>40</v>
      </c>
      <c r="AX701" s="11" t="s">
        <v>84</v>
      </c>
      <c r="AY701" s="182" t="s">
        <v>165</v>
      </c>
    </row>
    <row r="702" spans="2:65" s="10" customFormat="1" ht="22.5" customHeight="1" x14ac:dyDescent="0.3">
      <c r="B702" s="167"/>
      <c r="C702" s="168"/>
      <c r="D702" s="168"/>
      <c r="E702" s="169" t="s">
        <v>33</v>
      </c>
      <c r="F702" s="260" t="s">
        <v>1048</v>
      </c>
      <c r="G702" s="259"/>
      <c r="H702" s="259"/>
      <c r="I702" s="259"/>
      <c r="J702" s="168"/>
      <c r="K702" s="170">
        <v>0.94799999999999995</v>
      </c>
      <c r="L702" s="168"/>
      <c r="M702" s="168"/>
      <c r="N702" s="168"/>
      <c r="O702" s="168"/>
      <c r="P702" s="168"/>
      <c r="Q702" s="168"/>
      <c r="R702" s="171"/>
      <c r="T702" s="172"/>
      <c r="U702" s="168"/>
      <c r="V702" s="168"/>
      <c r="W702" s="168"/>
      <c r="X702" s="168"/>
      <c r="Y702" s="168"/>
      <c r="Z702" s="168"/>
      <c r="AA702" s="173"/>
      <c r="AT702" s="174" t="s">
        <v>173</v>
      </c>
      <c r="AU702" s="174" t="s">
        <v>102</v>
      </c>
      <c r="AV702" s="10" t="s">
        <v>102</v>
      </c>
      <c r="AW702" s="10" t="s">
        <v>40</v>
      </c>
      <c r="AX702" s="10" t="s">
        <v>84</v>
      </c>
      <c r="AY702" s="174" t="s">
        <v>165</v>
      </c>
    </row>
    <row r="703" spans="2:65" s="10" customFormat="1" ht="22.5" customHeight="1" x14ac:dyDescent="0.3">
      <c r="B703" s="167"/>
      <c r="C703" s="168"/>
      <c r="D703" s="168"/>
      <c r="E703" s="169" t="s">
        <v>33</v>
      </c>
      <c r="F703" s="260" t="s">
        <v>1049</v>
      </c>
      <c r="G703" s="259"/>
      <c r="H703" s="259"/>
      <c r="I703" s="259"/>
      <c r="J703" s="168"/>
      <c r="K703" s="170">
        <v>0.94799999999999995</v>
      </c>
      <c r="L703" s="168"/>
      <c r="M703" s="168"/>
      <c r="N703" s="168"/>
      <c r="O703" s="168"/>
      <c r="P703" s="168"/>
      <c r="Q703" s="168"/>
      <c r="R703" s="171"/>
      <c r="T703" s="172"/>
      <c r="U703" s="168"/>
      <c r="V703" s="168"/>
      <c r="W703" s="168"/>
      <c r="X703" s="168"/>
      <c r="Y703" s="168"/>
      <c r="Z703" s="168"/>
      <c r="AA703" s="173"/>
      <c r="AT703" s="174" t="s">
        <v>173</v>
      </c>
      <c r="AU703" s="174" t="s">
        <v>102</v>
      </c>
      <c r="AV703" s="10" t="s">
        <v>102</v>
      </c>
      <c r="AW703" s="10" t="s">
        <v>40</v>
      </c>
      <c r="AX703" s="10" t="s">
        <v>84</v>
      </c>
      <c r="AY703" s="174" t="s">
        <v>165</v>
      </c>
    </row>
    <row r="704" spans="2:65" s="11" customFormat="1" ht="22.5" customHeight="1" x14ac:dyDescent="0.3">
      <c r="B704" s="175"/>
      <c r="C704" s="176"/>
      <c r="D704" s="176"/>
      <c r="E704" s="177" t="s">
        <v>33</v>
      </c>
      <c r="F704" s="263" t="s">
        <v>1050</v>
      </c>
      <c r="G704" s="262"/>
      <c r="H704" s="262"/>
      <c r="I704" s="262"/>
      <c r="J704" s="176"/>
      <c r="K704" s="178" t="s">
        <v>33</v>
      </c>
      <c r="L704" s="176"/>
      <c r="M704" s="176"/>
      <c r="N704" s="176"/>
      <c r="O704" s="176"/>
      <c r="P704" s="176"/>
      <c r="Q704" s="176"/>
      <c r="R704" s="179"/>
      <c r="T704" s="180"/>
      <c r="U704" s="176"/>
      <c r="V704" s="176"/>
      <c r="W704" s="176"/>
      <c r="X704" s="176"/>
      <c r="Y704" s="176"/>
      <c r="Z704" s="176"/>
      <c r="AA704" s="181"/>
      <c r="AT704" s="182" t="s">
        <v>173</v>
      </c>
      <c r="AU704" s="182" t="s">
        <v>102</v>
      </c>
      <c r="AV704" s="11" t="s">
        <v>24</v>
      </c>
      <c r="AW704" s="11" t="s">
        <v>40</v>
      </c>
      <c r="AX704" s="11" t="s">
        <v>84</v>
      </c>
      <c r="AY704" s="182" t="s">
        <v>165</v>
      </c>
    </row>
    <row r="705" spans="2:65" s="10" customFormat="1" ht="22.5" customHeight="1" x14ac:dyDescent="0.3">
      <c r="B705" s="167"/>
      <c r="C705" s="168"/>
      <c r="D705" s="168"/>
      <c r="E705" s="169" t="s">
        <v>33</v>
      </c>
      <c r="F705" s="260" t="s">
        <v>1051</v>
      </c>
      <c r="G705" s="259"/>
      <c r="H705" s="259"/>
      <c r="I705" s="259"/>
      <c r="J705" s="168"/>
      <c r="K705" s="170">
        <v>0.90800000000000003</v>
      </c>
      <c r="L705" s="168"/>
      <c r="M705" s="168"/>
      <c r="N705" s="168"/>
      <c r="O705" s="168"/>
      <c r="P705" s="168"/>
      <c r="Q705" s="168"/>
      <c r="R705" s="171"/>
      <c r="T705" s="172"/>
      <c r="U705" s="168"/>
      <c r="V705" s="168"/>
      <c r="W705" s="168"/>
      <c r="X705" s="168"/>
      <c r="Y705" s="168"/>
      <c r="Z705" s="168"/>
      <c r="AA705" s="173"/>
      <c r="AT705" s="174" t="s">
        <v>173</v>
      </c>
      <c r="AU705" s="174" t="s">
        <v>102</v>
      </c>
      <c r="AV705" s="10" t="s">
        <v>102</v>
      </c>
      <c r="AW705" s="10" t="s">
        <v>40</v>
      </c>
      <c r="AX705" s="10" t="s">
        <v>84</v>
      </c>
      <c r="AY705" s="174" t="s">
        <v>165</v>
      </c>
    </row>
    <row r="706" spans="2:65" s="11" customFormat="1" ht="22.5" customHeight="1" x14ac:dyDescent="0.3">
      <c r="B706" s="175"/>
      <c r="C706" s="176"/>
      <c r="D706" s="176"/>
      <c r="E706" s="177" t="s">
        <v>33</v>
      </c>
      <c r="F706" s="263" t="s">
        <v>1052</v>
      </c>
      <c r="G706" s="262"/>
      <c r="H706" s="262"/>
      <c r="I706" s="262"/>
      <c r="J706" s="176"/>
      <c r="K706" s="178" t="s">
        <v>33</v>
      </c>
      <c r="L706" s="176"/>
      <c r="M706" s="176"/>
      <c r="N706" s="176"/>
      <c r="O706" s="176"/>
      <c r="P706" s="176"/>
      <c r="Q706" s="176"/>
      <c r="R706" s="179"/>
      <c r="T706" s="180"/>
      <c r="U706" s="176"/>
      <c r="V706" s="176"/>
      <c r="W706" s="176"/>
      <c r="X706" s="176"/>
      <c r="Y706" s="176"/>
      <c r="Z706" s="176"/>
      <c r="AA706" s="181"/>
      <c r="AT706" s="182" t="s">
        <v>173</v>
      </c>
      <c r="AU706" s="182" t="s">
        <v>102</v>
      </c>
      <c r="AV706" s="11" t="s">
        <v>24</v>
      </c>
      <c r="AW706" s="11" t="s">
        <v>40</v>
      </c>
      <c r="AX706" s="11" t="s">
        <v>84</v>
      </c>
      <c r="AY706" s="182" t="s">
        <v>165</v>
      </c>
    </row>
    <row r="707" spans="2:65" s="10" customFormat="1" ht="22.5" customHeight="1" x14ac:dyDescent="0.3">
      <c r="B707" s="167"/>
      <c r="C707" s="168"/>
      <c r="D707" s="168"/>
      <c r="E707" s="169" t="s">
        <v>33</v>
      </c>
      <c r="F707" s="260" t="s">
        <v>1053</v>
      </c>
      <c r="G707" s="259"/>
      <c r="H707" s="259"/>
      <c r="I707" s="259"/>
      <c r="J707" s="168"/>
      <c r="K707" s="170">
        <v>0.92800000000000005</v>
      </c>
      <c r="L707" s="168"/>
      <c r="M707" s="168"/>
      <c r="N707" s="168"/>
      <c r="O707" s="168"/>
      <c r="P707" s="168"/>
      <c r="Q707" s="168"/>
      <c r="R707" s="171"/>
      <c r="T707" s="172"/>
      <c r="U707" s="168"/>
      <c r="V707" s="168"/>
      <c r="W707" s="168"/>
      <c r="X707" s="168"/>
      <c r="Y707" s="168"/>
      <c r="Z707" s="168"/>
      <c r="AA707" s="173"/>
      <c r="AT707" s="174" t="s">
        <v>173</v>
      </c>
      <c r="AU707" s="174" t="s">
        <v>102</v>
      </c>
      <c r="AV707" s="10" t="s">
        <v>102</v>
      </c>
      <c r="AW707" s="10" t="s">
        <v>40</v>
      </c>
      <c r="AX707" s="10" t="s">
        <v>84</v>
      </c>
      <c r="AY707" s="174" t="s">
        <v>165</v>
      </c>
    </row>
    <row r="708" spans="2:65" s="11" customFormat="1" ht="22.5" customHeight="1" x14ac:dyDescent="0.3">
      <c r="B708" s="175"/>
      <c r="C708" s="176"/>
      <c r="D708" s="176"/>
      <c r="E708" s="177" t="s">
        <v>33</v>
      </c>
      <c r="F708" s="263" t="s">
        <v>1054</v>
      </c>
      <c r="G708" s="262"/>
      <c r="H708" s="262"/>
      <c r="I708" s="262"/>
      <c r="J708" s="176"/>
      <c r="K708" s="178" t="s">
        <v>33</v>
      </c>
      <c r="L708" s="176"/>
      <c r="M708" s="176"/>
      <c r="N708" s="176"/>
      <c r="O708" s="176"/>
      <c r="P708" s="176"/>
      <c r="Q708" s="176"/>
      <c r="R708" s="179"/>
      <c r="T708" s="180"/>
      <c r="U708" s="176"/>
      <c r="V708" s="176"/>
      <c r="W708" s="176"/>
      <c r="X708" s="176"/>
      <c r="Y708" s="176"/>
      <c r="Z708" s="176"/>
      <c r="AA708" s="181"/>
      <c r="AT708" s="182" t="s">
        <v>173</v>
      </c>
      <c r="AU708" s="182" t="s">
        <v>102</v>
      </c>
      <c r="AV708" s="11" t="s">
        <v>24</v>
      </c>
      <c r="AW708" s="11" t="s">
        <v>40</v>
      </c>
      <c r="AX708" s="11" t="s">
        <v>84</v>
      </c>
      <c r="AY708" s="182" t="s">
        <v>165</v>
      </c>
    </row>
    <row r="709" spans="2:65" s="10" customFormat="1" ht="22.5" customHeight="1" x14ac:dyDescent="0.3">
      <c r="B709" s="167"/>
      <c r="C709" s="168"/>
      <c r="D709" s="168"/>
      <c r="E709" s="169" t="s">
        <v>33</v>
      </c>
      <c r="F709" s="260" t="s">
        <v>1055</v>
      </c>
      <c r="G709" s="259"/>
      <c r="H709" s="259"/>
      <c r="I709" s="259"/>
      <c r="J709" s="168"/>
      <c r="K709" s="170">
        <v>0.92800000000000005</v>
      </c>
      <c r="L709" s="168"/>
      <c r="M709" s="168"/>
      <c r="N709" s="168"/>
      <c r="O709" s="168"/>
      <c r="P709" s="168"/>
      <c r="Q709" s="168"/>
      <c r="R709" s="171"/>
      <c r="T709" s="172"/>
      <c r="U709" s="168"/>
      <c r="V709" s="168"/>
      <c r="W709" s="168"/>
      <c r="X709" s="168"/>
      <c r="Y709" s="168"/>
      <c r="Z709" s="168"/>
      <c r="AA709" s="173"/>
      <c r="AT709" s="174" t="s">
        <v>173</v>
      </c>
      <c r="AU709" s="174" t="s">
        <v>102</v>
      </c>
      <c r="AV709" s="10" t="s">
        <v>102</v>
      </c>
      <c r="AW709" s="10" t="s">
        <v>40</v>
      </c>
      <c r="AX709" s="10" t="s">
        <v>84</v>
      </c>
      <c r="AY709" s="174" t="s">
        <v>165</v>
      </c>
    </row>
    <row r="710" spans="2:65" s="1" customFormat="1" ht="31.5" customHeight="1" x14ac:dyDescent="0.3">
      <c r="B710" s="32"/>
      <c r="C710" s="160" t="s">
        <v>1068</v>
      </c>
      <c r="D710" s="160" t="s">
        <v>166</v>
      </c>
      <c r="E710" s="161" t="s">
        <v>1069</v>
      </c>
      <c r="F710" s="254" t="s">
        <v>1070</v>
      </c>
      <c r="G710" s="255"/>
      <c r="H710" s="255"/>
      <c r="I710" s="255"/>
      <c r="J710" s="162" t="s">
        <v>169</v>
      </c>
      <c r="K710" s="163">
        <v>4.66</v>
      </c>
      <c r="L710" s="256">
        <v>0</v>
      </c>
      <c r="M710" s="255"/>
      <c r="N710" s="257">
        <f>ROUND(L710*K710,2)</f>
        <v>0</v>
      </c>
      <c r="O710" s="255"/>
      <c r="P710" s="255"/>
      <c r="Q710" s="255"/>
      <c r="R710" s="34"/>
      <c r="T710" s="164" t="s">
        <v>33</v>
      </c>
      <c r="U710" s="41" t="s">
        <v>49</v>
      </c>
      <c r="V710" s="33"/>
      <c r="W710" s="165">
        <f>V710*K710</f>
        <v>0</v>
      </c>
      <c r="X710" s="165">
        <v>1.35E-4</v>
      </c>
      <c r="Y710" s="165">
        <f>X710*K710</f>
        <v>6.2910000000000006E-4</v>
      </c>
      <c r="Z710" s="165">
        <v>0</v>
      </c>
      <c r="AA710" s="166">
        <f>Z710*K710</f>
        <v>0</v>
      </c>
      <c r="AR710" s="15" t="s">
        <v>282</v>
      </c>
      <c r="AT710" s="15" t="s">
        <v>166</v>
      </c>
      <c r="AU710" s="15" t="s">
        <v>102</v>
      </c>
      <c r="AY710" s="15" t="s">
        <v>165</v>
      </c>
      <c r="BE710" s="103">
        <f>IF(U710="základní",N710,0)</f>
        <v>0</v>
      </c>
      <c r="BF710" s="103">
        <f>IF(U710="snížená",N710,0)</f>
        <v>0</v>
      </c>
      <c r="BG710" s="103">
        <f>IF(U710="zákl. přenesená",N710,0)</f>
        <v>0</v>
      </c>
      <c r="BH710" s="103">
        <f>IF(U710="sníž. přenesená",N710,0)</f>
        <v>0</v>
      </c>
      <c r="BI710" s="103">
        <f>IF(U710="nulová",N710,0)</f>
        <v>0</v>
      </c>
      <c r="BJ710" s="15" t="s">
        <v>24</v>
      </c>
      <c r="BK710" s="103">
        <f>ROUND(L710*K710,2)</f>
        <v>0</v>
      </c>
      <c r="BL710" s="15" t="s">
        <v>282</v>
      </c>
      <c r="BM710" s="15" t="s">
        <v>1071</v>
      </c>
    </row>
    <row r="711" spans="2:65" s="11" customFormat="1" ht="22.5" customHeight="1" x14ac:dyDescent="0.3">
      <c r="B711" s="175"/>
      <c r="C711" s="176"/>
      <c r="D711" s="176"/>
      <c r="E711" s="177" t="s">
        <v>33</v>
      </c>
      <c r="F711" s="261" t="s">
        <v>1047</v>
      </c>
      <c r="G711" s="262"/>
      <c r="H711" s="262"/>
      <c r="I711" s="262"/>
      <c r="J711" s="176"/>
      <c r="K711" s="178" t="s">
        <v>33</v>
      </c>
      <c r="L711" s="176"/>
      <c r="M711" s="176"/>
      <c r="N711" s="176"/>
      <c r="O711" s="176"/>
      <c r="P711" s="176"/>
      <c r="Q711" s="176"/>
      <c r="R711" s="179"/>
      <c r="T711" s="180"/>
      <c r="U711" s="176"/>
      <c r="V711" s="176"/>
      <c r="W711" s="176"/>
      <c r="X711" s="176"/>
      <c r="Y711" s="176"/>
      <c r="Z711" s="176"/>
      <c r="AA711" s="181"/>
      <c r="AT711" s="182" t="s">
        <v>173</v>
      </c>
      <c r="AU711" s="182" t="s">
        <v>102</v>
      </c>
      <c r="AV711" s="11" t="s">
        <v>24</v>
      </c>
      <c r="AW711" s="11" t="s">
        <v>40</v>
      </c>
      <c r="AX711" s="11" t="s">
        <v>84</v>
      </c>
      <c r="AY711" s="182" t="s">
        <v>165</v>
      </c>
    </row>
    <row r="712" spans="2:65" s="10" customFormat="1" ht="22.5" customHeight="1" x14ac:dyDescent="0.3">
      <c r="B712" s="167"/>
      <c r="C712" s="168"/>
      <c r="D712" s="168"/>
      <c r="E712" s="169" t="s">
        <v>33</v>
      </c>
      <c r="F712" s="260" t="s">
        <v>1048</v>
      </c>
      <c r="G712" s="259"/>
      <c r="H712" s="259"/>
      <c r="I712" s="259"/>
      <c r="J712" s="168"/>
      <c r="K712" s="170">
        <v>0.94799999999999995</v>
      </c>
      <c r="L712" s="168"/>
      <c r="M712" s="168"/>
      <c r="N712" s="168"/>
      <c r="O712" s="168"/>
      <c r="P712" s="168"/>
      <c r="Q712" s="168"/>
      <c r="R712" s="171"/>
      <c r="T712" s="172"/>
      <c r="U712" s="168"/>
      <c r="V712" s="168"/>
      <c r="W712" s="168"/>
      <c r="X712" s="168"/>
      <c r="Y712" s="168"/>
      <c r="Z712" s="168"/>
      <c r="AA712" s="173"/>
      <c r="AT712" s="174" t="s">
        <v>173</v>
      </c>
      <c r="AU712" s="174" t="s">
        <v>102</v>
      </c>
      <c r="AV712" s="10" t="s">
        <v>102</v>
      </c>
      <c r="AW712" s="10" t="s">
        <v>40</v>
      </c>
      <c r="AX712" s="10" t="s">
        <v>84</v>
      </c>
      <c r="AY712" s="174" t="s">
        <v>165</v>
      </c>
    </row>
    <row r="713" spans="2:65" s="10" customFormat="1" ht="22.5" customHeight="1" x14ac:dyDescent="0.3">
      <c r="B713" s="167"/>
      <c r="C713" s="168"/>
      <c r="D713" s="168"/>
      <c r="E713" s="169" t="s">
        <v>33</v>
      </c>
      <c r="F713" s="260" t="s">
        <v>1049</v>
      </c>
      <c r="G713" s="259"/>
      <c r="H713" s="259"/>
      <c r="I713" s="259"/>
      <c r="J713" s="168"/>
      <c r="K713" s="170">
        <v>0.94799999999999995</v>
      </c>
      <c r="L713" s="168"/>
      <c r="M713" s="168"/>
      <c r="N713" s="168"/>
      <c r="O713" s="168"/>
      <c r="P713" s="168"/>
      <c r="Q713" s="168"/>
      <c r="R713" s="171"/>
      <c r="T713" s="172"/>
      <c r="U713" s="168"/>
      <c r="V713" s="168"/>
      <c r="W713" s="168"/>
      <c r="X713" s="168"/>
      <c r="Y713" s="168"/>
      <c r="Z713" s="168"/>
      <c r="AA713" s="173"/>
      <c r="AT713" s="174" t="s">
        <v>173</v>
      </c>
      <c r="AU713" s="174" t="s">
        <v>102</v>
      </c>
      <c r="AV713" s="10" t="s">
        <v>102</v>
      </c>
      <c r="AW713" s="10" t="s">
        <v>40</v>
      </c>
      <c r="AX713" s="10" t="s">
        <v>84</v>
      </c>
      <c r="AY713" s="174" t="s">
        <v>165</v>
      </c>
    </row>
    <row r="714" spans="2:65" s="11" customFormat="1" ht="22.5" customHeight="1" x14ac:dyDescent="0.3">
      <c r="B714" s="175"/>
      <c r="C714" s="176"/>
      <c r="D714" s="176"/>
      <c r="E714" s="177" t="s">
        <v>33</v>
      </c>
      <c r="F714" s="263" t="s">
        <v>1050</v>
      </c>
      <c r="G714" s="262"/>
      <c r="H714" s="262"/>
      <c r="I714" s="262"/>
      <c r="J714" s="176"/>
      <c r="K714" s="178" t="s">
        <v>33</v>
      </c>
      <c r="L714" s="176"/>
      <c r="M714" s="176"/>
      <c r="N714" s="176"/>
      <c r="O714" s="176"/>
      <c r="P714" s="176"/>
      <c r="Q714" s="176"/>
      <c r="R714" s="179"/>
      <c r="T714" s="180"/>
      <c r="U714" s="176"/>
      <c r="V714" s="176"/>
      <c r="W714" s="176"/>
      <c r="X714" s="176"/>
      <c r="Y714" s="176"/>
      <c r="Z714" s="176"/>
      <c r="AA714" s="181"/>
      <c r="AT714" s="182" t="s">
        <v>173</v>
      </c>
      <c r="AU714" s="182" t="s">
        <v>102</v>
      </c>
      <c r="AV714" s="11" t="s">
        <v>24</v>
      </c>
      <c r="AW714" s="11" t="s">
        <v>40</v>
      </c>
      <c r="AX714" s="11" t="s">
        <v>84</v>
      </c>
      <c r="AY714" s="182" t="s">
        <v>165</v>
      </c>
    </row>
    <row r="715" spans="2:65" s="10" customFormat="1" ht="22.5" customHeight="1" x14ac:dyDescent="0.3">
      <c r="B715" s="167"/>
      <c r="C715" s="168"/>
      <c r="D715" s="168"/>
      <c r="E715" s="169" t="s">
        <v>33</v>
      </c>
      <c r="F715" s="260" t="s">
        <v>1051</v>
      </c>
      <c r="G715" s="259"/>
      <c r="H715" s="259"/>
      <c r="I715" s="259"/>
      <c r="J715" s="168"/>
      <c r="K715" s="170">
        <v>0.90800000000000003</v>
      </c>
      <c r="L715" s="168"/>
      <c r="M715" s="168"/>
      <c r="N715" s="168"/>
      <c r="O715" s="168"/>
      <c r="P715" s="168"/>
      <c r="Q715" s="168"/>
      <c r="R715" s="171"/>
      <c r="T715" s="172"/>
      <c r="U715" s="168"/>
      <c r="V715" s="168"/>
      <c r="W715" s="168"/>
      <c r="X715" s="168"/>
      <c r="Y715" s="168"/>
      <c r="Z715" s="168"/>
      <c r="AA715" s="173"/>
      <c r="AT715" s="174" t="s">
        <v>173</v>
      </c>
      <c r="AU715" s="174" t="s">
        <v>102</v>
      </c>
      <c r="AV715" s="10" t="s">
        <v>102</v>
      </c>
      <c r="AW715" s="10" t="s">
        <v>40</v>
      </c>
      <c r="AX715" s="10" t="s">
        <v>84</v>
      </c>
      <c r="AY715" s="174" t="s">
        <v>165</v>
      </c>
    </row>
    <row r="716" spans="2:65" s="11" customFormat="1" ht="22.5" customHeight="1" x14ac:dyDescent="0.3">
      <c r="B716" s="175"/>
      <c r="C716" s="176"/>
      <c r="D716" s="176"/>
      <c r="E716" s="177" t="s">
        <v>33</v>
      </c>
      <c r="F716" s="263" t="s">
        <v>1052</v>
      </c>
      <c r="G716" s="262"/>
      <c r="H716" s="262"/>
      <c r="I716" s="262"/>
      <c r="J716" s="176"/>
      <c r="K716" s="178" t="s">
        <v>33</v>
      </c>
      <c r="L716" s="176"/>
      <c r="M716" s="176"/>
      <c r="N716" s="176"/>
      <c r="O716" s="176"/>
      <c r="P716" s="176"/>
      <c r="Q716" s="176"/>
      <c r="R716" s="179"/>
      <c r="T716" s="180"/>
      <c r="U716" s="176"/>
      <c r="V716" s="176"/>
      <c r="W716" s="176"/>
      <c r="X716" s="176"/>
      <c r="Y716" s="176"/>
      <c r="Z716" s="176"/>
      <c r="AA716" s="181"/>
      <c r="AT716" s="182" t="s">
        <v>173</v>
      </c>
      <c r="AU716" s="182" t="s">
        <v>102</v>
      </c>
      <c r="AV716" s="11" t="s">
        <v>24</v>
      </c>
      <c r="AW716" s="11" t="s">
        <v>40</v>
      </c>
      <c r="AX716" s="11" t="s">
        <v>84</v>
      </c>
      <c r="AY716" s="182" t="s">
        <v>165</v>
      </c>
    </row>
    <row r="717" spans="2:65" s="10" customFormat="1" ht="22.5" customHeight="1" x14ac:dyDescent="0.3">
      <c r="B717" s="167"/>
      <c r="C717" s="168"/>
      <c r="D717" s="168"/>
      <c r="E717" s="169" t="s">
        <v>33</v>
      </c>
      <c r="F717" s="260" t="s">
        <v>1053</v>
      </c>
      <c r="G717" s="259"/>
      <c r="H717" s="259"/>
      <c r="I717" s="259"/>
      <c r="J717" s="168"/>
      <c r="K717" s="170">
        <v>0.92800000000000005</v>
      </c>
      <c r="L717" s="168"/>
      <c r="M717" s="168"/>
      <c r="N717" s="168"/>
      <c r="O717" s="168"/>
      <c r="P717" s="168"/>
      <c r="Q717" s="168"/>
      <c r="R717" s="171"/>
      <c r="T717" s="172"/>
      <c r="U717" s="168"/>
      <c r="V717" s="168"/>
      <c r="W717" s="168"/>
      <c r="X717" s="168"/>
      <c r="Y717" s="168"/>
      <c r="Z717" s="168"/>
      <c r="AA717" s="173"/>
      <c r="AT717" s="174" t="s">
        <v>173</v>
      </c>
      <c r="AU717" s="174" t="s">
        <v>102</v>
      </c>
      <c r="AV717" s="10" t="s">
        <v>102</v>
      </c>
      <c r="AW717" s="10" t="s">
        <v>40</v>
      </c>
      <c r="AX717" s="10" t="s">
        <v>84</v>
      </c>
      <c r="AY717" s="174" t="s">
        <v>165</v>
      </c>
    </row>
    <row r="718" spans="2:65" s="11" customFormat="1" ht="22.5" customHeight="1" x14ac:dyDescent="0.3">
      <c r="B718" s="175"/>
      <c r="C718" s="176"/>
      <c r="D718" s="176"/>
      <c r="E718" s="177" t="s">
        <v>33</v>
      </c>
      <c r="F718" s="263" t="s">
        <v>1054</v>
      </c>
      <c r="G718" s="262"/>
      <c r="H718" s="262"/>
      <c r="I718" s="262"/>
      <c r="J718" s="176"/>
      <c r="K718" s="178" t="s">
        <v>33</v>
      </c>
      <c r="L718" s="176"/>
      <c r="M718" s="176"/>
      <c r="N718" s="176"/>
      <c r="O718" s="176"/>
      <c r="P718" s="176"/>
      <c r="Q718" s="176"/>
      <c r="R718" s="179"/>
      <c r="T718" s="180"/>
      <c r="U718" s="176"/>
      <c r="V718" s="176"/>
      <c r="W718" s="176"/>
      <c r="X718" s="176"/>
      <c r="Y718" s="176"/>
      <c r="Z718" s="176"/>
      <c r="AA718" s="181"/>
      <c r="AT718" s="182" t="s">
        <v>173</v>
      </c>
      <c r="AU718" s="182" t="s">
        <v>102</v>
      </c>
      <c r="AV718" s="11" t="s">
        <v>24</v>
      </c>
      <c r="AW718" s="11" t="s">
        <v>40</v>
      </c>
      <c r="AX718" s="11" t="s">
        <v>84</v>
      </c>
      <c r="AY718" s="182" t="s">
        <v>165</v>
      </c>
    </row>
    <row r="719" spans="2:65" s="10" customFormat="1" ht="22.5" customHeight="1" x14ac:dyDescent="0.3">
      <c r="B719" s="167"/>
      <c r="C719" s="168"/>
      <c r="D719" s="168"/>
      <c r="E719" s="169" t="s">
        <v>33</v>
      </c>
      <c r="F719" s="260" t="s">
        <v>1055</v>
      </c>
      <c r="G719" s="259"/>
      <c r="H719" s="259"/>
      <c r="I719" s="259"/>
      <c r="J719" s="168"/>
      <c r="K719" s="170">
        <v>0.92800000000000005</v>
      </c>
      <c r="L719" s="168"/>
      <c r="M719" s="168"/>
      <c r="N719" s="168"/>
      <c r="O719" s="168"/>
      <c r="P719" s="168"/>
      <c r="Q719" s="168"/>
      <c r="R719" s="171"/>
      <c r="T719" s="172"/>
      <c r="U719" s="168"/>
      <c r="V719" s="168"/>
      <c r="W719" s="168"/>
      <c r="X719" s="168"/>
      <c r="Y719" s="168"/>
      <c r="Z719" s="168"/>
      <c r="AA719" s="173"/>
      <c r="AT719" s="174" t="s">
        <v>173</v>
      </c>
      <c r="AU719" s="174" t="s">
        <v>102</v>
      </c>
      <c r="AV719" s="10" t="s">
        <v>102</v>
      </c>
      <c r="AW719" s="10" t="s">
        <v>40</v>
      </c>
      <c r="AX719" s="10" t="s">
        <v>84</v>
      </c>
      <c r="AY719" s="174" t="s">
        <v>165</v>
      </c>
    </row>
    <row r="720" spans="2:65" s="1" customFormat="1" ht="31.5" customHeight="1" x14ac:dyDescent="0.3">
      <c r="B720" s="32"/>
      <c r="C720" s="160" t="s">
        <v>1072</v>
      </c>
      <c r="D720" s="160" t="s">
        <v>166</v>
      </c>
      <c r="E720" s="161" t="s">
        <v>1073</v>
      </c>
      <c r="F720" s="254" t="s">
        <v>1074</v>
      </c>
      <c r="G720" s="255"/>
      <c r="H720" s="255"/>
      <c r="I720" s="255"/>
      <c r="J720" s="162" t="s">
        <v>169</v>
      </c>
      <c r="K720" s="163">
        <v>4.66</v>
      </c>
      <c r="L720" s="256">
        <v>0</v>
      </c>
      <c r="M720" s="255"/>
      <c r="N720" s="257">
        <f>ROUND(L720*K720,2)</f>
        <v>0</v>
      </c>
      <c r="O720" s="255"/>
      <c r="P720" s="255"/>
      <c r="Q720" s="255"/>
      <c r="R720" s="34"/>
      <c r="T720" s="164" t="s">
        <v>33</v>
      </c>
      <c r="U720" s="41" t="s">
        <v>49</v>
      </c>
      <c r="V720" s="33"/>
      <c r="W720" s="165">
        <f>V720*K720</f>
        <v>0</v>
      </c>
      <c r="X720" s="165">
        <v>1.2305000000000001E-4</v>
      </c>
      <c r="Y720" s="165">
        <f>X720*K720</f>
        <v>5.7341300000000005E-4</v>
      </c>
      <c r="Z720" s="165">
        <v>0</v>
      </c>
      <c r="AA720" s="166">
        <f>Z720*K720</f>
        <v>0</v>
      </c>
      <c r="AR720" s="15" t="s">
        <v>282</v>
      </c>
      <c r="AT720" s="15" t="s">
        <v>166</v>
      </c>
      <c r="AU720" s="15" t="s">
        <v>102</v>
      </c>
      <c r="AY720" s="15" t="s">
        <v>165</v>
      </c>
      <c r="BE720" s="103">
        <f>IF(U720="základní",N720,0)</f>
        <v>0</v>
      </c>
      <c r="BF720" s="103">
        <f>IF(U720="snížená",N720,0)</f>
        <v>0</v>
      </c>
      <c r="BG720" s="103">
        <f>IF(U720="zákl. přenesená",N720,0)</f>
        <v>0</v>
      </c>
      <c r="BH720" s="103">
        <f>IF(U720="sníž. přenesená",N720,0)</f>
        <v>0</v>
      </c>
      <c r="BI720" s="103">
        <f>IF(U720="nulová",N720,0)</f>
        <v>0</v>
      </c>
      <c r="BJ720" s="15" t="s">
        <v>24</v>
      </c>
      <c r="BK720" s="103">
        <f>ROUND(L720*K720,2)</f>
        <v>0</v>
      </c>
      <c r="BL720" s="15" t="s">
        <v>282</v>
      </c>
      <c r="BM720" s="15" t="s">
        <v>1075</v>
      </c>
    </row>
    <row r="721" spans="2:65" s="11" customFormat="1" ht="22.5" customHeight="1" x14ac:dyDescent="0.3">
      <c r="B721" s="175"/>
      <c r="C721" s="176"/>
      <c r="D721" s="176"/>
      <c r="E721" s="177" t="s">
        <v>33</v>
      </c>
      <c r="F721" s="261" t="s">
        <v>1047</v>
      </c>
      <c r="G721" s="262"/>
      <c r="H721" s="262"/>
      <c r="I721" s="262"/>
      <c r="J721" s="176"/>
      <c r="K721" s="178" t="s">
        <v>33</v>
      </c>
      <c r="L721" s="176"/>
      <c r="M721" s="176"/>
      <c r="N721" s="176"/>
      <c r="O721" s="176"/>
      <c r="P721" s="176"/>
      <c r="Q721" s="176"/>
      <c r="R721" s="179"/>
      <c r="T721" s="180"/>
      <c r="U721" s="176"/>
      <c r="V721" s="176"/>
      <c r="W721" s="176"/>
      <c r="X721" s="176"/>
      <c r="Y721" s="176"/>
      <c r="Z721" s="176"/>
      <c r="AA721" s="181"/>
      <c r="AT721" s="182" t="s">
        <v>173</v>
      </c>
      <c r="AU721" s="182" t="s">
        <v>102</v>
      </c>
      <c r="AV721" s="11" t="s">
        <v>24</v>
      </c>
      <c r="AW721" s="11" t="s">
        <v>40</v>
      </c>
      <c r="AX721" s="11" t="s">
        <v>84</v>
      </c>
      <c r="AY721" s="182" t="s">
        <v>165</v>
      </c>
    </row>
    <row r="722" spans="2:65" s="10" customFormat="1" ht="22.5" customHeight="1" x14ac:dyDescent="0.3">
      <c r="B722" s="167"/>
      <c r="C722" s="168"/>
      <c r="D722" s="168"/>
      <c r="E722" s="169" t="s">
        <v>33</v>
      </c>
      <c r="F722" s="260" t="s">
        <v>1048</v>
      </c>
      <c r="G722" s="259"/>
      <c r="H722" s="259"/>
      <c r="I722" s="259"/>
      <c r="J722" s="168"/>
      <c r="K722" s="170">
        <v>0.94799999999999995</v>
      </c>
      <c r="L722" s="168"/>
      <c r="M722" s="168"/>
      <c r="N722" s="168"/>
      <c r="O722" s="168"/>
      <c r="P722" s="168"/>
      <c r="Q722" s="168"/>
      <c r="R722" s="171"/>
      <c r="T722" s="172"/>
      <c r="U722" s="168"/>
      <c r="V722" s="168"/>
      <c r="W722" s="168"/>
      <c r="X722" s="168"/>
      <c r="Y722" s="168"/>
      <c r="Z722" s="168"/>
      <c r="AA722" s="173"/>
      <c r="AT722" s="174" t="s">
        <v>173</v>
      </c>
      <c r="AU722" s="174" t="s">
        <v>102</v>
      </c>
      <c r="AV722" s="10" t="s">
        <v>102</v>
      </c>
      <c r="AW722" s="10" t="s">
        <v>40</v>
      </c>
      <c r="AX722" s="10" t="s">
        <v>84</v>
      </c>
      <c r="AY722" s="174" t="s">
        <v>165</v>
      </c>
    </row>
    <row r="723" spans="2:65" s="10" customFormat="1" ht="22.5" customHeight="1" x14ac:dyDescent="0.3">
      <c r="B723" s="167"/>
      <c r="C723" s="168"/>
      <c r="D723" s="168"/>
      <c r="E723" s="169" t="s">
        <v>33</v>
      </c>
      <c r="F723" s="260" t="s">
        <v>1049</v>
      </c>
      <c r="G723" s="259"/>
      <c r="H723" s="259"/>
      <c r="I723" s="259"/>
      <c r="J723" s="168"/>
      <c r="K723" s="170">
        <v>0.94799999999999995</v>
      </c>
      <c r="L723" s="168"/>
      <c r="M723" s="168"/>
      <c r="N723" s="168"/>
      <c r="O723" s="168"/>
      <c r="P723" s="168"/>
      <c r="Q723" s="168"/>
      <c r="R723" s="171"/>
      <c r="T723" s="172"/>
      <c r="U723" s="168"/>
      <c r="V723" s="168"/>
      <c r="W723" s="168"/>
      <c r="X723" s="168"/>
      <c r="Y723" s="168"/>
      <c r="Z723" s="168"/>
      <c r="AA723" s="173"/>
      <c r="AT723" s="174" t="s">
        <v>173</v>
      </c>
      <c r="AU723" s="174" t="s">
        <v>102</v>
      </c>
      <c r="AV723" s="10" t="s">
        <v>102</v>
      </c>
      <c r="AW723" s="10" t="s">
        <v>40</v>
      </c>
      <c r="AX723" s="10" t="s">
        <v>84</v>
      </c>
      <c r="AY723" s="174" t="s">
        <v>165</v>
      </c>
    </row>
    <row r="724" spans="2:65" s="11" customFormat="1" ht="22.5" customHeight="1" x14ac:dyDescent="0.3">
      <c r="B724" s="175"/>
      <c r="C724" s="176"/>
      <c r="D724" s="176"/>
      <c r="E724" s="177" t="s">
        <v>33</v>
      </c>
      <c r="F724" s="263" t="s">
        <v>1050</v>
      </c>
      <c r="G724" s="262"/>
      <c r="H724" s="262"/>
      <c r="I724" s="262"/>
      <c r="J724" s="176"/>
      <c r="K724" s="178" t="s">
        <v>33</v>
      </c>
      <c r="L724" s="176"/>
      <c r="M724" s="176"/>
      <c r="N724" s="176"/>
      <c r="O724" s="176"/>
      <c r="P724" s="176"/>
      <c r="Q724" s="176"/>
      <c r="R724" s="179"/>
      <c r="T724" s="180"/>
      <c r="U724" s="176"/>
      <c r="V724" s="176"/>
      <c r="W724" s="176"/>
      <c r="X724" s="176"/>
      <c r="Y724" s="176"/>
      <c r="Z724" s="176"/>
      <c r="AA724" s="181"/>
      <c r="AT724" s="182" t="s">
        <v>173</v>
      </c>
      <c r="AU724" s="182" t="s">
        <v>102</v>
      </c>
      <c r="AV724" s="11" t="s">
        <v>24</v>
      </c>
      <c r="AW724" s="11" t="s">
        <v>40</v>
      </c>
      <c r="AX724" s="11" t="s">
        <v>84</v>
      </c>
      <c r="AY724" s="182" t="s">
        <v>165</v>
      </c>
    </row>
    <row r="725" spans="2:65" s="10" customFormat="1" ht="22.5" customHeight="1" x14ac:dyDescent="0.3">
      <c r="B725" s="167"/>
      <c r="C725" s="168"/>
      <c r="D725" s="168"/>
      <c r="E725" s="169" t="s">
        <v>33</v>
      </c>
      <c r="F725" s="260" t="s">
        <v>1051</v>
      </c>
      <c r="G725" s="259"/>
      <c r="H725" s="259"/>
      <c r="I725" s="259"/>
      <c r="J725" s="168"/>
      <c r="K725" s="170">
        <v>0.90800000000000003</v>
      </c>
      <c r="L725" s="168"/>
      <c r="M725" s="168"/>
      <c r="N725" s="168"/>
      <c r="O725" s="168"/>
      <c r="P725" s="168"/>
      <c r="Q725" s="168"/>
      <c r="R725" s="171"/>
      <c r="T725" s="172"/>
      <c r="U725" s="168"/>
      <c r="V725" s="168"/>
      <c r="W725" s="168"/>
      <c r="X725" s="168"/>
      <c r="Y725" s="168"/>
      <c r="Z725" s="168"/>
      <c r="AA725" s="173"/>
      <c r="AT725" s="174" t="s">
        <v>173</v>
      </c>
      <c r="AU725" s="174" t="s">
        <v>102</v>
      </c>
      <c r="AV725" s="10" t="s">
        <v>102</v>
      </c>
      <c r="AW725" s="10" t="s">
        <v>40</v>
      </c>
      <c r="AX725" s="10" t="s">
        <v>84</v>
      </c>
      <c r="AY725" s="174" t="s">
        <v>165</v>
      </c>
    </row>
    <row r="726" spans="2:65" s="11" customFormat="1" ht="22.5" customHeight="1" x14ac:dyDescent="0.3">
      <c r="B726" s="175"/>
      <c r="C726" s="176"/>
      <c r="D726" s="176"/>
      <c r="E726" s="177" t="s">
        <v>33</v>
      </c>
      <c r="F726" s="263" t="s">
        <v>1052</v>
      </c>
      <c r="G726" s="262"/>
      <c r="H726" s="262"/>
      <c r="I726" s="262"/>
      <c r="J726" s="176"/>
      <c r="K726" s="178" t="s">
        <v>33</v>
      </c>
      <c r="L726" s="176"/>
      <c r="M726" s="176"/>
      <c r="N726" s="176"/>
      <c r="O726" s="176"/>
      <c r="P726" s="176"/>
      <c r="Q726" s="176"/>
      <c r="R726" s="179"/>
      <c r="T726" s="180"/>
      <c r="U726" s="176"/>
      <c r="V726" s="176"/>
      <c r="W726" s="176"/>
      <c r="X726" s="176"/>
      <c r="Y726" s="176"/>
      <c r="Z726" s="176"/>
      <c r="AA726" s="181"/>
      <c r="AT726" s="182" t="s">
        <v>173</v>
      </c>
      <c r="AU726" s="182" t="s">
        <v>102</v>
      </c>
      <c r="AV726" s="11" t="s">
        <v>24</v>
      </c>
      <c r="AW726" s="11" t="s">
        <v>40</v>
      </c>
      <c r="AX726" s="11" t="s">
        <v>84</v>
      </c>
      <c r="AY726" s="182" t="s">
        <v>165</v>
      </c>
    </row>
    <row r="727" spans="2:65" s="10" customFormat="1" ht="22.5" customHeight="1" x14ac:dyDescent="0.3">
      <c r="B727" s="167"/>
      <c r="C727" s="168"/>
      <c r="D727" s="168"/>
      <c r="E727" s="169" t="s">
        <v>33</v>
      </c>
      <c r="F727" s="260" t="s">
        <v>1053</v>
      </c>
      <c r="G727" s="259"/>
      <c r="H727" s="259"/>
      <c r="I727" s="259"/>
      <c r="J727" s="168"/>
      <c r="K727" s="170">
        <v>0.92800000000000005</v>
      </c>
      <c r="L727" s="168"/>
      <c r="M727" s="168"/>
      <c r="N727" s="168"/>
      <c r="O727" s="168"/>
      <c r="P727" s="168"/>
      <c r="Q727" s="168"/>
      <c r="R727" s="171"/>
      <c r="T727" s="172"/>
      <c r="U727" s="168"/>
      <c r="V727" s="168"/>
      <c r="W727" s="168"/>
      <c r="X727" s="168"/>
      <c r="Y727" s="168"/>
      <c r="Z727" s="168"/>
      <c r="AA727" s="173"/>
      <c r="AT727" s="174" t="s">
        <v>173</v>
      </c>
      <c r="AU727" s="174" t="s">
        <v>102</v>
      </c>
      <c r="AV727" s="10" t="s">
        <v>102</v>
      </c>
      <c r="AW727" s="10" t="s">
        <v>40</v>
      </c>
      <c r="AX727" s="10" t="s">
        <v>84</v>
      </c>
      <c r="AY727" s="174" t="s">
        <v>165</v>
      </c>
    </row>
    <row r="728" spans="2:65" s="11" customFormat="1" ht="22.5" customHeight="1" x14ac:dyDescent="0.3">
      <c r="B728" s="175"/>
      <c r="C728" s="176"/>
      <c r="D728" s="176"/>
      <c r="E728" s="177" t="s">
        <v>33</v>
      </c>
      <c r="F728" s="263" t="s">
        <v>1054</v>
      </c>
      <c r="G728" s="262"/>
      <c r="H728" s="262"/>
      <c r="I728" s="262"/>
      <c r="J728" s="176"/>
      <c r="K728" s="178" t="s">
        <v>33</v>
      </c>
      <c r="L728" s="176"/>
      <c r="M728" s="176"/>
      <c r="N728" s="176"/>
      <c r="O728" s="176"/>
      <c r="P728" s="176"/>
      <c r="Q728" s="176"/>
      <c r="R728" s="179"/>
      <c r="T728" s="180"/>
      <c r="U728" s="176"/>
      <c r="V728" s="176"/>
      <c r="W728" s="176"/>
      <c r="X728" s="176"/>
      <c r="Y728" s="176"/>
      <c r="Z728" s="176"/>
      <c r="AA728" s="181"/>
      <c r="AT728" s="182" t="s">
        <v>173</v>
      </c>
      <c r="AU728" s="182" t="s">
        <v>102</v>
      </c>
      <c r="AV728" s="11" t="s">
        <v>24</v>
      </c>
      <c r="AW728" s="11" t="s">
        <v>40</v>
      </c>
      <c r="AX728" s="11" t="s">
        <v>84</v>
      </c>
      <c r="AY728" s="182" t="s">
        <v>165</v>
      </c>
    </row>
    <row r="729" spans="2:65" s="10" customFormat="1" ht="22.5" customHeight="1" x14ac:dyDescent="0.3">
      <c r="B729" s="167"/>
      <c r="C729" s="168"/>
      <c r="D729" s="168"/>
      <c r="E729" s="169" t="s">
        <v>33</v>
      </c>
      <c r="F729" s="260" t="s">
        <v>1055</v>
      </c>
      <c r="G729" s="259"/>
      <c r="H729" s="259"/>
      <c r="I729" s="259"/>
      <c r="J729" s="168"/>
      <c r="K729" s="170">
        <v>0.92800000000000005</v>
      </c>
      <c r="L729" s="168"/>
      <c r="M729" s="168"/>
      <c r="N729" s="168"/>
      <c r="O729" s="168"/>
      <c r="P729" s="168"/>
      <c r="Q729" s="168"/>
      <c r="R729" s="171"/>
      <c r="T729" s="172"/>
      <c r="U729" s="168"/>
      <c r="V729" s="168"/>
      <c r="W729" s="168"/>
      <c r="X729" s="168"/>
      <c r="Y729" s="168"/>
      <c r="Z729" s="168"/>
      <c r="AA729" s="173"/>
      <c r="AT729" s="174" t="s">
        <v>173</v>
      </c>
      <c r="AU729" s="174" t="s">
        <v>102</v>
      </c>
      <c r="AV729" s="10" t="s">
        <v>102</v>
      </c>
      <c r="AW729" s="10" t="s">
        <v>40</v>
      </c>
      <c r="AX729" s="10" t="s">
        <v>84</v>
      </c>
      <c r="AY729" s="174" t="s">
        <v>165</v>
      </c>
    </row>
    <row r="730" spans="2:65" s="9" customFormat="1" ht="29.85" customHeight="1" x14ac:dyDescent="0.3">
      <c r="B730" s="149"/>
      <c r="C730" s="150"/>
      <c r="D730" s="159" t="s">
        <v>140</v>
      </c>
      <c r="E730" s="159"/>
      <c r="F730" s="159"/>
      <c r="G730" s="159"/>
      <c r="H730" s="159"/>
      <c r="I730" s="159"/>
      <c r="J730" s="159"/>
      <c r="K730" s="159"/>
      <c r="L730" s="159"/>
      <c r="M730" s="159"/>
      <c r="N730" s="273">
        <f>BK730</f>
        <v>0</v>
      </c>
      <c r="O730" s="274"/>
      <c r="P730" s="274"/>
      <c r="Q730" s="274"/>
      <c r="R730" s="152"/>
      <c r="T730" s="153"/>
      <c r="U730" s="150"/>
      <c r="V730" s="150"/>
      <c r="W730" s="154">
        <f>SUM(W731:W766)</f>
        <v>0</v>
      </c>
      <c r="X730" s="150"/>
      <c r="Y730" s="154">
        <f>SUM(Y731:Y766)</f>
        <v>5.7440767999999996E-2</v>
      </c>
      <c r="Z730" s="150"/>
      <c r="AA730" s="155">
        <f>SUM(AA731:AA766)</f>
        <v>1.02641E-2</v>
      </c>
      <c r="AR730" s="156" t="s">
        <v>102</v>
      </c>
      <c r="AT730" s="157" t="s">
        <v>83</v>
      </c>
      <c r="AU730" s="157" t="s">
        <v>24</v>
      </c>
      <c r="AY730" s="156" t="s">
        <v>165</v>
      </c>
      <c r="BK730" s="158">
        <f>SUM(BK731:BK766)</f>
        <v>0</v>
      </c>
    </row>
    <row r="731" spans="2:65" s="1" customFormat="1" ht="22.5" customHeight="1" x14ac:dyDescent="0.3">
      <c r="B731" s="32"/>
      <c r="C731" s="160" t="s">
        <v>1076</v>
      </c>
      <c r="D731" s="160" t="s">
        <v>166</v>
      </c>
      <c r="E731" s="161" t="s">
        <v>1077</v>
      </c>
      <c r="F731" s="254" t="s">
        <v>1078</v>
      </c>
      <c r="G731" s="255"/>
      <c r="H731" s="255"/>
      <c r="I731" s="255"/>
      <c r="J731" s="162" t="s">
        <v>169</v>
      </c>
      <c r="K731" s="163">
        <v>33.11</v>
      </c>
      <c r="L731" s="256">
        <v>0</v>
      </c>
      <c r="M731" s="255"/>
      <c r="N731" s="257">
        <f>ROUND(L731*K731,2)</f>
        <v>0</v>
      </c>
      <c r="O731" s="255"/>
      <c r="P731" s="255"/>
      <c r="Q731" s="255"/>
      <c r="R731" s="34"/>
      <c r="T731" s="164" t="s">
        <v>33</v>
      </c>
      <c r="U731" s="41" t="s">
        <v>49</v>
      </c>
      <c r="V731" s="33"/>
      <c r="W731" s="165">
        <f>V731*K731</f>
        <v>0</v>
      </c>
      <c r="X731" s="165">
        <v>1E-3</v>
      </c>
      <c r="Y731" s="165">
        <f>X731*K731</f>
        <v>3.3110000000000001E-2</v>
      </c>
      <c r="Z731" s="165">
        <v>3.1E-4</v>
      </c>
      <c r="AA731" s="166">
        <f>Z731*K731</f>
        <v>1.02641E-2</v>
      </c>
      <c r="AR731" s="15" t="s">
        <v>282</v>
      </c>
      <c r="AT731" s="15" t="s">
        <v>166</v>
      </c>
      <c r="AU731" s="15" t="s">
        <v>102</v>
      </c>
      <c r="AY731" s="15" t="s">
        <v>165</v>
      </c>
      <c r="BE731" s="103">
        <f>IF(U731="základní",N731,0)</f>
        <v>0</v>
      </c>
      <c r="BF731" s="103">
        <f>IF(U731="snížená",N731,0)</f>
        <v>0</v>
      </c>
      <c r="BG731" s="103">
        <f>IF(U731="zákl. přenesená",N731,0)</f>
        <v>0</v>
      </c>
      <c r="BH731" s="103">
        <f>IF(U731="sníž. přenesená",N731,0)</f>
        <v>0</v>
      </c>
      <c r="BI731" s="103">
        <f>IF(U731="nulová",N731,0)</f>
        <v>0</v>
      </c>
      <c r="BJ731" s="15" t="s">
        <v>24</v>
      </c>
      <c r="BK731" s="103">
        <f>ROUND(L731*K731,2)</f>
        <v>0</v>
      </c>
      <c r="BL731" s="15" t="s">
        <v>282</v>
      </c>
      <c r="BM731" s="15" t="s">
        <v>1079</v>
      </c>
    </row>
    <row r="732" spans="2:65" s="10" customFormat="1" ht="22.5" customHeight="1" x14ac:dyDescent="0.3">
      <c r="B732" s="167"/>
      <c r="C732" s="168"/>
      <c r="D732" s="168"/>
      <c r="E732" s="169" t="s">
        <v>33</v>
      </c>
      <c r="F732" s="258" t="s">
        <v>201</v>
      </c>
      <c r="G732" s="259"/>
      <c r="H732" s="259"/>
      <c r="I732" s="259"/>
      <c r="J732" s="168"/>
      <c r="K732" s="170">
        <v>3.33</v>
      </c>
      <c r="L732" s="168"/>
      <c r="M732" s="168"/>
      <c r="N732" s="168"/>
      <c r="O732" s="168"/>
      <c r="P732" s="168"/>
      <c r="Q732" s="168"/>
      <c r="R732" s="171"/>
      <c r="T732" s="172"/>
      <c r="U732" s="168"/>
      <c r="V732" s="168"/>
      <c r="W732" s="168"/>
      <c r="X732" s="168"/>
      <c r="Y732" s="168"/>
      <c r="Z732" s="168"/>
      <c r="AA732" s="173"/>
      <c r="AT732" s="174" t="s">
        <v>173</v>
      </c>
      <c r="AU732" s="174" t="s">
        <v>102</v>
      </c>
      <c r="AV732" s="10" t="s">
        <v>102</v>
      </c>
      <c r="AW732" s="10" t="s">
        <v>40</v>
      </c>
      <c r="AX732" s="10" t="s">
        <v>84</v>
      </c>
      <c r="AY732" s="174" t="s">
        <v>165</v>
      </c>
    </row>
    <row r="733" spans="2:65" s="10" customFormat="1" ht="22.5" customHeight="1" x14ac:dyDescent="0.3">
      <c r="B733" s="167"/>
      <c r="C733" s="168"/>
      <c r="D733" s="168"/>
      <c r="E733" s="169" t="s">
        <v>33</v>
      </c>
      <c r="F733" s="260" t="s">
        <v>202</v>
      </c>
      <c r="G733" s="259"/>
      <c r="H733" s="259"/>
      <c r="I733" s="259"/>
      <c r="J733" s="168"/>
      <c r="K733" s="170">
        <v>5.54</v>
      </c>
      <c r="L733" s="168"/>
      <c r="M733" s="168"/>
      <c r="N733" s="168"/>
      <c r="O733" s="168"/>
      <c r="P733" s="168"/>
      <c r="Q733" s="168"/>
      <c r="R733" s="171"/>
      <c r="T733" s="172"/>
      <c r="U733" s="168"/>
      <c r="V733" s="168"/>
      <c r="W733" s="168"/>
      <c r="X733" s="168"/>
      <c r="Y733" s="168"/>
      <c r="Z733" s="168"/>
      <c r="AA733" s="173"/>
      <c r="AT733" s="174" t="s">
        <v>173</v>
      </c>
      <c r="AU733" s="174" t="s">
        <v>102</v>
      </c>
      <c r="AV733" s="10" t="s">
        <v>102</v>
      </c>
      <c r="AW733" s="10" t="s">
        <v>40</v>
      </c>
      <c r="AX733" s="10" t="s">
        <v>84</v>
      </c>
      <c r="AY733" s="174" t="s">
        <v>165</v>
      </c>
    </row>
    <row r="734" spans="2:65" s="10" customFormat="1" ht="22.5" customHeight="1" x14ac:dyDescent="0.3">
      <c r="B734" s="167"/>
      <c r="C734" s="168"/>
      <c r="D734" s="168"/>
      <c r="E734" s="169" t="s">
        <v>33</v>
      </c>
      <c r="F734" s="260" t="s">
        <v>203</v>
      </c>
      <c r="G734" s="259"/>
      <c r="H734" s="259"/>
      <c r="I734" s="259"/>
      <c r="J734" s="168"/>
      <c r="K734" s="170">
        <v>1.1499999999999999</v>
      </c>
      <c r="L734" s="168"/>
      <c r="M734" s="168"/>
      <c r="N734" s="168"/>
      <c r="O734" s="168"/>
      <c r="P734" s="168"/>
      <c r="Q734" s="168"/>
      <c r="R734" s="171"/>
      <c r="T734" s="172"/>
      <c r="U734" s="168"/>
      <c r="V734" s="168"/>
      <c r="W734" s="168"/>
      <c r="X734" s="168"/>
      <c r="Y734" s="168"/>
      <c r="Z734" s="168"/>
      <c r="AA734" s="173"/>
      <c r="AT734" s="174" t="s">
        <v>173</v>
      </c>
      <c r="AU734" s="174" t="s">
        <v>102</v>
      </c>
      <c r="AV734" s="10" t="s">
        <v>102</v>
      </c>
      <c r="AW734" s="10" t="s">
        <v>40</v>
      </c>
      <c r="AX734" s="10" t="s">
        <v>84</v>
      </c>
      <c r="AY734" s="174" t="s">
        <v>165</v>
      </c>
    </row>
    <row r="735" spans="2:65" s="10" customFormat="1" ht="22.5" customHeight="1" x14ac:dyDescent="0.3">
      <c r="B735" s="167"/>
      <c r="C735" s="168"/>
      <c r="D735" s="168"/>
      <c r="E735" s="169" t="s">
        <v>33</v>
      </c>
      <c r="F735" s="260" t="s">
        <v>204</v>
      </c>
      <c r="G735" s="259"/>
      <c r="H735" s="259"/>
      <c r="I735" s="259"/>
      <c r="J735" s="168"/>
      <c r="K735" s="170">
        <v>1.63</v>
      </c>
      <c r="L735" s="168"/>
      <c r="M735" s="168"/>
      <c r="N735" s="168"/>
      <c r="O735" s="168"/>
      <c r="P735" s="168"/>
      <c r="Q735" s="168"/>
      <c r="R735" s="171"/>
      <c r="T735" s="172"/>
      <c r="U735" s="168"/>
      <c r="V735" s="168"/>
      <c r="W735" s="168"/>
      <c r="X735" s="168"/>
      <c r="Y735" s="168"/>
      <c r="Z735" s="168"/>
      <c r="AA735" s="173"/>
      <c r="AT735" s="174" t="s">
        <v>173</v>
      </c>
      <c r="AU735" s="174" t="s">
        <v>102</v>
      </c>
      <c r="AV735" s="10" t="s">
        <v>102</v>
      </c>
      <c r="AW735" s="10" t="s">
        <v>40</v>
      </c>
      <c r="AX735" s="10" t="s">
        <v>84</v>
      </c>
      <c r="AY735" s="174" t="s">
        <v>165</v>
      </c>
    </row>
    <row r="736" spans="2:65" s="10" customFormat="1" ht="22.5" customHeight="1" x14ac:dyDescent="0.3">
      <c r="B736" s="167"/>
      <c r="C736" s="168"/>
      <c r="D736" s="168"/>
      <c r="E736" s="169" t="s">
        <v>33</v>
      </c>
      <c r="F736" s="260" t="s">
        <v>205</v>
      </c>
      <c r="G736" s="259"/>
      <c r="H736" s="259"/>
      <c r="I736" s="259"/>
      <c r="J736" s="168"/>
      <c r="K736" s="170">
        <v>8.06</v>
      </c>
      <c r="L736" s="168"/>
      <c r="M736" s="168"/>
      <c r="N736" s="168"/>
      <c r="O736" s="168"/>
      <c r="P736" s="168"/>
      <c r="Q736" s="168"/>
      <c r="R736" s="171"/>
      <c r="T736" s="172"/>
      <c r="U736" s="168"/>
      <c r="V736" s="168"/>
      <c r="W736" s="168"/>
      <c r="X736" s="168"/>
      <c r="Y736" s="168"/>
      <c r="Z736" s="168"/>
      <c r="AA736" s="173"/>
      <c r="AT736" s="174" t="s">
        <v>173</v>
      </c>
      <c r="AU736" s="174" t="s">
        <v>102</v>
      </c>
      <c r="AV736" s="10" t="s">
        <v>102</v>
      </c>
      <c r="AW736" s="10" t="s">
        <v>40</v>
      </c>
      <c r="AX736" s="10" t="s">
        <v>84</v>
      </c>
      <c r="AY736" s="174" t="s">
        <v>165</v>
      </c>
    </row>
    <row r="737" spans="2:65" s="10" customFormat="1" ht="22.5" customHeight="1" x14ac:dyDescent="0.3">
      <c r="B737" s="167"/>
      <c r="C737" s="168"/>
      <c r="D737" s="168"/>
      <c r="E737" s="169" t="s">
        <v>33</v>
      </c>
      <c r="F737" s="260" t="s">
        <v>206</v>
      </c>
      <c r="G737" s="259"/>
      <c r="H737" s="259"/>
      <c r="I737" s="259"/>
      <c r="J737" s="168"/>
      <c r="K737" s="170">
        <v>8.3000000000000007</v>
      </c>
      <c r="L737" s="168"/>
      <c r="M737" s="168"/>
      <c r="N737" s="168"/>
      <c r="O737" s="168"/>
      <c r="P737" s="168"/>
      <c r="Q737" s="168"/>
      <c r="R737" s="171"/>
      <c r="T737" s="172"/>
      <c r="U737" s="168"/>
      <c r="V737" s="168"/>
      <c r="W737" s="168"/>
      <c r="X737" s="168"/>
      <c r="Y737" s="168"/>
      <c r="Z737" s="168"/>
      <c r="AA737" s="173"/>
      <c r="AT737" s="174" t="s">
        <v>173</v>
      </c>
      <c r="AU737" s="174" t="s">
        <v>102</v>
      </c>
      <c r="AV737" s="10" t="s">
        <v>102</v>
      </c>
      <c r="AW737" s="10" t="s">
        <v>40</v>
      </c>
      <c r="AX737" s="10" t="s">
        <v>84</v>
      </c>
      <c r="AY737" s="174" t="s">
        <v>165</v>
      </c>
    </row>
    <row r="738" spans="2:65" s="10" customFormat="1" ht="22.5" customHeight="1" x14ac:dyDescent="0.3">
      <c r="B738" s="167"/>
      <c r="C738" s="168"/>
      <c r="D738" s="168"/>
      <c r="E738" s="169" t="s">
        <v>33</v>
      </c>
      <c r="F738" s="260" t="s">
        <v>207</v>
      </c>
      <c r="G738" s="259"/>
      <c r="H738" s="259"/>
      <c r="I738" s="259"/>
      <c r="J738" s="168"/>
      <c r="K738" s="170">
        <v>5.0999999999999996</v>
      </c>
      <c r="L738" s="168"/>
      <c r="M738" s="168"/>
      <c r="N738" s="168"/>
      <c r="O738" s="168"/>
      <c r="P738" s="168"/>
      <c r="Q738" s="168"/>
      <c r="R738" s="171"/>
      <c r="T738" s="172"/>
      <c r="U738" s="168"/>
      <c r="V738" s="168"/>
      <c r="W738" s="168"/>
      <c r="X738" s="168"/>
      <c r="Y738" s="168"/>
      <c r="Z738" s="168"/>
      <c r="AA738" s="173"/>
      <c r="AT738" s="174" t="s">
        <v>173</v>
      </c>
      <c r="AU738" s="174" t="s">
        <v>102</v>
      </c>
      <c r="AV738" s="10" t="s">
        <v>102</v>
      </c>
      <c r="AW738" s="10" t="s">
        <v>40</v>
      </c>
      <c r="AX738" s="10" t="s">
        <v>84</v>
      </c>
      <c r="AY738" s="174" t="s">
        <v>165</v>
      </c>
    </row>
    <row r="739" spans="2:65" s="1" customFormat="1" ht="31.5" customHeight="1" x14ac:dyDescent="0.3">
      <c r="B739" s="32"/>
      <c r="C739" s="160" t="s">
        <v>1080</v>
      </c>
      <c r="D739" s="160" t="s">
        <v>166</v>
      </c>
      <c r="E739" s="161" t="s">
        <v>1081</v>
      </c>
      <c r="F739" s="254" t="s">
        <v>1082</v>
      </c>
      <c r="G739" s="255"/>
      <c r="H739" s="255"/>
      <c r="I739" s="255"/>
      <c r="J739" s="162" t="s">
        <v>169</v>
      </c>
      <c r="K739" s="163">
        <v>33.11</v>
      </c>
      <c r="L739" s="256">
        <v>0</v>
      </c>
      <c r="M739" s="255"/>
      <c r="N739" s="257">
        <f>ROUND(L739*K739,2)</f>
        <v>0</v>
      </c>
      <c r="O739" s="255"/>
      <c r="P739" s="255"/>
      <c r="Q739" s="255"/>
      <c r="R739" s="34"/>
      <c r="T739" s="164" t="s">
        <v>33</v>
      </c>
      <c r="U739" s="41" t="s">
        <v>49</v>
      </c>
      <c r="V739" s="33"/>
      <c r="W739" s="165">
        <f>V739*K739</f>
        <v>0</v>
      </c>
      <c r="X739" s="165">
        <v>0</v>
      </c>
      <c r="Y739" s="165">
        <f>X739*K739</f>
        <v>0</v>
      </c>
      <c r="Z739" s="165">
        <v>0</v>
      </c>
      <c r="AA739" s="166">
        <f>Z739*K739</f>
        <v>0</v>
      </c>
      <c r="AR739" s="15" t="s">
        <v>282</v>
      </c>
      <c r="AT739" s="15" t="s">
        <v>166</v>
      </c>
      <c r="AU739" s="15" t="s">
        <v>102</v>
      </c>
      <c r="AY739" s="15" t="s">
        <v>165</v>
      </c>
      <c r="BE739" s="103">
        <f>IF(U739="základní",N739,0)</f>
        <v>0</v>
      </c>
      <c r="BF739" s="103">
        <f>IF(U739="snížená",N739,0)</f>
        <v>0</v>
      </c>
      <c r="BG739" s="103">
        <f>IF(U739="zákl. přenesená",N739,0)</f>
        <v>0</v>
      </c>
      <c r="BH739" s="103">
        <f>IF(U739="sníž. přenesená",N739,0)</f>
        <v>0</v>
      </c>
      <c r="BI739" s="103">
        <f>IF(U739="nulová",N739,0)</f>
        <v>0</v>
      </c>
      <c r="BJ739" s="15" t="s">
        <v>24</v>
      </c>
      <c r="BK739" s="103">
        <f>ROUND(L739*K739,2)</f>
        <v>0</v>
      </c>
      <c r="BL739" s="15" t="s">
        <v>282</v>
      </c>
      <c r="BM739" s="15" t="s">
        <v>1083</v>
      </c>
    </row>
    <row r="740" spans="2:65" s="1" customFormat="1" ht="31.5" customHeight="1" x14ac:dyDescent="0.3">
      <c r="B740" s="32"/>
      <c r="C740" s="160" t="s">
        <v>1084</v>
      </c>
      <c r="D740" s="160" t="s">
        <v>166</v>
      </c>
      <c r="E740" s="161" t="s">
        <v>1085</v>
      </c>
      <c r="F740" s="254" t="s">
        <v>1086</v>
      </c>
      <c r="G740" s="255"/>
      <c r="H740" s="255"/>
      <c r="I740" s="255"/>
      <c r="J740" s="162" t="s">
        <v>169</v>
      </c>
      <c r="K740" s="163">
        <v>49.94</v>
      </c>
      <c r="L740" s="256">
        <v>0</v>
      </c>
      <c r="M740" s="255"/>
      <c r="N740" s="257">
        <f>ROUND(L740*K740,2)</f>
        <v>0</v>
      </c>
      <c r="O740" s="255"/>
      <c r="P740" s="255"/>
      <c r="Q740" s="255"/>
      <c r="R740" s="34"/>
      <c r="T740" s="164" t="s">
        <v>33</v>
      </c>
      <c r="U740" s="41" t="s">
        <v>49</v>
      </c>
      <c r="V740" s="33"/>
      <c r="W740" s="165">
        <f>V740*K740</f>
        <v>0</v>
      </c>
      <c r="X740" s="165">
        <v>2.0120000000000001E-4</v>
      </c>
      <c r="Y740" s="165">
        <f>X740*K740</f>
        <v>1.0047927999999999E-2</v>
      </c>
      <c r="Z740" s="165">
        <v>0</v>
      </c>
      <c r="AA740" s="166">
        <f>Z740*K740</f>
        <v>0</v>
      </c>
      <c r="AR740" s="15" t="s">
        <v>282</v>
      </c>
      <c r="AT740" s="15" t="s">
        <v>166</v>
      </c>
      <c r="AU740" s="15" t="s">
        <v>102</v>
      </c>
      <c r="AY740" s="15" t="s">
        <v>165</v>
      </c>
      <c r="BE740" s="103">
        <f>IF(U740="základní",N740,0)</f>
        <v>0</v>
      </c>
      <c r="BF740" s="103">
        <f>IF(U740="snížená",N740,0)</f>
        <v>0</v>
      </c>
      <c r="BG740" s="103">
        <f>IF(U740="zákl. přenesená",N740,0)</f>
        <v>0</v>
      </c>
      <c r="BH740" s="103">
        <f>IF(U740="sníž. přenesená",N740,0)</f>
        <v>0</v>
      </c>
      <c r="BI740" s="103">
        <f>IF(U740="nulová",N740,0)</f>
        <v>0</v>
      </c>
      <c r="BJ740" s="15" t="s">
        <v>24</v>
      </c>
      <c r="BK740" s="103">
        <f>ROUND(L740*K740,2)</f>
        <v>0</v>
      </c>
      <c r="BL740" s="15" t="s">
        <v>282</v>
      </c>
      <c r="BM740" s="15" t="s">
        <v>1087</v>
      </c>
    </row>
    <row r="741" spans="2:65" s="1" customFormat="1" ht="31.5" customHeight="1" x14ac:dyDescent="0.3">
      <c r="B741" s="32"/>
      <c r="C741" s="160" t="s">
        <v>1088</v>
      </c>
      <c r="D741" s="160" t="s">
        <v>166</v>
      </c>
      <c r="E741" s="161" t="s">
        <v>1089</v>
      </c>
      <c r="F741" s="254" t="s">
        <v>1090</v>
      </c>
      <c r="G741" s="255"/>
      <c r="H741" s="255"/>
      <c r="I741" s="255"/>
      <c r="J741" s="162" t="s">
        <v>169</v>
      </c>
      <c r="K741" s="163">
        <v>49.94</v>
      </c>
      <c r="L741" s="256">
        <v>0</v>
      </c>
      <c r="M741" s="255"/>
      <c r="N741" s="257">
        <f>ROUND(L741*K741,2)</f>
        <v>0</v>
      </c>
      <c r="O741" s="255"/>
      <c r="P741" s="255"/>
      <c r="Q741" s="255"/>
      <c r="R741" s="34"/>
      <c r="T741" s="164" t="s">
        <v>33</v>
      </c>
      <c r="U741" s="41" t="s">
        <v>49</v>
      </c>
      <c r="V741" s="33"/>
      <c r="W741" s="165">
        <f>V741*K741</f>
        <v>0</v>
      </c>
      <c r="X741" s="165">
        <v>2.8600000000000001E-4</v>
      </c>
      <c r="Y741" s="165">
        <f>X741*K741</f>
        <v>1.428284E-2</v>
      </c>
      <c r="Z741" s="165">
        <v>0</v>
      </c>
      <c r="AA741" s="166">
        <f>Z741*K741</f>
        <v>0</v>
      </c>
      <c r="AR741" s="15" t="s">
        <v>282</v>
      </c>
      <c r="AT741" s="15" t="s">
        <v>166</v>
      </c>
      <c r="AU741" s="15" t="s">
        <v>102</v>
      </c>
      <c r="AY741" s="15" t="s">
        <v>165</v>
      </c>
      <c r="BE741" s="103">
        <f>IF(U741="základní",N741,0)</f>
        <v>0</v>
      </c>
      <c r="BF741" s="103">
        <f>IF(U741="snížená",N741,0)</f>
        <v>0</v>
      </c>
      <c r="BG741" s="103">
        <f>IF(U741="zákl. přenesená",N741,0)</f>
        <v>0</v>
      </c>
      <c r="BH741" s="103">
        <f>IF(U741="sníž. přenesená",N741,0)</f>
        <v>0</v>
      </c>
      <c r="BI741" s="103">
        <f>IF(U741="nulová",N741,0)</f>
        <v>0</v>
      </c>
      <c r="BJ741" s="15" t="s">
        <v>24</v>
      </c>
      <c r="BK741" s="103">
        <f>ROUND(L741*K741,2)</f>
        <v>0</v>
      </c>
      <c r="BL741" s="15" t="s">
        <v>282</v>
      </c>
      <c r="BM741" s="15" t="s">
        <v>1091</v>
      </c>
    </row>
    <row r="742" spans="2:65" s="11" customFormat="1" ht="22.5" customHeight="1" x14ac:dyDescent="0.3">
      <c r="B742" s="175"/>
      <c r="C742" s="176"/>
      <c r="D742" s="176"/>
      <c r="E742" s="177" t="s">
        <v>33</v>
      </c>
      <c r="F742" s="261" t="s">
        <v>1092</v>
      </c>
      <c r="G742" s="262"/>
      <c r="H742" s="262"/>
      <c r="I742" s="262"/>
      <c r="J742" s="176"/>
      <c r="K742" s="178" t="s">
        <v>33</v>
      </c>
      <c r="L742" s="176"/>
      <c r="M742" s="176"/>
      <c r="N742" s="176"/>
      <c r="O742" s="176"/>
      <c r="P742" s="176"/>
      <c r="Q742" s="176"/>
      <c r="R742" s="179"/>
      <c r="T742" s="180"/>
      <c r="U742" s="176"/>
      <c r="V742" s="176"/>
      <c r="W742" s="176"/>
      <c r="X742" s="176"/>
      <c r="Y742" s="176"/>
      <c r="Z742" s="176"/>
      <c r="AA742" s="181"/>
      <c r="AT742" s="182" t="s">
        <v>173</v>
      </c>
      <c r="AU742" s="182" t="s">
        <v>102</v>
      </c>
      <c r="AV742" s="11" t="s">
        <v>24</v>
      </c>
      <c r="AW742" s="11" t="s">
        <v>40</v>
      </c>
      <c r="AX742" s="11" t="s">
        <v>84</v>
      </c>
      <c r="AY742" s="182" t="s">
        <v>165</v>
      </c>
    </row>
    <row r="743" spans="2:65" s="10" customFormat="1" ht="22.5" customHeight="1" x14ac:dyDescent="0.3">
      <c r="B743" s="167"/>
      <c r="C743" s="168"/>
      <c r="D743" s="168"/>
      <c r="E743" s="169" t="s">
        <v>33</v>
      </c>
      <c r="F743" s="260" t="s">
        <v>201</v>
      </c>
      <c r="G743" s="259"/>
      <c r="H743" s="259"/>
      <c r="I743" s="259"/>
      <c r="J743" s="168"/>
      <c r="K743" s="170">
        <v>3.33</v>
      </c>
      <c r="L743" s="168"/>
      <c r="M743" s="168"/>
      <c r="N743" s="168"/>
      <c r="O743" s="168"/>
      <c r="P743" s="168"/>
      <c r="Q743" s="168"/>
      <c r="R743" s="171"/>
      <c r="T743" s="172"/>
      <c r="U743" s="168"/>
      <c r="V743" s="168"/>
      <c r="W743" s="168"/>
      <c r="X743" s="168"/>
      <c r="Y743" s="168"/>
      <c r="Z743" s="168"/>
      <c r="AA743" s="173"/>
      <c r="AT743" s="174" t="s">
        <v>173</v>
      </c>
      <c r="AU743" s="174" t="s">
        <v>102</v>
      </c>
      <c r="AV743" s="10" t="s">
        <v>102</v>
      </c>
      <c r="AW743" s="10" t="s">
        <v>40</v>
      </c>
      <c r="AX743" s="10" t="s">
        <v>84</v>
      </c>
      <c r="AY743" s="174" t="s">
        <v>165</v>
      </c>
    </row>
    <row r="744" spans="2:65" s="10" customFormat="1" ht="22.5" customHeight="1" x14ac:dyDescent="0.3">
      <c r="B744" s="167"/>
      <c r="C744" s="168"/>
      <c r="D744" s="168"/>
      <c r="E744" s="169" t="s">
        <v>33</v>
      </c>
      <c r="F744" s="260" t="s">
        <v>202</v>
      </c>
      <c r="G744" s="259"/>
      <c r="H744" s="259"/>
      <c r="I744" s="259"/>
      <c r="J744" s="168"/>
      <c r="K744" s="170">
        <v>5.54</v>
      </c>
      <c r="L744" s="168"/>
      <c r="M744" s="168"/>
      <c r="N744" s="168"/>
      <c r="O744" s="168"/>
      <c r="P744" s="168"/>
      <c r="Q744" s="168"/>
      <c r="R744" s="171"/>
      <c r="T744" s="172"/>
      <c r="U744" s="168"/>
      <c r="V744" s="168"/>
      <c r="W744" s="168"/>
      <c r="X744" s="168"/>
      <c r="Y744" s="168"/>
      <c r="Z744" s="168"/>
      <c r="AA744" s="173"/>
      <c r="AT744" s="174" t="s">
        <v>173</v>
      </c>
      <c r="AU744" s="174" t="s">
        <v>102</v>
      </c>
      <c r="AV744" s="10" t="s">
        <v>102</v>
      </c>
      <c r="AW744" s="10" t="s">
        <v>40</v>
      </c>
      <c r="AX744" s="10" t="s">
        <v>84</v>
      </c>
      <c r="AY744" s="174" t="s">
        <v>165</v>
      </c>
    </row>
    <row r="745" spans="2:65" s="10" customFormat="1" ht="22.5" customHeight="1" x14ac:dyDescent="0.3">
      <c r="B745" s="167"/>
      <c r="C745" s="168"/>
      <c r="D745" s="168"/>
      <c r="E745" s="169" t="s">
        <v>33</v>
      </c>
      <c r="F745" s="260" t="s">
        <v>203</v>
      </c>
      <c r="G745" s="259"/>
      <c r="H745" s="259"/>
      <c r="I745" s="259"/>
      <c r="J745" s="168"/>
      <c r="K745" s="170">
        <v>1.1499999999999999</v>
      </c>
      <c r="L745" s="168"/>
      <c r="M745" s="168"/>
      <c r="N745" s="168"/>
      <c r="O745" s="168"/>
      <c r="P745" s="168"/>
      <c r="Q745" s="168"/>
      <c r="R745" s="171"/>
      <c r="T745" s="172"/>
      <c r="U745" s="168"/>
      <c r="V745" s="168"/>
      <c r="W745" s="168"/>
      <c r="X745" s="168"/>
      <c r="Y745" s="168"/>
      <c r="Z745" s="168"/>
      <c r="AA745" s="173"/>
      <c r="AT745" s="174" t="s">
        <v>173</v>
      </c>
      <c r="AU745" s="174" t="s">
        <v>102</v>
      </c>
      <c r="AV745" s="10" t="s">
        <v>102</v>
      </c>
      <c r="AW745" s="10" t="s">
        <v>40</v>
      </c>
      <c r="AX745" s="10" t="s">
        <v>84</v>
      </c>
      <c r="AY745" s="174" t="s">
        <v>165</v>
      </c>
    </row>
    <row r="746" spans="2:65" s="10" customFormat="1" ht="22.5" customHeight="1" x14ac:dyDescent="0.3">
      <c r="B746" s="167"/>
      <c r="C746" s="168"/>
      <c r="D746" s="168"/>
      <c r="E746" s="169" t="s">
        <v>33</v>
      </c>
      <c r="F746" s="260" t="s">
        <v>204</v>
      </c>
      <c r="G746" s="259"/>
      <c r="H746" s="259"/>
      <c r="I746" s="259"/>
      <c r="J746" s="168"/>
      <c r="K746" s="170">
        <v>1.63</v>
      </c>
      <c r="L746" s="168"/>
      <c r="M746" s="168"/>
      <c r="N746" s="168"/>
      <c r="O746" s="168"/>
      <c r="P746" s="168"/>
      <c r="Q746" s="168"/>
      <c r="R746" s="171"/>
      <c r="T746" s="172"/>
      <c r="U746" s="168"/>
      <c r="V746" s="168"/>
      <c r="W746" s="168"/>
      <c r="X746" s="168"/>
      <c r="Y746" s="168"/>
      <c r="Z746" s="168"/>
      <c r="AA746" s="173"/>
      <c r="AT746" s="174" t="s">
        <v>173</v>
      </c>
      <c r="AU746" s="174" t="s">
        <v>102</v>
      </c>
      <c r="AV746" s="10" t="s">
        <v>102</v>
      </c>
      <c r="AW746" s="10" t="s">
        <v>40</v>
      </c>
      <c r="AX746" s="10" t="s">
        <v>84</v>
      </c>
      <c r="AY746" s="174" t="s">
        <v>165</v>
      </c>
    </row>
    <row r="747" spans="2:65" s="10" customFormat="1" ht="22.5" customHeight="1" x14ac:dyDescent="0.3">
      <c r="B747" s="167"/>
      <c r="C747" s="168"/>
      <c r="D747" s="168"/>
      <c r="E747" s="169" t="s">
        <v>33</v>
      </c>
      <c r="F747" s="260" t="s">
        <v>205</v>
      </c>
      <c r="G747" s="259"/>
      <c r="H747" s="259"/>
      <c r="I747" s="259"/>
      <c r="J747" s="168"/>
      <c r="K747" s="170">
        <v>8.06</v>
      </c>
      <c r="L747" s="168"/>
      <c r="M747" s="168"/>
      <c r="N747" s="168"/>
      <c r="O747" s="168"/>
      <c r="P747" s="168"/>
      <c r="Q747" s="168"/>
      <c r="R747" s="171"/>
      <c r="T747" s="172"/>
      <c r="U747" s="168"/>
      <c r="V747" s="168"/>
      <c r="W747" s="168"/>
      <c r="X747" s="168"/>
      <c r="Y747" s="168"/>
      <c r="Z747" s="168"/>
      <c r="AA747" s="173"/>
      <c r="AT747" s="174" t="s">
        <v>173</v>
      </c>
      <c r="AU747" s="174" t="s">
        <v>102</v>
      </c>
      <c r="AV747" s="10" t="s">
        <v>102</v>
      </c>
      <c r="AW747" s="10" t="s">
        <v>40</v>
      </c>
      <c r="AX747" s="10" t="s">
        <v>84</v>
      </c>
      <c r="AY747" s="174" t="s">
        <v>165</v>
      </c>
    </row>
    <row r="748" spans="2:65" s="10" customFormat="1" ht="22.5" customHeight="1" x14ac:dyDescent="0.3">
      <c r="B748" s="167"/>
      <c r="C748" s="168"/>
      <c r="D748" s="168"/>
      <c r="E748" s="169" t="s">
        <v>33</v>
      </c>
      <c r="F748" s="260" t="s">
        <v>206</v>
      </c>
      <c r="G748" s="259"/>
      <c r="H748" s="259"/>
      <c r="I748" s="259"/>
      <c r="J748" s="168"/>
      <c r="K748" s="170">
        <v>8.3000000000000007</v>
      </c>
      <c r="L748" s="168"/>
      <c r="M748" s="168"/>
      <c r="N748" s="168"/>
      <c r="O748" s="168"/>
      <c r="P748" s="168"/>
      <c r="Q748" s="168"/>
      <c r="R748" s="171"/>
      <c r="T748" s="172"/>
      <c r="U748" s="168"/>
      <c r="V748" s="168"/>
      <c r="W748" s="168"/>
      <c r="X748" s="168"/>
      <c r="Y748" s="168"/>
      <c r="Z748" s="168"/>
      <c r="AA748" s="173"/>
      <c r="AT748" s="174" t="s">
        <v>173</v>
      </c>
      <c r="AU748" s="174" t="s">
        <v>102</v>
      </c>
      <c r="AV748" s="10" t="s">
        <v>102</v>
      </c>
      <c r="AW748" s="10" t="s">
        <v>40</v>
      </c>
      <c r="AX748" s="10" t="s">
        <v>84</v>
      </c>
      <c r="AY748" s="174" t="s">
        <v>165</v>
      </c>
    </row>
    <row r="749" spans="2:65" s="10" customFormat="1" ht="22.5" customHeight="1" x14ac:dyDescent="0.3">
      <c r="B749" s="167"/>
      <c r="C749" s="168"/>
      <c r="D749" s="168"/>
      <c r="E749" s="169" t="s">
        <v>33</v>
      </c>
      <c r="F749" s="260" t="s">
        <v>207</v>
      </c>
      <c r="G749" s="259"/>
      <c r="H749" s="259"/>
      <c r="I749" s="259"/>
      <c r="J749" s="168"/>
      <c r="K749" s="170">
        <v>5.0999999999999996</v>
      </c>
      <c r="L749" s="168"/>
      <c r="M749" s="168"/>
      <c r="N749" s="168"/>
      <c r="O749" s="168"/>
      <c r="P749" s="168"/>
      <c r="Q749" s="168"/>
      <c r="R749" s="171"/>
      <c r="T749" s="172"/>
      <c r="U749" s="168"/>
      <c r="V749" s="168"/>
      <c r="W749" s="168"/>
      <c r="X749" s="168"/>
      <c r="Y749" s="168"/>
      <c r="Z749" s="168"/>
      <c r="AA749" s="173"/>
      <c r="AT749" s="174" t="s">
        <v>173</v>
      </c>
      <c r="AU749" s="174" t="s">
        <v>102</v>
      </c>
      <c r="AV749" s="10" t="s">
        <v>102</v>
      </c>
      <c r="AW749" s="10" t="s">
        <v>40</v>
      </c>
      <c r="AX749" s="10" t="s">
        <v>84</v>
      </c>
      <c r="AY749" s="174" t="s">
        <v>165</v>
      </c>
    </row>
    <row r="750" spans="2:65" s="11" customFormat="1" ht="22.5" customHeight="1" x14ac:dyDescent="0.3">
      <c r="B750" s="175"/>
      <c r="C750" s="176"/>
      <c r="D750" s="176"/>
      <c r="E750" s="177" t="s">
        <v>33</v>
      </c>
      <c r="F750" s="263" t="s">
        <v>1093</v>
      </c>
      <c r="G750" s="262"/>
      <c r="H750" s="262"/>
      <c r="I750" s="262"/>
      <c r="J750" s="176"/>
      <c r="K750" s="178" t="s">
        <v>33</v>
      </c>
      <c r="L750" s="176"/>
      <c r="M750" s="176"/>
      <c r="N750" s="176"/>
      <c r="O750" s="176"/>
      <c r="P750" s="176"/>
      <c r="Q750" s="176"/>
      <c r="R750" s="179"/>
      <c r="T750" s="180"/>
      <c r="U750" s="176"/>
      <c r="V750" s="176"/>
      <c r="W750" s="176"/>
      <c r="X750" s="176"/>
      <c r="Y750" s="176"/>
      <c r="Z750" s="176"/>
      <c r="AA750" s="181"/>
      <c r="AT750" s="182" t="s">
        <v>173</v>
      </c>
      <c r="AU750" s="182" t="s">
        <v>102</v>
      </c>
      <c r="AV750" s="11" t="s">
        <v>24</v>
      </c>
      <c r="AW750" s="11" t="s">
        <v>40</v>
      </c>
      <c r="AX750" s="11" t="s">
        <v>84</v>
      </c>
      <c r="AY750" s="182" t="s">
        <v>165</v>
      </c>
    </row>
    <row r="751" spans="2:65" s="11" customFormat="1" ht="22.5" customHeight="1" x14ac:dyDescent="0.3">
      <c r="B751" s="175"/>
      <c r="C751" s="176"/>
      <c r="D751" s="176"/>
      <c r="E751" s="177" t="s">
        <v>33</v>
      </c>
      <c r="F751" s="263" t="s">
        <v>222</v>
      </c>
      <c r="G751" s="262"/>
      <c r="H751" s="262"/>
      <c r="I751" s="262"/>
      <c r="J751" s="176"/>
      <c r="K751" s="178" t="s">
        <v>33</v>
      </c>
      <c r="L751" s="176"/>
      <c r="M751" s="176"/>
      <c r="N751" s="176"/>
      <c r="O751" s="176"/>
      <c r="P751" s="176"/>
      <c r="Q751" s="176"/>
      <c r="R751" s="179"/>
      <c r="T751" s="180"/>
      <c r="U751" s="176"/>
      <c r="V751" s="176"/>
      <c r="W751" s="176"/>
      <c r="X751" s="176"/>
      <c r="Y751" s="176"/>
      <c r="Z751" s="176"/>
      <c r="AA751" s="181"/>
      <c r="AT751" s="182" t="s">
        <v>173</v>
      </c>
      <c r="AU751" s="182" t="s">
        <v>102</v>
      </c>
      <c r="AV751" s="11" t="s">
        <v>24</v>
      </c>
      <c r="AW751" s="11" t="s">
        <v>40</v>
      </c>
      <c r="AX751" s="11" t="s">
        <v>84</v>
      </c>
      <c r="AY751" s="182" t="s">
        <v>165</v>
      </c>
    </row>
    <row r="752" spans="2:65" s="10" customFormat="1" ht="22.5" customHeight="1" x14ac:dyDescent="0.3">
      <c r="B752" s="167"/>
      <c r="C752" s="168"/>
      <c r="D752" s="168"/>
      <c r="E752" s="169" t="s">
        <v>33</v>
      </c>
      <c r="F752" s="260" t="s">
        <v>223</v>
      </c>
      <c r="G752" s="259"/>
      <c r="H752" s="259"/>
      <c r="I752" s="259"/>
      <c r="J752" s="168"/>
      <c r="K752" s="170">
        <v>1.8879999999999999</v>
      </c>
      <c r="L752" s="168"/>
      <c r="M752" s="168"/>
      <c r="N752" s="168"/>
      <c r="O752" s="168"/>
      <c r="P752" s="168"/>
      <c r="Q752" s="168"/>
      <c r="R752" s="171"/>
      <c r="T752" s="172"/>
      <c r="U752" s="168"/>
      <c r="V752" s="168"/>
      <c r="W752" s="168"/>
      <c r="X752" s="168"/>
      <c r="Y752" s="168"/>
      <c r="Z752" s="168"/>
      <c r="AA752" s="173"/>
      <c r="AT752" s="174" t="s">
        <v>173</v>
      </c>
      <c r="AU752" s="174" t="s">
        <v>102</v>
      </c>
      <c r="AV752" s="10" t="s">
        <v>102</v>
      </c>
      <c r="AW752" s="10" t="s">
        <v>40</v>
      </c>
      <c r="AX752" s="10" t="s">
        <v>84</v>
      </c>
      <c r="AY752" s="174" t="s">
        <v>165</v>
      </c>
    </row>
    <row r="753" spans="2:65" s="11" customFormat="1" ht="22.5" customHeight="1" x14ac:dyDescent="0.3">
      <c r="B753" s="175"/>
      <c r="C753" s="176"/>
      <c r="D753" s="176"/>
      <c r="E753" s="177" t="s">
        <v>33</v>
      </c>
      <c r="F753" s="263" t="s">
        <v>224</v>
      </c>
      <c r="G753" s="262"/>
      <c r="H753" s="262"/>
      <c r="I753" s="262"/>
      <c r="J753" s="176"/>
      <c r="K753" s="178" t="s">
        <v>33</v>
      </c>
      <c r="L753" s="176"/>
      <c r="M753" s="176"/>
      <c r="N753" s="176"/>
      <c r="O753" s="176"/>
      <c r="P753" s="176"/>
      <c r="Q753" s="176"/>
      <c r="R753" s="179"/>
      <c r="T753" s="180"/>
      <c r="U753" s="176"/>
      <c r="V753" s="176"/>
      <c r="W753" s="176"/>
      <c r="X753" s="176"/>
      <c r="Y753" s="176"/>
      <c r="Z753" s="176"/>
      <c r="AA753" s="181"/>
      <c r="AT753" s="182" t="s">
        <v>173</v>
      </c>
      <c r="AU753" s="182" t="s">
        <v>102</v>
      </c>
      <c r="AV753" s="11" t="s">
        <v>24</v>
      </c>
      <c r="AW753" s="11" t="s">
        <v>40</v>
      </c>
      <c r="AX753" s="11" t="s">
        <v>84</v>
      </c>
      <c r="AY753" s="182" t="s">
        <v>165</v>
      </c>
    </row>
    <row r="754" spans="2:65" s="10" customFormat="1" ht="22.5" customHeight="1" x14ac:dyDescent="0.3">
      <c r="B754" s="167"/>
      <c r="C754" s="168"/>
      <c r="D754" s="168"/>
      <c r="E754" s="169" t="s">
        <v>33</v>
      </c>
      <c r="F754" s="260" t="s">
        <v>225</v>
      </c>
      <c r="G754" s="259"/>
      <c r="H754" s="259"/>
      <c r="I754" s="259"/>
      <c r="J754" s="168"/>
      <c r="K754" s="170">
        <v>2.8959999999999999</v>
      </c>
      <c r="L754" s="168"/>
      <c r="M754" s="168"/>
      <c r="N754" s="168"/>
      <c r="O754" s="168"/>
      <c r="P754" s="168"/>
      <c r="Q754" s="168"/>
      <c r="R754" s="171"/>
      <c r="T754" s="172"/>
      <c r="U754" s="168"/>
      <c r="V754" s="168"/>
      <c r="W754" s="168"/>
      <c r="X754" s="168"/>
      <c r="Y754" s="168"/>
      <c r="Z754" s="168"/>
      <c r="AA754" s="173"/>
      <c r="AT754" s="174" t="s">
        <v>173</v>
      </c>
      <c r="AU754" s="174" t="s">
        <v>102</v>
      </c>
      <c r="AV754" s="10" t="s">
        <v>102</v>
      </c>
      <c r="AW754" s="10" t="s">
        <v>40</v>
      </c>
      <c r="AX754" s="10" t="s">
        <v>84</v>
      </c>
      <c r="AY754" s="174" t="s">
        <v>165</v>
      </c>
    </row>
    <row r="755" spans="2:65" s="10" customFormat="1" ht="22.5" customHeight="1" x14ac:dyDescent="0.3">
      <c r="B755" s="167"/>
      <c r="C755" s="168"/>
      <c r="D755" s="168"/>
      <c r="E755" s="169" t="s">
        <v>33</v>
      </c>
      <c r="F755" s="260" t="s">
        <v>226</v>
      </c>
      <c r="G755" s="259"/>
      <c r="H755" s="259"/>
      <c r="I755" s="259"/>
      <c r="J755" s="168"/>
      <c r="K755" s="170">
        <v>4.8000000000000001E-2</v>
      </c>
      <c r="L755" s="168"/>
      <c r="M755" s="168"/>
      <c r="N755" s="168"/>
      <c r="O755" s="168"/>
      <c r="P755" s="168"/>
      <c r="Q755" s="168"/>
      <c r="R755" s="171"/>
      <c r="T755" s="172"/>
      <c r="U755" s="168"/>
      <c r="V755" s="168"/>
      <c r="W755" s="168"/>
      <c r="X755" s="168"/>
      <c r="Y755" s="168"/>
      <c r="Z755" s="168"/>
      <c r="AA755" s="173"/>
      <c r="AT755" s="174" t="s">
        <v>173</v>
      </c>
      <c r="AU755" s="174" t="s">
        <v>102</v>
      </c>
      <c r="AV755" s="10" t="s">
        <v>102</v>
      </c>
      <c r="AW755" s="10" t="s">
        <v>40</v>
      </c>
      <c r="AX755" s="10" t="s">
        <v>84</v>
      </c>
      <c r="AY755" s="174" t="s">
        <v>165</v>
      </c>
    </row>
    <row r="756" spans="2:65" s="11" customFormat="1" ht="22.5" customHeight="1" x14ac:dyDescent="0.3">
      <c r="B756" s="175"/>
      <c r="C756" s="176"/>
      <c r="D756" s="176"/>
      <c r="E756" s="177" t="s">
        <v>33</v>
      </c>
      <c r="F756" s="263" t="s">
        <v>227</v>
      </c>
      <c r="G756" s="262"/>
      <c r="H756" s="262"/>
      <c r="I756" s="262"/>
      <c r="J756" s="176"/>
      <c r="K756" s="178" t="s">
        <v>33</v>
      </c>
      <c r="L756" s="176"/>
      <c r="M756" s="176"/>
      <c r="N756" s="176"/>
      <c r="O756" s="176"/>
      <c r="P756" s="176"/>
      <c r="Q756" s="176"/>
      <c r="R756" s="179"/>
      <c r="T756" s="180"/>
      <c r="U756" s="176"/>
      <c r="V756" s="176"/>
      <c r="W756" s="176"/>
      <c r="X756" s="176"/>
      <c r="Y756" s="176"/>
      <c r="Z756" s="176"/>
      <c r="AA756" s="181"/>
      <c r="AT756" s="182" t="s">
        <v>173</v>
      </c>
      <c r="AU756" s="182" t="s">
        <v>102</v>
      </c>
      <c r="AV756" s="11" t="s">
        <v>24</v>
      </c>
      <c r="AW756" s="11" t="s">
        <v>40</v>
      </c>
      <c r="AX756" s="11" t="s">
        <v>84</v>
      </c>
      <c r="AY756" s="182" t="s">
        <v>165</v>
      </c>
    </row>
    <row r="757" spans="2:65" s="10" customFormat="1" ht="22.5" customHeight="1" x14ac:dyDescent="0.3">
      <c r="B757" s="167"/>
      <c r="C757" s="168"/>
      <c r="D757" s="168"/>
      <c r="E757" s="169" t="s">
        <v>33</v>
      </c>
      <c r="F757" s="260" t="s">
        <v>228</v>
      </c>
      <c r="G757" s="259"/>
      <c r="H757" s="259"/>
      <c r="I757" s="259"/>
      <c r="J757" s="168"/>
      <c r="K757" s="170">
        <v>1.05</v>
      </c>
      <c r="L757" s="168"/>
      <c r="M757" s="168"/>
      <c r="N757" s="168"/>
      <c r="O757" s="168"/>
      <c r="P757" s="168"/>
      <c r="Q757" s="168"/>
      <c r="R757" s="171"/>
      <c r="T757" s="172"/>
      <c r="U757" s="168"/>
      <c r="V757" s="168"/>
      <c r="W757" s="168"/>
      <c r="X757" s="168"/>
      <c r="Y757" s="168"/>
      <c r="Z757" s="168"/>
      <c r="AA757" s="173"/>
      <c r="AT757" s="174" t="s">
        <v>173</v>
      </c>
      <c r="AU757" s="174" t="s">
        <v>102</v>
      </c>
      <c r="AV757" s="10" t="s">
        <v>102</v>
      </c>
      <c r="AW757" s="10" t="s">
        <v>40</v>
      </c>
      <c r="AX757" s="10" t="s">
        <v>84</v>
      </c>
      <c r="AY757" s="174" t="s">
        <v>165</v>
      </c>
    </row>
    <row r="758" spans="2:65" s="11" customFormat="1" ht="22.5" customHeight="1" x14ac:dyDescent="0.3">
      <c r="B758" s="175"/>
      <c r="C758" s="176"/>
      <c r="D758" s="176"/>
      <c r="E758" s="177" t="s">
        <v>33</v>
      </c>
      <c r="F758" s="263" t="s">
        <v>229</v>
      </c>
      <c r="G758" s="262"/>
      <c r="H758" s="262"/>
      <c r="I758" s="262"/>
      <c r="J758" s="176"/>
      <c r="K758" s="178" t="s">
        <v>33</v>
      </c>
      <c r="L758" s="176"/>
      <c r="M758" s="176"/>
      <c r="N758" s="176"/>
      <c r="O758" s="176"/>
      <c r="P758" s="176"/>
      <c r="Q758" s="176"/>
      <c r="R758" s="179"/>
      <c r="T758" s="180"/>
      <c r="U758" s="176"/>
      <c r="V758" s="176"/>
      <c r="W758" s="176"/>
      <c r="X758" s="176"/>
      <c r="Y758" s="176"/>
      <c r="Z758" s="176"/>
      <c r="AA758" s="181"/>
      <c r="AT758" s="182" t="s">
        <v>173</v>
      </c>
      <c r="AU758" s="182" t="s">
        <v>102</v>
      </c>
      <c r="AV758" s="11" t="s">
        <v>24</v>
      </c>
      <c r="AW758" s="11" t="s">
        <v>40</v>
      </c>
      <c r="AX758" s="11" t="s">
        <v>84</v>
      </c>
      <c r="AY758" s="182" t="s">
        <v>165</v>
      </c>
    </row>
    <row r="759" spans="2:65" s="10" customFormat="1" ht="22.5" customHeight="1" x14ac:dyDescent="0.3">
      <c r="B759" s="167"/>
      <c r="C759" s="168"/>
      <c r="D759" s="168"/>
      <c r="E759" s="169" t="s">
        <v>33</v>
      </c>
      <c r="F759" s="260" t="s">
        <v>230</v>
      </c>
      <c r="G759" s="259"/>
      <c r="H759" s="259"/>
      <c r="I759" s="259"/>
      <c r="J759" s="168"/>
      <c r="K759" s="170">
        <v>1.004</v>
      </c>
      <c r="L759" s="168"/>
      <c r="M759" s="168"/>
      <c r="N759" s="168"/>
      <c r="O759" s="168"/>
      <c r="P759" s="168"/>
      <c r="Q759" s="168"/>
      <c r="R759" s="171"/>
      <c r="T759" s="172"/>
      <c r="U759" s="168"/>
      <c r="V759" s="168"/>
      <c r="W759" s="168"/>
      <c r="X759" s="168"/>
      <c r="Y759" s="168"/>
      <c r="Z759" s="168"/>
      <c r="AA759" s="173"/>
      <c r="AT759" s="174" t="s">
        <v>173</v>
      </c>
      <c r="AU759" s="174" t="s">
        <v>102</v>
      </c>
      <c r="AV759" s="10" t="s">
        <v>102</v>
      </c>
      <c r="AW759" s="10" t="s">
        <v>40</v>
      </c>
      <c r="AX759" s="10" t="s">
        <v>84</v>
      </c>
      <c r="AY759" s="174" t="s">
        <v>165</v>
      </c>
    </row>
    <row r="760" spans="2:65" s="11" customFormat="1" ht="22.5" customHeight="1" x14ac:dyDescent="0.3">
      <c r="B760" s="175"/>
      <c r="C760" s="176"/>
      <c r="D760" s="176"/>
      <c r="E760" s="177" t="s">
        <v>33</v>
      </c>
      <c r="F760" s="263" t="s">
        <v>231</v>
      </c>
      <c r="G760" s="262"/>
      <c r="H760" s="262"/>
      <c r="I760" s="262"/>
      <c r="J760" s="176"/>
      <c r="K760" s="178" t="s">
        <v>33</v>
      </c>
      <c r="L760" s="176"/>
      <c r="M760" s="176"/>
      <c r="N760" s="176"/>
      <c r="O760" s="176"/>
      <c r="P760" s="176"/>
      <c r="Q760" s="176"/>
      <c r="R760" s="179"/>
      <c r="T760" s="180"/>
      <c r="U760" s="176"/>
      <c r="V760" s="176"/>
      <c r="W760" s="176"/>
      <c r="X760" s="176"/>
      <c r="Y760" s="176"/>
      <c r="Z760" s="176"/>
      <c r="AA760" s="181"/>
      <c r="AT760" s="182" t="s">
        <v>173</v>
      </c>
      <c r="AU760" s="182" t="s">
        <v>102</v>
      </c>
      <c r="AV760" s="11" t="s">
        <v>24</v>
      </c>
      <c r="AW760" s="11" t="s">
        <v>40</v>
      </c>
      <c r="AX760" s="11" t="s">
        <v>84</v>
      </c>
      <c r="AY760" s="182" t="s">
        <v>165</v>
      </c>
    </row>
    <row r="761" spans="2:65" s="10" customFormat="1" ht="22.5" customHeight="1" x14ac:dyDescent="0.3">
      <c r="B761" s="167"/>
      <c r="C761" s="168"/>
      <c r="D761" s="168"/>
      <c r="E761" s="169" t="s">
        <v>33</v>
      </c>
      <c r="F761" s="260" t="s">
        <v>232</v>
      </c>
      <c r="G761" s="259"/>
      <c r="H761" s="259"/>
      <c r="I761" s="259"/>
      <c r="J761" s="168"/>
      <c r="K761" s="170">
        <v>3.7570000000000001</v>
      </c>
      <c r="L761" s="168"/>
      <c r="M761" s="168"/>
      <c r="N761" s="168"/>
      <c r="O761" s="168"/>
      <c r="P761" s="168"/>
      <c r="Q761" s="168"/>
      <c r="R761" s="171"/>
      <c r="T761" s="172"/>
      <c r="U761" s="168"/>
      <c r="V761" s="168"/>
      <c r="W761" s="168"/>
      <c r="X761" s="168"/>
      <c r="Y761" s="168"/>
      <c r="Z761" s="168"/>
      <c r="AA761" s="173"/>
      <c r="AT761" s="174" t="s">
        <v>173</v>
      </c>
      <c r="AU761" s="174" t="s">
        <v>102</v>
      </c>
      <c r="AV761" s="10" t="s">
        <v>102</v>
      </c>
      <c r="AW761" s="10" t="s">
        <v>40</v>
      </c>
      <c r="AX761" s="10" t="s">
        <v>84</v>
      </c>
      <c r="AY761" s="174" t="s">
        <v>165</v>
      </c>
    </row>
    <row r="762" spans="2:65" s="10" customFormat="1" ht="22.5" customHeight="1" x14ac:dyDescent="0.3">
      <c r="B762" s="167"/>
      <c r="C762" s="168"/>
      <c r="D762" s="168"/>
      <c r="E762" s="169" t="s">
        <v>33</v>
      </c>
      <c r="F762" s="260" t="s">
        <v>233</v>
      </c>
      <c r="G762" s="259"/>
      <c r="H762" s="259"/>
      <c r="I762" s="259"/>
      <c r="J762" s="168"/>
      <c r="K762" s="170">
        <v>0.14499999999999999</v>
      </c>
      <c r="L762" s="168"/>
      <c r="M762" s="168"/>
      <c r="N762" s="168"/>
      <c r="O762" s="168"/>
      <c r="P762" s="168"/>
      <c r="Q762" s="168"/>
      <c r="R762" s="171"/>
      <c r="T762" s="172"/>
      <c r="U762" s="168"/>
      <c r="V762" s="168"/>
      <c r="W762" s="168"/>
      <c r="X762" s="168"/>
      <c r="Y762" s="168"/>
      <c r="Z762" s="168"/>
      <c r="AA762" s="173"/>
      <c r="AT762" s="174" t="s">
        <v>173</v>
      </c>
      <c r="AU762" s="174" t="s">
        <v>102</v>
      </c>
      <c r="AV762" s="10" t="s">
        <v>102</v>
      </c>
      <c r="AW762" s="10" t="s">
        <v>40</v>
      </c>
      <c r="AX762" s="10" t="s">
        <v>84</v>
      </c>
      <c r="AY762" s="174" t="s">
        <v>165</v>
      </c>
    </row>
    <row r="763" spans="2:65" s="11" customFormat="1" ht="22.5" customHeight="1" x14ac:dyDescent="0.3">
      <c r="B763" s="175"/>
      <c r="C763" s="176"/>
      <c r="D763" s="176"/>
      <c r="E763" s="177" t="s">
        <v>33</v>
      </c>
      <c r="F763" s="263" t="s">
        <v>234</v>
      </c>
      <c r="G763" s="262"/>
      <c r="H763" s="262"/>
      <c r="I763" s="262"/>
      <c r="J763" s="176"/>
      <c r="K763" s="178" t="s">
        <v>33</v>
      </c>
      <c r="L763" s="176"/>
      <c r="M763" s="176"/>
      <c r="N763" s="176"/>
      <c r="O763" s="176"/>
      <c r="P763" s="176"/>
      <c r="Q763" s="176"/>
      <c r="R763" s="179"/>
      <c r="T763" s="180"/>
      <c r="U763" s="176"/>
      <c r="V763" s="176"/>
      <c r="W763" s="176"/>
      <c r="X763" s="176"/>
      <c r="Y763" s="176"/>
      <c r="Z763" s="176"/>
      <c r="AA763" s="181"/>
      <c r="AT763" s="182" t="s">
        <v>173</v>
      </c>
      <c r="AU763" s="182" t="s">
        <v>102</v>
      </c>
      <c r="AV763" s="11" t="s">
        <v>24</v>
      </c>
      <c r="AW763" s="11" t="s">
        <v>40</v>
      </c>
      <c r="AX763" s="11" t="s">
        <v>84</v>
      </c>
      <c r="AY763" s="182" t="s">
        <v>165</v>
      </c>
    </row>
    <row r="764" spans="2:65" s="10" customFormat="1" ht="22.5" customHeight="1" x14ac:dyDescent="0.3">
      <c r="B764" s="167"/>
      <c r="C764" s="168"/>
      <c r="D764" s="168"/>
      <c r="E764" s="169" t="s">
        <v>33</v>
      </c>
      <c r="F764" s="260" t="s">
        <v>235</v>
      </c>
      <c r="G764" s="259"/>
      <c r="H764" s="259"/>
      <c r="I764" s="259"/>
      <c r="J764" s="168"/>
      <c r="K764" s="170">
        <v>3.3849999999999998</v>
      </c>
      <c r="L764" s="168"/>
      <c r="M764" s="168"/>
      <c r="N764" s="168"/>
      <c r="O764" s="168"/>
      <c r="P764" s="168"/>
      <c r="Q764" s="168"/>
      <c r="R764" s="171"/>
      <c r="T764" s="172"/>
      <c r="U764" s="168"/>
      <c r="V764" s="168"/>
      <c r="W764" s="168"/>
      <c r="X764" s="168"/>
      <c r="Y764" s="168"/>
      <c r="Z764" s="168"/>
      <c r="AA764" s="173"/>
      <c r="AT764" s="174" t="s">
        <v>173</v>
      </c>
      <c r="AU764" s="174" t="s">
        <v>102</v>
      </c>
      <c r="AV764" s="10" t="s">
        <v>102</v>
      </c>
      <c r="AW764" s="10" t="s">
        <v>40</v>
      </c>
      <c r="AX764" s="10" t="s">
        <v>84</v>
      </c>
      <c r="AY764" s="174" t="s">
        <v>165</v>
      </c>
    </row>
    <row r="765" spans="2:65" s="11" customFormat="1" ht="22.5" customHeight="1" x14ac:dyDescent="0.3">
      <c r="B765" s="175"/>
      <c r="C765" s="176"/>
      <c r="D765" s="176"/>
      <c r="E765" s="177" t="s">
        <v>33</v>
      </c>
      <c r="F765" s="263" t="s">
        <v>236</v>
      </c>
      <c r="G765" s="262"/>
      <c r="H765" s="262"/>
      <c r="I765" s="262"/>
      <c r="J765" s="176"/>
      <c r="K765" s="178" t="s">
        <v>33</v>
      </c>
      <c r="L765" s="176"/>
      <c r="M765" s="176"/>
      <c r="N765" s="176"/>
      <c r="O765" s="176"/>
      <c r="P765" s="176"/>
      <c r="Q765" s="176"/>
      <c r="R765" s="179"/>
      <c r="T765" s="180"/>
      <c r="U765" s="176"/>
      <c r="V765" s="176"/>
      <c r="W765" s="176"/>
      <c r="X765" s="176"/>
      <c r="Y765" s="176"/>
      <c r="Z765" s="176"/>
      <c r="AA765" s="181"/>
      <c r="AT765" s="182" t="s">
        <v>173</v>
      </c>
      <c r="AU765" s="182" t="s">
        <v>102</v>
      </c>
      <c r="AV765" s="11" t="s">
        <v>24</v>
      </c>
      <c r="AW765" s="11" t="s">
        <v>40</v>
      </c>
      <c r="AX765" s="11" t="s">
        <v>84</v>
      </c>
      <c r="AY765" s="182" t="s">
        <v>165</v>
      </c>
    </row>
    <row r="766" spans="2:65" s="10" customFormat="1" ht="22.5" customHeight="1" x14ac:dyDescent="0.3">
      <c r="B766" s="167"/>
      <c r="C766" s="168"/>
      <c r="D766" s="168"/>
      <c r="E766" s="169" t="s">
        <v>33</v>
      </c>
      <c r="F766" s="260" t="s">
        <v>237</v>
      </c>
      <c r="G766" s="259"/>
      <c r="H766" s="259"/>
      <c r="I766" s="259"/>
      <c r="J766" s="168"/>
      <c r="K766" s="170">
        <v>2.657</v>
      </c>
      <c r="L766" s="168"/>
      <c r="M766" s="168"/>
      <c r="N766" s="168"/>
      <c r="O766" s="168"/>
      <c r="P766" s="168"/>
      <c r="Q766" s="168"/>
      <c r="R766" s="171"/>
      <c r="T766" s="172"/>
      <c r="U766" s="168"/>
      <c r="V766" s="168"/>
      <c r="W766" s="168"/>
      <c r="X766" s="168"/>
      <c r="Y766" s="168"/>
      <c r="Z766" s="168"/>
      <c r="AA766" s="173"/>
      <c r="AT766" s="174" t="s">
        <v>173</v>
      </c>
      <c r="AU766" s="174" t="s">
        <v>102</v>
      </c>
      <c r="AV766" s="10" t="s">
        <v>102</v>
      </c>
      <c r="AW766" s="10" t="s">
        <v>40</v>
      </c>
      <c r="AX766" s="10" t="s">
        <v>84</v>
      </c>
      <c r="AY766" s="174" t="s">
        <v>165</v>
      </c>
    </row>
    <row r="767" spans="2:65" s="9" customFormat="1" ht="37.35" customHeight="1" x14ac:dyDescent="0.35">
      <c r="B767" s="149"/>
      <c r="C767" s="150"/>
      <c r="D767" s="151" t="s">
        <v>141</v>
      </c>
      <c r="E767" s="151"/>
      <c r="F767" s="151"/>
      <c r="G767" s="151"/>
      <c r="H767" s="151"/>
      <c r="I767" s="151"/>
      <c r="J767" s="151"/>
      <c r="K767" s="151"/>
      <c r="L767" s="151"/>
      <c r="M767" s="151"/>
      <c r="N767" s="279">
        <f>BK767</f>
        <v>0</v>
      </c>
      <c r="O767" s="280"/>
      <c r="P767" s="280"/>
      <c r="Q767" s="280"/>
      <c r="R767" s="152"/>
      <c r="T767" s="153"/>
      <c r="U767" s="150"/>
      <c r="V767" s="150"/>
      <c r="W767" s="154">
        <f>SUM(W768:W792)</f>
        <v>0</v>
      </c>
      <c r="X767" s="150"/>
      <c r="Y767" s="154">
        <f>SUM(Y768:Y792)</f>
        <v>0</v>
      </c>
      <c r="Z767" s="150"/>
      <c r="AA767" s="155">
        <f>SUM(AA768:AA792)</f>
        <v>0</v>
      </c>
      <c r="AR767" s="156" t="s">
        <v>170</v>
      </c>
      <c r="AT767" s="157" t="s">
        <v>83</v>
      </c>
      <c r="AU767" s="157" t="s">
        <v>84</v>
      </c>
      <c r="AY767" s="156" t="s">
        <v>165</v>
      </c>
      <c r="BK767" s="158">
        <f>SUM(BK768:BK792)</f>
        <v>0</v>
      </c>
    </row>
    <row r="768" spans="2:65" s="1" customFormat="1" ht="22.5" customHeight="1" x14ac:dyDescent="0.3">
      <c r="B768" s="32"/>
      <c r="C768" s="160" t="s">
        <v>1094</v>
      </c>
      <c r="D768" s="160" t="s">
        <v>166</v>
      </c>
      <c r="E768" s="161" t="s">
        <v>1095</v>
      </c>
      <c r="F768" s="254" t="s">
        <v>1096</v>
      </c>
      <c r="G768" s="255"/>
      <c r="H768" s="255"/>
      <c r="I768" s="255"/>
      <c r="J768" s="162" t="s">
        <v>1097</v>
      </c>
      <c r="K768" s="163">
        <v>17.497</v>
      </c>
      <c r="L768" s="256">
        <v>0</v>
      </c>
      <c r="M768" s="255"/>
      <c r="N768" s="257">
        <f>ROUND(L768*K768,2)</f>
        <v>0</v>
      </c>
      <c r="O768" s="255"/>
      <c r="P768" s="255"/>
      <c r="Q768" s="255"/>
      <c r="R768" s="34"/>
      <c r="T768" s="164" t="s">
        <v>33</v>
      </c>
      <c r="U768" s="41" t="s">
        <v>49</v>
      </c>
      <c r="V768" s="33"/>
      <c r="W768" s="165">
        <f>V768*K768</f>
        <v>0</v>
      </c>
      <c r="X768" s="165">
        <v>0</v>
      </c>
      <c r="Y768" s="165">
        <f>X768*K768</f>
        <v>0</v>
      </c>
      <c r="Z768" s="165">
        <v>0</v>
      </c>
      <c r="AA768" s="166">
        <f>Z768*K768</f>
        <v>0</v>
      </c>
      <c r="AR768" s="15" t="s">
        <v>1098</v>
      </c>
      <c r="AT768" s="15" t="s">
        <v>166</v>
      </c>
      <c r="AU768" s="15" t="s">
        <v>24</v>
      </c>
      <c r="AY768" s="15" t="s">
        <v>165</v>
      </c>
      <c r="BE768" s="103">
        <f>IF(U768="základní",N768,0)</f>
        <v>0</v>
      </c>
      <c r="BF768" s="103">
        <f>IF(U768="snížená",N768,0)</f>
        <v>0</v>
      </c>
      <c r="BG768" s="103">
        <f>IF(U768="zákl. přenesená",N768,0)</f>
        <v>0</v>
      </c>
      <c r="BH768" s="103">
        <f>IF(U768="sníž. přenesená",N768,0)</f>
        <v>0</v>
      </c>
      <c r="BI768" s="103">
        <f>IF(U768="nulová",N768,0)</f>
        <v>0</v>
      </c>
      <c r="BJ768" s="15" t="s">
        <v>24</v>
      </c>
      <c r="BK768" s="103">
        <f>ROUND(L768*K768,2)</f>
        <v>0</v>
      </c>
      <c r="BL768" s="15" t="s">
        <v>1098</v>
      </c>
      <c r="BM768" s="15" t="s">
        <v>1099</v>
      </c>
    </row>
    <row r="769" spans="2:65" s="11" customFormat="1" ht="22.5" customHeight="1" x14ac:dyDescent="0.3">
      <c r="B769" s="175"/>
      <c r="C769" s="176"/>
      <c r="D769" s="176"/>
      <c r="E769" s="177" t="s">
        <v>33</v>
      </c>
      <c r="F769" s="261" t="s">
        <v>1100</v>
      </c>
      <c r="G769" s="262"/>
      <c r="H769" s="262"/>
      <c r="I769" s="262"/>
      <c r="J769" s="176"/>
      <c r="K769" s="178" t="s">
        <v>33</v>
      </c>
      <c r="L769" s="176"/>
      <c r="M769" s="176"/>
      <c r="N769" s="176"/>
      <c r="O769" s="176"/>
      <c r="P769" s="176"/>
      <c r="Q769" s="176"/>
      <c r="R769" s="179"/>
      <c r="T769" s="180"/>
      <c r="U769" s="176"/>
      <c r="V769" s="176"/>
      <c r="W769" s="176"/>
      <c r="X769" s="176"/>
      <c r="Y769" s="176"/>
      <c r="Z769" s="176"/>
      <c r="AA769" s="181"/>
      <c r="AT769" s="182" t="s">
        <v>173</v>
      </c>
      <c r="AU769" s="182" t="s">
        <v>24</v>
      </c>
      <c r="AV769" s="11" t="s">
        <v>24</v>
      </c>
      <c r="AW769" s="11" t="s">
        <v>40</v>
      </c>
      <c r="AX769" s="11" t="s">
        <v>84</v>
      </c>
      <c r="AY769" s="182" t="s">
        <v>165</v>
      </c>
    </row>
    <row r="770" spans="2:65" s="10" customFormat="1" ht="22.5" customHeight="1" x14ac:dyDescent="0.3">
      <c r="B770" s="167"/>
      <c r="C770" s="168"/>
      <c r="D770" s="168"/>
      <c r="E770" s="169" t="s">
        <v>33</v>
      </c>
      <c r="F770" s="260" t="s">
        <v>1101</v>
      </c>
      <c r="G770" s="259"/>
      <c r="H770" s="259"/>
      <c r="I770" s="259"/>
      <c r="J770" s="168"/>
      <c r="K770" s="170">
        <v>1</v>
      </c>
      <c r="L770" s="168"/>
      <c r="M770" s="168"/>
      <c r="N770" s="168"/>
      <c r="O770" s="168"/>
      <c r="P770" s="168"/>
      <c r="Q770" s="168"/>
      <c r="R770" s="171"/>
      <c r="T770" s="172"/>
      <c r="U770" s="168"/>
      <c r="V770" s="168"/>
      <c r="W770" s="168"/>
      <c r="X770" s="168"/>
      <c r="Y770" s="168"/>
      <c r="Z770" s="168"/>
      <c r="AA770" s="173"/>
      <c r="AT770" s="174" t="s">
        <v>173</v>
      </c>
      <c r="AU770" s="174" t="s">
        <v>24</v>
      </c>
      <c r="AV770" s="10" t="s">
        <v>102</v>
      </c>
      <c r="AW770" s="10" t="s">
        <v>40</v>
      </c>
      <c r="AX770" s="10" t="s">
        <v>84</v>
      </c>
      <c r="AY770" s="174" t="s">
        <v>165</v>
      </c>
    </row>
    <row r="771" spans="2:65" s="10" customFormat="1" ht="22.5" customHeight="1" x14ac:dyDescent="0.3">
      <c r="B771" s="167"/>
      <c r="C771" s="168"/>
      <c r="D771" s="168"/>
      <c r="E771" s="169" t="s">
        <v>33</v>
      </c>
      <c r="F771" s="260" t="s">
        <v>1102</v>
      </c>
      <c r="G771" s="259"/>
      <c r="H771" s="259"/>
      <c r="I771" s="259"/>
      <c r="J771" s="168"/>
      <c r="K771" s="170">
        <v>1</v>
      </c>
      <c r="L771" s="168"/>
      <c r="M771" s="168"/>
      <c r="N771" s="168"/>
      <c r="O771" s="168"/>
      <c r="P771" s="168"/>
      <c r="Q771" s="168"/>
      <c r="R771" s="171"/>
      <c r="T771" s="172"/>
      <c r="U771" s="168"/>
      <c r="V771" s="168"/>
      <c r="W771" s="168"/>
      <c r="X771" s="168"/>
      <c r="Y771" s="168"/>
      <c r="Z771" s="168"/>
      <c r="AA771" s="173"/>
      <c r="AT771" s="174" t="s">
        <v>173</v>
      </c>
      <c r="AU771" s="174" t="s">
        <v>24</v>
      </c>
      <c r="AV771" s="10" t="s">
        <v>102</v>
      </c>
      <c r="AW771" s="10" t="s">
        <v>40</v>
      </c>
      <c r="AX771" s="10" t="s">
        <v>84</v>
      </c>
      <c r="AY771" s="174" t="s">
        <v>165</v>
      </c>
    </row>
    <row r="772" spans="2:65" s="10" customFormat="1" ht="22.5" customHeight="1" x14ac:dyDescent="0.3">
      <c r="B772" s="167"/>
      <c r="C772" s="168"/>
      <c r="D772" s="168"/>
      <c r="E772" s="169" t="s">
        <v>33</v>
      </c>
      <c r="F772" s="260" t="s">
        <v>1103</v>
      </c>
      <c r="G772" s="259"/>
      <c r="H772" s="259"/>
      <c r="I772" s="259"/>
      <c r="J772" s="168"/>
      <c r="K772" s="170">
        <v>1</v>
      </c>
      <c r="L772" s="168"/>
      <c r="M772" s="168"/>
      <c r="N772" s="168"/>
      <c r="O772" s="168"/>
      <c r="P772" s="168"/>
      <c r="Q772" s="168"/>
      <c r="R772" s="171"/>
      <c r="T772" s="172"/>
      <c r="U772" s="168"/>
      <c r="V772" s="168"/>
      <c r="W772" s="168"/>
      <c r="X772" s="168"/>
      <c r="Y772" s="168"/>
      <c r="Z772" s="168"/>
      <c r="AA772" s="173"/>
      <c r="AT772" s="174" t="s">
        <v>173</v>
      </c>
      <c r="AU772" s="174" t="s">
        <v>24</v>
      </c>
      <c r="AV772" s="10" t="s">
        <v>102</v>
      </c>
      <c r="AW772" s="10" t="s">
        <v>40</v>
      </c>
      <c r="AX772" s="10" t="s">
        <v>84</v>
      </c>
      <c r="AY772" s="174" t="s">
        <v>165</v>
      </c>
    </row>
    <row r="773" spans="2:65" s="10" customFormat="1" ht="22.5" customHeight="1" x14ac:dyDescent="0.3">
      <c r="B773" s="167"/>
      <c r="C773" s="168"/>
      <c r="D773" s="168"/>
      <c r="E773" s="169" t="s">
        <v>33</v>
      </c>
      <c r="F773" s="260" t="s">
        <v>1104</v>
      </c>
      <c r="G773" s="259"/>
      <c r="H773" s="259"/>
      <c r="I773" s="259"/>
      <c r="J773" s="168"/>
      <c r="K773" s="170">
        <v>0.33300000000000002</v>
      </c>
      <c r="L773" s="168"/>
      <c r="M773" s="168"/>
      <c r="N773" s="168"/>
      <c r="O773" s="168"/>
      <c r="P773" s="168"/>
      <c r="Q773" s="168"/>
      <c r="R773" s="171"/>
      <c r="T773" s="172"/>
      <c r="U773" s="168"/>
      <c r="V773" s="168"/>
      <c r="W773" s="168"/>
      <c r="X773" s="168"/>
      <c r="Y773" s="168"/>
      <c r="Z773" s="168"/>
      <c r="AA773" s="173"/>
      <c r="AT773" s="174" t="s">
        <v>173</v>
      </c>
      <c r="AU773" s="174" t="s">
        <v>24</v>
      </c>
      <c r="AV773" s="10" t="s">
        <v>102</v>
      </c>
      <c r="AW773" s="10" t="s">
        <v>40</v>
      </c>
      <c r="AX773" s="10" t="s">
        <v>84</v>
      </c>
      <c r="AY773" s="174" t="s">
        <v>165</v>
      </c>
    </row>
    <row r="774" spans="2:65" s="10" customFormat="1" ht="22.5" customHeight="1" x14ac:dyDescent="0.3">
      <c r="B774" s="167"/>
      <c r="C774" s="168"/>
      <c r="D774" s="168"/>
      <c r="E774" s="169" t="s">
        <v>33</v>
      </c>
      <c r="F774" s="260" t="s">
        <v>1105</v>
      </c>
      <c r="G774" s="259"/>
      <c r="H774" s="259"/>
      <c r="I774" s="259"/>
      <c r="J774" s="168"/>
      <c r="K774" s="170">
        <v>1</v>
      </c>
      <c r="L774" s="168"/>
      <c r="M774" s="168"/>
      <c r="N774" s="168"/>
      <c r="O774" s="168"/>
      <c r="P774" s="168"/>
      <c r="Q774" s="168"/>
      <c r="R774" s="171"/>
      <c r="T774" s="172"/>
      <c r="U774" s="168"/>
      <c r="V774" s="168"/>
      <c r="W774" s="168"/>
      <c r="X774" s="168"/>
      <c r="Y774" s="168"/>
      <c r="Z774" s="168"/>
      <c r="AA774" s="173"/>
      <c r="AT774" s="174" t="s">
        <v>173</v>
      </c>
      <c r="AU774" s="174" t="s">
        <v>24</v>
      </c>
      <c r="AV774" s="10" t="s">
        <v>102</v>
      </c>
      <c r="AW774" s="10" t="s">
        <v>40</v>
      </c>
      <c r="AX774" s="10" t="s">
        <v>84</v>
      </c>
      <c r="AY774" s="174" t="s">
        <v>165</v>
      </c>
    </row>
    <row r="775" spans="2:65" s="10" customFormat="1" ht="22.5" customHeight="1" x14ac:dyDescent="0.3">
      <c r="B775" s="167"/>
      <c r="C775" s="168"/>
      <c r="D775" s="168"/>
      <c r="E775" s="169" t="s">
        <v>33</v>
      </c>
      <c r="F775" s="260" t="s">
        <v>1106</v>
      </c>
      <c r="G775" s="259"/>
      <c r="H775" s="259"/>
      <c r="I775" s="259"/>
      <c r="J775" s="168"/>
      <c r="K775" s="170">
        <v>0.66600000000000004</v>
      </c>
      <c r="L775" s="168"/>
      <c r="M775" s="168"/>
      <c r="N775" s="168"/>
      <c r="O775" s="168"/>
      <c r="P775" s="168"/>
      <c r="Q775" s="168"/>
      <c r="R775" s="171"/>
      <c r="T775" s="172"/>
      <c r="U775" s="168"/>
      <c r="V775" s="168"/>
      <c r="W775" s="168"/>
      <c r="X775" s="168"/>
      <c r="Y775" s="168"/>
      <c r="Z775" s="168"/>
      <c r="AA775" s="173"/>
      <c r="AT775" s="174" t="s">
        <v>173</v>
      </c>
      <c r="AU775" s="174" t="s">
        <v>24</v>
      </c>
      <c r="AV775" s="10" t="s">
        <v>102</v>
      </c>
      <c r="AW775" s="10" t="s">
        <v>40</v>
      </c>
      <c r="AX775" s="10" t="s">
        <v>84</v>
      </c>
      <c r="AY775" s="174" t="s">
        <v>165</v>
      </c>
    </row>
    <row r="776" spans="2:65" s="10" customFormat="1" ht="22.5" customHeight="1" x14ac:dyDescent="0.3">
      <c r="B776" s="167"/>
      <c r="C776" s="168"/>
      <c r="D776" s="168"/>
      <c r="E776" s="169" t="s">
        <v>33</v>
      </c>
      <c r="F776" s="260" t="s">
        <v>1107</v>
      </c>
      <c r="G776" s="259"/>
      <c r="H776" s="259"/>
      <c r="I776" s="259"/>
      <c r="J776" s="168"/>
      <c r="K776" s="170">
        <v>1.3320000000000001</v>
      </c>
      <c r="L776" s="168"/>
      <c r="M776" s="168"/>
      <c r="N776" s="168"/>
      <c r="O776" s="168"/>
      <c r="P776" s="168"/>
      <c r="Q776" s="168"/>
      <c r="R776" s="171"/>
      <c r="T776" s="172"/>
      <c r="U776" s="168"/>
      <c r="V776" s="168"/>
      <c r="W776" s="168"/>
      <c r="X776" s="168"/>
      <c r="Y776" s="168"/>
      <c r="Z776" s="168"/>
      <c r="AA776" s="173"/>
      <c r="AT776" s="174" t="s">
        <v>173</v>
      </c>
      <c r="AU776" s="174" t="s">
        <v>24</v>
      </c>
      <c r="AV776" s="10" t="s">
        <v>102</v>
      </c>
      <c r="AW776" s="10" t="s">
        <v>40</v>
      </c>
      <c r="AX776" s="10" t="s">
        <v>84</v>
      </c>
      <c r="AY776" s="174" t="s">
        <v>165</v>
      </c>
    </row>
    <row r="777" spans="2:65" s="10" customFormat="1" ht="22.5" customHeight="1" x14ac:dyDescent="0.3">
      <c r="B777" s="167"/>
      <c r="C777" s="168"/>
      <c r="D777" s="168"/>
      <c r="E777" s="169" t="s">
        <v>33</v>
      </c>
      <c r="F777" s="260" t="s">
        <v>1108</v>
      </c>
      <c r="G777" s="259"/>
      <c r="H777" s="259"/>
      <c r="I777" s="259"/>
      <c r="J777" s="168"/>
      <c r="K777" s="170">
        <v>1.1659999999999999</v>
      </c>
      <c r="L777" s="168"/>
      <c r="M777" s="168"/>
      <c r="N777" s="168"/>
      <c r="O777" s="168"/>
      <c r="P777" s="168"/>
      <c r="Q777" s="168"/>
      <c r="R777" s="171"/>
      <c r="T777" s="172"/>
      <c r="U777" s="168"/>
      <c r="V777" s="168"/>
      <c r="W777" s="168"/>
      <c r="X777" s="168"/>
      <c r="Y777" s="168"/>
      <c r="Z777" s="168"/>
      <c r="AA777" s="173"/>
      <c r="AT777" s="174" t="s">
        <v>173</v>
      </c>
      <c r="AU777" s="174" t="s">
        <v>24</v>
      </c>
      <c r="AV777" s="10" t="s">
        <v>102</v>
      </c>
      <c r="AW777" s="10" t="s">
        <v>40</v>
      </c>
      <c r="AX777" s="10" t="s">
        <v>84</v>
      </c>
      <c r="AY777" s="174" t="s">
        <v>165</v>
      </c>
    </row>
    <row r="778" spans="2:65" s="10" customFormat="1" ht="22.5" customHeight="1" x14ac:dyDescent="0.3">
      <c r="B778" s="167"/>
      <c r="C778" s="168"/>
      <c r="D778" s="168"/>
      <c r="E778" s="169" t="s">
        <v>33</v>
      </c>
      <c r="F778" s="260" t="s">
        <v>1109</v>
      </c>
      <c r="G778" s="259"/>
      <c r="H778" s="259"/>
      <c r="I778" s="259"/>
      <c r="J778" s="168"/>
      <c r="K778" s="170">
        <v>1</v>
      </c>
      <c r="L778" s="168"/>
      <c r="M778" s="168"/>
      <c r="N778" s="168"/>
      <c r="O778" s="168"/>
      <c r="P778" s="168"/>
      <c r="Q778" s="168"/>
      <c r="R778" s="171"/>
      <c r="T778" s="172"/>
      <c r="U778" s="168"/>
      <c r="V778" s="168"/>
      <c r="W778" s="168"/>
      <c r="X778" s="168"/>
      <c r="Y778" s="168"/>
      <c r="Z778" s="168"/>
      <c r="AA778" s="173"/>
      <c r="AT778" s="174" t="s">
        <v>173</v>
      </c>
      <c r="AU778" s="174" t="s">
        <v>24</v>
      </c>
      <c r="AV778" s="10" t="s">
        <v>102</v>
      </c>
      <c r="AW778" s="10" t="s">
        <v>40</v>
      </c>
      <c r="AX778" s="10" t="s">
        <v>84</v>
      </c>
      <c r="AY778" s="174" t="s">
        <v>165</v>
      </c>
    </row>
    <row r="779" spans="2:65" s="10" customFormat="1" ht="22.5" customHeight="1" x14ac:dyDescent="0.3">
      <c r="B779" s="167"/>
      <c r="C779" s="168"/>
      <c r="D779" s="168"/>
      <c r="E779" s="169" t="s">
        <v>33</v>
      </c>
      <c r="F779" s="260" t="s">
        <v>1110</v>
      </c>
      <c r="G779" s="259"/>
      <c r="H779" s="259"/>
      <c r="I779" s="259"/>
      <c r="J779" s="168"/>
      <c r="K779" s="170">
        <v>9</v>
      </c>
      <c r="L779" s="168"/>
      <c r="M779" s="168"/>
      <c r="N779" s="168"/>
      <c r="O779" s="168"/>
      <c r="P779" s="168"/>
      <c r="Q779" s="168"/>
      <c r="R779" s="171"/>
      <c r="T779" s="172"/>
      <c r="U779" s="168"/>
      <c r="V779" s="168"/>
      <c r="W779" s="168"/>
      <c r="X779" s="168"/>
      <c r="Y779" s="168"/>
      <c r="Z779" s="168"/>
      <c r="AA779" s="173"/>
      <c r="AT779" s="174" t="s">
        <v>173</v>
      </c>
      <c r="AU779" s="174" t="s">
        <v>24</v>
      </c>
      <c r="AV779" s="10" t="s">
        <v>102</v>
      </c>
      <c r="AW779" s="10" t="s">
        <v>40</v>
      </c>
      <c r="AX779" s="10" t="s">
        <v>84</v>
      </c>
      <c r="AY779" s="174" t="s">
        <v>165</v>
      </c>
    </row>
    <row r="780" spans="2:65" s="1" customFormat="1" ht="22.5" customHeight="1" x14ac:dyDescent="0.3">
      <c r="B780" s="32"/>
      <c r="C780" s="160" t="s">
        <v>1111</v>
      </c>
      <c r="D780" s="160" t="s">
        <v>166</v>
      </c>
      <c r="E780" s="161" t="s">
        <v>1112</v>
      </c>
      <c r="F780" s="254" t="s">
        <v>1113</v>
      </c>
      <c r="G780" s="255"/>
      <c r="H780" s="255"/>
      <c r="I780" s="255"/>
      <c r="J780" s="162" t="s">
        <v>1097</v>
      </c>
      <c r="K780" s="163">
        <v>14.657</v>
      </c>
      <c r="L780" s="256">
        <v>0</v>
      </c>
      <c r="M780" s="255"/>
      <c r="N780" s="257">
        <f>ROUND(L780*K780,2)</f>
        <v>0</v>
      </c>
      <c r="O780" s="255"/>
      <c r="P780" s="255"/>
      <c r="Q780" s="255"/>
      <c r="R780" s="34"/>
      <c r="T780" s="164" t="s">
        <v>33</v>
      </c>
      <c r="U780" s="41" t="s">
        <v>49</v>
      </c>
      <c r="V780" s="33"/>
      <c r="W780" s="165">
        <f>V780*K780</f>
        <v>0</v>
      </c>
      <c r="X780" s="165">
        <v>0</v>
      </c>
      <c r="Y780" s="165">
        <f>X780*K780</f>
        <v>0</v>
      </c>
      <c r="Z780" s="165">
        <v>0</v>
      </c>
      <c r="AA780" s="166">
        <f>Z780*K780</f>
        <v>0</v>
      </c>
      <c r="AR780" s="15" t="s">
        <v>1098</v>
      </c>
      <c r="AT780" s="15" t="s">
        <v>166</v>
      </c>
      <c r="AU780" s="15" t="s">
        <v>24</v>
      </c>
      <c r="AY780" s="15" t="s">
        <v>165</v>
      </c>
      <c r="BE780" s="103">
        <f>IF(U780="základní",N780,0)</f>
        <v>0</v>
      </c>
      <c r="BF780" s="103">
        <f>IF(U780="snížená",N780,0)</f>
        <v>0</v>
      </c>
      <c r="BG780" s="103">
        <f>IF(U780="zákl. přenesená",N780,0)</f>
        <v>0</v>
      </c>
      <c r="BH780" s="103">
        <f>IF(U780="sníž. přenesená",N780,0)</f>
        <v>0</v>
      </c>
      <c r="BI780" s="103">
        <f>IF(U780="nulová",N780,0)</f>
        <v>0</v>
      </c>
      <c r="BJ780" s="15" t="s">
        <v>24</v>
      </c>
      <c r="BK780" s="103">
        <f>ROUND(L780*K780,2)</f>
        <v>0</v>
      </c>
      <c r="BL780" s="15" t="s">
        <v>1098</v>
      </c>
      <c r="BM780" s="15" t="s">
        <v>1114</v>
      </c>
    </row>
    <row r="781" spans="2:65" s="11" customFormat="1" ht="22.5" customHeight="1" x14ac:dyDescent="0.3">
      <c r="B781" s="175"/>
      <c r="C781" s="176"/>
      <c r="D781" s="176"/>
      <c r="E781" s="177" t="s">
        <v>33</v>
      </c>
      <c r="F781" s="261" t="s">
        <v>1115</v>
      </c>
      <c r="G781" s="262"/>
      <c r="H781" s="262"/>
      <c r="I781" s="262"/>
      <c r="J781" s="176"/>
      <c r="K781" s="178" t="s">
        <v>33</v>
      </c>
      <c r="L781" s="176"/>
      <c r="M781" s="176"/>
      <c r="N781" s="176"/>
      <c r="O781" s="176"/>
      <c r="P781" s="176"/>
      <c r="Q781" s="176"/>
      <c r="R781" s="179"/>
      <c r="T781" s="180"/>
      <c r="U781" s="176"/>
      <c r="V781" s="176"/>
      <c r="W781" s="176"/>
      <c r="X781" s="176"/>
      <c r="Y781" s="176"/>
      <c r="Z781" s="176"/>
      <c r="AA781" s="181"/>
      <c r="AT781" s="182" t="s">
        <v>173</v>
      </c>
      <c r="AU781" s="182" t="s">
        <v>24</v>
      </c>
      <c r="AV781" s="11" t="s">
        <v>24</v>
      </c>
      <c r="AW781" s="11" t="s">
        <v>40</v>
      </c>
      <c r="AX781" s="11" t="s">
        <v>84</v>
      </c>
      <c r="AY781" s="182" t="s">
        <v>165</v>
      </c>
    </row>
    <row r="782" spans="2:65" s="10" customFormat="1" ht="22.5" customHeight="1" x14ac:dyDescent="0.3">
      <c r="B782" s="167"/>
      <c r="C782" s="168"/>
      <c r="D782" s="168"/>
      <c r="E782" s="169" t="s">
        <v>33</v>
      </c>
      <c r="F782" s="260" t="s">
        <v>1116</v>
      </c>
      <c r="G782" s="259"/>
      <c r="H782" s="259"/>
      <c r="I782" s="259"/>
      <c r="J782" s="168"/>
      <c r="K782" s="170">
        <v>0.5</v>
      </c>
      <c r="L782" s="168"/>
      <c r="M782" s="168"/>
      <c r="N782" s="168"/>
      <c r="O782" s="168"/>
      <c r="P782" s="168"/>
      <c r="Q782" s="168"/>
      <c r="R782" s="171"/>
      <c r="T782" s="172"/>
      <c r="U782" s="168"/>
      <c r="V782" s="168"/>
      <c r="W782" s="168"/>
      <c r="X782" s="168"/>
      <c r="Y782" s="168"/>
      <c r="Z782" s="168"/>
      <c r="AA782" s="173"/>
      <c r="AT782" s="174" t="s">
        <v>173</v>
      </c>
      <c r="AU782" s="174" t="s">
        <v>24</v>
      </c>
      <c r="AV782" s="10" t="s">
        <v>102</v>
      </c>
      <c r="AW782" s="10" t="s">
        <v>40</v>
      </c>
      <c r="AX782" s="10" t="s">
        <v>84</v>
      </c>
      <c r="AY782" s="174" t="s">
        <v>165</v>
      </c>
    </row>
    <row r="783" spans="2:65" s="10" customFormat="1" ht="22.5" customHeight="1" x14ac:dyDescent="0.3">
      <c r="B783" s="167"/>
      <c r="C783" s="168"/>
      <c r="D783" s="168"/>
      <c r="E783" s="169" t="s">
        <v>33</v>
      </c>
      <c r="F783" s="260" t="s">
        <v>1117</v>
      </c>
      <c r="G783" s="259"/>
      <c r="H783" s="259"/>
      <c r="I783" s="259"/>
      <c r="J783" s="168"/>
      <c r="K783" s="170">
        <v>1.5</v>
      </c>
      <c r="L783" s="168"/>
      <c r="M783" s="168"/>
      <c r="N783" s="168"/>
      <c r="O783" s="168"/>
      <c r="P783" s="168"/>
      <c r="Q783" s="168"/>
      <c r="R783" s="171"/>
      <c r="T783" s="172"/>
      <c r="U783" s="168"/>
      <c r="V783" s="168"/>
      <c r="W783" s="168"/>
      <c r="X783" s="168"/>
      <c r="Y783" s="168"/>
      <c r="Z783" s="168"/>
      <c r="AA783" s="173"/>
      <c r="AT783" s="174" t="s">
        <v>173</v>
      </c>
      <c r="AU783" s="174" t="s">
        <v>24</v>
      </c>
      <c r="AV783" s="10" t="s">
        <v>102</v>
      </c>
      <c r="AW783" s="10" t="s">
        <v>40</v>
      </c>
      <c r="AX783" s="10" t="s">
        <v>84</v>
      </c>
      <c r="AY783" s="174" t="s">
        <v>165</v>
      </c>
    </row>
    <row r="784" spans="2:65" s="10" customFormat="1" ht="22.5" customHeight="1" x14ac:dyDescent="0.3">
      <c r="B784" s="167"/>
      <c r="C784" s="168"/>
      <c r="D784" s="168"/>
      <c r="E784" s="169" t="s">
        <v>33</v>
      </c>
      <c r="F784" s="260" t="s">
        <v>1118</v>
      </c>
      <c r="G784" s="259"/>
      <c r="H784" s="259"/>
      <c r="I784" s="259"/>
      <c r="J784" s="168"/>
      <c r="K784" s="170">
        <v>0.83299999999999996</v>
      </c>
      <c r="L784" s="168"/>
      <c r="M784" s="168"/>
      <c r="N784" s="168"/>
      <c r="O784" s="168"/>
      <c r="P784" s="168"/>
      <c r="Q784" s="168"/>
      <c r="R784" s="171"/>
      <c r="T784" s="172"/>
      <c r="U784" s="168"/>
      <c r="V784" s="168"/>
      <c r="W784" s="168"/>
      <c r="X784" s="168"/>
      <c r="Y784" s="168"/>
      <c r="Z784" s="168"/>
      <c r="AA784" s="173"/>
      <c r="AT784" s="174" t="s">
        <v>173</v>
      </c>
      <c r="AU784" s="174" t="s">
        <v>24</v>
      </c>
      <c r="AV784" s="10" t="s">
        <v>102</v>
      </c>
      <c r="AW784" s="10" t="s">
        <v>40</v>
      </c>
      <c r="AX784" s="10" t="s">
        <v>84</v>
      </c>
      <c r="AY784" s="174" t="s">
        <v>165</v>
      </c>
    </row>
    <row r="785" spans="2:65" s="10" customFormat="1" ht="22.5" customHeight="1" x14ac:dyDescent="0.3">
      <c r="B785" s="167"/>
      <c r="C785" s="168"/>
      <c r="D785" s="168"/>
      <c r="E785" s="169" t="s">
        <v>33</v>
      </c>
      <c r="F785" s="260" t="s">
        <v>1119</v>
      </c>
      <c r="G785" s="259"/>
      <c r="H785" s="259"/>
      <c r="I785" s="259"/>
      <c r="J785" s="168"/>
      <c r="K785" s="170">
        <v>8.6579999999999995</v>
      </c>
      <c r="L785" s="168"/>
      <c r="M785" s="168"/>
      <c r="N785" s="168"/>
      <c r="O785" s="168"/>
      <c r="P785" s="168"/>
      <c r="Q785" s="168"/>
      <c r="R785" s="171"/>
      <c r="T785" s="172"/>
      <c r="U785" s="168"/>
      <c r="V785" s="168"/>
      <c r="W785" s="168"/>
      <c r="X785" s="168"/>
      <c r="Y785" s="168"/>
      <c r="Z785" s="168"/>
      <c r="AA785" s="173"/>
      <c r="AT785" s="174" t="s">
        <v>173</v>
      </c>
      <c r="AU785" s="174" t="s">
        <v>24</v>
      </c>
      <c r="AV785" s="10" t="s">
        <v>102</v>
      </c>
      <c r="AW785" s="10" t="s">
        <v>40</v>
      </c>
      <c r="AX785" s="10" t="s">
        <v>84</v>
      </c>
      <c r="AY785" s="174" t="s">
        <v>165</v>
      </c>
    </row>
    <row r="786" spans="2:65" s="10" customFormat="1" ht="22.5" customHeight="1" x14ac:dyDescent="0.3">
      <c r="B786" s="167"/>
      <c r="C786" s="168"/>
      <c r="D786" s="168"/>
      <c r="E786" s="169" t="s">
        <v>33</v>
      </c>
      <c r="F786" s="260" t="s">
        <v>1120</v>
      </c>
      <c r="G786" s="259"/>
      <c r="H786" s="259"/>
      <c r="I786" s="259"/>
      <c r="J786" s="168"/>
      <c r="K786" s="170">
        <v>2.1659999999999999</v>
      </c>
      <c r="L786" s="168"/>
      <c r="M786" s="168"/>
      <c r="N786" s="168"/>
      <c r="O786" s="168"/>
      <c r="P786" s="168"/>
      <c r="Q786" s="168"/>
      <c r="R786" s="171"/>
      <c r="T786" s="172"/>
      <c r="U786" s="168"/>
      <c r="V786" s="168"/>
      <c r="W786" s="168"/>
      <c r="X786" s="168"/>
      <c r="Y786" s="168"/>
      <c r="Z786" s="168"/>
      <c r="AA786" s="173"/>
      <c r="AT786" s="174" t="s">
        <v>173</v>
      </c>
      <c r="AU786" s="174" t="s">
        <v>24</v>
      </c>
      <c r="AV786" s="10" t="s">
        <v>102</v>
      </c>
      <c r="AW786" s="10" t="s">
        <v>40</v>
      </c>
      <c r="AX786" s="10" t="s">
        <v>84</v>
      </c>
      <c r="AY786" s="174" t="s">
        <v>165</v>
      </c>
    </row>
    <row r="787" spans="2:65" s="10" customFormat="1" ht="22.5" customHeight="1" x14ac:dyDescent="0.3">
      <c r="B787" s="167"/>
      <c r="C787" s="168"/>
      <c r="D787" s="168"/>
      <c r="E787" s="169" t="s">
        <v>33</v>
      </c>
      <c r="F787" s="260" t="s">
        <v>1121</v>
      </c>
      <c r="G787" s="259"/>
      <c r="H787" s="259"/>
      <c r="I787" s="259"/>
      <c r="J787" s="168"/>
      <c r="K787" s="170">
        <v>1</v>
      </c>
      <c r="L787" s="168"/>
      <c r="M787" s="168"/>
      <c r="N787" s="168"/>
      <c r="O787" s="168"/>
      <c r="P787" s="168"/>
      <c r="Q787" s="168"/>
      <c r="R787" s="171"/>
      <c r="T787" s="172"/>
      <c r="U787" s="168"/>
      <c r="V787" s="168"/>
      <c r="W787" s="168"/>
      <c r="X787" s="168"/>
      <c r="Y787" s="168"/>
      <c r="Z787" s="168"/>
      <c r="AA787" s="173"/>
      <c r="AT787" s="174" t="s">
        <v>173</v>
      </c>
      <c r="AU787" s="174" t="s">
        <v>24</v>
      </c>
      <c r="AV787" s="10" t="s">
        <v>102</v>
      </c>
      <c r="AW787" s="10" t="s">
        <v>40</v>
      </c>
      <c r="AX787" s="10" t="s">
        <v>84</v>
      </c>
      <c r="AY787" s="174" t="s">
        <v>165</v>
      </c>
    </row>
    <row r="788" spans="2:65" s="1" customFormat="1" ht="22.5" customHeight="1" x14ac:dyDescent="0.3">
      <c r="B788" s="32"/>
      <c r="C788" s="160" t="s">
        <v>1122</v>
      </c>
      <c r="D788" s="160" t="s">
        <v>166</v>
      </c>
      <c r="E788" s="161" t="s">
        <v>1123</v>
      </c>
      <c r="F788" s="254" t="s">
        <v>1124</v>
      </c>
      <c r="G788" s="255"/>
      <c r="H788" s="255"/>
      <c r="I788" s="255"/>
      <c r="J788" s="162" t="s">
        <v>1097</v>
      </c>
      <c r="K788" s="163">
        <v>10</v>
      </c>
      <c r="L788" s="256">
        <v>0</v>
      </c>
      <c r="M788" s="255"/>
      <c r="N788" s="257">
        <f>ROUND(L788*K788,2)</f>
        <v>0</v>
      </c>
      <c r="O788" s="255"/>
      <c r="P788" s="255"/>
      <c r="Q788" s="255"/>
      <c r="R788" s="34"/>
      <c r="T788" s="164" t="s">
        <v>33</v>
      </c>
      <c r="U788" s="41" t="s">
        <v>49</v>
      </c>
      <c r="V788" s="33"/>
      <c r="W788" s="165">
        <f>V788*K788</f>
        <v>0</v>
      </c>
      <c r="X788" s="165">
        <v>0</v>
      </c>
      <c r="Y788" s="165">
        <f>X788*K788</f>
        <v>0</v>
      </c>
      <c r="Z788" s="165">
        <v>0</v>
      </c>
      <c r="AA788" s="166">
        <f>Z788*K788</f>
        <v>0</v>
      </c>
      <c r="AR788" s="15" t="s">
        <v>1098</v>
      </c>
      <c r="AT788" s="15" t="s">
        <v>166</v>
      </c>
      <c r="AU788" s="15" t="s">
        <v>24</v>
      </c>
      <c r="AY788" s="15" t="s">
        <v>165</v>
      </c>
      <c r="BE788" s="103">
        <f>IF(U788="základní",N788,0)</f>
        <v>0</v>
      </c>
      <c r="BF788" s="103">
        <f>IF(U788="snížená",N788,0)</f>
        <v>0</v>
      </c>
      <c r="BG788" s="103">
        <f>IF(U788="zákl. přenesená",N788,0)</f>
        <v>0</v>
      </c>
      <c r="BH788" s="103">
        <f>IF(U788="sníž. přenesená",N788,0)</f>
        <v>0</v>
      </c>
      <c r="BI788" s="103">
        <f>IF(U788="nulová",N788,0)</f>
        <v>0</v>
      </c>
      <c r="BJ788" s="15" t="s">
        <v>24</v>
      </c>
      <c r="BK788" s="103">
        <f>ROUND(L788*K788,2)</f>
        <v>0</v>
      </c>
      <c r="BL788" s="15" t="s">
        <v>1098</v>
      </c>
      <c r="BM788" s="15" t="s">
        <v>1125</v>
      </c>
    </row>
    <row r="789" spans="2:65" s="10" customFormat="1" ht="22.5" customHeight="1" x14ac:dyDescent="0.3">
      <c r="B789" s="167"/>
      <c r="C789" s="168"/>
      <c r="D789" s="168"/>
      <c r="E789" s="169" t="s">
        <v>33</v>
      </c>
      <c r="F789" s="258" t="s">
        <v>1126</v>
      </c>
      <c r="G789" s="259"/>
      <c r="H789" s="259"/>
      <c r="I789" s="259"/>
      <c r="J789" s="168"/>
      <c r="K789" s="170">
        <v>10</v>
      </c>
      <c r="L789" s="168"/>
      <c r="M789" s="168"/>
      <c r="N789" s="168"/>
      <c r="O789" s="168"/>
      <c r="P789" s="168"/>
      <c r="Q789" s="168"/>
      <c r="R789" s="171"/>
      <c r="T789" s="172"/>
      <c r="U789" s="168"/>
      <c r="V789" s="168"/>
      <c r="W789" s="168"/>
      <c r="X789" s="168"/>
      <c r="Y789" s="168"/>
      <c r="Z789" s="168"/>
      <c r="AA789" s="173"/>
      <c r="AT789" s="174" t="s">
        <v>173</v>
      </c>
      <c r="AU789" s="174" t="s">
        <v>24</v>
      </c>
      <c r="AV789" s="10" t="s">
        <v>102</v>
      </c>
      <c r="AW789" s="10" t="s">
        <v>40</v>
      </c>
      <c r="AX789" s="10" t="s">
        <v>84</v>
      </c>
      <c r="AY789" s="174" t="s">
        <v>165</v>
      </c>
    </row>
    <row r="790" spans="2:65" s="1" customFormat="1" ht="31.5" customHeight="1" x14ac:dyDescent="0.3">
      <c r="B790" s="32"/>
      <c r="C790" s="160" t="s">
        <v>1127</v>
      </c>
      <c r="D790" s="160" t="s">
        <v>166</v>
      </c>
      <c r="E790" s="161" t="s">
        <v>1128</v>
      </c>
      <c r="F790" s="254" t="s">
        <v>1129</v>
      </c>
      <c r="G790" s="255"/>
      <c r="H790" s="255"/>
      <c r="I790" s="255"/>
      <c r="J790" s="162" t="s">
        <v>1097</v>
      </c>
      <c r="K790" s="163">
        <v>11</v>
      </c>
      <c r="L790" s="256">
        <v>0</v>
      </c>
      <c r="M790" s="255"/>
      <c r="N790" s="257">
        <f>ROUND(L790*K790,2)</f>
        <v>0</v>
      </c>
      <c r="O790" s="255"/>
      <c r="P790" s="255"/>
      <c r="Q790" s="255"/>
      <c r="R790" s="34"/>
      <c r="T790" s="164" t="s">
        <v>33</v>
      </c>
      <c r="U790" s="41" t="s">
        <v>49</v>
      </c>
      <c r="V790" s="33"/>
      <c r="W790" s="165">
        <f>V790*K790</f>
        <v>0</v>
      </c>
      <c r="X790" s="165">
        <v>0</v>
      </c>
      <c r="Y790" s="165">
        <f>X790*K790</f>
        <v>0</v>
      </c>
      <c r="Z790" s="165">
        <v>0</v>
      </c>
      <c r="AA790" s="166">
        <f>Z790*K790</f>
        <v>0</v>
      </c>
      <c r="AR790" s="15" t="s">
        <v>1098</v>
      </c>
      <c r="AT790" s="15" t="s">
        <v>166</v>
      </c>
      <c r="AU790" s="15" t="s">
        <v>24</v>
      </c>
      <c r="AY790" s="15" t="s">
        <v>165</v>
      </c>
      <c r="BE790" s="103">
        <f>IF(U790="základní",N790,0)</f>
        <v>0</v>
      </c>
      <c r="BF790" s="103">
        <f>IF(U790="snížená",N790,0)</f>
        <v>0</v>
      </c>
      <c r="BG790" s="103">
        <f>IF(U790="zákl. přenesená",N790,0)</f>
        <v>0</v>
      </c>
      <c r="BH790" s="103">
        <f>IF(U790="sníž. přenesená",N790,0)</f>
        <v>0</v>
      </c>
      <c r="BI790" s="103">
        <f>IF(U790="nulová",N790,0)</f>
        <v>0</v>
      </c>
      <c r="BJ790" s="15" t="s">
        <v>24</v>
      </c>
      <c r="BK790" s="103">
        <f>ROUND(L790*K790,2)</f>
        <v>0</v>
      </c>
      <c r="BL790" s="15" t="s">
        <v>1098</v>
      </c>
      <c r="BM790" s="15" t="s">
        <v>1130</v>
      </c>
    </row>
    <row r="791" spans="2:65" s="10" customFormat="1" ht="22.5" customHeight="1" x14ac:dyDescent="0.3">
      <c r="B791" s="167"/>
      <c r="C791" s="168"/>
      <c r="D791" s="168"/>
      <c r="E791" s="169" t="s">
        <v>33</v>
      </c>
      <c r="F791" s="258" t="s">
        <v>1131</v>
      </c>
      <c r="G791" s="259"/>
      <c r="H791" s="259"/>
      <c r="I791" s="259"/>
      <c r="J791" s="168"/>
      <c r="K791" s="170">
        <v>10</v>
      </c>
      <c r="L791" s="168"/>
      <c r="M791" s="168"/>
      <c r="N791" s="168"/>
      <c r="O791" s="168"/>
      <c r="P791" s="168"/>
      <c r="Q791" s="168"/>
      <c r="R791" s="171"/>
      <c r="T791" s="172"/>
      <c r="U791" s="168"/>
      <c r="V791" s="168"/>
      <c r="W791" s="168"/>
      <c r="X791" s="168"/>
      <c r="Y791" s="168"/>
      <c r="Z791" s="168"/>
      <c r="AA791" s="173"/>
      <c r="AT791" s="174" t="s">
        <v>173</v>
      </c>
      <c r="AU791" s="174" t="s">
        <v>24</v>
      </c>
      <c r="AV791" s="10" t="s">
        <v>102</v>
      </c>
      <c r="AW791" s="10" t="s">
        <v>40</v>
      </c>
      <c r="AX791" s="10" t="s">
        <v>84</v>
      </c>
      <c r="AY791" s="174" t="s">
        <v>165</v>
      </c>
    </row>
    <row r="792" spans="2:65" s="10" customFormat="1" ht="22.5" customHeight="1" x14ac:dyDescent="0.3">
      <c r="B792" s="167"/>
      <c r="C792" s="168"/>
      <c r="D792" s="168"/>
      <c r="E792" s="169" t="s">
        <v>33</v>
      </c>
      <c r="F792" s="260" t="s">
        <v>1132</v>
      </c>
      <c r="G792" s="259"/>
      <c r="H792" s="259"/>
      <c r="I792" s="259"/>
      <c r="J792" s="168"/>
      <c r="K792" s="170">
        <v>1</v>
      </c>
      <c r="L792" s="168"/>
      <c r="M792" s="168"/>
      <c r="N792" s="168"/>
      <c r="O792" s="168"/>
      <c r="P792" s="168"/>
      <c r="Q792" s="168"/>
      <c r="R792" s="171"/>
      <c r="T792" s="172"/>
      <c r="U792" s="168"/>
      <c r="V792" s="168"/>
      <c r="W792" s="168"/>
      <c r="X792" s="168"/>
      <c r="Y792" s="168"/>
      <c r="Z792" s="168"/>
      <c r="AA792" s="173"/>
      <c r="AT792" s="174" t="s">
        <v>173</v>
      </c>
      <c r="AU792" s="174" t="s">
        <v>24</v>
      </c>
      <c r="AV792" s="10" t="s">
        <v>102</v>
      </c>
      <c r="AW792" s="10" t="s">
        <v>40</v>
      </c>
      <c r="AX792" s="10" t="s">
        <v>84</v>
      </c>
      <c r="AY792" s="174" t="s">
        <v>165</v>
      </c>
    </row>
    <row r="793" spans="2:65" s="1" customFormat="1" ht="49.9" customHeight="1" x14ac:dyDescent="0.35">
      <c r="B793" s="32"/>
      <c r="C793" s="33"/>
      <c r="D793" s="151" t="s">
        <v>1133</v>
      </c>
      <c r="E793" s="33"/>
      <c r="F793" s="33"/>
      <c r="G793" s="33"/>
      <c r="H793" s="33"/>
      <c r="I793" s="33"/>
      <c r="J793" s="33"/>
      <c r="K793" s="33"/>
      <c r="L793" s="33"/>
      <c r="M793" s="33"/>
      <c r="N793" s="279">
        <f t="shared" ref="N793:N818" si="35">BK793</f>
        <v>0</v>
      </c>
      <c r="O793" s="280"/>
      <c r="P793" s="280"/>
      <c r="Q793" s="280"/>
      <c r="R793" s="34"/>
      <c r="T793" s="75"/>
      <c r="U793" s="33"/>
      <c r="V793" s="33"/>
      <c r="W793" s="33"/>
      <c r="X793" s="33"/>
      <c r="Y793" s="33"/>
      <c r="Z793" s="33"/>
      <c r="AA793" s="76"/>
      <c r="AT793" s="15" t="s">
        <v>83</v>
      </c>
      <c r="AU793" s="15" t="s">
        <v>84</v>
      </c>
      <c r="AY793" s="15" t="s">
        <v>1134</v>
      </c>
      <c r="BK793" s="103">
        <f>SUM(BK794:BK818)</f>
        <v>0</v>
      </c>
    </row>
    <row r="794" spans="2:65" s="1" customFormat="1" ht="22.35" customHeight="1" x14ac:dyDescent="0.3">
      <c r="B794" s="32"/>
      <c r="C794" s="188" t="s">
        <v>33</v>
      </c>
      <c r="D794" s="188" t="s">
        <v>166</v>
      </c>
      <c r="E794" s="189" t="s">
        <v>33</v>
      </c>
      <c r="F794" s="269" t="s">
        <v>33</v>
      </c>
      <c r="G794" s="270"/>
      <c r="H794" s="270"/>
      <c r="I794" s="270"/>
      <c r="J794" s="190" t="s">
        <v>33</v>
      </c>
      <c r="K794" s="187"/>
      <c r="L794" s="256"/>
      <c r="M794" s="255"/>
      <c r="N794" s="257">
        <f t="shared" si="35"/>
        <v>0</v>
      </c>
      <c r="O794" s="255"/>
      <c r="P794" s="255"/>
      <c r="Q794" s="255"/>
      <c r="R794" s="34"/>
      <c r="T794" s="164" t="s">
        <v>33</v>
      </c>
      <c r="U794" s="191" t="s">
        <v>49</v>
      </c>
      <c r="V794" s="33"/>
      <c r="W794" s="33"/>
      <c r="X794" s="33"/>
      <c r="Y794" s="33"/>
      <c r="Z794" s="33"/>
      <c r="AA794" s="76"/>
      <c r="AT794" s="15" t="s">
        <v>1134</v>
      </c>
      <c r="AU794" s="15" t="s">
        <v>24</v>
      </c>
      <c r="AY794" s="15" t="s">
        <v>1134</v>
      </c>
      <c r="BE794" s="103">
        <f t="shared" ref="BE794:BE818" si="36">IF(U794="základní",N794,0)</f>
        <v>0</v>
      </c>
      <c r="BF794" s="103">
        <f t="shared" ref="BF794:BF818" si="37">IF(U794="snížená",N794,0)</f>
        <v>0</v>
      </c>
      <c r="BG794" s="103">
        <f t="shared" ref="BG794:BG818" si="38">IF(U794="zákl. přenesená",N794,0)</f>
        <v>0</v>
      </c>
      <c r="BH794" s="103">
        <f t="shared" ref="BH794:BH818" si="39">IF(U794="sníž. přenesená",N794,0)</f>
        <v>0</v>
      </c>
      <c r="BI794" s="103">
        <f t="shared" ref="BI794:BI818" si="40">IF(U794="nulová",N794,0)</f>
        <v>0</v>
      </c>
      <c r="BJ794" s="15" t="s">
        <v>24</v>
      </c>
      <c r="BK794" s="103">
        <f t="shared" ref="BK794:BK818" si="41">L794*K794</f>
        <v>0</v>
      </c>
    </row>
    <row r="795" spans="2:65" s="1" customFormat="1" ht="22.35" customHeight="1" x14ac:dyDescent="0.3">
      <c r="B795" s="32"/>
      <c r="C795" s="188" t="s">
        <v>33</v>
      </c>
      <c r="D795" s="188" t="s">
        <v>166</v>
      </c>
      <c r="E795" s="189" t="s">
        <v>33</v>
      </c>
      <c r="F795" s="269" t="s">
        <v>33</v>
      </c>
      <c r="G795" s="270"/>
      <c r="H795" s="270"/>
      <c r="I795" s="270"/>
      <c r="J795" s="190" t="s">
        <v>33</v>
      </c>
      <c r="K795" s="187"/>
      <c r="L795" s="256"/>
      <c r="M795" s="255"/>
      <c r="N795" s="257">
        <f t="shared" si="35"/>
        <v>0</v>
      </c>
      <c r="O795" s="255"/>
      <c r="P795" s="255"/>
      <c r="Q795" s="255"/>
      <c r="R795" s="34"/>
      <c r="T795" s="164" t="s">
        <v>33</v>
      </c>
      <c r="U795" s="191" t="s">
        <v>49</v>
      </c>
      <c r="V795" s="33"/>
      <c r="W795" s="33"/>
      <c r="X795" s="33"/>
      <c r="Y795" s="33"/>
      <c r="Z795" s="33"/>
      <c r="AA795" s="76"/>
      <c r="AT795" s="15" t="s">
        <v>1134</v>
      </c>
      <c r="AU795" s="15" t="s">
        <v>24</v>
      </c>
      <c r="AY795" s="15" t="s">
        <v>1134</v>
      </c>
      <c r="BE795" s="103">
        <f t="shared" si="36"/>
        <v>0</v>
      </c>
      <c r="BF795" s="103">
        <f t="shared" si="37"/>
        <v>0</v>
      </c>
      <c r="BG795" s="103">
        <f t="shared" si="38"/>
        <v>0</v>
      </c>
      <c r="BH795" s="103">
        <f t="shared" si="39"/>
        <v>0</v>
      </c>
      <c r="BI795" s="103">
        <f t="shared" si="40"/>
        <v>0</v>
      </c>
      <c r="BJ795" s="15" t="s">
        <v>24</v>
      </c>
      <c r="BK795" s="103">
        <f t="shared" si="41"/>
        <v>0</v>
      </c>
    </row>
    <row r="796" spans="2:65" s="1" customFormat="1" ht="22.35" customHeight="1" x14ac:dyDescent="0.3">
      <c r="B796" s="32"/>
      <c r="C796" s="188" t="s">
        <v>33</v>
      </c>
      <c r="D796" s="188" t="s">
        <v>166</v>
      </c>
      <c r="E796" s="189" t="s">
        <v>33</v>
      </c>
      <c r="F796" s="269" t="s">
        <v>33</v>
      </c>
      <c r="G796" s="270"/>
      <c r="H796" s="270"/>
      <c r="I796" s="270"/>
      <c r="J796" s="190" t="s">
        <v>33</v>
      </c>
      <c r="K796" s="187"/>
      <c r="L796" s="256"/>
      <c r="M796" s="255"/>
      <c r="N796" s="257">
        <f t="shared" si="35"/>
        <v>0</v>
      </c>
      <c r="O796" s="255"/>
      <c r="P796" s="255"/>
      <c r="Q796" s="255"/>
      <c r="R796" s="34"/>
      <c r="T796" s="164" t="s">
        <v>33</v>
      </c>
      <c r="U796" s="191" t="s">
        <v>49</v>
      </c>
      <c r="V796" s="33"/>
      <c r="W796" s="33"/>
      <c r="X796" s="33"/>
      <c r="Y796" s="33"/>
      <c r="Z796" s="33"/>
      <c r="AA796" s="76"/>
      <c r="AT796" s="15" t="s">
        <v>1134</v>
      </c>
      <c r="AU796" s="15" t="s">
        <v>24</v>
      </c>
      <c r="AY796" s="15" t="s">
        <v>1134</v>
      </c>
      <c r="BE796" s="103">
        <f t="shared" si="36"/>
        <v>0</v>
      </c>
      <c r="BF796" s="103">
        <f t="shared" si="37"/>
        <v>0</v>
      </c>
      <c r="BG796" s="103">
        <f t="shared" si="38"/>
        <v>0</v>
      </c>
      <c r="BH796" s="103">
        <f t="shared" si="39"/>
        <v>0</v>
      </c>
      <c r="BI796" s="103">
        <f t="shared" si="40"/>
        <v>0</v>
      </c>
      <c r="BJ796" s="15" t="s">
        <v>24</v>
      </c>
      <c r="BK796" s="103">
        <f t="shared" si="41"/>
        <v>0</v>
      </c>
    </row>
    <row r="797" spans="2:65" s="1" customFormat="1" ht="22.35" customHeight="1" x14ac:dyDescent="0.3">
      <c r="B797" s="32"/>
      <c r="C797" s="188" t="s">
        <v>33</v>
      </c>
      <c r="D797" s="188" t="s">
        <v>166</v>
      </c>
      <c r="E797" s="189" t="s">
        <v>33</v>
      </c>
      <c r="F797" s="269" t="s">
        <v>33</v>
      </c>
      <c r="G797" s="270"/>
      <c r="H797" s="270"/>
      <c r="I797" s="270"/>
      <c r="J797" s="190" t="s">
        <v>33</v>
      </c>
      <c r="K797" s="187"/>
      <c r="L797" s="256"/>
      <c r="M797" s="255"/>
      <c r="N797" s="257">
        <f t="shared" si="35"/>
        <v>0</v>
      </c>
      <c r="O797" s="255"/>
      <c r="P797" s="255"/>
      <c r="Q797" s="255"/>
      <c r="R797" s="34"/>
      <c r="T797" s="164" t="s">
        <v>33</v>
      </c>
      <c r="U797" s="191" t="s">
        <v>49</v>
      </c>
      <c r="V797" s="33"/>
      <c r="W797" s="33"/>
      <c r="X797" s="33"/>
      <c r="Y797" s="33"/>
      <c r="Z797" s="33"/>
      <c r="AA797" s="76"/>
      <c r="AT797" s="15" t="s">
        <v>1134</v>
      </c>
      <c r="AU797" s="15" t="s">
        <v>24</v>
      </c>
      <c r="AY797" s="15" t="s">
        <v>1134</v>
      </c>
      <c r="BE797" s="103">
        <f t="shared" si="36"/>
        <v>0</v>
      </c>
      <c r="BF797" s="103">
        <f t="shared" si="37"/>
        <v>0</v>
      </c>
      <c r="BG797" s="103">
        <f t="shared" si="38"/>
        <v>0</v>
      </c>
      <c r="BH797" s="103">
        <f t="shared" si="39"/>
        <v>0</v>
      </c>
      <c r="BI797" s="103">
        <f t="shared" si="40"/>
        <v>0</v>
      </c>
      <c r="BJ797" s="15" t="s">
        <v>24</v>
      </c>
      <c r="BK797" s="103">
        <f t="shared" si="41"/>
        <v>0</v>
      </c>
    </row>
    <row r="798" spans="2:65" s="1" customFormat="1" ht="22.35" customHeight="1" x14ac:dyDescent="0.3">
      <c r="B798" s="32"/>
      <c r="C798" s="188" t="s">
        <v>33</v>
      </c>
      <c r="D798" s="188" t="s">
        <v>166</v>
      </c>
      <c r="E798" s="189" t="s">
        <v>33</v>
      </c>
      <c r="F798" s="269" t="s">
        <v>33</v>
      </c>
      <c r="G798" s="270"/>
      <c r="H798" s="270"/>
      <c r="I798" s="270"/>
      <c r="J798" s="190" t="s">
        <v>33</v>
      </c>
      <c r="K798" s="187"/>
      <c r="L798" s="256"/>
      <c r="M798" s="255"/>
      <c r="N798" s="257">
        <f t="shared" si="35"/>
        <v>0</v>
      </c>
      <c r="O798" s="255"/>
      <c r="P798" s="255"/>
      <c r="Q798" s="255"/>
      <c r="R798" s="34"/>
      <c r="T798" s="164" t="s">
        <v>33</v>
      </c>
      <c r="U798" s="191" t="s">
        <v>49</v>
      </c>
      <c r="V798" s="33"/>
      <c r="W798" s="33"/>
      <c r="X798" s="33"/>
      <c r="Y798" s="33"/>
      <c r="Z798" s="33"/>
      <c r="AA798" s="76"/>
      <c r="AT798" s="15" t="s">
        <v>1134</v>
      </c>
      <c r="AU798" s="15" t="s">
        <v>24</v>
      </c>
      <c r="AY798" s="15" t="s">
        <v>1134</v>
      </c>
      <c r="BE798" s="103">
        <f t="shared" si="36"/>
        <v>0</v>
      </c>
      <c r="BF798" s="103">
        <f t="shared" si="37"/>
        <v>0</v>
      </c>
      <c r="BG798" s="103">
        <f t="shared" si="38"/>
        <v>0</v>
      </c>
      <c r="BH798" s="103">
        <f t="shared" si="39"/>
        <v>0</v>
      </c>
      <c r="BI798" s="103">
        <f t="shared" si="40"/>
        <v>0</v>
      </c>
      <c r="BJ798" s="15" t="s">
        <v>24</v>
      </c>
      <c r="BK798" s="103">
        <f t="shared" si="41"/>
        <v>0</v>
      </c>
    </row>
    <row r="799" spans="2:65" s="1" customFormat="1" ht="22.35" customHeight="1" x14ac:dyDescent="0.3">
      <c r="B799" s="32"/>
      <c r="C799" s="188" t="s">
        <v>33</v>
      </c>
      <c r="D799" s="188" t="s">
        <v>166</v>
      </c>
      <c r="E799" s="189" t="s">
        <v>33</v>
      </c>
      <c r="F799" s="269" t="s">
        <v>33</v>
      </c>
      <c r="G799" s="270"/>
      <c r="H799" s="270"/>
      <c r="I799" s="270"/>
      <c r="J799" s="190" t="s">
        <v>33</v>
      </c>
      <c r="K799" s="187"/>
      <c r="L799" s="256"/>
      <c r="M799" s="255"/>
      <c r="N799" s="257">
        <f t="shared" si="35"/>
        <v>0</v>
      </c>
      <c r="O799" s="255"/>
      <c r="P799" s="255"/>
      <c r="Q799" s="255"/>
      <c r="R799" s="34"/>
      <c r="T799" s="164" t="s">
        <v>33</v>
      </c>
      <c r="U799" s="191" t="s">
        <v>49</v>
      </c>
      <c r="V799" s="33"/>
      <c r="W799" s="33"/>
      <c r="X799" s="33"/>
      <c r="Y799" s="33"/>
      <c r="Z799" s="33"/>
      <c r="AA799" s="76"/>
      <c r="AT799" s="15" t="s">
        <v>1134</v>
      </c>
      <c r="AU799" s="15" t="s">
        <v>24</v>
      </c>
      <c r="AY799" s="15" t="s">
        <v>1134</v>
      </c>
      <c r="BE799" s="103">
        <f t="shared" si="36"/>
        <v>0</v>
      </c>
      <c r="BF799" s="103">
        <f t="shared" si="37"/>
        <v>0</v>
      </c>
      <c r="BG799" s="103">
        <f t="shared" si="38"/>
        <v>0</v>
      </c>
      <c r="BH799" s="103">
        <f t="shared" si="39"/>
        <v>0</v>
      </c>
      <c r="BI799" s="103">
        <f t="shared" si="40"/>
        <v>0</v>
      </c>
      <c r="BJ799" s="15" t="s">
        <v>24</v>
      </c>
      <c r="BK799" s="103">
        <f t="shared" si="41"/>
        <v>0</v>
      </c>
    </row>
    <row r="800" spans="2:65" s="1" customFormat="1" ht="22.35" customHeight="1" x14ac:dyDescent="0.3">
      <c r="B800" s="32"/>
      <c r="C800" s="188" t="s">
        <v>33</v>
      </c>
      <c r="D800" s="188" t="s">
        <v>166</v>
      </c>
      <c r="E800" s="189" t="s">
        <v>33</v>
      </c>
      <c r="F800" s="269" t="s">
        <v>33</v>
      </c>
      <c r="G800" s="270"/>
      <c r="H800" s="270"/>
      <c r="I800" s="270"/>
      <c r="J800" s="190" t="s">
        <v>33</v>
      </c>
      <c r="K800" s="187"/>
      <c r="L800" s="256"/>
      <c r="M800" s="255"/>
      <c r="N800" s="257">
        <f t="shared" si="35"/>
        <v>0</v>
      </c>
      <c r="O800" s="255"/>
      <c r="P800" s="255"/>
      <c r="Q800" s="255"/>
      <c r="R800" s="34"/>
      <c r="T800" s="164" t="s">
        <v>33</v>
      </c>
      <c r="U800" s="191" t="s">
        <v>49</v>
      </c>
      <c r="V800" s="33"/>
      <c r="W800" s="33"/>
      <c r="X800" s="33"/>
      <c r="Y800" s="33"/>
      <c r="Z800" s="33"/>
      <c r="AA800" s="76"/>
      <c r="AT800" s="15" t="s">
        <v>1134</v>
      </c>
      <c r="AU800" s="15" t="s">
        <v>24</v>
      </c>
      <c r="AY800" s="15" t="s">
        <v>1134</v>
      </c>
      <c r="BE800" s="103">
        <f t="shared" si="36"/>
        <v>0</v>
      </c>
      <c r="BF800" s="103">
        <f t="shared" si="37"/>
        <v>0</v>
      </c>
      <c r="BG800" s="103">
        <f t="shared" si="38"/>
        <v>0</v>
      </c>
      <c r="BH800" s="103">
        <f t="shared" si="39"/>
        <v>0</v>
      </c>
      <c r="BI800" s="103">
        <f t="shared" si="40"/>
        <v>0</v>
      </c>
      <c r="BJ800" s="15" t="s">
        <v>24</v>
      </c>
      <c r="BK800" s="103">
        <f t="shared" si="41"/>
        <v>0</v>
      </c>
    </row>
    <row r="801" spans="2:63" s="1" customFormat="1" ht="22.35" customHeight="1" x14ac:dyDescent="0.3">
      <c r="B801" s="32"/>
      <c r="C801" s="188" t="s">
        <v>33</v>
      </c>
      <c r="D801" s="188" t="s">
        <v>166</v>
      </c>
      <c r="E801" s="189" t="s">
        <v>33</v>
      </c>
      <c r="F801" s="269" t="s">
        <v>33</v>
      </c>
      <c r="G801" s="270"/>
      <c r="H801" s="270"/>
      <c r="I801" s="270"/>
      <c r="J801" s="190" t="s">
        <v>33</v>
      </c>
      <c r="K801" s="187"/>
      <c r="L801" s="256"/>
      <c r="M801" s="255"/>
      <c r="N801" s="257">
        <f t="shared" si="35"/>
        <v>0</v>
      </c>
      <c r="O801" s="255"/>
      <c r="P801" s="255"/>
      <c r="Q801" s="255"/>
      <c r="R801" s="34"/>
      <c r="T801" s="164" t="s">
        <v>33</v>
      </c>
      <c r="U801" s="191" t="s">
        <v>49</v>
      </c>
      <c r="V801" s="33"/>
      <c r="W801" s="33"/>
      <c r="X801" s="33"/>
      <c r="Y801" s="33"/>
      <c r="Z801" s="33"/>
      <c r="AA801" s="76"/>
      <c r="AT801" s="15" t="s">
        <v>1134</v>
      </c>
      <c r="AU801" s="15" t="s">
        <v>24</v>
      </c>
      <c r="AY801" s="15" t="s">
        <v>1134</v>
      </c>
      <c r="BE801" s="103">
        <f t="shared" si="36"/>
        <v>0</v>
      </c>
      <c r="BF801" s="103">
        <f t="shared" si="37"/>
        <v>0</v>
      </c>
      <c r="BG801" s="103">
        <f t="shared" si="38"/>
        <v>0</v>
      </c>
      <c r="BH801" s="103">
        <f t="shared" si="39"/>
        <v>0</v>
      </c>
      <c r="BI801" s="103">
        <f t="shared" si="40"/>
        <v>0</v>
      </c>
      <c r="BJ801" s="15" t="s">
        <v>24</v>
      </c>
      <c r="BK801" s="103">
        <f t="shared" si="41"/>
        <v>0</v>
      </c>
    </row>
    <row r="802" spans="2:63" s="1" customFormat="1" ht="22.35" customHeight="1" x14ac:dyDescent="0.3">
      <c r="B802" s="32"/>
      <c r="C802" s="188" t="s">
        <v>33</v>
      </c>
      <c r="D802" s="188" t="s">
        <v>166</v>
      </c>
      <c r="E802" s="189" t="s">
        <v>33</v>
      </c>
      <c r="F802" s="269" t="s">
        <v>33</v>
      </c>
      <c r="G802" s="270"/>
      <c r="H802" s="270"/>
      <c r="I802" s="270"/>
      <c r="J802" s="190" t="s">
        <v>33</v>
      </c>
      <c r="K802" s="187"/>
      <c r="L802" s="256"/>
      <c r="M802" s="255"/>
      <c r="N802" s="257">
        <f t="shared" si="35"/>
        <v>0</v>
      </c>
      <c r="O802" s="255"/>
      <c r="P802" s="255"/>
      <c r="Q802" s="255"/>
      <c r="R802" s="34"/>
      <c r="T802" s="164" t="s">
        <v>33</v>
      </c>
      <c r="U802" s="191" t="s">
        <v>49</v>
      </c>
      <c r="V802" s="33"/>
      <c r="W802" s="33"/>
      <c r="X802" s="33"/>
      <c r="Y802" s="33"/>
      <c r="Z802" s="33"/>
      <c r="AA802" s="76"/>
      <c r="AT802" s="15" t="s">
        <v>1134</v>
      </c>
      <c r="AU802" s="15" t="s">
        <v>24</v>
      </c>
      <c r="AY802" s="15" t="s">
        <v>1134</v>
      </c>
      <c r="BE802" s="103">
        <f t="shared" si="36"/>
        <v>0</v>
      </c>
      <c r="BF802" s="103">
        <f t="shared" si="37"/>
        <v>0</v>
      </c>
      <c r="BG802" s="103">
        <f t="shared" si="38"/>
        <v>0</v>
      </c>
      <c r="BH802" s="103">
        <f t="shared" si="39"/>
        <v>0</v>
      </c>
      <c r="BI802" s="103">
        <f t="shared" si="40"/>
        <v>0</v>
      </c>
      <c r="BJ802" s="15" t="s">
        <v>24</v>
      </c>
      <c r="BK802" s="103">
        <f t="shared" si="41"/>
        <v>0</v>
      </c>
    </row>
    <row r="803" spans="2:63" s="1" customFormat="1" ht="22.35" customHeight="1" x14ac:dyDescent="0.3">
      <c r="B803" s="32"/>
      <c r="C803" s="188" t="s">
        <v>33</v>
      </c>
      <c r="D803" s="188" t="s">
        <v>166</v>
      </c>
      <c r="E803" s="189" t="s">
        <v>33</v>
      </c>
      <c r="F803" s="269" t="s">
        <v>33</v>
      </c>
      <c r="G803" s="270"/>
      <c r="H803" s="270"/>
      <c r="I803" s="270"/>
      <c r="J803" s="190" t="s">
        <v>33</v>
      </c>
      <c r="K803" s="187"/>
      <c r="L803" s="256"/>
      <c r="M803" s="255"/>
      <c r="N803" s="257">
        <f t="shared" si="35"/>
        <v>0</v>
      </c>
      <c r="O803" s="255"/>
      <c r="P803" s="255"/>
      <c r="Q803" s="255"/>
      <c r="R803" s="34"/>
      <c r="T803" s="164" t="s">
        <v>33</v>
      </c>
      <c r="U803" s="191" t="s">
        <v>49</v>
      </c>
      <c r="V803" s="33"/>
      <c r="W803" s="33"/>
      <c r="X803" s="33"/>
      <c r="Y803" s="33"/>
      <c r="Z803" s="33"/>
      <c r="AA803" s="76"/>
      <c r="AT803" s="15" t="s">
        <v>1134</v>
      </c>
      <c r="AU803" s="15" t="s">
        <v>24</v>
      </c>
      <c r="AY803" s="15" t="s">
        <v>1134</v>
      </c>
      <c r="BE803" s="103">
        <f t="shared" si="36"/>
        <v>0</v>
      </c>
      <c r="BF803" s="103">
        <f t="shared" si="37"/>
        <v>0</v>
      </c>
      <c r="BG803" s="103">
        <f t="shared" si="38"/>
        <v>0</v>
      </c>
      <c r="BH803" s="103">
        <f t="shared" si="39"/>
        <v>0</v>
      </c>
      <c r="BI803" s="103">
        <f t="shared" si="40"/>
        <v>0</v>
      </c>
      <c r="BJ803" s="15" t="s">
        <v>24</v>
      </c>
      <c r="BK803" s="103">
        <f t="shared" si="41"/>
        <v>0</v>
      </c>
    </row>
    <row r="804" spans="2:63" s="1" customFormat="1" ht="22.35" customHeight="1" x14ac:dyDescent="0.3">
      <c r="B804" s="32"/>
      <c r="C804" s="188" t="s">
        <v>33</v>
      </c>
      <c r="D804" s="188" t="s">
        <v>166</v>
      </c>
      <c r="E804" s="189" t="s">
        <v>33</v>
      </c>
      <c r="F804" s="269" t="s">
        <v>33</v>
      </c>
      <c r="G804" s="270"/>
      <c r="H804" s="270"/>
      <c r="I804" s="270"/>
      <c r="J804" s="190" t="s">
        <v>33</v>
      </c>
      <c r="K804" s="187"/>
      <c r="L804" s="256"/>
      <c r="M804" s="255"/>
      <c r="N804" s="257">
        <f t="shared" si="35"/>
        <v>0</v>
      </c>
      <c r="O804" s="255"/>
      <c r="P804" s="255"/>
      <c r="Q804" s="255"/>
      <c r="R804" s="34"/>
      <c r="T804" s="164" t="s">
        <v>33</v>
      </c>
      <c r="U804" s="191" t="s">
        <v>49</v>
      </c>
      <c r="V804" s="33"/>
      <c r="W804" s="33"/>
      <c r="X804" s="33"/>
      <c r="Y804" s="33"/>
      <c r="Z804" s="33"/>
      <c r="AA804" s="76"/>
      <c r="AT804" s="15" t="s">
        <v>1134</v>
      </c>
      <c r="AU804" s="15" t="s">
        <v>24</v>
      </c>
      <c r="AY804" s="15" t="s">
        <v>1134</v>
      </c>
      <c r="BE804" s="103">
        <f t="shared" si="36"/>
        <v>0</v>
      </c>
      <c r="BF804" s="103">
        <f t="shared" si="37"/>
        <v>0</v>
      </c>
      <c r="BG804" s="103">
        <f t="shared" si="38"/>
        <v>0</v>
      </c>
      <c r="BH804" s="103">
        <f t="shared" si="39"/>
        <v>0</v>
      </c>
      <c r="BI804" s="103">
        <f t="shared" si="40"/>
        <v>0</v>
      </c>
      <c r="BJ804" s="15" t="s">
        <v>24</v>
      </c>
      <c r="BK804" s="103">
        <f t="shared" si="41"/>
        <v>0</v>
      </c>
    </row>
    <row r="805" spans="2:63" s="1" customFormat="1" ht="22.35" customHeight="1" x14ac:dyDescent="0.3">
      <c r="B805" s="32"/>
      <c r="C805" s="188" t="s">
        <v>33</v>
      </c>
      <c r="D805" s="188" t="s">
        <v>166</v>
      </c>
      <c r="E805" s="189" t="s">
        <v>33</v>
      </c>
      <c r="F805" s="269" t="s">
        <v>33</v>
      </c>
      <c r="G805" s="270"/>
      <c r="H805" s="270"/>
      <c r="I805" s="270"/>
      <c r="J805" s="190" t="s">
        <v>33</v>
      </c>
      <c r="K805" s="187"/>
      <c r="L805" s="256"/>
      <c r="M805" s="255"/>
      <c r="N805" s="257">
        <f t="shared" si="35"/>
        <v>0</v>
      </c>
      <c r="O805" s="255"/>
      <c r="P805" s="255"/>
      <c r="Q805" s="255"/>
      <c r="R805" s="34"/>
      <c r="T805" s="164" t="s">
        <v>33</v>
      </c>
      <c r="U805" s="191" t="s">
        <v>49</v>
      </c>
      <c r="V805" s="33"/>
      <c r="W805" s="33"/>
      <c r="X805" s="33"/>
      <c r="Y805" s="33"/>
      <c r="Z805" s="33"/>
      <c r="AA805" s="76"/>
      <c r="AT805" s="15" t="s">
        <v>1134</v>
      </c>
      <c r="AU805" s="15" t="s">
        <v>24</v>
      </c>
      <c r="AY805" s="15" t="s">
        <v>1134</v>
      </c>
      <c r="BE805" s="103">
        <f t="shared" si="36"/>
        <v>0</v>
      </c>
      <c r="BF805" s="103">
        <f t="shared" si="37"/>
        <v>0</v>
      </c>
      <c r="BG805" s="103">
        <f t="shared" si="38"/>
        <v>0</v>
      </c>
      <c r="BH805" s="103">
        <f t="shared" si="39"/>
        <v>0</v>
      </c>
      <c r="BI805" s="103">
        <f t="shared" si="40"/>
        <v>0</v>
      </c>
      <c r="BJ805" s="15" t="s">
        <v>24</v>
      </c>
      <c r="BK805" s="103">
        <f t="shared" si="41"/>
        <v>0</v>
      </c>
    </row>
    <row r="806" spans="2:63" s="1" customFormat="1" ht="22.35" customHeight="1" x14ac:dyDescent="0.3">
      <c r="B806" s="32"/>
      <c r="C806" s="188" t="s">
        <v>33</v>
      </c>
      <c r="D806" s="188" t="s">
        <v>166</v>
      </c>
      <c r="E806" s="189" t="s">
        <v>33</v>
      </c>
      <c r="F806" s="269" t="s">
        <v>33</v>
      </c>
      <c r="G806" s="270"/>
      <c r="H806" s="270"/>
      <c r="I806" s="270"/>
      <c r="J806" s="190" t="s">
        <v>33</v>
      </c>
      <c r="K806" s="187"/>
      <c r="L806" s="256"/>
      <c r="M806" s="255"/>
      <c r="N806" s="257">
        <f t="shared" si="35"/>
        <v>0</v>
      </c>
      <c r="O806" s="255"/>
      <c r="P806" s="255"/>
      <c r="Q806" s="255"/>
      <c r="R806" s="34"/>
      <c r="T806" s="164" t="s">
        <v>33</v>
      </c>
      <c r="U806" s="191" t="s">
        <v>49</v>
      </c>
      <c r="V806" s="33"/>
      <c r="W806" s="33"/>
      <c r="X806" s="33"/>
      <c r="Y806" s="33"/>
      <c r="Z806" s="33"/>
      <c r="AA806" s="76"/>
      <c r="AT806" s="15" t="s">
        <v>1134</v>
      </c>
      <c r="AU806" s="15" t="s">
        <v>24</v>
      </c>
      <c r="AY806" s="15" t="s">
        <v>1134</v>
      </c>
      <c r="BE806" s="103">
        <f t="shared" si="36"/>
        <v>0</v>
      </c>
      <c r="BF806" s="103">
        <f t="shared" si="37"/>
        <v>0</v>
      </c>
      <c r="BG806" s="103">
        <f t="shared" si="38"/>
        <v>0</v>
      </c>
      <c r="BH806" s="103">
        <f t="shared" si="39"/>
        <v>0</v>
      </c>
      <c r="BI806" s="103">
        <f t="shared" si="40"/>
        <v>0</v>
      </c>
      <c r="BJ806" s="15" t="s">
        <v>24</v>
      </c>
      <c r="BK806" s="103">
        <f t="shared" si="41"/>
        <v>0</v>
      </c>
    </row>
    <row r="807" spans="2:63" s="1" customFormat="1" ht="22.35" customHeight="1" x14ac:dyDescent="0.3">
      <c r="B807" s="32"/>
      <c r="C807" s="188" t="s">
        <v>33</v>
      </c>
      <c r="D807" s="188" t="s">
        <v>166</v>
      </c>
      <c r="E807" s="189" t="s">
        <v>33</v>
      </c>
      <c r="F807" s="269" t="s">
        <v>33</v>
      </c>
      <c r="G807" s="270"/>
      <c r="H807" s="270"/>
      <c r="I807" s="270"/>
      <c r="J807" s="190" t="s">
        <v>33</v>
      </c>
      <c r="K807" s="187"/>
      <c r="L807" s="256"/>
      <c r="M807" s="255"/>
      <c r="N807" s="257">
        <f t="shared" si="35"/>
        <v>0</v>
      </c>
      <c r="O807" s="255"/>
      <c r="P807" s="255"/>
      <c r="Q807" s="255"/>
      <c r="R807" s="34"/>
      <c r="T807" s="164" t="s">
        <v>33</v>
      </c>
      <c r="U807" s="191" t="s">
        <v>49</v>
      </c>
      <c r="V807" s="33"/>
      <c r="W807" s="33"/>
      <c r="X807" s="33"/>
      <c r="Y807" s="33"/>
      <c r="Z807" s="33"/>
      <c r="AA807" s="76"/>
      <c r="AT807" s="15" t="s">
        <v>1134</v>
      </c>
      <c r="AU807" s="15" t="s">
        <v>24</v>
      </c>
      <c r="AY807" s="15" t="s">
        <v>1134</v>
      </c>
      <c r="BE807" s="103">
        <f t="shared" si="36"/>
        <v>0</v>
      </c>
      <c r="BF807" s="103">
        <f t="shared" si="37"/>
        <v>0</v>
      </c>
      <c r="BG807" s="103">
        <f t="shared" si="38"/>
        <v>0</v>
      </c>
      <c r="BH807" s="103">
        <f t="shared" si="39"/>
        <v>0</v>
      </c>
      <c r="BI807" s="103">
        <f t="shared" si="40"/>
        <v>0</v>
      </c>
      <c r="BJ807" s="15" t="s">
        <v>24</v>
      </c>
      <c r="BK807" s="103">
        <f t="shared" si="41"/>
        <v>0</v>
      </c>
    </row>
    <row r="808" spans="2:63" s="1" customFormat="1" ht="22.35" customHeight="1" x14ac:dyDescent="0.3">
      <c r="B808" s="32"/>
      <c r="C808" s="188" t="s">
        <v>33</v>
      </c>
      <c r="D808" s="188" t="s">
        <v>166</v>
      </c>
      <c r="E808" s="189" t="s">
        <v>33</v>
      </c>
      <c r="F808" s="269" t="s">
        <v>33</v>
      </c>
      <c r="G808" s="270"/>
      <c r="H808" s="270"/>
      <c r="I808" s="270"/>
      <c r="J808" s="190" t="s">
        <v>33</v>
      </c>
      <c r="K808" s="187"/>
      <c r="L808" s="256"/>
      <c r="M808" s="255"/>
      <c r="N808" s="257">
        <f t="shared" si="35"/>
        <v>0</v>
      </c>
      <c r="O808" s="255"/>
      <c r="P808" s="255"/>
      <c r="Q808" s="255"/>
      <c r="R808" s="34"/>
      <c r="T808" s="164" t="s">
        <v>33</v>
      </c>
      <c r="U808" s="191" t="s">
        <v>49</v>
      </c>
      <c r="V808" s="33"/>
      <c r="W808" s="33"/>
      <c r="X808" s="33"/>
      <c r="Y808" s="33"/>
      <c r="Z808" s="33"/>
      <c r="AA808" s="76"/>
      <c r="AT808" s="15" t="s">
        <v>1134</v>
      </c>
      <c r="AU808" s="15" t="s">
        <v>24</v>
      </c>
      <c r="AY808" s="15" t="s">
        <v>1134</v>
      </c>
      <c r="BE808" s="103">
        <f t="shared" si="36"/>
        <v>0</v>
      </c>
      <c r="BF808" s="103">
        <f t="shared" si="37"/>
        <v>0</v>
      </c>
      <c r="BG808" s="103">
        <f t="shared" si="38"/>
        <v>0</v>
      </c>
      <c r="BH808" s="103">
        <f t="shared" si="39"/>
        <v>0</v>
      </c>
      <c r="BI808" s="103">
        <f t="shared" si="40"/>
        <v>0</v>
      </c>
      <c r="BJ808" s="15" t="s">
        <v>24</v>
      </c>
      <c r="BK808" s="103">
        <f t="shared" si="41"/>
        <v>0</v>
      </c>
    </row>
    <row r="809" spans="2:63" s="1" customFormat="1" ht="22.35" customHeight="1" x14ac:dyDescent="0.3">
      <c r="B809" s="32"/>
      <c r="C809" s="188" t="s">
        <v>33</v>
      </c>
      <c r="D809" s="188" t="s">
        <v>166</v>
      </c>
      <c r="E809" s="189" t="s">
        <v>33</v>
      </c>
      <c r="F809" s="269" t="s">
        <v>33</v>
      </c>
      <c r="G809" s="270"/>
      <c r="H809" s="270"/>
      <c r="I809" s="270"/>
      <c r="J809" s="190" t="s">
        <v>33</v>
      </c>
      <c r="K809" s="187"/>
      <c r="L809" s="256"/>
      <c r="M809" s="255"/>
      <c r="N809" s="257">
        <f t="shared" si="35"/>
        <v>0</v>
      </c>
      <c r="O809" s="255"/>
      <c r="P809" s="255"/>
      <c r="Q809" s="255"/>
      <c r="R809" s="34"/>
      <c r="T809" s="164" t="s">
        <v>33</v>
      </c>
      <c r="U809" s="191" t="s">
        <v>49</v>
      </c>
      <c r="V809" s="33"/>
      <c r="W809" s="33"/>
      <c r="X809" s="33"/>
      <c r="Y809" s="33"/>
      <c r="Z809" s="33"/>
      <c r="AA809" s="76"/>
      <c r="AT809" s="15" t="s">
        <v>1134</v>
      </c>
      <c r="AU809" s="15" t="s">
        <v>24</v>
      </c>
      <c r="AY809" s="15" t="s">
        <v>1134</v>
      </c>
      <c r="BE809" s="103">
        <f t="shared" si="36"/>
        <v>0</v>
      </c>
      <c r="BF809" s="103">
        <f t="shared" si="37"/>
        <v>0</v>
      </c>
      <c r="BG809" s="103">
        <f t="shared" si="38"/>
        <v>0</v>
      </c>
      <c r="BH809" s="103">
        <f t="shared" si="39"/>
        <v>0</v>
      </c>
      <c r="BI809" s="103">
        <f t="shared" si="40"/>
        <v>0</v>
      </c>
      <c r="BJ809" s="15" t="s">
        <v>24</v>
      </c>
      <c r="BK809" s="103">
        <f t="shared" si="41"/>
        <v>0</v>
      </c>
    </row>
    <row r="810" spans="2:63" s="1" customFormat="1" ht="22.35" customHeight="1" x14ac:dyDescent="0.3">
      <c r="B810" s="32"/>
      <c r="C810" s="188" t="s">
        <v>33</v>
      </c>
      <c r="D810" s="188" t="s">
        <v>166</v>
      </c>
      <c r="E810" s="189" t="s">
        <v>33</v>
      </c>
      <c r="F810" s="269" t="s">
        <v>33</v>
      </c>
      <c r="G810" s="270"/>
      <c r="H810" s="270"/>
      <c r="I810" s="270"/>
      <c r="J810" s="190" t="s">
        <v>33</v>
      </c>
      <c r="K810" s="187"/>
      <c r="L810" s="256"/>
      <c r="M810" s="255"/>
      <c r="N810" s="257">
        <f t="shared" si="35"/>
        <v>0</v>
      </c>
      <c r="O810" s="255"/>
      <c r="P810" s="255"/>
      <c r="Q810" s="255"/>
      <c r="R810" s="34"/>
      <c r="T810" s="164" t="s">
        <v>33</v>
      </c>
      <c r="U810" s="191" t="s">
        <v>49</v>
      </c>
      <c r="V810" s="33"/>
      <c r="W810" s="33"/>
      <c r="X810" s="33"/>
      <c r="Y810" s="33"/>
      <c r="Z810" s="33"/>
      <c r="AA810" s="76"/>
      <c r="AT810" s="15" t="s">
        <v>1134</v>
      </c>
      <c r="AU810" s="15" t="s">
        <v>24</v>
      </c>
      <c r="AY810" s="15" t="s">
        <v>1134</v>
      </c>
      <c r="BE810" s="103">
        <f t="shared" si="36"/>
        <v>0</v>
      </c>
      <c r="BF810" s="103">
        <f t="shared" si="37"/>
        <v>0</v>
      </c>
      <c r="BG810" s="103">
        <f t="shared" si="38"/>
        <v>0</v>
      </c>
      <c r="BH810" s="103">
        <f t="shared" si="39"/>
        <v>0</v>
      </c>
      <c r="BI810" s="103">
        <f t="shared" si="40"/>
        <v>0</v>
      </c>
      <c r="BJ810" s="15" t="s">
        <v>24</v>
      </c>
      <c r="BK810" s="103">
        <f t="shared" si="41"/>
        <v>0</v>
      </c>
    </row>
    <row r="811" spans="2:63" s="1" customFormat="1" ht="22.35" customHeight="1" x14ac:dyDescent="0.3">
      <c r="B811" s="32"/>
      <c r="C811" s="188" t="s">
        <v>33</v>
      </c>
      <c r="D811" s="188" t="s">
        <v>166</v>
      </c>
      <c r="E811" s="189" t="s">
        <v>33</v>
      </c>
      <c r="F811" s="269" t="s">
        <v>33</v>
      </c>
      <c r="G811" s="270"/>
      <c r="H811" s="270"/>
      <c r="I811" s="270"/>
      <c r="J811" s="190" t="s">
        <v>33</v>
      </c>
      <c r="K811" s="187"/>
      <c r="L811" s="256"/>
      <c r="M811" s="255"/>
      <c r="N811" s="257">
        <f t="shared" si="35"/>
        <v>0</v>
      </c>
      <c r="O811" s="255"/>
      <c r="P811" s="255"/>
      <c r="Q811" s="255"/>
      <c r="R811" s="34"/>
      <c r="T811" s="164" t="s">
        <v>33</v>
      </c>
      <c r="U811" s="191" t="s">
        <v>49</v>
      </c>
      <c r="V811" s="33"/>
      <c r="W811" s="33"/>
      <c r="X811" s="33"/>
      <c r="Y811" s="33"/>
      <c r="Z811" s="33"/>
      <c r="AA811" s="76"/>
      <c r="AT811" s="15" t="s">
        <v>1134</v>
      </c>
      <c r="AU811" s="15" t="s">
        <v>24</v>
      </c>
      <c r="AY811" s="15" t="s">
        <v>1134</v>
      </c>
      <c r="BE811" s="103">
        <f t="shared" si="36"/>
        <v>0</v>
      </c>
      <c r="BF811" s="103">
        <f t="shared" si="37"/>
        <v>0</v>
      </c>
      <c r="BG811" s="103">
        <f t="shared" si="38"/>
        <v>0</v>
      </c>
      <c r="BH811" s="103">
        <f t="shared" si="39"/>
        <v>0</v>
      </c>
      <c r="BI811" s="103">
        <f t="shared" si="40"/>
        <v>0</v>
      </c>
      <c r="BJ811" s="15" t="s">
        <v>24</v>
      </c>
      <c r="BK811" s="103">
        <f t="shared" si="41"/>
        <v>0</v>
      </c>
    </row>
    <row r="812" spans="2:63" s="1" customFormat="1" ht="22.35" customHeight="1" x14ac:dyDescent="0.3">
      <c r="B812" s="32"/>
      <c r="C812" s="188" t="s">
        <v>33</v>
      </c>
      <c r="D812" s="188" t="s">
        <v>166</v>
      </c>
      <c r="E812" s="189" t="s">
        <v>33</v>
      </c>
      <c r="F812" s="269" t="s">
        <v>33</v>
      </c>
      <c r="G812" s="270"/>
      <c r="H812" s="270"/>
      <c r="I812" s="270"/>
      <c r="J812" s="190" t="s">
        <v>33</v>
      </c>
      <c r="K812" s="187"/>
      <c r="L812" s="256"/>
      <c r="M812" s="255"/>
      <c r="N812" s="257">
        <f t="shared" si="35"/>
        <v>0</v>
      </c>
      <c r="O812" s="255"/>
      <c r="P812" s="255"/>
      <c r="Q812" s="255"/>
      <c r="R812" s="34"/>
      <c r="T812" s="164" t="s">
        <v>33</v>
      </c>
      <c r="U812" s="191" t="s">
        <v>49</v>
      </c>
      <c r="V812" s="33"/>
      <c r="W812" s="33"/>
      <c r="X812" s="33"/>
      <c r="Y812" s="33"/>
      <c r="Z812" s="33"/>
      <c r="AA812" s="76"/>
      <c r="AT812" s="15" t="s">
        <v>1134</v>
      </c>
      <c r="AU812" s="15" t="s">
        <v>24</v>
      </c>
      <c r="AY812" s="15" t="s">
        <v>1134</v>
      </c>
      <c r="BE812" s="103">
        <f t="shared" si="36"/>
        <v>0</v>
      </c>
      <c r="BF812" s="103">
        <f t="shared" si="37"/>
        <v>0</v>
      </c>
      <c r="BG812" s="103">
        <f t="shared" si="38"/>
        <v>0</v>
      </c>
      <c r="BH812" s="103">
        <f t="shared" si="39"/>
        <v>0</v>
      </c>
      <c r="BI812" s="103">
        <f t="shared" si="40"/>
        <v>0</v>
      </c>
      <c r="BJ812" s="15" t="s">
        <v>24</v>
      </c>
      <c r="BK812" s="103">
        <f t="shared" si="41"/>
        <v>0</v>
      </c>
    </row>
    <row r="813" spans="2:63" s="1" customFormat="1" ht="22.35" customHeight="1" x14ac:dyDescent="0.3">
      <c r="B813" s="32"/>
      <c r="C813" s="188" t="s">
        <v>33</v>
      </c>
      <c r="D813" s="188" t="s">
        <v>166</v>
      </c>
      <c r="E813" s="189" t="s">
        <v>33</v>
      </c>
      <c r="F813" s="269" t="s">
        <v>33</v>
      </c>
      <c r="G813" s="270"/>
      <c r="H813" s="270"/>
      <c r="I813" s="270"/>
      <c r="J813" s="190" t="s">
        <v>33</v>
      </c>
      <c r="K813" s="187"/>
      <c r="L813" s="256"/>
      <c r="M813" s="255"/>
      <c r="N813" s="257">
        <f t="shared" si="35"/>
        <v>0</v>
      </c>
      <c r="O813" s="255"/>
      <c r="P813" s="255"/>
      <c r="Q813" s="255"/>
      <c r="R813" s="34"/>
      <c r="T813" s="164" t="s">
        <v>33</v>
      </c>
      <c r="U813" s="191" t="s">
        <v>49</v>
      </c>
      <c r="V813" s="33"/>
      <c r="W813" s="33"/>
      <c r="X813" s="33"/>
      <c r="Y813" s="33"/>
      <c r="Z813" s="33"/>
      <c r="AA813" s="76"/>
      <c r="AT813" s="15" t="s">
        <v>1134</v>
      </c>
      <c r="AU813" s="15" t="s">
        <v>24</v>
      </c>
      <c r="AY813" s="15" t="s">
        <v>1134</v>
      </c>
      <c r="BE813" s="103">
        <f t="shared" si="36"/>
        <v>0</v>
      </c>
      <c r="BF813" s="103">
        <f t="shared" si="37"/>
        <v>0</v>
      </c>
      <c r="BG813" s="103">
        <f t="shared" si="38"/>
        <v>0</v>
      </c>
      <c r="BH813" s="103">
        <f t="shared" si="39"/>
        <v>0</v>
      </c>
      <c r="BI813" s="103">
        <f t="shared" si="40"/>
        <v>0</v>
      </c>
      <c r="BJ813" s="15" t="s">
        <v>24</v>
      </c>
      <c r="BK813" s="103">
        <f t="shared" si="41"/>
        <v>0</v>
      </c>
    </row>
    <row r="814" spans="2:63" s="1" customFormat="1" ht="22.35" customHeight="1" x14ac:dyDescent="0.3">
      <c r="B814" s="32"/>
      <c r="C814" s="188" t="s">
        <v>33</v>
      </c>
      <c r="D814" s="188" t="s">
        <v>166</v>
      </c>
      <c r="E814" s="189" t="s">
        <v>33</v>
      </c>
      <c r="F814" s="269" t="s">
        <v>33</v>
      </c>
      <c r="G814" s="270"/>
      <c r="H814" s="270"/>
      <c r="I814" s="270"/>
      <c r="J814" s="190" t="s">
        <v>33</v>
      </c>
      <c r="K814" s="187"/>
      <c r="L814" s="256"/>
      <c r="M814" s="255"/>
      <c r="N814" s="257">
        <f t="shared" si="35"/>
        <v>0</v>
      </c>
      <c r="O814" s="255"/>
      <c r="P814" s="255"/>
      <c r="Q814" s="255"/>
      <c r="R814" s="34"/>
      <c r="T814" s="164" t="s">
        <v>33</v>
      </c>
      <c r="U814" s="191" t="s">
        <v>49</v>
      </c>
      <c r="V814" s="33"/>
      <c r="W814" s="33"/>
      <c r="X814" s="33"/>
      <c r="Y814" s="33"/>
      <c r="Z814" s="33"/>
      <c r="AA814" s="76"/>
      <c r="AT814" s="15" t="s">
        <v>1134</v>
      </c>
      <c r="AU814" s="15" t="s">
        <v>24</v>
      </c>
      <c r="AY814" s="15" t="s">
        <v>1134</v>
      </c>
      <c r="BE814" s="103">
        <f t="shared" si="36"/>
        <v>0</v>
      </c>
      <c r="BF814" s="103">
        <f t="shared" si="37"/>
        <v>0</v>
      </c>
      <c r="BG814" s="103">
        <f t="shared" si="38"/>
        <v>0</v>
      </c>
      <c r="BH814" s="103">
        <f t="shared" si="39"/>
        <v>0</v>
      </c>
      <c r="BI814" s="103">
        <f t="shared" si="40"/>
        <v>0</v>
      </c>
      <c r="BJ814" s="15" t="s">
        <v>24</v>
      </c>
      <c r="BK814" s="103">
        <f t="shared" si="41"/>
        <v>0</v>
      </c>
    </row>
    <row r="815" spans="2:63" s="1" customFormat="1" ht="22.35" customHeight="1" x14ac:dyDescent="0.3">
      <c r="B815" s="32"/>
      <c r="C815" s="188" t="s">
        <v>33</v>
      </c>
      <c r="D815" s="188" t="s">
        <v>166</v>
      </c>
      <c r="E815" s="189" t="s">
        <v>33</v>
      </c>
      <c r="F815" s="269" t="s">
        <v>33</v>
      </c>
      <c r="G815" s="270"/>
      <c r="H815" s="270"/>
      <c r="I815" s="270"/>
      <c r="J815" s="190" t="s">
        <v>33</v>
      </c>
      <c r="K815" s="187"/>
      <c r="L815" s="256"/>
      <c r="M815" s="255"/>
      <c r="N815" s="257">
        <f t="shared" si="35"/>
        <v>0</v>
      </c>
      <c r="O815" s="255"/>
      <c r="P815" s="255"/>
      <c r="Q815" s="255"/>
      <c r="R815" s="34"/>
      <c r="T815" s="164" t="s">
        <v>33</v>
      </c>
      <c r="U815" s="191" t="s">
        <v>49</v>
      </c>
      <c r="V815" s="33"/>
      <c r="W815" s="33"/>
      <c r="X815" s="33"/>
      <c r="Y815" s="33"/>
      <c r="Z815" s="33"/>
      <c r="AA815" s="76"/>
      <c r="AT815" s="15" t="s">
        <v>1134</v>
      </c>
      <c r="AU815" s="15" t="s">
        <v>24</v>
      </c>
      <c r="AY815" s="15" t="s">
        <v>1134</v>
      </c>
      <c r="BE815" s="103">
        <f t="shared" si="36"/>
        <v>0</v>
      </c>
      <c r="BF815" s="103">
        <f t="shared" si="37"/>
        <v>0</v>
      </c>
      <c r="BG815" s="103">
        <f t="shared" si="38"/>
        <v>0</v>
      </c>
      <c r="BH815" s="103">
        <f t="shared" si="39"/>
        <v>0</v>
      </c>
      <c r="BI815" s="103">
        <f t="shared" si="40"/>
        <v>0</v>
      </c>
      <c r="BJ815" s="15" t="s">
        <v>24</v>
      </c>
      <c r="BK815" s="103">
        <f t="shared" si="41"/>
        <v>0</v>
      </c>
    </row>
    <row r="816" spans="2:63" s="1" customFormat="1" ht="22.35" customHeight="1" x14ac:dyDescent="0.3">
      <c r="B816" s="32"/>
      <c r="C816" s="188" t="s">
        <v>33</v>
      </c>
      <c r="D816" s="188" t="s">
        <v>166</v>
      </c>
      <c r="E816" s="189" t="s">
        <v>33</v>
      </c>
      <c r="F816" s="269" t="s">
        <v>33</v>
      </c>
      <c r="G816" s="270"/>
      <c r="H816" s="270"/>
      <c r="I816" s="270"/>
      <c r="J816" s="190" t="s">
        <v>33</v>
      </c>
      <c r="K816" s="187"/>
      <c r="L816" s="256"/>
      <c r="M816" s="255"/>
      <c r="N816" s="257">
        <f t="shared" si="35"/>
        <v>0</v>
      </c>
      <c r="O816" s="255"/>
      <c r="P816" s="255"/>
      <c r="Q816" s="255"/>
      <c r="R816" s="34"/>
      <c r="T816" s="164" t="s">
        <v>33</v>
      </c>
      <c r="U816" s="191" t="s">
        <v>49</v>
      </c>
      <c r="V816" s="33"/>
      <c r="W816" s="33"/>
      <c r="X816" s="33"/>
      <c r="Y816" s="33"/>
      <c r="Z816" s="33"/>
      <c r="AA816" s="76"/>
      <c r="AT816" s="15" t="s">
        <v>1134</v>
      </c>
      <c r="AU816" s="15" t="s">
        <v>24</v>
      </c>
      <c r="AY816" s="15" t="s">
        <v>1134</v>
      </c>
      <c r="BE816" s="103">
        <f t="shared" si="36"/>
        <v>0</v>
      </c>
      <c r="BF816" s="103">
        <f t="shared" si="37"/>
        <v>0</v>
      </c>
      <c r="BG816" s="103">
        <f t="shared" si="38"/>
        <v>0</v>
      </c>
      <c r="BH816" s="103">
        <f t="shared" si="39"/>
        <v>0</v>
      </c>
      <c r="BI816" s="103">
        <f t="shared" si="40"/>
        <v>0</v>
      </c>
      <c r="BJ816" s="15" t="s">
        <v>24</v>
      </c>
      <c r="BK816" s="103">
        <f t="shared" si="41"/>
        <v>0</v>
      </c>
    </row>
    <row r="817" spans="2:63" s="1" customFormat="1" ht="22.35" customHeight="1" x14ac:dyDescent="0.3">
      <c r="B817" s="32"/>
      <c r="C817" s="188" t="s">
        <v>33</v>
      </c>
      <c r="D817" s="188" t="s">
        <v>166</v>
      </c>
      <c r="E817" s="189" t="s">
        <v>33</v>
      </c>
      <c r="F817" s="269" t="s">
        <v>33</v>
      </c>
      <c r="G817" s="270"/>
      <c r="H817" s="270"/>
      <c r="I817" s="270"/>
      <c r="J817" s="190" t="s">
        <v>33</v>
      </c>
      <c r="K817" s="187"/>
      <c r="L817" s="256"/>
      <c r="M817" s="255"/>
      <c r="N817" s="257">
        <f t="shared" si="35"/>
        <v>0</v>
      </c>
      <c r="O817" s="255"/>
      <c r="P817" s="255"/>
      <c r="Q817" s="255"/>
      <c r="R817" s="34"/>
      <c r="T817" s="164" t="s">
        <v>33</v>
      </c>
      <c r="U817" s="191" t="s">
        <v>49</v>
      </c>
      <c r="V817" s="33"/>
      <c r="W817" s="33"/>
      <c r="X817" s="33"/>
      <c r="Y817" s="33"/>
      <c r="Z817" s="33"/>
      <c r="AA817" s="76"/>
      <c r="AT817" s="15" t="s">
        <v>1134</v>
      </c>
      <c r="AU817" s="15" t="s">
        <v>24</v>
      </c>
      <c r="AY817" s="15" t="s">
        <v>1134</v>
      </c>
      <c r="BE817" s="103">
        <f t="shared" si="36"/>
        <v>0</v>
      </c>
      <c r="BF817" s="103">
        <f t="shared" si="37"/>
        <v>0</v>
      </c>
      <c r="BG817" s="103">
        <f t="shared" si="38"/>
        <v>0</v>
      </c>
      <c r="BH817" s="103">
        <f t="shared" si="39"/>
        <v>0</v>
      </c>
      <c r="BI817" s="103">
        <f t="shared" si="40"/>
        <v>0</v>
      </c>
      <c r="BJ817" s="15" t="s">
        <v>24</v>
      </c>
      <c r="BK817" s="103">
        <f t="shared" si="41"/>
        <v>0</v>
      </c>
    </row>
    <row r="818" spans="2:63" s="1" customFormat="1" ht="22.35" customHeight="1" x14ac:dyDescent="0.3">
      <c r="B818" s="32"/>
      <c r="C818" s="188" t="s">
        <v>33</v>
      </c>
      <c r="D818" s="188" t="s">
        <v>166</v>
      </c>
      <c r="E818" s="189" t="s">
        <v>33</v>
      </c>
      <c r="F818" s="269" t="s">
        <v>33</v>
      </c>
      <c r="G818" s="270"/>
      <c r="H818" s="270"/>
      <c r="I818" s="270"/>
      <c r="J818" s="190" t="s">
        <v>33</v>
      </c>
      <c r="K818" s="187"/>
      <c r="L818" s="256"/>
      <c r="M818" s="255"/>
      <c r="N818" s="257">
        <f t="shared" si="35"/>
        <v>0</v>
      </c>
      <c r="O818" s="255"/>
      <c r="P818" s="255"/>
      <c r="Q818" s="255"/>
      <c r="R818" s="34"/>
      <c r="T818" s="164" t="s">
        <v>33</v>
      </c>
      <c r="U818" s="191" t="s">
        <v>49</v>
      </c>
      <c r="V818" s="53"/>
      <c r="W818" s="53"/>
      <c r="X818" s="53"/>
      <c r="Y818" s="53"/>
      <c r="Z818" s="53"/>
      <c r="AA818" s="55"/>
      <c r="AT818" s="15" t="s">
        <v>1134</v>
      </c>
      <c r="AU818" s="15" t="s">
        <v>24</v>
      </c>
      <c r="AY818" s="15" t="s">
        <v>1134</v>
      </c>
      <c r="BE818" s="103">
        <f t="shared" si="36"/>
        <v>0</v>
      </c>
      <c r="BF818" s="103">
        <f t="shared" si="37"/>
        <v>0</v>
      </c>
      <c r="BG818" s="103">
        <f t="shared" si="38"/>
        <v>0</v>
      </c>
      <c r="BH818" s="103">
        <f t="shared" si="39"/>
        <v>0</v>
      </c>
      <c r="BI818" s="103">
        <f t="shared" si="40"/>
        <v>0</v>
      </c>
      <c r="BJ818" s="15" t="s">
        <v>24</v>
      </c>
      <c r="BK818" s="103">
        <f t="shared" si="41"/>
        <v>0</v>
      </c>
    </row>
    <row r="819" spans="2:63" s="1" customFormat="1" ht="6.95" customHeight="1" x14ac:dyDescent="0.3">
      <c r="B819" s="56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8"/>
    </row>
  </sheetData>
  <sheetProtection password="CC35" sheet="1" objects="1" scenarios="1" formatColumns="0" formatRows="0" sort="0" autoFilter="0"/>
  <mergeCells count="1194">
    <mergeCell ref="N522:Q522"/>
    <mergeCell ref="N526:Q526"/>
    <mergeCell ref="N577:Q577"/>
    <mergeCell ref="N602:Q602"/>
    <mergeCell ref="N665:Q665"/>
    <mergeCell ref="N730:Q730"/>
    <mergeCell ref="N767:Q767"/>
    <mergeCell ref="N793:Q793"/>
    <mergeCell ref="H1:K1"/>
    <mergeCell ref="S2:AC2"/>
    <mergeCell ref="N141:Q141"/>
    <mergeCell ref="N142:Q142"/>
    <mergeCell ref="N143:Q143"/>
    <mergeCell ref="N158:Q158"/>
    <mergeCell ref="N247:Q247"/>
    <mergeCell ref="N340:Q340"/>
    <mergeCell ref="N345:Q345"/>
    <mergeCell ref="N347:Q347"/>
    <mergeCell ref="N348:Q348"/>
    <mergeCell ref="N384:Q384"/>
    <mergeCell ref="N391:Q391"/>
    <mergeCell ref="N400:Q400"/>
    <mergeCell ref="N412:Q412"/>
    <mergeCell ref="N480:Q480"/>
    <mergeCell ref="N496:Q496"/>
    <mergeCell ref="N498:Q498"/>
    <mergeCell ref="N504:Q504"/>
    <mergeCell ref="F813:I813"/>
    <mergeCell ref="L813:M813"/>
    <mergeCell ref="N813:Q813"/>
    <mergeCell ref="F814:I814"/>
    <mergeCell ref="L814:M814"/>
    <mergeCell ref="N814:Q814"/>
    <mergeCell ref="F815:I815"/>
    <mergeCell ref="L815:M815"/>
    <mergeCell ref="N815:Q815"/>
    <mergeCell ref="F816:I816"/>
    <mergeCell ref="L816:M816"/>
    <mergeCell ref="N816:Q816"/>
    <mergeCell ref="F817:I817"/>
    <mergeCell ref="L817:M817"/>
    <mergeCell ref="N817:Q817"/>
    <mergeCell ref="F818:I818"/>
    <mergeCell ref="L818:M818"/>
    <mergeCell ref="N818:Q818"/>
    <mergeCell ref="F807:I807"/>
    <mergeCell ref="L807:M807"/>
    <mergeCell ref="N807:Q807"/>
    <mergeCell ref="F808:I808"/>
    <mergeCell ref="L808:M808"/>
    <mergeCell ref="N808:Q808"/>
    <mergeCell ref="F809:I809"/>
    <mergeCell ref="L809:M809"/>
    <mergeCell ref="N809:Q809"/>
    <mergeCell ref="F810:I810"/>
    <mergeCell ref="L810:M810"/>
    <mergeCell ref="N810:Q810"/>
    <mergeCell ref="F811:I811"/>
    <mergeCell ref="L811:M811"/>
    <mergeCell ref="N811:Q811"/>
    <mergeCell ref="F812:I812"/>
    <mergeCell ref="L812:M812"/>
    <mergeCell ref="N812:Q812"/>
    <mergeCell ref="F801:I801"/>
    <mergeCell ref="L801:M801"/>
    <mergeCell ref="N801:Q801"/>
    <mergeCell ref="F802:I802"/>
    <mergeCell ref="L802:M802"/>
    <mergeCell ref="N802:Q802"/>
    <mergeCell ref="F803:I803"/>
    <mergeCell ref="L803:M803"/>
    <mergeCell ref="N803:Q803"/>
    <mergeCell ref="F804:I804"/>
    <mergeCell ref="L804:M804"/>
    <mergeCell ref="N804:Q804"/>
    <mergeCell ref="F805:I805"/>
    <mergeCell ref="L805:M805"/>
    <mergeCell ref="N805:Q805"/>
    <mergeCell ref="F806:I806"/>
    <mergeCell ref="L806:M806"/>
    <mergeCell ref="N806:Q806"/>
    <mergeCell ref="F795:I795"/>
    <mergeCell ref="L795:M795"/>
    <mergeCell ref="N795:Q795"/>
    <mergeCell ref="F796:I796"/>
    <mergeCell ref="L796:M796"/>
    <mergeCell ref="N796:Q796"/>
    <mergeCell ref="F797:I797"/>
    <mergeCell ref="L797:M797"/>
    <mergeCell ref="N797:Q797"/>
    <mergeCell ref="F798:I798"/>
    <mergeCell ref="L798:M798"/>
    <mergeCell ref="N798:Q798"/>
    <mergeCell ref="F799:I799"/>
    <mergeCell ref="L799:M799"/>
    <mergeCell ref="N799:Q799"/>
    <mergeCell ref="F800:I800"/>
    <mergeCell ref="L800:M800"/>
    <mergeCell ref="N800:Q800"/>
    <mergeCell ref="F781:I781"/>
    <mergeCell ref="F782:I782"/>
    <mergeCell ref="F783:I783"/>
    <mergeCell ref="F784:I784"/>
    <mergeCell ref="F785:I785"/>
    <mergeCell ref="F786:I786"/>
    <mergeCell ref="F787:I787"/>
    <mergeCell ref="F788:I788"/>
    <mergeCell ref="L788:M788"/>
    <mergeCell ref="N788:Q788"/>
    <mergeCell ref="F789:I789"/>
    <mergeCell ref="F790:I790"/>
    <mergeCell ref="L790:M790"/>
    <mergeCell ref="N790:Q790"/>
    <mergeCell ref="F791:I791"/>
    <mergeCell ref="F792:I792"/>
    <mergeCell ref="F794:I794"/>
    <mergeCell ref="L794:M794"/>
    <mergeCell ref="N794:Q794"/>
    <mergeCell ref="F765:I765"/>
    <mergeCell ref="F766:I766"/>
    <mergeCell ref="F768:I768"/>
    <mergeCell ref="L768:M768"/>
    <mergeCell ref="N768:Q768"/>
    <mergeCell ref="F769:I769"/>
    <mergeCell ref="F770:I770"/>
    <mergeCell ref="F771:I771"/>
    <mergeCell ref="F772:I772"/>
    <mergeCell ref="F773:I773"/>
    <mergeCell ref="F774:I774"/>
    <mergeCell ref="F775:I775"/>
    <mergeCell ref="F776:I776"/>
    <mergeCell ref="F777:I777"/>
    <mergeCell ref="F778:I778"/>
    <mergeCell ref="F779:I779"/>
    <mergeCell ref="F780:I780"/>
    <mergeCell ref="L780:M780"/>
    <mergeCell ref="N780:Q780"/>
    <mergeCell ref="F748:I748"/>
    <mergeCell ref="F749:I749"/>
    <mergeCell ref="F750:I750"/>
    <mergeCell ref="F751:I751"/>
    <mergeCell ref="F752:I752"/>
    <mergeCell ref="F753:I753"/>
    <mergeCell ref="F754:I754"/>
    <mergeCell ref="F755:I755"/>
    <mergeCell ref="F756:I756"/>
    <mergeCell ref="F757:I757"/>
    <mergeCell ref="F758:I758"/>
    <mergeCell ref="F759:I759"/>
    <mergeCell ref="F760:I760"/>
    <mergeCell ref="F761:I761"/>
    <mergeCell ref="F762:I762"/>
    <mergeCell ref="F763:I763"/>
    <mergeCell ref="F764:I764"/>
    <mergeCell ref="F737:I737"/>
    <mergeCell ref="F738:I738"/>
    <mergeCell ref="F739:I739"/>
    <mergeCell ref="L739:M739"/>
    <mergeCell ref="N739:Q739"/>
    <mergeCell ref="F740:I740"/>
    <mergeCell ref="L740:M740"/>
    <mergeCell ref="N740:Q740"/>
    <mergeCell ref="F741:I741"/>
    <mergeCell ref="L741:M741"/>
    <mergeCell ref="N741:Q741"/>
    <mergeCell ref="F742:I742"/>
    <mergeCell ref="F743:I743"/>
    <mergeCell ref="F744:I744"/>
    <mergeCell ref="F745:I745"/>
    <mergeCell ref="F746:I746"/>
    <mergeCell ref="F747:I747"/>
    <mergeCell ref="F721:I721"/>
    <mergeCell ref="F722:I722"/>
    <mergeCell ref="F723:I723"/>
    <mergeCell ref="F724:I724"/>
    <mergeCell ref="F725:I725"/>
    <mergeCell ref="F726:I726"/>
    <mergeCell ref="F727:I727"/>
    <mergeCell ref="F728:I728"/>
    <mergeCell ref="F729:I729"/>
    <mergeCell ref="F731:I731"/>
    <mergeCell ref="L731:M731"/>
    <mergeCell ref="N731:Q731"/>
    <mergeCell ref="F732:I732"/>
    <mergeCell ref="F733:I733"/>
    <mergeCell ref="F734:I734"/>
    <mergeCell ref="F735:I735"/>
    <mergeCell ref="F736:I736"/>
    <mergeCell ref="F707:I707"/>
    <mergeCell ref="F708:I708"/>
    <mergeCell ref="F709:I709"/>
    <mergeCell ref="F710:I710"/>
    <mergeCell ref="L710:M710"/>
    <mergeCell ref="N710:Q710"/>
    <mergeCell ref="F711:I711"/>
    <mergeCell ref="F712:I712"/>
    <mergeCell ref="F713:I713"/>
    <mergeCell ref="F714:I714"/>
    <mergeCell ref="F715:I715"/>
    <mergeCell ref="F716:I716"/>
    <mergeCell ref="F717:I717"/>
    <mergeCell ref="F718:I718"/>
    <mergeCell ref="F719:I719"/>
    <mergeCell ref="F720:I720"/>
    <mergeCell ref="L720:M720"/>
    <mergeCell ref="N720:Q720"/>
    <mergeCell ref="F694:I694"/>
    <mergeCell ref="F695:I695"/>
    <mergeCell ref="F696:I696"/>
    <mergeCell ref="L696:M696"/>
    <mergeCell ref="N696:Q696"/>
    <mergeCell ref="F697:I697"/>
    <mergeCell ref="F698:I698"/>
    <mergeCell ref="F699:I699"/>
    <mergeCell ref="F700:I700"/>
    <mergeCell ref="L700:M700"/>
    <mergeCell ref="N700:Q700"/>
    <mergeCell ref="F701:I701"/>
    <mergeCell ref="F702:I702"/>
    <mergeCell ref="F703:I703"/>
    <mergeCell ref="F704:I704"/>
    <mergeCell ref="F705:I705"/>
    <mergeCell ref="F706:I706"/>
    <mergeCell ref="F679:I679"/>
    <mergeCell ref="F680:I680"/>
    <mergeCell ref="F681:I681"/>
    <mergeCell ref="F682:I682"/>
    <mergeCell ref="F683:I683"/>
    <mergeCell ref="F684:I684"/>
    <mergeCell ref="F685:I685"/>
    <mergeCell ref="F686:I686"/>
    <mergeCell ref="L686:M686"/>
    <mergeCell ref="N686:Q686"/>
    <mergeCell ref="F687:I687"/>
    <mergeCell ref="F688:I688"/>
    <mergeCell ref="F689:I689"/>
    <mergeCell ref="F690:I690"/>
    <mergeCell ref="F691:I691"/>
    <mergeCell ref="F692:I692"/>
    <mergeCell ref="F693:I693"/>
    <mergeCell ref="F670:I670"/>
    <mergeCell ref="L670:M670"/>
    <mergeCell ref="N670:Q670"/>
    <mergeCell ref="F671:I671"/>
    <mergeCell ref="F672:I672"/>
    <mergeCell ref="L672:M672"/>
    <mergeCell ref="N672:Q672"/>
    <mergeCell ref="F673:I673"/>
    <mergeCell ref="F674:I674"/>
    <mergeCell ref="L674:M674"/>
    <mergeCell ref="N674:Q674"/>
    <mergeCell ref="F675:I675"/>
    <mergeCell ref="F676:I676"/>
    <mergeCell ref="L676:M676"/>
    <mergeCell ref="N676:Q676"/>
    <mergeCell ref="F677:I677"/>
    <mergeCell ref="F678:I678"/>
    <mergeCell ref="F660:I660"/>
    <mergeCell ref="F661:I661"/>
    <mergeCell ref="F662:I662"/>
    <mergeCell ref="L662:M662"/>
    <mergeCell ref="N662:Q662"/>
    <mergeCell ref="F663:I663"/>
    <mergeCell ref="F664:I664"/>
    <mergeCell ref="L664:M664"/>
    <mergeCell ref="N664:Q664"/>
    <mergeCell ref="F666:I666"/>
    <mergeCell ref="L666:M666"/>
    <mergeCell ref="N666:Q666"/>
    <mergeCell ref="F667:I667"/>
    <mergeCell ref="F668:I668"/>
    <mergeCell ref="L668:M668"/>
    <mergeCell ref="N668:Q668"/>
    <mergeCell ref="F669:I669"/>
    <mergeCell ref="F651:I651"/>
    <mergeCell ref="F652:I652"/>
    <mergeCell ref="L652:M652"/>
    <mergeCell ref="N652:Q652"/>
    <mergeCell ref="F653:I653"/>
    <mergeCell ref="F654:I654"/>
    <mergeCell ref="L654:M654"/>
    <mergeCell ref="N654:Q654"/>
    <mergeCell ref="F655:I655"/>
    <mergeCell ref="L655:M655"/>
    <mergeCell ref="N655:Q655"/>
    <mergeCell ref="F656:I656"/>
    <mergeCell ref="F657:I657"/>
    <mergeCell ref="F658:I658"/>
    <mergeCell ref="F659:I659"/>
    <mergeCell ref="L659:M659"/>
    <mergeCell ref="N659:Q659"/>
    <mergeCell ref="F638:I638"/>
    <mergeCell ref="F639:I639"/>
    <mergeCell ref="F640:I640"/>
    <mergeCell ref="L640:M640"/>
    <mergeCell ref="N640:Q640"/>
    <mergeCell ref="F641:I641"/>
    <mergeCell ref="F642:I642"/>
    <mergeCell ref="F643:I643"/>
    <mergeCell ref="F644:I644"/>
    <mergeCell ref="L644:M644"/>
    <mergeCell ref="N644:Q644"/>
    <mergeCell ref="F645:I645"/>
    <mergeCell ref="F646:I646"/>
    <mergeCell ref="F647:I647"/>
    <mergeCell ref="F648:I648"/>
    <mergeCell ref="F649:I649"/>
    <mergeCell ref="F650:I650"/>
    <mergeCell ref="F629:I629"/>
    <mergeCell ref="L629:M629"/>
    <mergeCell ref="N629:Q629"/>
    <mergeCell ref="F630:I630"/>
    <mergeCell ref="L630:M630"/>
    <mergeCell ref="N630:Q630"/>
    <mergeCell ref="F631:I631"/>
    <mergeCell ref="F632:I632"/>
    <mergeCell ref="F633:I633"/>
    <mergeCell ref="F634:I634"/>
    <mergeCell ref="L634:M634"/>
    <mergeCell ref="N634:Q634"/>
    <mergeCell ref="F635:I635"/>
    <mergeCell ref="L635:M635"/>
    <mergeCell ref="N635:Q635"/>
    <mergeCell ref="F636:I636"/>
    <mergeCell ref="F637:I637"/>
    <mergeCell ref="L637:M637"/>
    <mergeCell ref="N637:Q637"/>
    <mergeCell ref="F612:I612"/>
    <mergeCell ref="F613:I613"/>
    <mergeCell ref="F614:I614"/>
    <mergeCell ref="F615:I615"/>
    <mergeCell ref="F616:I616"/>
    <mergeCell ref="F617:I617"/>
    <mergeCell ref="F618:I618"/>
    <mergeCell ref="F619:I619"/>
    <mergeCell ref="F620:I620"/>
    <mergeCell ref="F621:I621"/>
    <mergeCell ref="F622:I622"/>
    <mergeCell ref="F623:I623"/>
    <mergeCell ref="F624:I624"/>
    <mergeCell ref="F625:I625"/>
    <mergeCell ref="F626:I626"/>
    <mergeCell ref="F627:I627"/>
    <mergeCell ref="F628:I628"/>
    <mergeCell ref="F600:I600"/>
    <mergeCell ref="L600:M600"/>
    <mergeCell ref="N600:Q600"/>
    <mergeCell ref="F601:I601"/>
    <mergeCell ref="L601:M601"/>
    <mergeCell ref="N601:Q601"/>
    <mergeCell ref="F603:I603"/>
    <mergeCell ref="L603:M603"/>
    <mergeCell ref="N603:Q603"/>
    <mergeCell ref="F604:I604"/>
    <mergeCell ref="F605:I605"/>
    <mergeCell ref="F606:I606"/>
    <mergeCell ref="F607:I607"/>
    <mergeCell ref="F608:I608"/>
    <mergeCell ref="F609:I609"/>
    <mergeCell ref="F610:I610"/>
    <mergeCell ref="F611:I611"/>
    <mergeCell ref="F587:I587"/>
    <mergeCell ref="L587:M587"/>
    <mergeCell ref="N587:Q587"/>
    <mergeCell ref="F588:I588"/>
    <mergeCell ref="F589:I589"/>
    <mergeCell ref="F590:I590"/>
    <mergeCell ref="F591:I591"/>
    <mergeCell ref="L591:M591"/>
    <mergeCell ref="N591:Q591"/>
    <mergeCell ref="F592:I592"/>
    <mergeCell ref="F593:I593"/>
    <mergeCell ref="F594:I594"/>
    <mergeCell ref="F595:I595"/>
    <mergeCell ref="F596:I596"/>
    <mergeCell ref="F597:I597"/>
    <mergeCell ref="F598:I598"/>
    <mergeCell ref="F599:I599"/>
    <mergeCell ref="L599:M599"/>
    <mergeCell ref="N599:Q599"/>
    <mergeCell ref="F575:I575"/>
    <mergeCell ref="F576:I576"/>
    <mergeCell ref="L576:M576"/>
    <mergeCell ref="N576:Q576"/>
    <mergeCell ref="F578:I578"/>
    <mergeCell ref="L578:M578"/>
    <mergeCell ref="N578:Q578"/>
    <mergeCell ref="F579:I579"/>
    <mergeCell ref="F580:I580"/>
    <mergeCell ref="F581:I581"/>
    <mergeCell ref="F582:I582"/>
    <mergeCell ref="F583:I583"/>
    <mergeCell ref="F584:I584"/>
    <mergeCell ref="F585:I585"/>
    <mergeCell ref="F586:I586"/>
    <mergeCell ref="L586:M586"/>
    <mergeCell ref="N586:Q586"/>
    <mergeCell ref="F564:I564"/>
    <mergeCell ref="F565:I565"/>
    <mergeCell ref="F566:I566"/>
    <mergeCell ref="F567:I567"/>
    <mergeCell ref="F568:I568"/>
    <mergeCell ref="F569:I569"/>
    <mergeCell ref="L569:M569"/>
    <mergeCell ref="N569:Q569"/>
    <mergeCell ref="F570:I570"/>
    <mergeCell ref="L570:M570"/>
    <mergeCell ref="N570:Q570"/>
    <mergeCell ref="F571:I571"/>
    <mergeCell ref="F572:I572"/>
    <mergeCell ref="L572:M572"/>
    <mergeCell ref="N572:Q572"/>
    <mergeCell ref="F573:I573"/>
    <mergeCell ref="F574:I574"/>
    <mergeCell ref="L574:M574"/>
    <mergeCell ref="N574:Q574"/>
    <mergeCell ref="F552:I552"/>
    <mergeCell ref="F553:I553"/>
    <mergeCell ref="L553:M553"/>
    <mergeCell ref="N553:Q553"/>
    <mergeCell ref="F554:I554"/>
    <mergeCell ref="F555:I555"/>
    <mergeCell ref="F556:I556"/>
    <mergeCell ref="F557:I557"/>
    <mergeCell ref="F558:I558"/>
    <mergeCell ref="F559:I559"/>
    <mergeCell ref="F560:I560"/>
    <mergeCell ref="L560:M560"/>
    <mergeCell ref="N560:Q560"/>
    <mergeCell ref="F561:I561"/>
    <mergeCell ref="F562:I562"/>
    <mergeCell ref="F563:I563"/>
    <mergeCell ref="L563:M563"/>
    <mergeCell ref="N563:Q563"/>
    <mergeCell ref="F539:I539"/>
    <mergeCell ref="F540:I540"/>
    <mergeCell ref="L540:M540"/>
    <mergeCell ref="N540:Q540"/>
    <mergeCell ref="F541:I541"/>
    <mergeCell ref="F542:I542"/>
    <mergeCell ref="F543:I543"/>
    <mergeCell ref="F544:I544"/>
    <mergeCell ref="F545:I545"/>
    <mergeCell ref="F546:I546"/>
    <mergeCell ref="L546:M546"/>
    <mergeCell ref="N546:Q546"/>
    <mergeCell ref="F547:I547"/>
    <mergeCell ref="F548:I548"/>
    <mergeCell ref="F549:I549"/>
    <mergeCell ref="F550:I550"/>
    <mergeCell ref="F551:I551"/>
    <mergeCell ref="F530:I530"/>
    <mergeCell ref="F531:I531"/>
    <mergeCell ref="L531:M531"/>
    <mergeCell ref="N531:Q531"/>
    <mergeCell ref="F532:I532"/>
    <mergeCell ref="F533:I533"/>
    <mergeCell ref="F534:I534"/>
    <mergeCell ref="L534:M534"/>
    <mergeCell ref="N534:Q534"/>
    <mergeCell ref="F535:I535"/>
    <mergeCell ref="F536:I536"/>
    <mergeCell ref="L536:M536"/>
    <mergeCell ref="N536:Q536"/>
    <mergeCell ref="F537:I537"/>
    <mergeCell ref="F538:I538"/>
    <mergeCell ref="L538:M538"/>
    <mergeCell ref="N538:Q538"/>
    <mergeCell ref="F523:I523"/>
    <mergeCell ref="L523:M523"/>
    <mergeCell ref="N523:Q523"/>
    <mergeCell ref="F524:I524"/>
    <mergeCell ref="L524:M524"/>
    <mergeCell ref="N524:Q524"/>
    <mergeCell ref="F525:I525"/>
    <mergeCell ref="L525:M525"/>
    <mergeCell ref="N525:Q525"/>
    <mergeCell ref="F527:I527"/>
    <mergeCell ref="L527:M527"/>
    <mergeCell ref="N527:Q527"/>
    <mergeCell ref="F528:I528"/>
    <mergeCell ref="L528:M528"/>
    <mergeCell ref="N528:Q528"/>
    <mergeCell ref="F529:I529"/>
    <mergeCell ref="L529:M529"/>
    <mergeCell ref="N529:Q529"/>
    <mergeCell ref="F515:I515"/>
    <mergeCell ref="L515:M515"/>
    <mergeCell ref="N515:Q515"/>
    <mergeCell ref="F516:I516"/>
    <mergeCell ref="L516:M516"/>
    <mergeCell ref="N516:Q516"/>
    <mergeCell ref="F518:I518"/>
    <mergeCell ref="L518:M518"/>
    <mergeCell ref="N518:Q518"/>
    <mergeCell ref="F519:I519"/>
    <mergeCell ref="L519:M519"/>
    <mergeCell ref="N519:Q519"/>
    <mergeCell ref="F520:I520"/>
    <mergeCell ref="L520:M520"/>
    <mergeCell ref="N520:Q520"/>
    <mergeCell ref="F521:I521"/>
    <mergeCell ref="L521:M521"/>
    <mergeCell ref="N521:Q521"/>
    <mergeCell ref="N517:Q517"/>
    <mergeCell ref="F506:I506"/>
    <mergeCell ref="L506:M506"/>
    <mergeCell ref="N506:Q506"/>
    <mergeCell ref="F507:I507"/>
    <mergeCell ref="F508:I508"/>
    <mergeCell ref="L508:M508"/>
    <mergeCell ref="N508:Q508"/>
    <mergeCell ref="F509:I509"/>
    <mergeCell ref="F511:I511"/>
    <mergeCell ref="L511:M511"/>
    <mergeCell ref="N511:Q511"/>
    <mergeCell ref="F512:I512"/>
    <mergeCell ref="F513:I513"/>
    <mergeCell ref="L513:M513"/>
    <mergeCell ref="N513:Q513"/>
    <mergeCell ref="F514:I514"/>
    <mergeCell ref="L514:M514"/>
    <mergeCell ref="N514:Q514"/>
    <mergeCell ref="N510:Q510"/>
    <mergeCell ref="F497:I497"/>
    <mergeCell ref="L497:M497"/>
    <mergeCell ref="N497:Q497"/>
    <mergeCell ref="F499:I499"/>
    <mergeCell ref="L499:M499"/>
    <mergeCell ref="N499:Q499"/>
    <mergeCell ref="F500:I500"/>
    <mergeCell ref="L500:M500"/>
    <mergeCell ref="N500:Q500"/>
    <mergeCell ref="F501:I501"/>
    <mergeCell ref="L501:M501"/>
    <mergeCell ref="N501:Q501"/>
    <mergeCell ref="F502:I502"/>
    <mergeCell ref="L502:M502"/>
    <mergeCell ref="N502:Q502"/>
    <mergeCell ref="F503:I503"/>
    <mergeCell ref="F505:I505"/>
    <mergeCell ref="L505:M505"/>
    <mergeCell ref="N505:Q505"/>
    <mergeCell ref="F488:I488"/>
    <mergeCell ref="L488:M488"/>
    <mergeCell ref="N488:Q488"/>
    <mergeCell ref="F489:I489"/>
    <mergeCell ref="L489:M489"/>
    <mergeCell ref="N489:Q489"/>
    <mergeCell ref="F490:I490"/>
    <mergeCell ref="L490:M490"/>
    <mergeCell ref="N490:Q490"/>
    <mergeCell ref="F491:I491"/>
    <mergeCell ref="F492:I492"/>
    <mergeCell ref="L492:M492"/>
    <mergeCell ref="N492:Q492"/>
    <mergeCell ref="F493:I493"/>
    <mergeCell ref="F494:I494"/>
    <mergeCell ref="F495:I495"/>
    <mergeCell ref="L495:M495"/>
    <mergeCell ref="N495:Q495"/>
    <mergeCell ref="F478:I478"/>
    <mergeCell ref="F479:I479"/>
    <mergeCell ref="L479:M479"/>
    <mergeCell ref="N479:Q479"/>
    <mergeCell ref="F481:I481"/>
    <mergeCell ref="L481:M481"/>
    <mergeCell ref="N481:Q481"/>
    <mergeCell ref="F482:I482"/>
    <mergeCell ref="F483:I483"/>
    <mergeCell ref="L483:M483"/>
    <mergeCell ref="N483:Q483"/>
    <mergeCell ref="F484:I484"/>
    <mergeCell ref="F485:I485"/>
    <mergeCell ref="L485:M485"/>
    <mergeCell ref="N485:Q485"/>
    <mergeCell ref="F486:I486"/>
    <mergeCell ref="F487:I487"/>
    <mergeCell ref="F472:I472"/>
    <mergeCell ref="L472:M472"/>
    <mergeCell ref="N472:Q472"/>
    <mergeCell ref="F473:I473"/>
    <mergeCell ref="L473:M473"/>
    <mergeCell ref="N473:Q473"/>
    <mergeCell ref="F474:I474"/>
    <mergeCell ref="L474:M474"/>
    <mergeCell ref="N474:Q474"/>
    <mergeCell ref="F475:I475"/>
    <mergeCell ref="L475:M475"/>
    <mergeCell ref="N475:Q475"/>
    <mergeCell ref="F476:I476"/>
    <mergeCell ref="L476:M476"/>
    <mergeCell ref="N476:Q476"/>
    <mergeCell ref="F477:I477"/>
    <mergeCell ref="L477:M477"/>
    <mergeCell ref="N477:Q477"/>
    <mergeCell ref="F465:I465"/>
    <mergeCell ref="L465:M465"/>
    <mergeCell ref="N465:Q465"/>
    <mergeCell ref="F466:I466"/>
    <mergeCell ref="L466:M466"/>
    <mergeCell ref="N466:Q466"/>
    <mergeCell ref="F467:I467"/>
    <mergeCell ref="F468:I468"/>
    <mergeCell ref="L468:M468"/>
    <mergeCell ref="N468:Q468"/>
    <mergeCell ref="F469:I469"/>
    <mergeCell ref="L469:M469"/>
    <mergeCell ref="N469:Q469"/>
    <mergeCell ref="F470:I470"/>
    <mergeCell ref="L470:M470"/>
    <mergeCell ref="N470:Q470"/>
    <mergeCell ref="F471:I471"/>
    <mergeCell ref="L471:M471"/>
    <mergeCell ref="N471:Q471"/>
    <mergeCell ref="F456:I456"/>
    <mergeCell ref="F457:I457"/>
    <mergeCell ref="L457:M457"/>
    <mergeCell ref="N457:Q457"/>
    <mergeCell ref="F458:I458"/>
    <mergeCell ref="L458:M458"/>
    <mergeCell ref="N458:Q458"/>
    <mergeCell ref="F459:I459"/>
    <mergeCell ref="F460:I460"/>
    <mergeCell ref="F461:I461"/>
    <mergeCell ref="L461:M461"/>
    <mergeCell ref="N461:Q461"/>
    <mergeCell ref="F462:I462"/>
    <mergeCell ref="F463:I463"/>
    <mergeCell ref="L463:M463"/>
    <mergeCell ref="N463:Q463"/>
    <mergeCell ref="F464:I464"/>
    <mergeCell ref="F447:I447"/>
    <mergeCell ref="F448:I448"/>
    <mergeCell ref="L448:M448"/>
    <mergeCell ref="N448:Q448"/>
    <mergeCell ref="F449:I449"/>
    <mergeCell ref="F450:I450"/>
    <mergeCell ref="L450:M450"/>
    <mergeCell ref="N450:Q450"/>
    <mergeCell ref="F451:I451"/>
    <mergeCell ref="F452:I452"/>
    <mergeCell ref="L452:M452"/>
    <mergeCell ref="N452:Q452"/>
    <mergeCell ref="F453:I453"/>
    <mergeCell ref="F454:I454"/>
    <mergeCell ref="L454:M454"/>
    <mergeCell ref="N454:Q454"/>
    <mergeCell ref="F455:I455"/>
    <mergeCell ref="L455:M455"/>
    <mergeCell ref="N455:Q455"/>
    <mergeCell ref="F438:I438"/>
    <mergeCell ref="F439:I439"/>
    <mergeCell ref="L439:M439"/>
    <mergeCell ref="N439:Q439"/>
    <mergeCell ref="F440:I440"/>
    <mergeCell ref="F441:I441"/>
    <mergeCell ref="L441:M441"/>
    <mergeCell ref="N441:Q441"/>
    <mergeCell ref="F442:I442"/>
    <mergeCell ref="F443:I443"/>
    <mergeCell ref="L443:M443"/>
    <mergeCell ref="N443:Q443"/>
    <mergeCell ref="F444:I444"/>
    <mergeCell ref="F445:I445"/>
    <mergeCell ref="L445:M445"/>
    <mergeCell ref="N445:Q445"/>
    <mergeCell ref="F446:I446"/>
    <mergeCell ref="F429:I429"/>
    <mergeCell ref="F430:I430"/>
    <mergeCell ref="L430:M430"/>
    <mergeCell ref="N430:Q430"/>
    <mergeCell ref="F431:I431"/>
    <mergeCell ref="F432:I432"/>
    <mergeCell ref="L432:M432"/>
    <mergeCell ref="N432:Q432"/>
    <mergeCell ref="F433:I433"/>
    <mergeCell ref="F434:I434"/>
    <mergeCell ref="F435:I435"/>
    <mergeCell ref="L435:M435"/>
    <mergeCell ref="N435:Q435"/>
    <mergeCell ref="F436:I436"/>
    <mergeCell ref="F437:I437"/>
    <mergeCell ref="L437:M437"/>
    <mergeCell ref="N437:Q437"/>
    <mergeCell ref="F422:I422"/>
    <mergeCell ref="F423:I423"/>
    <mergeCell ref="L423:M423"/>
    <mergeCell ref="N423:Q423"/>
    <mergeCell ref="F424:I424"/>
    <mergeCell ref="L424:M424"/>
    <mergeCell ref="N424:Q424"/>
    <mergeCell ref="F425:I425"/>
    <mergeCell ref="L425:M425"/>
    <mergeCell ref="N425:Q425"/>
    <mergeCell ref="F426:I426"/>
    <mergeCell ref="L426:M426"/>
    <mergeCell ref="N426:Q426"/>
    <mergeCell ref="F427:I427"/>
    <mergeCell ref="F428:I428"/>
    <mergeCell ref="L428:M428"/>
    <mergeCell ref="N428:Q428"/>
    <mergeCell ref="F413:I413"/>
    <mergeCell ref="L413:M413"/>
    <mergeCell ref="N413:Q413"/>
    <mergeCell ref="F414:I414"/>
    <mergeCell ref="L414:M414"/>
    <mergeCell ref="N414:Q414"/>
    <mergeCell ref="F415:I415"/>
    <mergeCell ref="F416:I416"/>
    <mergeCell ref="F417:I417"/>
    <mergeCell ref="L417:M417"/>
    <mergeCell ref="N417:Q417"/>
    <mergeCell ref="F418:I418"/>
    <mergeCell ref="F419:I419"/>
    <mergeCell ref="L419:M419"/>
    <mergeCell ref="N419:Q419"/>
    <mergeCell ref="F420:I420"/>
    <mergeCell ref="F421:I421"/>
    <mergeCell ref="L421:M421"/>
    <mergeCell ref="N421:Q421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398:I398"/>
    <mergeCell ref="F399:I399"/>
    <mergeCell ref="L399:M399"/>
    <mergeCell ref="N399:Q399"/>
    <mergeCell ref="F401:I401"/>
    <mergeCell ref="L401:M401"/>
    <mergeCell ref="N401:Q401"/>
    <mergeCell ref="F402:I402"/>
    <mergeCell ref="L402:M402"/>
    <mergeCell ref="N402:Q402"/>
    <mergeCell ref="F403:I403"/>
    <mergeCell ref="L403:M403"/>
    <mergeCell ref="N403:Q403"/>
    <mergeCell ref="F404:I404"/>
    <mergeCell ref="L404:M404"/>
    <mergeCell ref="N404:Q404"/>
    <mergeCell ref="F405:I405"/>
    <mergeCell ref="L405:M405"/>
    <mergeCell ref="N405:Q405"/>
    <mergeCell ref="F392:I392"/>
    <mergeCell ref="L392:M392"/>
    <mergeCell ref="N392:Q392"/>
    <mergeCell ref="F393:I393"/>
    <mergeCell ref="L393:M393"/>
    <mergeCell ref="N393:Q393"/>
    <mergeCell ref="F394:I394"/>
    <mergeCell ref="L394:M394"/>
    <mergeCell ref="N394:Q394"/>
    <mergeCell ref="F395:I395"/>
    <mergeCell ref="L395:M395"/>
    <mergeCell ref="N395:Q395"/>
    <mergeCell ref="F396:I396"/>
    <mergeCell ref="L396:M396"/>
    <mergeCell ref="N396:Q396"/>
    <mergeCell ref="F397:I397"/>
    <mergeCell ref="L397:M397"/>
    <mergeCell ref="N397:Q397"/>
    <mergeCell ref="L383:M383"/>
    <mergeCell ref="N383:Q383"/>
    <mergeCell ref="F385:I385"/>
    <mergeCell ref="L385:M385"/>
    <mergeCell ref="N385:Q385"/>
    <mergeCell ref="F386:I386"/>
    <mergeCell ref="F387:I387"/>
    <mergeCell ref="L387:M387"/>
    <mergeCell ref="N387:Q387"/>
    <mergeCell ref="F388:I388"/>
    <mergeCell ref="L388:M388"/>
    <mergeCell ref="N388:Q388"/>
    <mergeCell ref="F389:I389"/>
    <mergeCell ref="L389:M389"/>
    <mergeCell ref="N389:Q389"/>
    <mergeCell ref="F390:I390"/>
    <mergeCell ref="L390:M390"/>
    <mergeCell ref="N390:Q390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52:I352"/>
    <mergeCell ref="F353:I353"/>
    <mergeCell ref="F354:I354"/>
    <mergeCell ref="F355:I355"/>
    <mergeCell ref="F356:I356"/>
    <mergeCell ref="F357:I357"/>
    <mergeCell ref="L357:M357"/>
    <mergeCell ref="N357:Q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42:I342"/>
    <mergeCell ref="L342:M342"/>
    <mergeCell ref="N342:Q342"/>
    <mergeCell ref="F343:I343"/>
    <mergeCell ref="L343:M343"/>
    <mergeCell ref="N343:Q343"/>
    <mergeCell ref="F344:I344"/>
    <mergeCell ref="L344:M344"/>
    <mergeCell ref="N344:Q344"/>
    <mergeCell ref="F346:I346"/>
    <mergeCell ref="L346:M346"/>
    <mergeCell ref="N346:Q346"/>
    <mergeCell ref="F349:I349"/>
    <mergeCell ref="L349:M349"/>
    <mergeCell ref="N349:Q349"/>
    <mergeCell ref="F350:I350"/>
    <mergeCell ref="F351:I351"/>
    <mergeCell ref="F326:I326"/>
    <mergeCell ref="F327:I327"/>
    <mergeCell ref="F328:I328"/>
    <mergeCell ref="F329:I329"/>
    <mergeCell ref="F330:I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1:I341"/>
    <mergeCell ref="L341:M341"/>
    <mergeCell ref="N341:Q341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00:I300"/>
    <mergeCell ref="L300:M300"/>
    <mergeCell ref="N300:Q300"/>
    <mergeCell ref="F301:I301"/>
    <mergeCell ref="F302:I302"/>
    <mergeCell ref="L302:M302"/>
    <mergeCell ref="N302:Q302"/>
    <mergeCell ref="F303:I303"/>
    <mergeCell ref="F304:I304"/>
    <mergeCell ref="L304:M304"/>
    <mergeCell ref="N304:Q304"/>
    <mergeCell ref="F305:I305"/>
    <mergeCell ref="F306:I306"/>
    <mergeCell ref="L306:M306"/>
    <mergeCell ref="N306:Q306"/>
    <mergeCell ref="F307:I307"/>
    <mergeCell ref="F308:I308"/>
    <mergeCell ref="F291:I291"/>
    <mergeCell ref="L291:M291"/>
    <mergeCell ref="N291:Q291"/>
    <mergeCell ref="F292:I292"/>
    <mergeCell ref="F293:I293"/>
    <mergeCell ref="L293:M293"/>
    <mergeCell ref="N293:Q293"/>
    <mergeCell ref="F294:I294"/>
    <mergeCell ref="F295:I295"/>
    <mergeCell ref="L295:M295"/>
    <mergeCell ref="N295:Q295"/>
    <mergeCell ref="F296:I296"/>
    <mergeCell ref="F297:I297"/>
    <mergeCell ref="F298:I298"/>
    <mergeCell ref="L298:M298"/>
    <mergeCell ref="N298:Q298"/>
    <mergeCell ref="F299:I299"/>
    <mergeCell ref="F278:I278"/>
    <mergeCell ref="F279:I279"/>
    <mergeCell ref="F280:I280"/>
    <mergeCell ref="F281:I281"/>
    <mergeCell ref="F282:I282"/>
    <mergeCell ref="F283:I283"/>
    <mergeCell ref="F284:I284"/>
    <mergeCell ref="F285:I285"/>
    <mergeCell ref="F286:I286"/>
    <mergeCell ref="F287:I287"/>
    <mergeCell ref="L287:M287"/>
    <mergeCell ref="N287:Q287"/>
    <mergeCell ref="F288:I288"/>
    <mergeCell ref="F289:I289"/>
    <mergeCell ref="L289:M289"/>
    <mergeCell ref="N289:Q289"/>
    <mergeCell ref="F290:I290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L276:M276"/>
    <mergeCell ref="N276:Q276"/>
    <mergeCell ref="F277:I277"/>
    <mergeCell ref="L277:M277"/>
    <mergeCell ref="N277:Q277"/>
    <mergeCell ref="F253:I253"/>
    <mergeCell ref="F254:I254"/>
    <mergeCell ref="F255:I255"/>
    <mergeCell ref="F256:I256"/>
    <mergeCell ref="L256:M256"/>
    <mergeCell ref="N256:Q256"/>
    <mergeCell ref="F257:I257"/>
    <mergeCell ref="F258:I258"/>
    <mergeCell ref="F259:I259"/>
    <mergeCell ref="L259:M259"/>
    <mergeCell ref="N259:Q259"/>
    <mergeCell ref="F260:I260"/>
    <mergeCell ref="F261:I261"/>
    <mergeCell ref="F262:I262"/>
    <mergeCell ref="L262:M262"/>
    <mergeCell ref="N262:Q262"/>
    <mergeCell ref="F263:I263"/>
    <mergeCell ref="F243:I243"/>
    <mergeCell ref="F244:I244"/>
    <mergeCell ref="L244:M244"/>
    <mergeCell ref="N244:Q244"/>
    <mergeCell ref="F245:I245"/>
    <mergeCell ref="F246:I246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51:I251"/>
    <mergeCell ref="F252:I252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F236:I236"/>
    <mergeCell ref="F237:I237"/>
    <mergeCell ref="F238:I238"/>
    <mergeCell ref="L238:M238"/>
    <mergeCell ref="N238:Q238"/>
    <mergeCell ref="F239:I239"/>
    <mergeCell ref="F240:I240"/>
    <mergeCell ref="F241:I241"/>
    <mergeCell ref="F242:I242"/>
    <mergeCell ref="L242:M242"/>
    <mergeCell ref="N242:Q242"/>
    <mergeCell ref="L212:M212"/>
    <mergeCell ref="N212:Q212"/>
    <mergeCell ref="F213:I213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F205:I205"/>
    <mergeCell ref="F206:I206"/>
    <mergeCell ref="F207:I207"/>
    <mergeCell ref="F208:I208"/>
    <mergeCell ref="F209:I209"/>
    <mergeCell ref="F210:I210"/>
    <mergeCell ref="F211:I211"/>
    <mergeCell ref="F212:I212"/>
    <mergeCell ref="F181:I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L195:M195"/>
    <mergeCell ref="N195:Q195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L175:M175"/>
    <mergeCell ref="N175:Q175"/>
    <mergeCell ref="F176:I176"/>
    <mergeCell ref="F177:I177"/>
    <mergeCell ref="F178:I178"/>
    <mergeCell ref="L178:M178"/>
    <mergeCell ref="N178:Q178"/>
    <mergeCell ref="F179:I179"/>
    <mergeCell ref="F180:I180"/>
    <mergeCell ref="F154:I154"/>
    <mergeCell ref="F155:I155"/>
    <mergeCell ref="F156:I156"/>
    <mergeCell ref="L156:M156"/>
    <mergeCell ref="N156:Q156"/>
    <mergeCell ref="F157:I157"/>
    <mergeCell ref="F159:I159"/>
    <mergeCell ref="L159:M159"/>
    <mergeCell ref="N159:Q159"/>
    <mergeCell ref="F160:I160"/>
    <mergeCell ref="F161:I161"/>
    <mergeCell ref="F162:I162"/>
    <mergeCell ref="F163:I163"/>
    <mergeCell ref="F164:I164"/>
    <mergeCell ref="F165:I165"/>
    <mergeCell ref="F166:I166"/>
    <mergeCell ref="F167:I167"/>
    <mergeCell ref="L167:M167"/>
    <mergeCell ref="N167:Q167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L150:M150"/>
    <mergeCell ref="N150:Q150"/>
    <mergeCell ref="F151:I151"/>
    <mergeCell ref="F152:I152"/>
    <mergeCell ref="F153:I153"/>
    <mergeCell ref="L153:M153"/>
    <mergeCell ref="N153:Q153"/>
    <mergeCell ref="D118:H118"/>
    <mergeCell ref="N118:Q118"/>
    <mergeCell ref="D119:H119"/>
    <mergeCell ref="N119:Q119"/>
    <mergeCell ref="D120:H120"/>
    <mergeCell ref="N120:Q120"/>
    <mergeCell ref="D121:H121"/>
    <mergeCell ref="N121:Q121"/>
    <mergeCell ref="N122:Q122"/>
    <mergeCell ref="L124:Q124"/>
    <mergeCell ref="C130:Q130"/>
    <mergeCell ref="F132:P132"/>
    <mergeCell ref="F133:P133"/>
    <mergeCell ref="M135:P135"/>
    <mergeCell ref="M137:Q137"/>
    <mergeCell ref="M138:Q138"/>
    <mergeCell ref="F140:I140"/>
    <mergeCell ref="L140:M140"/>
    <mergeCell ref="N140:Q140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6:Q116"/>
    <mergeCell ref="D117:H117"/>
    <mergeCell ref="N117:Q117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H40:J40"/>
    <mergeCell ref="N40:P40"/>
    <mergeCell ref="C76:Q76"/>
    <mergeCell ref="F78:P78"/>
    <mergeCell ref="F79:P79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</mergeCells>
  <dataValidations count="2">
    <dataValidation type="list" allowBlank="1" showInputMessage="1" showErrorMessage="1" error="Povoleny jsou hodnoty K a M." sqref="D794:D819">
      <formula1>"K,M"</formula1>
    </dataValidation>
    <dataValidation type="list" allowBlank="1" showInputMessage="1" showErrorMessage="1" error="Povoleny jsou hodnoty základní, snížená, zákl. přenesená, sníž. přenesená, nulová." sqref="U794:U819">
      <formula1>"základní,snížená,zákl. přenesená,sníž. přenesená,nulová"</formula1>
    </dataValidation>
  </dataValidations>
  <hyperlinks>
    <hyperlink ref="F1:G1" location="C2" tooltip="Krycí list rozpočtu" display="1) Krycí list rozpočtu"/>
    <hyperlink ref="H1:K1" location="C86" tooltip="Rekapitulace rozpočtu" display="2) Rekapitulace rozpočtu"/>
    <hyperlink ref="L1" location="C140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246.1 - WC u hlavního vstupu</vt:lpstr>
      <vt:lpstr>'246.1 - WC u hlavního vstupu'!Názvy_tisku</vt:lpstr>
      <vt:lpstr>'Rekapitulace stavby'!Názvy_tisku</vt:lpstr>
      <vt:lpstr>'246.1 - WC u hlavního vstupu'!Oblast_tisku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Novotný</dc:creator>
  <cp:lastModifiedBy>Pavel Novotný</cp:lastModifiedBy>
  <dcterms:created xsi:type="dcterms:W3CDTF">2016-11-28T09:53:49Z</dcterms:created>
  <dcterms:modified xsi:type="dcterms:W3CDTF">2016-11-28T09:53:54Z</dcterms:modified>
</cp:coreProperties>
</file>