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40" windowWidth="19815" windowHeight="9150"/>
  </bookViews>
  <sheets>
    <sheet name="Rekapitulace stavby" sheetId="1" r:id="rId1"/>
    <sheet name="2017-04 - Stavební úpravy..." sheetId="2" r:id="rId2"/>
  </sheets>
  <definedNames>
    <definedName name="_xlnm.Print_Titles" localSheetId="1">'2017-04 - Stavební úpravy...'!$129:$129</definedName>
    <definedName name="_xlnm.Print_Titles" localSheetId="0">'Rekapitulace stavby'!$85:$85</definedName>
    <definedName name="_xlnm.Print_Area" localSheetId="1">'2017-04 - Stavební úpravy...'!$C$4:$Q$70,'2017-04 - Stavební úpravy...'!$C$76:$Q$114,'2017-04 - Stavební úpravy...'!$C$120:$Q$445</definedName>
    <definedName name="_xlnm.Print_Area" localSheetId="0">'Rekapitulace stavby'!$C$4:$AP$70,'Rekapitulace stavby'!$C$76:$AP$96</definedName>
  </definedNames>
  <calcPr calcId="145621"/>
</workbook>
</file>

<file path=xl/calcChain.xml><?xml version="1.0" encoding="utf-8"?>
<calcChain xmlns="http://schemas.openxmlformats.org/spreadsheetml/2006/main">
  <c r="BA88" i="1" l="1"/>
  <c r="AZ88" i="1"/>
  <c r="BI445" i="2"/>
  <c r="BH445" i="2"/>
  <c r="BG445" i="2"/>
  <c r="BF445" i="2"/>
  <c r="X445" i="2"/>
  <c r="W445" i="2"/>
  <c r="V445" i="2"/>
  <c r="BK445" i="2" s="1"/>
  <c r="P445" i="2" s="1"/>
  <c r="BE445" i="2" s="1"/>
  <c r="BI444" i="2"/>
  <c r="BH444" i="2"/>
  <c r="BG444" i="2"/>
  <c r="BF444" i="2"/>
  <c r="X444" i="2"/>
  <c r="W444" i="2"/>
  <c r="V444" i="2"/>
  <c r="BK444" i="2" s="1"/>
  <c r="P444" i="2" s="1"/>
  <c r="BE444" i="2" s="1"/>
  <c r="BI443" i="2"/>
  <c r="BH443" i="2"/>
  <c r="BG443" i="2"/>
  <c r="BF443" i="2"/>
  <c r="X443" i="2"/>
  <c r="W443" i="2"/>
  <c r="V443" i="2"/>
  <c r="BK443" i="2" s="1"/>
  <c r="P443" i="2" s="1"/>
  <c r="BE443" i="2" s="1"/>
  <c r="BI442" i="2"/>
  <c r="BH442" i="2"/>
  <c r="BG442" i="2"/>
  <c r="BF442" i="2"/>
  <c r="X442" i="2"/>
  <c r="W442" i="2"/>
  <c r="V442" i="2"/>
  <c r="BK442" i="2" s="1"/>
  <c r="P442" i="2" s="1"/>
  <c r="BE442" i="2" s="1"/>
  <c r="BI441" i="2"/>
  <c r="BH441" i="2"/>
  <c r="BG441" i="2"/>
  <c r="BF441" i="2"/>
  <c r="X441" i="2"/>
  <c r="X440" i="2" s="1"/>
  <c r="K104" i="2" s="1"/>
  <c r="W441" i="2"/>
  <c r="V441" i="2"/>
  <c r="BK441" i="2" s="1"/>
  <c r="BI439" i="2"/>
  <c r="BH439" i="2"/>
  <c r="BG439" i="2"/>
  <c r="BF439" i="2"/>
  <c r="X439" i="2"/>
  <c r="X438" i="2" s="1"/>
  <c r="K103" i="2" s="1"/>
  <c r="W439" i="2"/>
  <c r="W438" i="2" s="1"/>
  <c r="H103" i="2" s="1"/>
  <c r="AD439" i="2"/>
  <c r="AD438" i="2" s="1"/>
  <c r="AB439" i="2"/>
  <c r="AB438" i="2" s="1"/>
  <c r="Z439" i="2"/>
  <c r="Z438" i="2" s="1"/>
  <c r="V439" i="2"/>
  <c r="BK439" i="2" s="1"/>
  <c r="BK438" i="2" s="1"/>
  <c r="M438" i="2" s="1"/>
  <c r="M103" i="2" s="1"/>
  <c r="BI437" i="2"/>
  <c r="BH437" i="2"/>
  <c r="BG437" i="2"/>
  <c r="BF437" i="2"/>
  <c r="X437" i="2"/>
  <c r="X436" i="2" s="1"/>
  <c r="W437" i="2"/>
  <c r="W436" i="2" s="1"/>
  <c r="AD437" i="2"/>
  <c r="AD436" i="2" s="1"/>
  <c r="AB437" i="2"/>
  <c r="AB436" i="2" s="1"/>
  <c r="AB435" i="2" s="1"/>
  <c r="Z437" i="2"/>
  <c r="Z436" i="2" s="1"/>
  <c r="V437" i="2"/>
  <c r="BK437" i="2" s="1"/>
  <c r="BK436" i="2" s="1"/>
  <c r="BI434" i="2"/>
  <c r="BH434" i="2"/>
  <c r="BG434" i="2"/>
  <c r="BF434" i="2"/>
  <c r="X434" i="2"/>
  <c r="W434" i="2"/>
  <c r="AD434" i="2"/>
  <c r="AB434" i="2"/>
  <c r="Z434" i="2"/>
  <c r="BK434" i="2"/>
  <c r="V434" i="2"/>
  <c r="P434" i="2" s="1"/>
  <c r="BE434" i="2" s="1"/>
  <c r="BI431" i="2"/>
  <c r="BH431" i="2"/>
  <c r="BG431" i="2"/>
  <c r="BF431" i="2"/>
  <c r="X431" i="2"/>
  <c r="W431" i="2"/>
  <c r="AD431" i="2"/>
  <c r="AB431" i="2"/>
  <c r="Z431" i="2"/>
  <c r="V431" i="2"/>
  <c r="BK431" i="2" s="1"/>
  <c r="BI430" i="2"/>
  <c r="BH430" i="2"/>
  <c r="BG430" i="2"/>
  <c r="BF430" i="2"/>
  <c r="X430" i="2"/>
  <c r="W430" i="2"/>
  <c r="AD430" i="2"/>
  <c r="AB430" i="2"/>
  <c r="Z430" i="2"/>
  <c r="V430" i="2"/>
  <c r="BK430" i="2" s="1"/>
  <c r="BI429" i="2"/>
  <c r="BH429" i="2"/>
  <c r="BG429" i="2"/>
  <c r="BF429" i="2"/>
  <c r="X429" i="2"/>
  <c r="W429" i="2"/>
  <c r="W428" i="2" s="1"/>
  <c r="H100" i="2" s="1"/>
  <c r="AD429" i="2"/>
  <c r="AB429" i="2"/>
  <c r="Z429" i="2"/>
  <c r="BK429" i="2"/>
  <c r="V429" i="2"/>
  <c r="P429" i="2" s="1"/>
  <c r="BE429" i="2" s="1"/>
  <c r="BI427" i="2"/>
  <c r="BH427" i="2"/>
  <c r="BG427" i="2"/>
  <c r="BF427" i="2"/>
  <c r="X427" i="2"/>
  <c r="W427" i="2"/>
  <c r="AD427" i="2"/>
  <c r="AB427" i="2"/>
  <c r="Z427" i="2"/>
  <c r="V427" i="2"/>
  <c r="P427" i="2" s="1"/>
  <c r="BE427" i="2" s="1"/>
  <c r="BI419" i="2"/>
  <c r="BH419" i="2"/>
  <c r="BG419" i="2"/>
  <c r="BF419" i="2"/>
  <c r="X419" i="2"/>
  <c r="W419" i="2"/>
  <c r="AD419" i="2"/>
  <c r="AB419" i="2"/>
  <c r="AB418" i="2" s="1"/>
  <c r="Z419" i="2"/>
  <c r="V419" i="2"/>
  <c r="BK419" i="2" s="1"/>
  <c r="BI416" i="2"/>
  <c r="BH416" i="2"/>
  <c r="BG416" i="2"/>
  <c r="BF416" i="2"/>
  <c r="X416" i="2"/>
  <c r="X415" i="2" s="1"/>
  <c r="K97" i="2" s="1"/>
  <c r="W416" i="2"/>
  <c r="W415" i="2" s="1"/>
  <c r="H97" i="2" s="1"/>
  <c r="AD416" i="2"/>
  <c r="AD415" i="2" s="1"/>
  <c r="AB416" i="2"/>
  <c r="AB415" i="2" s="1"/>
  <c r="Z416" i="2"/>
  <c r="Z415" i="2" s="1"/>
  <c r="V416" i="2"/>
  <c r="P416" i="2" s="1"/>
  <c r="BE416" i="2" s="1"/>
  <c r="BI414" i="2"/>
  <c r="BH414" i="2"/>
  <c r="BG414" i="2"/>
  <c r="BF414" i="2"/>
  <c r="X414" i="2"/>
  <c r="W414" i="2"/>
  <c r="AD414" i="2"/>
  <c r="AB414" i="2"/>
  <c r="Z414" i="2"/>
  <c r="V414" i="2"/>
  <c r="BK414" i="2" s="1"/>
  <c r="BI413" i="2"/>
  <c r="BH413" i="2"/>
  <c r="BG413" i="2"/>
  <c r="BF413" i="2"/>
  <c r="X413" i="2"/>
  <c r="W413" i="2"/>
  <c r="AD413" i="2"/>
  <c r="AB413" i="2"/>
  <c r="Z413" i="2"/>
  <c r="BK413" i="2"/>
  <c r="V413" i="2"/>
  <c r="P413" i="2" s="1"/>
  <c r="BE413" i="2" s="1"/>
  <c r="BI412" i="2"/>
  <c r="BH412" i="2"/>
  <c r="BG412" i="2"/>
  <c r="BF412" i="2"/>
  <c r="X412" i="2"/>
  <c r="W412" i="2"/>
  <c r="W411" i="2" s="1"/>
  <c r="H96" i="2" s="1"/>
  <c r="AD412" i="2"/>
  <c r="AB412" i="2"/>
  <c r="Z412" i="2"/>
  <c r="V412" i="2"/>
  <c r="BK412" i="2" s="1"/>
  <c r="BK411" i="2" s="1"/>
  <c r="M411" i="2" s="1"/>
  <c r="M96" i="2" s="1"/>
  <c r="BI408" i="2"/>
  <c r="BH408" i="2"/>
  <c r="BG408" i="2"/>
  <c r="BF408" i="2"/>
  <c r="X408" i="2"/>
  <c r="W408" i="2"/>
  <c r="AD408" i="2"/>
  <c r="AB408" i="2"/>
  <c r="Z408" i="2"/>
  <c r="V408" i="2"/>
  <c r="BK408" i="2" s="1"/>
  <c r="BI405" i="2"/>
  <c r="BH405" i="2"/>
  <c r="BG405" i="2"/>
  <c r="BF405" i="2"/>
  <c r="X405" i="2"/>
  <c r="W405" i="2"/>
  <c r="AD405" i="2"/>
  <c r="AB405" i="2"/>
  <c r="Z405" i="2"/>
  <c r="V405" i="2"/>
  <c r="BK405" i="2" s="1"/>
  <c r="BI404" i="2"/>
  <c r="BH404" i="2"/>
  <c r="BG404" i="2"/>
  <c r="BF404" i="2"/>
  <c r="X404" i="2"/>
  <c r="W404" i="2"/>
  <c r="AD404" i="2"/>
  <c r="AB404" i="2"/>
  <c r="Z404" i="2"/>
  <c r="V404" i="2"/>
  <c r="BK404" i="2" s="1"/>
  <c r="BI399" i="2"/>
  <c r="BH399" i="2"/>
  <c r="BG399" i="2"/>
  <c r="BF399" i="2"/>
  <c r="X399" i="2"/>
  <c r="W399" i="2"/>
  <c r="AD399" i="2"/>
  <c r="AB399" i="2"/>
  <c r="Z399" i="2"/>
  <c r="BK399" i="2"/>
  <c r="V399" i="2"/>
  <c r="P399" i="2" s="1"/>
  <c r="BE399" i="2" s="1"/>
  <c r="BI395" i="2"/>
  <c r="BH395" i="2"/>
  <c r="BG395" i="2"/>
  <c r="BF395" i="2"/>
  <c r="X395" i="2"/>
  <c r="W395" i="2"/>
  <c r="AD395" i="2"/>
  <c r="AB395" i="2"/>
  <c r="Z395" i="2"/>
  <c r="V395" i="2"/>
  <c r="BK395" i="2" s="1"/>
  <c r="BI392" i="2"/>
  <c r="BH392" i="2"/>
  <c r="BG392" i="2"/>
  <c r="BF392" i="2"/>
  <c r="X392" i="2"/>
  <c r="W392" i="2"/>
  <c r="AD392" i="2"/>
  <c r="AB392" i="2"/>
  <c r="Z392" i="2"/>
  <c r="V392" i="2"/>
  <c r="P392" i="2" s="1"/>
  <c r="BE392" i="2" s="1"/>
  <c r="BI389" i="2"/>
  <c r="BH389" i="2"/>
  <c r="BG389" i="2"/>
  <c r="BF389" i="2"/>
  <c r="X389" i="2"/>
  <c r="W389" i="2"/>
  <c r="AD389" i="2"/>
  <c r="AB389" i="2"/>
  <c r="Z389" i="2"/>
  <c r="V389" i="2"/>
  <c r="BK389" i="2" s="1"/>
  <c r="BI383" i="2"/>
  <c r="BH383" i="2"/>
  <c r="BG383" i="2"/>
  <c r="BF383" i="2"/>
  <c r="X383" i="2"/>
  <c r="W383" i="2"/>
  <c r="AD383" i="2"/>
  <c r="AB383" i="2"/>
  <c r="Z383" i="2"/>
  <c r="V383" i="2"/>
  <c r="BK383" i="2" s="1"/>
  <c r="BI377" i="2"/>
  <c r="BH377" i="2"/>
  <c r="BG377" i="2"/>
  <c r="BF377" i="2"/>
  <c r="X377" i="2"/>
  <c r="W377" i="2"/>
  <c r="AD377" i="2"/>
  <c r="AB377" i="2"/>
  <c r="Z377" i="2"/>
  <c r="V377" i="2"/>
  <c r="BK377" i="2" s="1"/>
  <c r="BI369" i="2"/>
  <c r="BH369" i="2"/>
  <c r="BG369" i="2"/>
  <c r="BF369" i="2"/>
  <c r="X369" i="2"/>
  <c r="W369" i="2"/>
  <c r="AD369" i="2"/>
  <c r="AB369" i="2"/>
  <c r="Z369" i="2"/>
  <c r="V369" i="2"/>
  <c r="P369" i="2" s="1"/>
  <c r="BE369" i="2" s="1"/>
  <c r="BI365" i="2"/>
  <c r="BH365" i="2"/>
  <c r="BG365" i="2"/>
  <c r="BF365" i="2"/>
  <c r="X365" i="2"/>
  <c r="W365" i="2"/>
  <c r="AD365" i="2"/>
  <c r="AB365" i="2"/>
  <c r="Z365" i="2"/>
  <c r="V365" i="2"/>
  <c r="BK365" i="2" s="1"/>
  <c r="BI362" i="2"/>
  <c r="BH362" i="2"/>
  <c r="BG362" i="2"/>
  <c r="BF362" i="2"/>
  <c r="X362" i="2"/>
  <c r="W362" i="2"/>
  <c r="AD362" i="2"/>
  <c r="AB362" i="2"/>
  <c r="Z362" i="2"/>
  <c r="V362" i="2"/>
  <c r="BK362" i="2" s="1"/>
  <c r="BI357" i="2"/>
  <c r="BH357" i="2"/>
  <c r="BG357" i="2"/>
  <c r="BF357" i="2"/>
  <c r="X357" i="2"/>
  <c r="W357" i="2"/>
  <c r="AD357" i="2"/>
  <c r="AB357" i="2"/>
  <c r="Z357" i="2"/>
  <c r="V357" i="2"/>
  <c r="BK357" i="2" s="1"/>
  <c r="BI354" i="2"/>
  <c r="BH354" i="2"/>
  <c r="BG354" i="2"/>
  <c r="BF354" i="2"/>
  <c r="X354" i="2"/>
  <c r="W354" i="2"/>
  <c r="AD354" i="2"/>
  <c r="AB354" i="2"/>
  <c r="Z354" i="2"/>
  <c r="V354" i="2"/>
  <c r="P354" i="2" s="1"/>
  <c r="BE354" i="2" s="1"/>
  <c r="BI351" i="2"/>
  <c r="BH351" i="2"/>
  <c r="BG351" i="2"/>
  <c r="BF351" i="2"/>
  <c r="X351" i="2"/>
  <c r="W351" i="2"/>
  <c r="AD351" i="2"/>
  <c r="AB351" i="2"/>
  <c r="Z351" i="2"/>
  <c r="V351" i="2"/>
  <c r="P351" i="2" s="1"/>
  <c r="BE351" i="2" s="1"/>
  <c r="BI341" i="2"/>
  <c r="BH341" i="2"/>
  <c r="BG341" i="2"/>
  <c r="BF341" i="2"/>
  <c r="X341" i="2"/>
  <c r="X340" i="2" s="1"/>
  <c r="K93" i="2" s="1"/>
  <c r="W341" i="2"/>
  <c r="W340" i="2" s="1"/>
  <c r="H93" i="2" s="1"/>
  <c r="AD341" i="2"/>
  <c r="AD340" i="2" s="1"/>
  <c r="AB341" i="2"/>
  <c r="AB340" i="2" s="1"/>
  <c r="Z341" i="2"/>
  <c r="Z340" i="2" s="1"/>
  <c r="V341" i="2"/>
  <c r="P341" i="2" s="1"/>
  <c r="BE341" i="2" s="1"/>
  <c r="BI337" i="2"/>
  <c r="BH337" i="2"/>
  <c r="BG337" i="2"/>
  <c r="BF337" i="2"/>
  <c r="X337" i="2"/>
  <c r="W337" i="2"/>
  <c r="AD337" i="2"/>
  <c r="AB337" i="2"/>
  <c r="Z337" i="2"/>
  <c r="V337" i="2"/>
  <c r="P337" i="2" s="1"/>
  <c r="BE337" i="2" s="1"/>
  <c r="BI334" i="2"/>
  <c r="BH334" i="2"/>
  <c r="BG334" i="2"/>
  <c r="BF334" i="2"/>
  <c r="X334" i="2"/>
  <c r="W334" i="2"/>
  <c r="AD334" i="2"/>
  <c r="AB334" i="2"/>
  <c r="Z334" i="2"/>
  <c r="V334" i="2"/>
  <c r="BI330" i="2"/>
  <c r="BH330" i="2"/>
  <c r="BG330" i="2"/>
  <c r="BF330" i="2"/>
  <c r="X330" i="2"/>
  <c r="W330" i="2"/>
  <c r="AD330" i="2"/>
  <c r="AB330" i="2"/>
  <c r="Z330" i="2"/>
  <c r="V330" i="2"/>
  <c r="BK330" i="2" s="1"/>
  <c r="BI327" i="2"/>
  <c r="BH327" i="2"/>
  <c r="BG327" i="2"/>
  <c r="BF327" i="2"/>
  <c r="X327" i="2"/>
  <c r="W327" i="2"/>
  <c r="AD327" i="2"/>
  <c r="AB327" i="2"/>
  <c r="Z327" i="2"/>
  <c r="V327" i="2"/>
  <c r="BK327" i="2" s="1"/>
  <c r="BI323" i="2"/>
  <c r="BH323" i="2"/>
  <c r="BG323" i="2"/>
  <c r="BF323" i="2"/>
  <c r="X323" i="2"/>
  <c r="W323" i="2"/>
  <c r="AD323" i="2"/>
  <c r="AB323" i="2"/>
  <c r="Z323" i="2"/>
  <c r="V323" i="2"/>
  <c r="P323" i="2" s="1"/>
  <c r="BE323" i="2" s="1"/>
  <c r="BI319" i="2"/>
  <c r="BH319" i="2"/>
  <c r="BG319" i="2"/>
  <c r="BF319" i="2"/>
  <c r="X319" i="2"/>
  <c r="W319" i="2"/>
  <c r="AD319" i="2"/>
  <c r="AB319" i="2"/>
  <c r="Z319" i="2"/>
  <c r="V319" i="2"/>
  <c r="BI313" i="2"/>
  <c r="BH313" i="2"/>
  <c r="BG313" i="2"/>
  <c r="BF313" i="2"/>
  <c r="X313" i="2"/>
  <c r="W313" i="2"/>
  <c r="AD313" i="2"/>
  <c r="AB313" i="2"/>
  <c r="Z313" i="2"/>
  <c r="V313" i="2"/>
  <c r="BK313" i="2" s="1"/>
  <c r="BI309" i="2"/>
  <c r="BH309" i="2"/>
  <c r="BG309" i="2"/>
  <c r="BF309" i="2"/>
  <c r="X309" i="2"/>
  <c r="W309" i="2"/>
  <c r="AD309" i="2"/>
  <c r="AB309" i="2"/>
  <c r="Z309" i="2"/>
  <c r="V309" i="2"/>
  <c r="BK309" i="2" s="1"/>
  <c r="BI305" i="2"/>
  <c r="BH305" i="2"/>
  <c r="BG305" i="2"/>
  <c r="BF305" i="2"/>
  <c r="X305" i="2"/>
  <c r="W305" i="2"/>
  <c r="AD305" i="2"/>
  <c r="AB305" i="2"/>
  <c r="Z305" i="2"/>
  <c r="BK305" i="2"/>
  <c r="V305" i="2"/>
  <c r="P305" i="2" s="1"/>
  <c r="BE305" i="2" s="1"/>
  <c r="BI301" i="2"/>
  <c r="BH301" i="2"/>
  <c r="BG301" i="2"/>
  <c r="BF301" i="2"/>
  <c r="X301" i="2"/>
  <c r="W301" i="2"/>
  <c r="AD301" i="2"/>
  <c r="AB301" i="2"/>
  <c r="Z301" i="2"/>
  <c r="V301" i="2"/>
  <c r="BI297" i="2"/>
  <c r="BH297" i="2"/>
  <c r="BG297" i="2"/>
  <c r="BF297" i="2"/>
  <c r="X297" i="2"/>
  <c r="W297" i="2"/>
  <c r="AD297" i="2"/>
  <c r="AB297" i="2"/>
  <c r="Z297" i="2"/>
  <c r="V297" i="2"/>
  <c r="BK297" i="2" s="1"/>
  <c r="BI276" i="2"/>
  <c r="BH276" i="2"/>
  <c r="BG276" i="2"/>
  <c r="BF276" i="2"/>
  <c r="X276" i="2"/>
  <c r="W276" i="2"/>
  <c r="AD276" i="2"/>
  <c r="AB276" i="2"/>
  <c r="Z276" i="2"/>
  <c r="V276" i="2"/>
  <c r="P276" i="2" s="1"/>
  <c r="BE276" i="2" s="1"/>
  <c r="BI266" i="2"/>
  <c r="BH266" i="2"/>
  <c r="BG266" i="2"/>
  <c r="BF266" i="2"/>
  <c r="X266" i="2"/>
  <c r="W266" i="2"/>
  <c r="AD266" i="2"/>
  <c r="AB266" i="2"/>
  <c r="Z266" i="2"/>
  <c r="V266" i="2"/>
  <c r="P266" i="2" s="1"/>
  <c r="BE266" i="2" s="1"/>
  <c r="BI261" i="2"/>
  <c r="BH261" i="2"/>
  <c r="BG261" i="2"/>
  <c r="BF261" i="2"/>
  <c r="X261" i="2"/>
  <c r="W261" i="2"/>
  <c r="AD261" i="2"/>
  <c r="AB261" i="2"/>
  <c r="Z261" i="2"/>
  <c r="V261" i="2"/>
  <c r="P261" i="2" s="1"/>
  <c r="BE261" i="2" s="1"/>
  <c r="BI253" i="2"/>
  <c r="BH253" i="2"/>
  <c r="BG253" i="2"/>
  <c r="BF253" i="2"/>
  <c r="X253" i="2"/>
  <c r="W253" i="2"/>
  <c r="AD253" i="2"/>
  <c r="AB253" i="2"/>
  <c r="Z253" i="2"/>
  <c r="V253" i="2"/>
  <c r="P253" i="2" s="1"/>
  <c r="BE253" i="2" s="1"/>
  <c r="BI245" i="2"/>
  <c r="BH245" i="2"/>
  <c r="BG245" i="2"/>
  <c r="BF245" i="2"/>
  <c r="X245" i="2"/>
  <c r="W245" i="2"/>
  <c r="AD245" i="2"/>
  <c r="AB245" i="2"/>
  <c r="Z245" i="2"/>
  <c r="V245" i="2"/>
  <c r="BK245" i="2" s="1"/>
  <c r="BI237" i="2"/>
  <c r="BH237" i="2"/>
  <c r="BG237" i="2"/>
  <c r="BF237" i="2"/>
  <c r="X237" i="2"/>
  <c r="W237" i="2"/>
  <c r="AD237" i="2"/>
  <c r="AB237" i="2"/>
  <c r="Z237" i="2"/>
  <c r="V237" i="2"/>
  <c r="BK237" i="2" s="1"/>
  <c r="BI221" i="2"/>
  <c r="BH221" i="2"/>
  <c r="BG221" i="2"/>
  <c r="BF221" i="2"/>
  <c r="X221" i="2"/>
  <c r="W221" i="2"/>
  <c r="AD221" i="2"/>
  <c r="AB221" i="2"/>
  <c r="Z221" i="2"/>
  <c r="V221" i="2"/>
  <c r="BK221" i="2" s="1"/>
  <c r="BI217" i="2"/>
  <c r="BH217" i="2"/>
  <c r="BG217" i="2"/>
  <c r="BF217" i="2"/>
  <c r="X217" i="2"/>
  <c r="W217" i="2"/>
  <c r="AD217" i="2"/>
  <c r="AB217" i="2"/>
  <c r="Z217" i="2"/>
  <c r="V217" i="2"/>
  <c r="P217" i="2" s="1"/>
  <c r="BE217" i="2" s="1"/>
  <c r="BI213" i="2"/>
  <c r="BH213" i="2"/>
  <c r="BG213" i="2"/>
  <c r="BF213" i="2"/>
  <c r="X213" i="2"/>
  <c r="W213" i="2"/>
  <c r="AD213" i="2"/>
  <c r="AB213" i="2"/>
  <c r="Z213" i="2"/>
  <c r="V213" i="2"/>
  <c r="BK213" i="2" s="1"/>
  <c r="BI203" i="2"/>
  <c r="BH203" i="2"/>
  <c r="BG203" i="2"/>
  <c r="BF203" i="2"/>
  <c r="X203" i="2"/>
  <c r="W203" i="2"/>
  <c r="AD203" i="2"/>
  <c r="AB203" i="2"/>
  <c r="Z203" i="2"/>
  <c r="V203" i="2"/>
  <c r="BK203" i="2" s="1"/>
  <c r="BI199" i="2"/>
  <c r="BH199" i="2"/>
  <c r="BG199" i="2"/>
  <c r="BF199" i="2"/>
  <c r="X199" i="2"/>
  <c r="W199" i="2"/>
  <c r="W198" i="2" s="1"/>
  <c r="H90" i="2" s="1"/>
  <c r="AD199" i="2"/>
  <c r="AB199" i="2"/>
  <c r="Z199" i="2"/>
  <c r="V199" i="2"/>
  <c r="BK199" i="2" s="1"/>
  <c r="BI186" i="2"/>
  <c r="BH186" i="2"/>
  <c r="BG186" i="2"/>
  <c r="BF186" i="2"/>
  <c r="X186" i="2"/>
  <c r="W186" i="2"/>
  <c r="AD186" i="2"/>
  <c r="AB186" i="2"/>
  <c r="Z186" i="2"/>
  <c r="V186" i="2"/>
  <c r="BK186" i="2" s="1"/>
  <c r="BI183" i="2"/>
  <c r="BH183" i="2"/>
  <c r="BG183" i="2"/>
  <c r="BF183" i="2"/>
  <c r="X183" i="2"/>
  <c r="W183" i="2"/>
  <c r="AD183" i="2"/>
  <c r="AB183" i="2"/>
  <c r="Z183" i="2"/>
  <c r="BK183" i="2"/>
  <c r="V183" i="2"/>
  <c r="P183" i="2" s="1"/>
  <c r="BE183" i="2" s="1"/>
  <c r="BI180" i="2"/>
  <c r="BH180" i="2"/>
  <c r="BG180" i="2"/>
  <c r="BF180" i="2"/>
  <c r="X180" i="2"/>
  <c r="W180" i="2"/>
  <c r="AD180" i="2"/>
  <c r="AB180" i="2"/>
  <c r="Z180" i="2"/>
  <c r="V180" i="2"/>
  <c r="BK180" i="2" s="1"/>
  <c r="BI177" i="2"/>
  <c r="BH177" i="2"/>
  <c r="BG177" i="2"/>
  <c r="BF177" i="2"/>
  <c r="X177" i="2"/>
  <c r="W177" i="2"/>
  <c r="AD177" i="2"/>
  <c r="AB177" i="2"/>
  <c r="Z177" i="2"/>
  <c r="V177" i="2"/>
  <c r="BK177" i="2" s="1"/>
  <c r="BI174" i="2"/>
  <c r="BH174" i="2"/>
  <c r="BG174" i="2"/>
  <c r="BF174" i="2"/>
  <c r="X174" i="2"/>
  <c r="W174" i="2"/>
  <c r="AD174" i="2"/>
  <c r="AB174" i="2"/>
  <c r="Z174" i="2"/>
  <c r="V174" i="2"/>
  <c r="BK174" i="2" s="1"/>
  <c r="BI173" i="2"/>
  <c r="BH173" i="2"/>
  <c r="BG173" i="2"/>
  <c r="BF173" i="2"/>
  <c r="X173" i="2"/>
  <c r="W173" i="2"/>
  <c r="AD173" i="2"/>
  <c r="AB173" i="2"/>
  <c r="Z173" i="2"/>
  <c r="V173" i="2"/>
  <c r="P173" i="2" s="1"/>
  <c r="BE173" i="2" s="1"/>
  <c r="BI152" i="2"/>
  <c r="BH152" i="2"/>
  <c r="BG152" i="2"/>
  <c r="BF152" i="2"/>
  <c r="X152" i="2"/>
  <c r="W152" i="2"/>
  <c r="AD152" i="2"/>
  <c r="AB152" i="2"/>
  <c r="Z152" i="2"/>
  <c r="V152" i="2"/>
  <c r="BK152" i="2" s="1"/>
  <c r="BI139" i="2"/>
  <c r="BH139" i="2"/>
  <c r="BG139" i="2"/>
  <c r="BF139" i="2"/>
  <c r="X139" i="2"/>
  <c r="W139" i="2"/>
  <c r="AD139" i="2"/>
  <c r="AB139" i="2"/>
  <c r="Z139" i="2"/>
  <c r="V139" i="2"/>
  <c r="BK139" i="2" s="1"/>
  <c r="BI133" i="2"/>
  <c r="BH133" i="2"/>
  <c r="BG133" i="2"/>
  <c r="BF133" i="2"/>
  <c r="X133" i="2"/>
  <c r="W133" i="2"/>
  <c r="AD133" i="2"/>
  <c r="AB133" i="2"/>
  <c r="Z133" i="2"/>
  <c r="V133" i="2"/>
  <c r="BK133" i="2" s="1"/>
  <c r="M127" i="2"/>
  <c r="M126" i="2"/>
  <c r="F124" i="2"/>
  <c r="F122" i="2"/>
  <c r="BI112" i="2"/>
  <c r="BH112" i="2"/>
  <c r="BG112" i="2"/>
  <c r="BF112" i="2"/>
  <c r="BI111" i="2"/>
  <c r="BH111" i="2"/>
  <c r="BG111" i="2"/>
  <c r="BF111" i="2"/>
  <c r="BI110" i="2"/>
  <c r="BH110" i="2"/>
  <c r="BG110" i="2"/>
  <c r="BF110" i="2"/>
  <c r="BI109" i="2"/>
  <c r="BH109" i="2"/>
  <c r="BG109" i="2"/>
  <c r="BF109" i="2"/>
  <c r="BI108" i="2"/>
  <c r="BH108" i="2"/>
  <c r="BG108" i="2"/>
  <c r="BF108" i="2"/>
  <c r="BI107" i="2"/>
  <c r="BH107" i="2"/>
  <c r="BG107" i="2"/>
  <c r="BF107" i="2"/>
  <c r="M83" i="2"/>
  <c r="M82" i="2"/>
  <c r="F80" i="2"/>
  <c r="F78" i="2"/>
  <c r="O14" i="2"/>
  <c r="E14" i="2"/>
  <c r="F127" i="2" s="1"/>
  <c r="O13" i="2"/>
  <c r="O11" i="2"/>
  <c r="E11" i="2"/>
  <c r="F82" i="2" s="1"/>
  <c r="O10" i="2"/>
  <c r="O8" i="2"/>
  <c r="M124" i="2" s="1"/>
  <c r="CK94" i="1"/>
  <c r="CJ94" i="1"/>
  <c r="CI94" i="1"/>
  <c r="CC94" i="1"/>
  <c r="CH94" i="1"/>
  <c r="CB94" i="1"/>
  <c r="CG94" i="1"/>
  <c r="CA94" i="1"/>
  <c r="CF94" i="1"/>
  <c r="BZ94" i="1"/>
  <c r="CE94" i="1"/>
  <c r="CK93" i="1"/>
  <c r="CJ93" i="1"/>
  <c r="CI93" i="1"/>
  <c r="CC93" i="1"/>
  <c r="CH93" i="1"/>
  <c r="CB93" i="1"/>
  <c r="CG93" i="1"/>
  <c r="CA93" i="1"/>
  <c r="CF93" i="1"/>
  <c r="BZ93" i="1"/>
  <c r="CE93" i="1"/>
  <c r="CK92" i="1"/>
  <c r="CJ92" i="1"/>
  <c r="CI92" i="1"/>
  <c r="CC92" i="1"/>
  <c r="CH92" i="1"/>
  <c r="CB92" i="1"/>
  <c r="CG92" i="1"/>
  <c r="CA92" i="1"/>
  <c r="CF92" i="1"/>
  <c r="BZ92" i="1"/>
  <c r="CE92" i="1"/>
  <c r="CK91" i="1"/>
  <c r="CJ91" i="1"/>
  <c r="CI91" i="1"/>
  <c r="CH91" i="1"/>
  <c r="CG91" i="1"/>
  <c r="CF91" i="1"/>
  <c r="BZ91" i="1"/>
  <c r="CE91" i="1"/>
  <c r="AM83" i="1"/>
  <c r="L83" i="1"/>
  <c r="AM82" i="1"/>
  <c r="L82" i="1"/>
  <c r="AM80" i="1"/>
  <c r="L80" i="1"/>
  <c r="L78" i="1"/>
  <c r="L77" i="1"/>
  <c r="BK440" i="2" l="1"/>
  <c r="M440" i="2" s="1"/>
  <c r="M104" i="2" s="1"/>
  <c r="W132" i="2"/>
  <c r="AD265" i="2"/>
  <c r="BK276" i="2"/>
  <c r="BK323" i="2"/>
  <c r="AD350" i="2"/>
  <c r="BK354" i="2"/>
  <c r="P389" i="2"/>
  <c r="BE389" i="2" s="1"/>
  <c r="BK416" i="2"/>
  <c r="BK415" i="2" s="1"/>
  <c r="M415" i="2" s="1"/>
  <c r="M97" i="2" s="1"/>
  <c r="AB417" i="2"/>
  <c r="W265" i="2"/>
  <c r="H91" i="2" s="1"/>
  <c r="BK337" i="2"/>
  <c r="P383" i="2"/>
  <c r="BE383" i="2" s="1"/>
  <c r="AB411" i="2"/>
  <c r="AB428" i="2"/>
  <c r="W440" i="2"/>
  <c r="H104" i="2" s="1"/>
  <c r="W296" i="2"/>
  <c r="H92" i="2" s="1"/>
  <c r="Z350" i="2"/>
  <c r="X350" i="2"/>
  <c r="K94" i="2" s="1"/>
  <c r="AB361" i="2"/>
  <c r="AD411" i="2"/>
  <c r="W418" i="2"/>
  <c r="Z435" i="2"/>
  <c r="F126" i="2"/>
  <c r="P133" i="2"/>
  <c r="BE133" i="2" s="1"/>
  <c r="P139" i="2"/>
  <c r="BE139" i="2" s="1"/>
  <c r="P174" i="2"/>
  <c r="BE174" i="2" s="1"/>
  <c r="P177" i="2"/>
  <c r="BE177" i="2" s="1"/>
  <c r="P186" i="2"/>
  <c r="BE186" i="2" s="1"/>
  <c r="P199" i="2"/>
  <c r="BE199" i="2" s="1"/>
  <c r="P203" i="2"/>
  <c r="BE203" i="2" s="1"/>
  <c r="P221" i="2"/>
  <c r="BE221" i="2" s="1"/>
  <c r="P237" i="2"/>
  <c r="BE237" i="2" s="1"/>
  <c r="BK261" i="2"/>
  <c r="P297" i="2"/>
  <c r="BE297" i="2" s="1"/>
  <c r="P309" i="2"/>
  <c r="BE309" i="2" s="1"/>
  <c r="P313" i="2"/>
  <c r="BE313" i="2" s="1"/>
  <c r="P327" i="2"/>
  <c r="BE327" i="2" s="1"/>
  <c r="P330" i="2"/>
  <c r="BE330" i="2" s="1"/>
  <c r="BK341" i="2"/>
  <c r="BK340" i="2" s="1"/>
  <c r="M340" i="2" s="1"/>
  <c r="M93" i="2" s="1"/>
  <c r="AB350" i="2"/>
  <c r="P357" i="2"/>
  <c r="BE357" i="2" s="1"/>
  <c r="P362" i="2"/>
  <c r="BE362" i="2" s="1"/>
  <c r="AD361" i="2"/>
  <c r="P365" i="2"/>
  <c r="BE365" i="2" s="1"/>
  <c r="P405" i="2"/>
  <c r="BE405" i="2" s="1"/>
  <c r="P419" i="2"/>
  <c r="BE419" i="2" s="1"/>
  <c r="AD418" i="2"/>
  <c r="BK427" i="2"/>
  <c r="BK418" i="2" s="1"/>
  <c r="M418" i="2" s="1"/>
  <c r="M99" i="2" s="1"/>
  <c r="Z428" i="2"/>
  <c r="X428" i="2"/>
  <c r="K100" i="2" s="1"/>
  <c r="H37" i="2"/>
  <c r="BF88" i="1" s="1"/>
  <c r="BF87" i="1" s="1"/>
  <c r="W37" i="1" s="1"/>
  <c r="BK173" i="2"/>
  <c r="BK217" i="2"/>
  <c r="BK253" i="2"/>
  <c r="BK198" i="2" s="1"/>
  <c r="M198" i="2" s="1"/>
  <c r="M90" i="2" s="1"/>
  <c r="Z296" i="2"/>
  <c r="X296" i="2"/>
  <c r="K92" i="2" s="1"/>
  <c r="W361" i="2"/>
  <c r="H95" i="2" s="1"/>
  <c r="Z411" i="2"/>
  <c r="X411" i="2"/>
  <c r="K96" i="2" s="1"/>
  <c r="W350" i="2"/>
  <c r="H94" i="2" s="1"/>
  <c r="Z361" i="2"/>
  <c r="X361" i="2"/>
  <c r="K95" i="2" s="1"/>
  <c r="Z418" i="2"/>
  <c r="X418" i="2"/>
  <c r="AD428" i="2"/>
  <c r="P430" i="2"/>
  <c r="BE430" i="2" s="1"/>
  <c r="F83" i="2"/>
  <c r="M34" i="2"/>
  <c r="AY88" i="1" s="1"/>
  <c r="H34" i="2"/>
  <c r="BC88" i="1" s="1"/>
  <c r="BC87" i="1" s="1"/>
  <c r="Z132" i="2"/>
  <c r="X132" i="2"/>
  <c r="P152" i="2"/>
  <c r="BE152" i="2" s="1"/>
  <c r="P180" i="2"/>
  <c r="BE180" i="2" s="1"/>
  <c r="Z198" i="2"/>
  <c r="X198" i="2"/>
  <c r="K90" i="2" s="1"/>
  <c r="P213" i="2"/>
  <c r="BE213" i="2" s="1"/>
  <c r="P245" i="2"/>
  <c r="BE245" i="2" s="1"/>
  <c r="BK266" i="2"/>
  <c r="AB296" i="2"/>
  <c r="P301" i="2"/>
  <c r="BE301" i="2" s="1"/>
  <c r="BK301" i="2"/>
  <c r="W417" i="2"/>
  <c r="H98" i="2" s="1"/>
  <c r="H99" i="2"/>
  <c r="AD435" i="2"/>
  <c r="M80" i="2"/>
  <c r="H35" i="2"/>
  <c r="BD88" i="1" s="1"/>
  <c r="BD87" i="1" s="1"/>
  <c r="AB132" i="2"/>
  <c r="AB198" i="2"/>
  <c r="Z265" i="2"/>
  <c r="X265" i="2"/>
  <c r="K91" i="2" s="1"/>
  <c r="AD296" i="2"/>
  <c r="P319" i="2"/>
  <c r="BE319" i="2" s="1"/>
  <c r="BK319" i="2"/>
  <c r="Z417" i="2"/>
  <c r="K99" i="2"/>
  <c r="X417" i="2"/>
  <c r="K98" i="2" s="1"/>
  <c r="M436" i="2"/>
  <c r="M102" i="2" s="1"/>
  <c r="BK435" i="2"/>
  <c r="M435" i="2" s="1"/>
  <c r="M101" i="2" s="1"/>
  <c r="W435" i="2"/>
  <c r="H101" i="2" s="1"/>
  <c r="H102" i="2"/>
  <c r="BK132" i="2"/>
  <c r="H36" i="2"/>
  <c r="BE88" i="1" s="1"/>
  <c r="BE87" i="1" s="1"/>
  <c r="H89" i="2"/>
  <c r="AD132" i="2"/>
  <c r="AD198" i="2"/>
  <c r="AB265" i="2"/>
  <c r="P334" i="2"/>
  <c r="BE334" i="2" s="1"/>
  <c r="BK334" i="2"/>
  <c r="BK428" i="2"/>
  <c r="M428" i="2" s="1"/>
  <c r="M100" i="2" s="1"/>
  <c r="X435" i="2"/>
  <c r="K101" i="2" s="1"/>
  <c r="K102" i="2"/>
  <c r="BK351" i="2"/>
  <c r="BK350" i="2" s="1"/>
  <c r="M350" i="2" s="1"/>
  <c r="M94" i="2" s="1"/>
  <c r="BK369" i="2"/>
  <c r="BK361" i="2" s="1"/>
  <c r="M361" i="2" s="1"/>
  <c r="M95" i="2" s="1"/>
  <c r="P377" i="2"/>
  <c r="BE377" i="2" s="1"/>
  <c r="BK392" i="2"/>
  <c r="P395" i="2"/>
  <c r="BE395" i="2" s="1"/>
  <c r="P408" i="2"/>
  <c r="BE408" i="2" s="1"/>
  <c r="P412" i="2"/>
  <c r="BE412" i="2" s="1"/>
  <c r="P431" i="2"/>
  <c r="BE431" i="2" s="1"/>
  <c r="P437" i="2"/>
  <c r="BE437" i="2" s="1"/>
  <c r="P439" i="2"/>
  <c r="BE439" i="2" s="1"/>
  <c r="P441" i="2"/>
  <c r="BE441" i="2" s="1"/>
  <c r="P404" i="2"/>
  <c r="BE404" i="2" s="1"/>
  <c r="P414" i="2"/>
  <c r="BE414" i="2" s="1"/>
  <c r="BK265" i="2" l="1"/>
  <c r="M265" i="2" s="1"/>
  <c r="M91" i="2" s="1"/>
  <c r="W131" i="2"/>
  <c r="H88" i="2" s="1"/>
  <c r="BK296" i="2"/>
  <c r="M296" i="2" s="1"/>
  <c r="M92" i="2" s="1"/>
  <c r="AD417" i="2"/>
  <c r="M132" i="2"/>
  <c r="M89" i="2" s="1"/>
  <c r="AB131" i="2"/>
  <c r="AB130" i="2" s="1"/>
  <c r="X131" i="2"/>
  <c r="K89" i="2"/>
  <c r="W36" i="1"/>
  <c r="BA87" i="1"/>
  <c r="AD131" i="2"/>
  <c r="AZ87" i="1"/>
  <c r="W35" i="1"/>
  <c r="Z131" i="2"/>
  <c r="Z130" i="2" s="1"/>
  <c r="AW88" i="1" s="1"/>
  <c r="AW87" i="1" s="1"/>
  <c r="BK417" i="2"/>
  <c r="M417" i="2" s="1"/>
  <c r="M98" i="2" s="1"/>
  <c r="AY87" i="1"/>
  <c r="AK34" i="1" s="1"/>
  <c r="W34" i="1"/>
  <c r="W130" i="2"/>
  <c r="H87" i="2" s="1"/>
  <c r="M27" i="2" s="1"/>
  <c r="AS88" i="1" s="1"/>
  <c r="AS87" i="1" s="1"/>
  <c r="AK27" i="1" s="1"/>
  <c r="AD130" i="2" l="1"/>
  <c r="BK131" i="2"/>
  <c r="M131" i="2" s="1"/>
  <c r="M88" i="2" s="1"/>
  <c r="X130" i="2"/>
  <c r="K87" i="2" s="1"/>
  <c r="M28" i="2" s="1"/>
  <c r="AT88" i="1" s="1"/>
  <c r="AT87" i="1" s="1"/>
  <c r="AK28" i="1" s="1"/>
  <c r="K88" i="2"/>
  <c r="BK130" i="2" l="1"/>
  <c r="M130" i="2" s="1"/>
  <c r="M87" i="2" s="1"/>
  <c r="M111" i="2" s="1"/>
  <c r="BE111" i="2" s="1"/>
  <c r="M26" i="2" l="1"/>
  <c r="M108" i="2"/>
  <c r="BE108" i="2" s="1"/>
  <c r="M107" i="2"/>
  <c r="M109" i="2"/>
  <c r="BE109" i="2" s="1"/>
  <c r="M110" i="2"/>
  <c r="BE110" i="2" s="1"/>
  <c r="M112" i="2"/>
  <c r="BE112" i="2" s="1"/>
  <c r="BE107" i="2"/>
  <c r="M106" i="2" l="1"/>
  <c r="M29" i="2" s="1"/>
  <c r="M33" i="2"/>
  <c r="AX88" i="1" s="1"/>
  <c r="AV88" i="1" s="1"/>
  <c r="H33" i="2"/>
  <c r="BB88" i="1" s="1"/>
  <c r="BB87" i="1" s="1"/>
  <c r="L114" i="2"/>
  <c r="AU88" i="1" l="1"/>
  <c r="AU87" i="1" s="1"/>
  <c r="M31" i="2"/>
  <c r="AX87" i="1"/>
  <c r="AG88" i="1" l="1"/>
  <c r="L39" i="2"/>
  <c r="AV87" i="1"/>
  <c r="AN88" i="1" l="1"/>
  <c r="AG87" i="1"/>
  <c r="AG91" i="1" l="1"/>
  <c r="AK26" i="1"/>
  <c r="AG94" i="1"/>
  <c r="AG92" i="1"/>
  <c r="AN87" i="1"/>
  <c r="AG93" i="1"/>
  <c r="CD93" i="1" l="1"/>
  <c r="AV93" i="1"/>
  <c r="BY93" i="1" s="1"/>
  <c r="CD94" i="1"/>
  <c r="AV94" i="1"/>
  <c r="BY94" i="1" s="1"/>
  <c r="CD92" i="1"/>
  <c r="AV92" i="1"/>
  <c r="BY92" i="1" s="1"/>
  <c r="CD91" i="1"/>
  <c r="AV91" i="1"/>
  <c r="BY91" i="1" s="1"/>
  <c r="AG90" i="1"/>
  <c r="W33" i="1" l="1"/>
  <c r="AK33" i="1"/>
  <c r="AK29" i="1"/>
  <c r="AK31" i="1" s="1"/>
  <c r="AG96" i="1"/>
  <c r="AN92" i="1"/>
  <c r="AN94" i="1"/>
  <c r="AN93" i="1"/>
  <c r="AN91" i="1"/>
  <c r="AN90" i="1" s="1"/>
  <c r="AN96" i="1" s="1"/>
  <c r="AK39" i="1" l="1"/>
</calcChain>
</file>

<file path=xl/sharedStrings.xml><?xml version="1.0" encoding="utf-8"?>
<sst xmlns="http://schemas.openxmlformats.org/spreadsheetml/2006/main" count="3260" uniqueCount="527">
  <si>
    <t>2012</t>
  </si>
  <si>
    <t>List obsahuje:</t>
  </si>
  <si>
    <t>1) Souhrnný list stavby</t>
  </si>
  <si>
    <t>2) Rekapitulace objektů</t>
  </si>
  <si>
    <t>2.0</t>
  </si>
  <si>
    <t/>
  </si>
  <si>
    <t>False</t>
  </si>
  <si>
    <t>True</t>
  </si>
  <si>
    <t>optimalizováno pro tisk sestav ve formátu A4 - na výšku</t>
  </si>
  <si>
    <t>&gt;&gt;  skryté sloupce  &lt;&lt;</t>
  </si>
  <si>
    <t>0,01</t>
  </si>
  <si>
    <t>21</t>
  </si>
  <si>
    <t>15</t>
  </si>
  <si>
    <t>SOUHRNNÝ LIST STAVBY</t>
  </si>
  <si>
    <t>v ---  níže se nacházejí doplnkové a pomocné údaje k sestavám  --- v</t>
  </si>
  <si>
    <t>Návod na vyplnění</t>
  </si>
  <si>
    <t>0,001</t>
  </si>
  <si>
    <t>Kód:</t>
  </si>
  <si>
    <t>2017-04</t>
  </si>
  <si>
    <t>Měnit lze pouze buňky se žlutým podbarvením!_x000D_
_x000D_
1) na prvním listu Rekapitulace stavby vyplňte v sestavě_x000D_
_x000D_
    a) Souhrnný list_x000D_
       - údaje o Zhotoviteli_x000D_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Zhotoviteli, pokud se liší od údajů o Zhotoviteli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případe potřeby poznámku (ta je v skrytém sloupci)</t>
  </si>
  <si>
    <t>Stavba:</t>
  </si>
  <si>
    <t>Stavební úpravy dětského hřiště při stánku IN SITU</t>
  </si>
  <si>
    <t>JKSO:</t>
  </si>
  <si>
    <t>CC-CZ:</t>
  </si>
  <si>
    <t>Místo:</t>
  </si>
  <si>
    <t xml:space="preserve"> </t>
  </si>
  <si>
    <t>Datum:</t>
  </si>
  <si>
    <t>17.4.2017</t>
  </si>
  <si>
    <t>Objednatel:</t>
  </si>
  <si>
    <t>IČ:</t>
  </si>
  <si>
    <t>DIČ:</t>
  </si>
  <si>
    <t>Zhotovitel:</t>
  </si>
  <si>
    <t>Vyplň údaj</t>
  </si>
  <si>
    <t>Projektant:</t>
  </si>
  <si>
    <t>Atelier M</t>
  </si>
  <si>
    <t>Zpracovatel:</t>
  </si>
  <si>
    <t>Ing. Kateřina Petlíková</t>
  </si>
  <si>
    <t>Poznámka:</t>
  </si>
  <si>
    <t>Náklady z rozpočtů</t>
  </si>
  <si>
    <t>Materiál</t>
  </si>
  <si>
    <t>Montáž</t>
  </si>
  <si>
    <t>Ostatní náklady ze souhrnného listu</t>
  </si>
  <si>
    <t>Cena bez DPH</t>
  </si>
  <si>
    <t>DPH</t>
  </si>
  <si>
    <t>základní</t>
  </si>
  <si>
    <t>ze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</si>
  <si>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</si>
  <si>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</si>
  <si>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</si>
  <si>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</si>
  <si>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</si>
  <si>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</si>
  <si>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</si>
  <si>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</si>
  <si>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</si>
  <si>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</si>
  <si>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</si>
  <si>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</si>
  <si>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Zhotovitel</t>
  </si>
  <si>
    <t>REKAPITULACE OBJEKTŮ STAVBY</t>
  </si>
  <si>
    <t>Informatívní údaje z listů zakázek</t>
  </si>
  <si>
    <t>Kód</t>
  </si>
  <si>
    <t>Objekt</t>
  </si>
  <si>
    <t>Cena bez DPH [CZK]</t>
  </si>
  <si>
    <t>Cena s DPH [CZK]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</si>
  <si>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</si>
  <si>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</si>
  <si>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</si>
  <si>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</si>
  <si>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</si>
  <si>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</si>
  <si>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</si>
  <si>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</si>
  <si>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</si>
  <si>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</si>
  <si>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</si>
  <si>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</si>
  <si>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</si>
  <si>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</si>
  <si>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1) Náklady z rozpočtů</t>
  </si>
  <si>
    <t>D</t>
  </si>
  <si>
    <t>0</t>
  </si>
  <si>
    <t>IMPORT</t>
  </si>
  <si>
    <t>{3a12fb46-030a-4c8f-919e-28b9a2cac52d}</t>
  </si>
  <si>
    <t>{00000000-0000-0000-0000-000000000000}</t>
  </si>
  <si>
    <t>/</t>
  </si>
  <si>
    <t>1</t>
  </si>
  <si>
    <t>###NOINSERT###</t>
  </si>
  <si>
    <t>2) Ostatní náklady ze souhrnného listu</t>
  </si>
  <si>
    <t>Procent. zadání_x000D_
[% nákladů rozpočtu]</t>
  </si>
  <si>
    <t>Zařazení nákladů</t>
  </si>
  <si>
    <t>Ostatní náklady</t>
  </si>
  <si>
    <t>stavební čast</t>
  </si>
  <si>
    <t>OSTATNENAKLADY</t>
  </si>
  <si>
    <t>Vyplň vlastní</t>
  </si>
  <si>
    <t>OSTATNENAKLADYVLASTNE</t>
  </si>
  <si>
    <t>Celkové náklady za stavbu 1) + 2)</t>
  </si>
  <si>
    <t>1) Krycí list rozpočtu</t>
  </si>
  <si>
    <t>2) Rekapitulace rozpočtu</t>
  </si>
  <si>
    <t>3) Rozpočet</t>
  </si>
  <si>
    <t>Zpět na list:</t>
  </si>
  <si>
    <t>Rekapitulace stavby</t>
  </si>
  <si>
    <t>2</t>
  </si>
  <si>
    <t>KRYCÍ LIST ROZPOČTU</t>
  </si>
  <si>
    <t>Náklady z rozpočtu</t>
  </si>
  <si>
    <t>REKAPITULACE ROZPOČTU</t>
  </si>
  <si>
    <t>Kód - Popis</t>
  </si>
  <si>
    <t>Materiál [CZK]</t>
  </si>
  <si>
    <t>Montáž [CZK]</t>
  </si>
  <si>
    <t>Cena celkem [CZK]</t>
  </si>
  <si>
    <t>1) Náklady z rozpočtu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</si>
  <si>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</si>
  <si>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</si>
  <si>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</si>
  <si>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</si>
  <si>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</si>
  <si>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5 - Komunikace</t>
  </si>
  <si>
    <t xml:space="preserve">    6 - Úpravy povrchů, podlahy a osazování výplní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</si>
  <si>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</si>
  <si>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</si>
  <si>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</si>
  <si>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</si>
  <si>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</si>
  <si>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</si>
  <si>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 xml:space="preserve">    766 - Konstrukce truhlářské</t>
  </si>
  <si>
    <t>VRN - Vedlejší rozpočtové náklady</t>
  </si>
  <si>
    <t xml:space="preserve">    VRN1 - Průzkumné, geodetické a projektové práce</t>
  </si>
  <si>
    <t xml:space="preserve">    VRN3 - Zařízení staveniště</t>
  </si>
  <si>
    <t>VP -   Vícepráce</t>
  </si>
  <si>
    <t>2) Ostatní náklady</t>
  </si>
  <si>
    <t>Zařízení staveniště</t>
  </si>
  <si>
    <t>VRN</t>
  </si>
  <si>
    <t>Projektové práce</t>
  </si>
  <si>
    <t>Územní vlivy</t>
  </si>
  <si>
    <t>Provozní vlivy</t>
  </si>
  <si>
    <t>Jiné VRN</t>
  </si>
  <si>
    <t>Kompletační činnost</t>
  </si>
  <si>
    <t>KOMPLETACNA</t>
  </si>
  <si>
    <t>ROZPOČET</t>
  </si>
  <si>
    <t>PČ</t>
  </si>
  <si>
    <t>Typ</t>
  </si>
  <si>
    <t>Popis</t>
  </si>
  <si>
    <t>MJ</t>
  </si>
  <si>
    <t>Množství</t>
  </si>
  <si>
    <t>J. materiál [CZK]</t>
  </si>
  <si>
    <t>J. montáž [CZK]</t>
  </si>
  <si>
    <t>Poznámka</t>
  </si>
  <si>
    <t>J.cena [CZK]</t>
  </si>
  <si>
    <t>Materiál celkem [CZK]</t>
  </si>
  <si>
    <t>Montáž celkem [CZK]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</si>
  <si>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</si>
  <si>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</si>
  <si>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</si>
  <si>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</si>
  <si>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</si>
  <si>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</si>
  <si>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ROZPOCET</t>
  </si>
  <si>
    <t>K</t>
  </si>
  <si>
    <t>113107122</t>
  </si>
  <si>
    <t>Odstranění podkladu pl do 50 m2 z kameniva drceného tl 200 mm</t>
  </si>
  <si>
    <t>m2</t>
  </si>
  <si>
    <t>4</t>
  </si>
  <si>
    <t>-2069962548</t>
  </si>
  <si>
    <t>Výměna stávajícího živičného povrchu za ražený beton</t>
  </si>
  <si>
    <t>VV</t>
  </si>
  <si>
    <t>předpoklad 200 mm, nutno upravit dle skutečnosti</t>
  </si>
  <si>
    <t>Odměřeno z dwg</t>
  </si>
  <si>
    <t>12,95</t>
  </si>
  <si>
    <t>Součet</t>
  </si>
  <si>
    <t>8</t>
  </si>
  <si>
    <t>121101101</t>
  </si>
  <si>
    <t>Sejmutí ornice s přemístěním na vzdálenost do 50 m</t>
  </si>
  <si>
    <t>m3</t>
  </si>
  <si>
    <t>-1921477700</t>
  </si>
  <si>
    <t>tl. 200 mm, vždy děleno cosinem sklonu</t>
  </si>
  <si>
    <t>mlatový povrch</t>
  </si>
  <si>
    <t>67*0,2</t>
  </si>
  <si>
    <t>pryž</t>
  </si>
  <si>
    <t>(55+6,5)*0,3</t>
  </si>
  <si>
    <t>raž. beton</t>
  </si>
  <si>
    <t>(3,4+3,7)*0,2</t>
  </si>
  <si>
    <t>opěrné stěny</t>
  </si>
  <si>
    <t>3,1*0,2</t>
  </si>
  <si>
    <t>(5,5+2,9)*0,2</t>
  </si>
  <si>
    <t>20*0,2</t>
  </si>
  <si>
    <t>7</t>
  </si>
  <si>
    <t>13230110R</t>
  </si>
  <si>
    <t>Zemní práce - hloubení výkopů</t>
  </si>
  <si>
    <t>65460216</t>
  </si>
  <si>
    <t>opěrné stěny a drenáž</t>
  </si>
  <si>
    <t>řez A-A</t>
  </si>
  <si>
    <t>(0,8*0,75+0,15+1,2)*9,5</t>
  </si>
  <si>
    <t>řez B-B</t>
  </si>
  <si>
    <t>(0,8*0,7+0,15+0,8)*8,5</t>
  </si>
  <si>
    <t>řez C-C</t>
  </si>
  <si>
    <t>(0,6*0,6+0,1)*5,5</t>
  </si>
  <si>
    <t>odvodňovací žlábek</t>
  </si>
  <si>
    <t>3,085*0,3*0,3</t>
  </si>
  <si>
    <t>základové patky</t>
  </si>
  <si>
    <t>1,8*0,6*0,6+4*0,5*0,5*0,5</t>
  </si>
  <si>
    <t>zapuštěné obrubníky</t>
  </si>
  <si>
    <t>(25+5,5+17,8+7,3)*0,2*0,3</t>
  </si>
  <si>
    <t>úprava terénu mezi stávající plochou zeleně a budoucí plochou s mlatovým povrchem</t>
  </si>
  <si>
    <t>3</t>
  </si>
  <si>
    <t>vyrovnání pod opěrnými stěnami</t>
  </si>
  <si>
    <t>6,5*1/2*8,883+5,1*0,3/2*3,5+0,925*0,5/2*8,5</t>
  </si>
  <si>
    <t>založení makety autobusu</t>
  </si>
  <si>
    <t>0,4*0,8*6,0</t>
  </si>
  <si>
    <t>10</t>
  </si>
  <si>
    <t>141R</t>
  </si>
  <si>
    <t>Zemní protlak - cena vč. statovací jámy, délka 5,0 m, DN 200, vč. průzkumu</t>
  </si>
  <si>
    <t>kpl</t>
  </si>
  <si>
    <t>-1761972016</t>
  </si>
  <si>
    <t>47</t>
  </si>
  <si>
    <t>162701105</t>
  </si>
  <si>
    <t>Vodorovné přemístění do 10000 m výkopku/sypaniny z horniny tř. 1 až 4</t>
  </si>
  <si>
    <t>988616687</t>
  </si>
  <si>
    <t>(78-58)</t>
  </si>
  <si>
    <t>48</t>
  </si>
  <si>
    <t>171201201</t>
  </si>
  <si>
    <t>Uložení sypaniny na skládky</t>
  </si>
  <si>
    <t>-1418845129</t>
  </si>
  <si>
    <t>49</t>
  </si>
  <si>
    <t>171201211</t>
  </si>
  <si>
    <t>Poplatek za uložení odpadu ze sypaniny na skládce (skládkovné)</t>
  </si>
  <si>
    <t>t</t>
  </si>
  <si>
    <t>1152607206</t>
  </si>
  <si>
    <t>(78-58)*1,7</t>
  </si>
  <si>
    <t>65</t>
  </si>
  <si>
    <t>171R</t>
  </si>
  <si>
    <t>Zhutnění pláně na požadovanou míru zhutnění</t>
  </si>
  <si>
    <t>2124370865</t>
  </si>
  <si>
    <t>55+6,5+65+7,7+3,0+3,4+3,7+13</t>
  </si>
  <si>
    <t>174101101</t>
  </si>
  <si>
    <t>Zásyp jam, šachet rýh nebo kolem objektů sypaninou se zhutněním</t>
  </si>
  <si>
    <t>-497375115</t>
  </si>
  <si>
    <t>(0,5)*9,5</t>
  </si>
  <si>
    <t>(0,6)*8,5</t>
  </si>
  <si>
    <t>(0,1)*5,75</t>
  </si>
  <si>
    <t xml:space="preserve"> úprava terénu mezi stávající plochou zeleně a budoucí plochou s mlatovým povrchem</t>
  </si>
  <si>
    <t>násypy nad opěrnými stěnami</t>
  </si>
  <si>
    <t>10,6*0,5/2*9,5+10*0,3/2*6,5+10</t>
  </si>
  <si>
    <t>11</t>
  </si>
  <si>
    <t>212752213</t>
  </si>
  <si>
    <t>Trativod z drenážních trubek plastových flexibilních D do 160 mm včetně lože otevřený výkop</t>
  </si>
  <si>
    <t>m</t>
  </si>
  <si>
    <t>-398421884</t>
  </si>
  <si>
    <t>Za novými zídkami, DN 125</t>
  </si>
  <si>
    <t>13,1+8,5</t>
  </si>
  <si>
    <t>16</t>
  </si>
  <si>
    <t>274313611</t>
  </si>
  <si>
    <t>Základové pásy z betonu tř. C 16/20</t>
  </si>
  <si>
    <t>570831013</t>
  </si>
  <si>
    <t>(0,8*0,75)*9,5</t>
  </si>
  <si>
    <t>(0,35*0,4+0,45*0,7)*8,5</t>
  </si>
  <si>
    <t>(0,6*0,6)*5,75</t>
  </si>
  <si>
    <t>založení zídky opěrné, s dřevěným hrazením</t>
  </si>
  <si>
    <t>17</t>
  </si>
  <si>
    <t>274351215</t>
  </si>
  <si>
    <t>Zřízení bednění stěn základových pasů</t>
  </si>
  <si>
    <t>-1832139624</t>
  </si>
  <si>
    <t>(0,5)*8,5</t>
  </si>
  <si>
    <t>18</t>
  </si>
  <si>
    <t>274351216</t>
  </si>
  <si>
    <t>Odstranění bednění stěn základových pasů</t>
  </si>
  <si>
    <t>-1665235743</t>
  </si>
  <si>
    <t>19</t>
  </si>
  <si>
    <t>274361821</t>
  </si>
  <si>
    <t>Výztuž základových pásů betonářskou ocelí 10 505 (R)</t>
  </si>
  <si>
    <t>318904512</t>
  </si>
  <si>
    <t>kotvení betonových bloků R16 po 300 mm dl. 0,8 bm/kus</t>
  </si>
  <si>
    <t>R16 = 1,58 kg/m</t>
  </si>
  <si>
    <t>(9,5/0,3+1) výpočet ks</t>
  </si>
  <si>
    <t>34*0,8*1,58/1000*2</t>
  </si>
  <si>
    <t>(8,5/0,3+1) výpočet ks</t>
  </si>
  <si>
    <t>32*0,8*1,58/1000</t>
  </si>
  <si>
    <t>(5,75/0,3+1) výpočet ks</t>
  </si>
  <si>
    <t>22*0,8*1,58/1000</t>
  </si>
  <si>
    <t>zídka nad maketou autobusu</t>
  </si>
  <si>
    <t>(6/0,3+1) počet</t>
  </si>
  <si>
    <t>20</t>
  </si>
  <si>
    <t>275313611</t>
  </si>
  <si>
    <t>Základové patky z betonu tř. C 16/20</t>
  </si>
  <si>
    <t>-1502493700</t>
  </si>
  <si>
    <t>herní zařízení</t>
  </si>
  <si>
    <t>0,5*0,5*0,5*4</t>
  </si>
  <si>
    <t>pod sochu</t>
  </si>
  <si>
    <t>1,8*0,6*0,6</t>
  </si>
  <si>
    <t>autobus</t>
  </si>
  <si>
    <t>6*0,4*0,4*0,5</t>
  </si>
  <si>
    <t>275351215</t>
  </si>
  <si>
    <t>Zřízení bednění stěn základových patek</t>
  </si>
  <si>
    <t>783526360</t>
  </si>
  <si>
    <t>0,5*4*0,5*4</t>
  </si>
  <si>
    <t>(1,8*2+0,6*2)*0,6</t>
  </si>
  <si>
    <t>6*0,4*4*0,6</t>
  </si>
  <si>
    <t>22</t>
  </si>
  <si>
    <t>275351216</t>
  </si>
  <si>
    <t>Odstranění bednění stěn základových patek</t>
  </si>
  <si>
    <t>-403845018</t>
  </si>
  <si>
    <t>12</t>
  </si>
  <si>
    <t>2R1</t>
  </si>
  <si>
    <t>Prostup v opěrné stěně - odvodňovací otvory</t>
  </si>
  <si>
    <t>930311992</t>
  </si>
  <si>
    <t>dle výkresu</t>
  </si>
  <si>
    <t>0,85+0,86+0,455+0,45+0,33+0,36+0,85</t>
  </si>
  <si>
    <t>60</t>
  </si>
  <si>
    <t>311113133</t>
  </si>
  <si>
    <t>Nosná zeď tl do 250 mm z hladkých tvárnic ztraceného bednění včetně výplně z betonu tř. C 16/20</t>
  </si>
  <si>
    <t>-674462168</t>
  </si>
  <si>
    <t>(0,5+1,25)*9,5</t>
  </si>
  <si>
    <t>(1,0)*8,5</t>
  </si>
  <si>
    <t>(0,5)*5,75</t>
  </si>
  <si>
    <t>6,0*0,75</t>
  </si>
  <si>
    <t>61</t>
  </si>
  <si>
    <t>341361821</t>
  </si>
  <si>
    <t>Výztuž stěn betonářskou ocelí 10 505</t>
  </si>
  <si>
    <t>1187188071</t>
  </si>
  <si>
    <t>R16 = 1,5783 kg/m</t>
  </si>
  <si>
    <t>R 12 = 0,8878 kg/m</t>
  </si>
  <si>
    <t>9,5*7*2*0,8878/1000</t>
  </si>
  <si>
    <t>(9,5/0,25+1) počet</t>
  </si>
  <si>
    <t>40*2*0,8878*(0,5+1,25)/1000</t>
  </si>
  <si>
    <t>8,5*4*2*0,8878/1000</t>
  </si>
  <si>
    <t>(8,5/0,25+1) počet</t>
  </si>
  <si>
    <t>35*2*0,8878*1,0/1000</t>
  </si>
  <si>
    <t>5,75*2*2*0,8878/1000</t>
  </si>
  <si>
    <t>(5,75/0,25+1) počet</t>
  </si>
  <si>
    <t>25*2*0,8878*0,5/1000</t>
  </si>
  <si>
    <t>6*3*2*0,8878/1000</t>
  </si>
  <si>
    <t>(6/0,25+1) počet</t>
  </si>
  <si>
    <t>25*2*0,75*0,8878/1000</t>
  </si>
  <si>
    <t>rezerva 15%</t>
  </si>
  <si>
    <t>35</t>
  </si>
  <si>
    <t>564231111</t>
  </si>
  <si>
    <t>Podklad nebo podsyp ze štěrkopísku ŠP tl 100 mm</t>
  </si>
  <si>
    <t>-648811525</t>
  </si>
  <si>
    <t>ražený beton</t>
  </si>
  <si>
    <t>(3,4+3,7+13+3,0)</t>
  </si>
  <si>
    <t>23</t>
  </si>
  <si>
    <t>564261111</t>
  </si>
  <si>
    <t>Podklad nebo podsyp ze štěrkopísku ŠP tl 200 mm</t>
  </si>
  <si>
    <t>41949864</t>
  </si>
  <si>
    <t>patka</t>
  </si>
  <si>
    <t>1,8*0,6</t>
  </si>
  <si>
    <t>64</t>
  </si>
  <si>
    <t>564801111</t>
  </si>
  <si>
    <t>Podklad ze štěrkodrtě ŠD tl 30 mm</t>
  </si>
  <si>
    <t>-212803747</t>
  </si>
  <si>
    <t>pod pryžový povrch</t>
  </si>
  <si>
    <t>55+6,5</t>
  </si>
  <si>
    <t>29</t>
  </si>
  <si>
    <t>564831111</t>
  </si>
  <si>
    <t>Podklad ze štěrkodrtě ŠD tl 100 mm</t>
  </si>
  <si>
    <t>-906544220</t>
  </si>
  <si>
    <t>podklad živičné plochy</t>
  </si>
  <si>
    <t>17,8*0,3</t>
  </si>
  <si>
    <t>9</t>
  </si>
  <si>
    <t>564861111</t>
  </si>
  <si>
    <t>Podklad ze štěrkodrtě ŠD tl 200 mm</t>
  </si>
  <si>
    <t>1959074588</t>
  </si>
  <si>
    <t>mlatová plocha</t>
  </si>
  <si>
    <t>67</t>
  </si>
  <si>
    <t>plocha pryžová</t>
  </si>
  <si>
    <t>31</t>
  </si>
  <si>
    <t>5651R2</t>
  </si>
  <si>
    <t>Doplnění v místě opravované živice - vrstva podkladní beton tl 100 mm</t>
  </si>
  <si>
    <t>-347185122</t>
  </si>
  <si>
    <t>živičné plochy</t>
  </si>
  <si>
    <t>30</t>
  </si>
  <si>
    <t>5723R</t>
  </si>
  <si>
    <t>Doplnění živičného povrchu v místě opravované živice tl. 40 - 60 mm</t>
  </si>
  <si>
    <t>-1306289509</t>
  </si>
  <si>
    <t>32</t>
  </si>
  <si>
    <t>5725R</t>
  </si>
  <si>
    <t>Výplň spár asfaltovou sanační hmotou</t>
  </si>
  <si>
    <t>743720445</t>
  </si>
  <si>
    <t>17,5+5,2+2,9*2+9,6+14</t>
  </si>
  <si>
    <t>36</t>
  </si>
  <si>
    <t>572R3</t>
  </si>
  <si>
    <t>Ražený beton C 30/32, povrchově upraven a probarven</t>
  </si>
  <si>
    <t>-1216739729</t>
  </si>
  <si>
    <t>63</t>
  </si>
  <si>
    <t>572R5</t>
  </si>
  <si>
    <t>Pryžová zpevněná plocha tl. 35 mm probarveno dle dokumentace</t>
  </si>
  <si>
    <t>-1691185506</t>
  </si>
  <si>
    <t>(55+6,5)</t>
  </si>
  <si>
    <t>38</t>
  </si>
  <si>
    <t>5R2.1</t>
  </si>
  <si>
    <t>Mlatová plocha vč. podkladu</t>
  </si>
  <si>
    <t>-451269671</t>
  </si>
  <si>
    <t>25</t>
  </si>
  <si>
    <t>9315636</t>
  </si>
  <si>
    <t>(0,25+1,35+0,47+0,5)*9,5*1,15</t>
  </si>
  <si>
    <t>(0,405+0,805)*8,5*1,15</t>
  </si>
  <si>
    <t>(0,4+0,4)*5,75*1,15</t>
  </si>
  <si>
    <t>41</t>
  </si>
  <si>
    <t>877355R</t>
  </si>
  <si>
    <t>Montáž tvarovek z tvrdého PVC-systém KG DN 200 dl. 1m</t>
  </si>
  <si>
    <t>kus</t>
  </si>
  <si>
    <t>797401584</t>
  </si>
  <si>
    <t>5,0</t>
  </si>
  <si>
    <t>42</t>
  </si>
  <si>
    <t>M</t>
  </si>
  <si>
    <t>286M</t>
  </si>
  <si>
    <t>trubka kanalizace plastová kg DN 200</t>
  </si>
  <si>
    <t>-417142361</t>
  </si>
  <si>
    <t>5</t>
  </si>
  <si>
    <t>8991022R</t>
  </si>
  <si>
    <t xml:space="preserve">Demontáž poklopů litinových nebo ocelových včetně rámů </t>
  </si>
  <si>
    <t>-693213352</t>
  </si>
  <si>
    <t>demontáž poklopu dle dokumentace</t>
  </si>
  <si>
    <t>33</t>
  </si>
  <si>
    <t>916131R</t>
  </si>
  <si>
    <t>Osazení zapuštěného obrubníku betonového do lože z betonu prostého</t>
  </si>
  <si>
    <t>-820178985</t>
  </si>
  <si>
    <t>19+7,0+5,1+0,915+8</t>
  </si>
  <si>
    <t>34</t>
  </si>
  <si>
    <t>592174M</t>
  </si>
  <si>
    <t>obrubník betonový zapuštěný dl. 30 cm</t>
  </si>
  <si>
    <t>496874311</t>
  </si>
  <si>
    <t>(19+7,0+5,1+0,915+8)*3,5 výpočet ks</t>
  </si>
  <si>
    <t>150</t>
  </si>
  <si>
    <t>14</t>
  </si>
  <si>
    <t>919726122</t>
  </si>
  <si>
    <t>Geotextilie pro ochranu, separaci a filtraci netkaná měrná hmotnost do 300 g/m2</t>
  </si>
  <si>
    <t>385584208</t>
  </si>
  <si>
    <t>(3,2)*9,5</t>
  </si>
  <si>
    <t>(2,5)*8,5</t>
  </si>
  <si>
    <t>(1,65)*5,75</t>
  </si>
  <si>
    <t>919735116</t>
  </si>
  <si>
    <t>Řezání stávajícího živičného krytu hl do 300 mm</t>
  </si>
  <si>
    <t>-18566617</t>
  </si>
  <si>
    <t>kryt i podklad</t>
  </si>
  <si>
    <t>tl. předpoklad, nutno upravit dle skutečnosti</t>
  </si>
  <si>
    <t>dl. odměřena z dwg</t>
  </si>
  <si>
    <t>16,5+5,2</t>
  </si>
  <si>
    <t>919735126</t>
  </si>
  <si>
    <t>Řezání stávajícího betonového krytu hl do 300 mm</t>
  </si>
  <si>
    <t>1039455191</t>
  </si>
  <si>
    <t>2,87+3,08</t>
  </si>
  <si>
    <t>39</t>
  </si>
  <si>
    <t>93511R</t>
  </si>
  <si>
    <t xml:space="preserve">Osazení odvodňovacího žlabu s krycím roštem </t>
  </si>
  <si>
    <t>-218201525</t>
  </si>
  <si>
    <t>3,0</t>
  </si>
  <si>
    <t>40</t>
  </si>
  <si>
    <t>592M</t>
  </si>
  <si>
    <t>žlab odvodňovací ACO drain světlost 200 mm včetně litinové mřížky, speciálních tvarovek a čel</t>
  </si>
  <si>
    <t>1369339840</t>
  </si>
  <si>
    <t>6</t>
  </si>
  <si>
    <t>961044111</t>
  </si>
  <si>
    <t>Bourání základů z betonu prostého</t>
  </si>
  <si>
    <t>-1667864496</t>
  </si>
  <si>
    <t>bourání patek dle dokumentace</t>
  </si>
  <si>
    <t>4*0,4*0,4*0,4</t>
  </si>
  <si>
    <t>96504R</t>
  </si>
  <si>
    <t>Bourání asfaltové komunikace do tl. 10 cm - vybourání, nakládka, odvoz a uložení na skládku s poplatkem</t>
  </si>
  <si>
    <t>-1593659999</t>
  </si>
  <si>
    <t>45</t>
  </si>
  <si>
    <t>9R2</t>
  </si>
  <si>
    <t>Stavební příprava pro 2 koše na odpadky - koše samotné nejsou dodávkou stavby, stavba provede přípravu - ŠP podsyp, betonovou desku pod koše včetně odvodňovacích otvorů - situování upřesní objednatel</t>
  </si>
  <si>
    <t>-1761061228</t>
  </si>
  <si>
    <t>46</t>
  </si>
  <si>
    <t>9R3</t>
  </si>
  <si>
    <t>Demontáž, odborná oprava a montáž herního prvku - cena vč. nových sloupků, opatřených asfaltovým nátěrem v místě osazení do základu, materiál dub a nové podlažky z fošen na roštu, materiál dub, cena včetně nátěru dle dokumentace</t>
  </si>
  <si>
    <t>2059203756</t>
  </si>
  <si>
    <t>62</t>
  </si>
  <si>
    <t>9R4</t>
  </si>
  <si>
    <t>Vybourání betonové plochy pro realizaci žlábku, vybourání, nakládka, odvoz a uložení</t>
  </si>
  <si>
    <t>-2112411797</t>
  </si>
  <si>
    <t>53</t>
  </si>
  <si>
    <t>997002511</t>
  </si>
  <si>
    <t>Vodorovné přemístění suti a vybouraných hmot bez naložení ale se složením a urovnáním do 1 km</t>
  </si>
  <si>
    <t>-629021384</t>
  </si>
  <si>
    <t>54</t>
  </si>
  <si>
    <t>9970025R</t>
  </si>
  <si>
    <t>Příplatek za dalších 10 km přemístění suti a vybouraných hmot</t>
  </si>
  <si>
    <t>291319483</t>
  </si>
  <si>
    <t>55</t>
  </si>
  <si>
    <t>997013831</t>
  </si>
  <si>
    <t>Poplatek za uložení stavebního směsného odpadu na skládce (skládkovné)</t>
  </si>
  <si>
    <t>-325014910</t>
  </si>
  <si>
    <t>50</t>
  </si>
  <si>
    <t>998R</t>
  </si>
  <si>
    <t>Přesun hmot plochy a úprava území</t>
  </si>
  <si>
    <t>1056259226</t>
  </si>
  <si>
    <t>13</t>
  </si>
  <si>
    <t>711161533</t>
  </si>
  <si>
    <t>D+M Izolace fóliemi nopovými pro spodní stavbu s filtrační textilií zatížitelnost 300 kN/m2</t>
  </si>
  <si>
    <t>600733257</t>
  </si>
  <si>
    <t>(1,8)*9,5</t>
  </si>
  <si>
    <t>(1,3)*8,5</t>
  </si>
  <si>
    <t>51</t>
  </si>
  <si>
    <t>998711201</t>
  </si>
  <si>
    <t>Přesun hmot procentní pro izolace proti vodě, vlhkosti a plynům v objektech v do 6 m</t>
  </si>
  <si>
    <t>%</t>
  </si>
  <si>
    <t>1286574431</t>
  </si>
  <si>
    <t>28</t>
  </si>
  <si>
    <t>766R</t>
  </si>
  <si>
    <t>D+M Dřevěných sedáků dubových na opěrných zídkách 3 ks 450 x1500 mm včetně kotvení nerez kotvami, včetně nátěru</t>
  </si>
  <si>
    <t>-1938332602</t>
  </si>
  <si>
    <t>59</t>
  </si>
  <si>
    <t>766R3</t>
  </si>
  <si>
    <t>D+M Nízká opěrná zídka -  dřevěné hrazení/opláštění dl. cca 6 m včetně povrchové úpravy - více dle technická zpráva</t>
  </si>
  <si>
    <t>-595030114</t>
  </si>
  <si>
    <t>37</t>
  </si>
  <si>
    <t>76R2</t>
  </si>
  <si>
    <t>D+M Lemování mlatové plochy - dřevěné dubové fošny zapuštěné do UT a zajištěné ocelovými profily, cena vč. těchto profilů a povrchové úpravy</t>
  </si>
  <si>
    <t>-795719566</t>
  </si>
  <si>
    <t>52</t>
  </si>
  <si>
    <t>998766201</t>
  </si>
  <si>
    <t>Přesun hmot procentní pro konstrukce truhlářské v objektech v do 6 m</t>
  </si>
  <si>
    <t>1401418499</t>
  </si>
  <si>
    <t>58</t>
  </si>
  <si>
    <t>012002000</t>
  </si>
  <si>
    <t>Geodetické práce - přesné vytyčení stávajících zakrytých i podzemních IS a zajištění těchto sítí proti poškození</t>
  </si>
  <si>
    <t>1024</t>
  </si>
  <si>
    <t>-1438357988</t>
  </si>
  <si>
    <t>57</t>
  </si>
  <si>
    <t>030001000</t>
  </si>
  <si>
    <t>Zařízení staveniště (oplocení s rákosovým zakrytím, řešení odpadů, zajištění BOZP a zázemí potřebné pro realizaci procesů uvedených v rozpočtu a popsaných v dokumentaci, následný úklid)</t>
  </si>
  <si>
    <t>-869624779</t>
  </si>
  <si>
    <t>VP - Vícepráce</t>
  </si>
  <si>
    <t>PN</t>
  </si>
  <si>
    <t>Úprava stěn stříkaným betonem vyztuženým a tvarovaným, modelace torkretu, výtvarné a barevné ztvárnění. Povrch a barva stříkaného betonu bude imitovat pískovcový skalní masív.  podrobný popis viz. TZ</t>
  </si>
  <si>
    <t>62R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</si>
</sst>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%"/>
    <numFmt numFmtId="165" formatCode="dd\.mm\.yyyy"/>
    <numFmt numFmtId="166" formatCode="#,##0.00000"/>
    <numFmt numFmtId="167" formatCode="#,##0.000"/>
  </numFmts>
  <fonts count="41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sz val="10"/>
      <color rgb="FF464646"/>
      <name val="Trebuchet MS"/>
    </font>
    <font>
      <b/>
      <sz val="10"/>
      <name val="Trebuchet MS"/>
    </font>
    <font>
      <b/>
      <sz val="10"/>
      <color rgb="FF464646"/>
      <name val="Trebuchet MS"/>
    </font>
    <font>
      <sz val="10"/>
      <color rgb="FF969696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sz val="11"/>
      <color rgb="FF969696"/>
      <name val="Trebuchet MS"/>
    </font>
    <font>
      <b/>
      <sz val="12"/>
      <color rgb="FF800000"/>
      <name val="Trebuchet MS"/>
    </font>
    <font>
      <b/>
      <sz val="12"/>
      <color rgb="FF800000"/>
      <name val="Trebuchet MS"/>
    </font>
    <font>
      <b/>
      <sz val="8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8"/>
      <color rgb="FF800080"/>
      <name val="Trebuchet MS"/>
    </font>
    <font>
      <sz val="8"/>
      <color rgb="FFFF0000"/>
      <name val="Trebuchet MS"/>
    </font>
    <font>
      <i/>
      <sz val="8"/>
      <color rgb="FF0000FF"/>
      <name val="Trebuchet MS"/>
    </font>
    <font>
      <sz val="12"/>
      <name val="Trebuchet MS"/>
    </font>
    <font>
      <u/>
      <sz val="11"/>
      <color theme="1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07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2" borderId="0" xfId="0" applyFont="1" applyFill="1" applyAlignment="1" applyProtection="1">
      <alignment horizontal="left" vertical="center"/>
    </xf>
    <xf numFmtId="0" fontId="12" fillId="2" borderId="0" xfId="0" applyFont="1" applyFill="1" applyAlignment="1" applyProtection="1">
      <alignment vertical="center"/>
    </xf>
    <xf numFmtId="0" fontId="13" fillId="2" borderId="0" xfId="0" applyFont="1" applyFill="1" applyAlignment="1" applyProtection="1">
      <alignment horizontal="left" vertical="center"/>
    </xf>
    <xf numFmtId="0" fontId="14" fillId="2" borderId="0" xfId="1" applyFont="1" applyFill="1" applyAlignment="1" applyProtection="1">
      <alignment vertical="center"/>
    </xf>
    <xf numFmtId="0" fontId="0" fillId="2" borderId="0" xfId="0" applyFill="1"/>
    <xf numFmtId="0" fontId="11" fillId="2" borderId="0" xfId="0" applyFont="1" applyFill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Border="1"/>
    <xf numFmtId="0" fontId="18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/>
    </xf>
    <xf numFmtId="0" fontId="18" fillId="0" borderId="0" xfId="0" applyFont="1" applyBorder="1" applyAlignment="1">
      <alignment horizontal="left" vertical="center"/>
    </xf>
    <xf numFmtId="0" fontId="2" fillId="4" borderId="0" xfId="0" applyFont="1" applyFill="1" applyBorder="1" applyAlignment="1" applyProtection="1">
      <alignment horizontal="left" vertical="center"/>
      <protection locked="0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/>
    <xf numFmtId="0" fontId="2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21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0" fillId="5" borderId="0" xfId="0" applyFont="1" applyFill="1" applyBorder="1" applyAlignment="1">
      <alignment vertical="center"/>
    </xf>
    <xf numFmtId="0" fontId="3" fillId="5" borderId="8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0" fontId="3" fillId="5" borderId="9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2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6" borderId="9" xfId="0" applyFont="1" applyFill="1" applyBorder="1" applyAlignment="1">
      <alignment vertical="center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0" xfId="0" applyFont="1" applyBorder="1" applyAlignment="1">
      <alignment vertical="center"/>
    </xf>
    <xf numFmtId="4" fontId="17" fillId="0" borderId="14" xfId="0" applyNumberFormat="1" applyFont="1" applyBorder="1" applyAlignment="1">
      <alignment horizontal="right" vertical="center"/>
    </xf>
    <xf numFmtId="4" fontId="17" fillId="0" borderId="0" xfId="0" applyNumberFormat="1" applyFont="1" applyBorder="1" applyAlignment="1">
      <alignment horizontal="right" vertical="center"/>
    </xf>
    <xf numFmtId="4" fontId="25" fillId="0" borderId="0" xfId="0" applyNumberFormat="1" applyFont="1" applyBorder="1" applyAlignment="1">
      <alignment vertical="center"/>
    </xf>
    <xf numFmtId="166" fontId="25" fillId="0" borderId="0" xfId="0" applyNumberFormat="1" applyFont="1" applyBorder="1" applyAlignment="1">
      <alignment vertical="center"/>
    </xf>
    <xf numFmtId="4" fontId="2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4" fontId="30" fillId="0" borderId="16" xfId="0" applyNumberFormat="1" applyFont="1" applyBorder="1" applyAlignment="1">
      <alignment vertical="center"/>
    </xf>
    <xf numFmtId="4" fontId="30" fillId="0" borderId="17" xfId="0" applyNumberFormat="1" applyFont="1" applyBorder="1" applyAlignment="1">
      <alignment vertical="center"/>
    </xf>
    <xf numFmtId="166" fontId="30" fillId="0" borderId="17" xfId="0" applyNumberFormat="1" applyFont="1" applyBorder="1" applyAlignment="1">
      <alignment vertical="center"/>
    </xf>
    <xf numFmtId="4" fontId="30" fillId="0" borderId="18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164" fontId="23" fillId="4" borderId="11" xfId="0" applyNumberFormat="1" applyFont="1" applyFill="1" applyBorder="1" applyAlignment="1" applyProtection="1">
      <alignment horizontal="center" vertical="center"/>
      <protection locked="0"/>
    </xf>
    <xf numFmtId="0" fontId="23" fillId="4" borderId="12" xfId="0" applyFont="1" applyFill="1" applyBorder="1" applyAlignment="1" applyProtection="1">
      <alignment horizontal="center" vertical="center"/>
      <protection locked="0"/>
    </xf>
    <xf numFmtId="4" fontId="23" fillId="0" borderId="13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164" fontId="23" fillId="4" borderId="14" xfId="0" applyNumberFormat="1" applyFont="1" applyFill="1" applyBorder="1" applyAlignment="1" applyProtection="1">
      <alignment horizontal="center" vertical="center"/>
      <protection locked="0"/>
    </xf>
    <xf numFmtId="0" fontId="23" fillId="4" borderId="0" xfId="0" applyFont="1" applyFill="1" applyBorder="1" applyAlignment="1" applyProtection="1">
      <alignment horizontal="center" vertical="center"/>
      <protection locked="0"/>
    </xf>
    <xf numFmtId="4" fontId="23" fillId="0" borderId="15" xfId="0" applyNumberFormat="1" applyFont="1" applyBorder="1" applyAlignment="1">
      <alignment vertical="center"/>
    </xf>
    <xf numFmtId="164" fontId="23" fillId="4" borderId="16" xfId="0" applyNumberFormat="1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4" fontId="23" fillId="0" borderId="18" xfId="0" applyNumberFormat="1" applyFont="1" applyBorder="1" applyAlignment="1">
      <alignment vertical="center"/>
    </xf>
    <xf numFmtId="0" fontId="26" fillId="6" borderId="0" xfId="0" applyFont="1" applyFill="1" applyBorder="1" applyAlignment="1">
      <alignment horizontal="left" vertical="center"/>
    </xf>
    <xf numFmtId="0" fontId="0" fillId="6" borderId="0" xfId="0" applyFont="1" applyFill="1" applyBorder="1" applyAlignment="1">
      <alignment vertical="center"/>
    </xf>
    <xf numFmtId="0" fontId="0" fillId="2" borderId="0" xfId="0" applyFill="1" applyProtection="1"/>
    <xf numFmtId="0" fontId="12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0" fontId="3" fillId="6" borderId="8" xfId="0" applyFont="1" applyFill="1" applyBorder="1" applyAlignment="1">
      <alignment horizontal="left" vertical="center"/>
    </xf>
    <xf numFmtId="0" fontId="3" fillId="6" borderId="9" xfId="0" applyFont="1" applyFill="1" applyBorder="1" applyAlignment="1">
      <alignment horizontal="right" vertical="center"/>
    </xf>
    <xf numFmtId="0" fontId="3" fillId="6" borderId="9" xfId="0" applyFont="1" applyFill="1" applyBorder="1" applyAlignment="1">
      <alignment horizontal="center" vertical="center"/>
    </xf>
    <xf numFmtId="0" fontId="31" fillId="0" borderId="0" xfId="0" applyFont="1" applyBorder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1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0" xfId="0" applyFont="1" applyBorder="1" applyAlignment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23" fillId="0" borderId="15" xfId="0" applyFont="1" applyBorder="1" applyAlignment="1" applyProtection="1">
      <alignment horizontal="center"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0" fillId="0" borderId="16" xfId="0" applyFont="1" applyBorder="1" applyAlignment="1" applyProtection="1">
      <alignment vertical="center"/>
      <protection locked="0"/>
    </xf>
    <xf numFmtId="0" fontId="23" fillId="0" borderId="18" xfId="0" applyFont="1" applyBorder="1" applyAlignment="1" applyProtection="1">
      <alignment horizontal="center" vertical="center"/>
      <protection locked="0"/>
    </xf>
    <xf numFmtId="0" fontId="0" fillId="0" borderId="4" xfId="0" applyFont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4" fontId="34" fillId="0" borderId="12" xfId="0" applyNumberFormat="1" applyFont="1" applyBorder="1" applyAlignment="1"/>
    <xf numFmtId="166" fontId="34" fillId="0" borderId="12" xfId="0" applyNumberFormat="1" applyFont="1" applyBorder="1" applyAlignment="1"/>
    <xf numFmtId="166" fontId="34" fillId="0" borderId="13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7" fillId="0" borderId="4" xfId="0" applyFont="1" applyBorder="1" applyAlignment="1"/>
    <xf numFmtId="0" fontId="7" fillId="0" borderId="0" xfId="0" applyFont="1" applyBorder="1" applyAlignment="1"/>
    <xf numFmtId="0" fontId="5" fillId="0" borderId="0" xfId="0" applyFont="1" applyBorder="1" applyAlignment="1">
      <alignment horizontal="left"/>
    </xf>
    <xf numFmtId="0" fontId="7" fillId="0" borderId="5" xfId="0" applyFont="1" applyBorder="1" applyAlignment="1"/>
    <xf numFmtId="0" fontId="7" fillId="0" borderId="14" xfId="0" applyFont="1" applyBorder="1" applyAlignment="1"/>
    <xf numFmtId="4" fontId="7" fillId="0" borderId="0" xfId="0" applyNumberFormat="1" applyFont="1" applyBorder="1" applyAlignment="1"/>
    <xf numFmtId="166" fontId="7" fillId="0" borderId="0" xfId="0" applyNumberFormat="1" applyFont="1" applyBorder="1" applyAlignment="1"/>
    <xf numFmtId="166" fontId="7" fillId="0" borderId="15" xfId="0" applyNumberFormat="1" applyFont="1" applyBorder="1" applyAlignme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Border="1" applyAlignment="1">
      <alignment horizontal="left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1" fillId="4" borderId="25" xfId="0" applyFont="1" applyFill="1" applyBorder="1" applyAlignment="1" applyProtection="1">
      <alignment horizontal="left" vertical="center"/>
      <protection locked="0"/>
    </xf>
    <xf numFmtId="166" fontId="1" fillId="0" borderId="0" xfId="0" applyNumberFormat="1" applyFont="1" applyBorder="1" applyAlignment="1">
      <alignment vertical="center"/>
    </xf>
    <xf numFmtId="166" fontId="1" fillId="0" borderId="15" xfId="0" applyNumberFormat="1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5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167" fontId="9" fillId="0" borderId="0" xfId="0" applyNumberFormat="1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37" fillId="0" borderId="0" xfId="0" applyFont="1" applyBorder="1" applyAlignment="1">
      <alignment horizontal="left" vertical="center"/>
    </xf>
    <xf numFmtId="167" fontId="10" fillId="0" borderId="0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38" fillId="0" borderId="25" xfId="0" applyFont="1" applyBorder="1" applyAlignment="1" applyProtection="1">
      <alignment horizontal="center" vertical="center"/>
      <protection locked="0"/>
    </xf>
    <xf numFmtId="49" fontId="38" fillId="0" borderId="25" xfId="0" applyNumberFormat="1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horizontal="center" vertical="center" wrapText="1"/>
      <protection locked="0"/>
    </xf>
    <xf numFmtId="167" fontId="38" fillId="0" borderId="25" xfId="0" applyNumberFormat="1" applyFont="1" applyBorder="1" applyAlignment="1" applyProtection="1">
      <alignment vertical="center"/>
      <protection locked="0"/>
    </xf>
    <xf numFmtId="4" fontId="38" fillId="4" borderId="25" xfId="0" applyNumberFormat="1" applyFont="1" applyFill="1" applyBorder="1" applyAlignment="1" applyProtection="1">
      <alignment vertical="center"/>
      <protection locked="0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0" fontId="0" fillId="0" borderId="14" xfId="0" applyFont="1" applyBorder="1" applyAlignment="1">
      <alignment vertical="center"/>
    </xf>
    <xf numFmtId="0" fontId="0" fillId="4" borderId="25" xfId="0" applyFont="1" applyFill="1" applyBorder="1" applyAlignment="1" applyProtection="1">
      <alignment horizontal="center" vertical="center"/>
      <protection locked="0"/>
    </xf>
    <xf numFmtId="49" fontId="0" fillId="4" borderId="25" xfId="0" applyNumberFormat="1" applyFont="1" applyFill="1" applyBorder="1" applyAlignment="1" applyProtection="1">
      <alignment horizontal="left" vertical="center" wrapText="1"/>
      <protection locked="0"/>
    </xf>
    <xf numFmtId="0" fontId="0" fillId="4" borderId="25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center" vertical="center"/>
      <protection locked="0"/>
    </xf>
    <xf numFmtId="167" fontId="1" fillId="0" borderId="0" xfId="0" applyNumberFormat="1" applyFont="1" applyBorder="1" applyAlignment="1">
      <alignment vertical="center"/>
    </xf>
    <xf numFmtId="4" fontId="1" fillId="0" borderId="17" xfId="0" applyNumberFormat="1" applyFont="1" applyBorder="1" applyAlignment="1">
      <alignment vertical="center"/>
    </xf>
    <xf numFmtId="167" fontId="1" fillId="0" borderId="17" xfId="0" applyNumberFormat="1" applyFont="1" applyBorder="1" applyAlignment="1">
      <alignment vertical="center"/>
    </xf>
    <xf numFmtId="4" fontId="26" fillId="6" borderId="0" xfId="0" applyNumberFormat="1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0" fillId="0" borderId="0" xfId="0"/>
    <xf numFmtId="0" fontId="6" fillId="4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/>
    </xf>
    <xf numFmtId="4" fontId="6" fillId="4" borderId="0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horizontal="right" vertical="center"/>
    </xf>
    <xf numFmtId="4" fontId="26" fillId="0" borderId="0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left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0" fillId="5" borderId="9" xfId="0" applyFont="1" applyFill="1" applyBorder="1" applyAlignment="1">
      <alignment vertical="center"/>
    </xf>
    <xf numFmtId="4" fontId="3" fillId="5" borderId="9" xfId="0" applyNumberFormat="1" applyFont="1" applyFill="1" applyBorder="1" applyAlignment="1">
      <alignment vertical="center"/>
    </xf>
    <xf numFmtId="0" fontId="0" fillId="5" borderId="10" xfId="0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Border="1" applyAlignment="1">
      <alignment horizontal="left" vertical="top" wrapText="1"/>
    </xf>
    <xf numFmtId="49" fontId="2" fillId="4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4" fontId="12" fillId="0" borderId="0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4" fontId="21" fillId="0" borderId="7" xfId="0" applyNumberFormat="1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14" fillId="2" borderId="0" xfId="1" applyFont="1" applyFill="1" applyAlignment="1" applyProtection="1">
      <alignment horizontal="center" vertical="center"/>
    </xf>
    <xf numFmtId="0" fontId="0" fillId="4" borderId="25" xfId="0" applyFont="1" applyFill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>
      <alignment vertical="center"/>
    </xf>
    <xf numFmtId="167" fontId="0" fillId="4" borderId="25" xfId="0" applyNumberFormat="1" applyFont="1" applyFill="1" applyBorder="1" applyAlignment="1" applyProtection="1">
      <alignment vertical="center"/>
      <protection locked="0"/>
    </xf>
    <xf numFmtId="167" fontId="0" fillId="0" borderId="25" xfId="0" applyNumberFormat="1" applyFont="1" applyBorder="1" applyAlignment="1">
      <alignment vertical="center"/>
    </xf>
    <xf numFmtId="4" fontId="26" fillId="0" borderId="12" xfId="0" applyNumberFormat="1" applyFont="1" applyBorder="1" applyAlignment="1"/>
    <xf numFmtId="4" fontId="3" fillId="0" borderId="12" xfId="0" applyNumberFormat="1" applyFont="1" applyBorder="1" applyAlignment="1">
      <alignment vertical="center"/>
    </xf>
    <xf numFmtId="4" fontId="5" fillId="0" borderId="0" xfId="0" applyNumberFormat="1" applyFont="1" applyBorder="1" applyAlignment="1"/>
    <xf numFmtId="4" fontId="5" fillId="0" borderId="0" xfId="0" applyNumberFormat="1" applyFont="1" applyBorder="1" applyAlignment="1">
      <alignment vertical="center"/>
    </xf>
    <xf numFmtId="4" fontId="7" fillId="0" borderId="17" xfId="0" applyNumberFormat="1" applyFont="1" applyBorder="1" applyAlignment="1"/>
    <xf numFmtId="4" fontId="7" fillId="0" borderId="17" xfId="0" applyNumberFormat="1" applyFont="1" applyBorder="1" applyAlignment="1">
      <alignment vertical="center"/>
    </xf>
    <xf numFmtId="4" fontId="7" fillId="0" borderId="23" xfId="0" applyNumberFormat="1" applyFont="1" applyBorder="1" applyAlignment="1"/>
    <xf numFmtId="4" fontId="7" fillId="0" borderId="23" xfId="0" applyNumberFormat="1" applyFont="1" applyBorder="1" applyAlignment="1">
      <alignment vertical="center"/>
    </xf>
    <xf numFmtId="4" fontId="5" fillId="0" borderId="12" xfId="0" applyNumberFormat="1" applyFont="1" applyBorder="1" applyAlignment="1"/>
    <xf numFmtId="4" fontId="5" fillId="0" borderId="12" xfId="0" applyNumberFormat="1" applyFont="1" applyBorder="1" applyAlignment="1">
      <alignment vertical="center"/>
    </xf>
    <xf numFmtId="4" fontId="5" fillId="0" borderId="23" xfId="0" applyNumberFormat="1" applyFont="1" applyBorder="1" applyAlignment="1"/>
    <xf numFmtId="4" fontId="39" fillId="0" borderId="23" xfId="0" applyNumberFormat="1" applyFont="1" applyBorder="1" applyAlignment="1">
      <alignment vertical="center"/>
    </xf>
    <xf numFmtId="0" fontId="0" fillId="0" borderId="25" xfId="0" applyFont="1" applyBorder="1" applyAlignment="1" applyProtection="1">
      <alignment horizontal="left" vertical="center" wrapText="1"/>
      <protection locked="0"/>
    </xf>
    <xf numFmtId="4" fontId="0" fillId="0" borderId="25" xfId="0" applyNumberFormat="1" applyFont="1" applyBorder="1" applyAlignment="1" applyProtection="1">
      <alignment vertical="center"/>
      <protection locked="0"/>
    </xf>
    <xf numFmtId="4" fontId="0" fillId="4" borderId="25" xfId="0" applyNumberFormat="1" applyFont="1" applyFill="1" applyBorder="1" applyAlignment="1" applyProtection="1">
      <alignment vertical="center"/>
      <protection locked="0"/>
    </xf>
    <xf numFmtId="0" fontId="9" fillId="0" borderId="12" xfId="0" applyFont="1" applyBorder="1" applyAlignment="1">
      <alignment horizontal="left" vertical="center" wrapText="1"/>
    </xf>
    <xf numFmtId="0" fontId="9" fillId="0" borderId="12" xfId="0" applyFont="1" applyBorder="1" applyAlignment="1">
      <alignment vertical="center"/>
    </xf>
    <xf numFmtId="0" fontId="37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36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/>
    </xf>
    <xf numFmtId="0" fontId="36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vertical="center"/>
    </xf>
    <xf numFmtId="0" fontId="38" fillId="0" borderId="25" xfId="0" applyFont="1" applyBorder="1" applyAlignment="1" applyProtection="1">
      <alignment horizontal="left" vertical="center" wrapText="1"/>
      <protection locked="0"/>
    </xf>
    <xf numFmtId="0" fontId="38" fillId="0" borderId="25" xfId="0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vertical="center"/>
      <protection locked="0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6" fillId="0" borderId="0" xfId="0" applyFont="1" applyBorder="1" applyAlignment="1" applyProtection="1">
      <alignment horizontal="left" vertical="center"/>
      <protection locked="0"/>
    </xf>
    <xf numFmtId="4" fontId="6" fillId="0" borderId="0" xfId="0" applyNumberFormat="1" applyFont="1" applyBorder="1" applyAlignment="1" applyProtection="1">
      <alignment vertical="center"/>
      <protection locked="0"/>
    </xf>
    <xf numFmtId="0" fontId="0" fillId="0" borderId="0" xfId="0" applyFont="1" applyBorder="1" applyAlignment="1">
      <alignment vertical="center"/>
    </xf>
    <xf numFmtId="165" fontId="2" fillId="0" borderId="0" xfId="0" applyNumberFormat="1" applyFont="1" applyBorder="1" applyAlignment="1">
      <alignment horizontal="left" vertical="center"/>
    </xf>
    <xf numFmtId="4" fontId="32" fillId="0" borderId="0" xfId="0" applyNumberFormat="1" applyFont="1" applyBorder="1" applyAlignment="1">
      <alignment vertical="center"/>
    </xf>
    <xf numFmtId="4" fontId="33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" fontId="3" fillId="6" borderId="9" xfId="0" applyNumberFormat="1" applyFont="1" applyFill="1" applyBorder="1" applyAlignment="1">
      <alignment vertical="center"/>
    </xf>
    <xf numFmtId="4" fontId="3" fillId="6" borderId="10" xfId="0" applyNumberFormat="1" applyFont="1" applyFill="1" applyBorder="1" applyAlignment="1">
      <alignment vertical="center"/>
    </xf>
    <xf numFmtId="0" fontId="2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>
      <alignment vertical="center"/>
    </xf>
    <xf numFmtId="0" fontId="2" fillId="6" borderId="0" xfId="0" applyFont="1" applyFill="1" applyBorder="1" applyAlignment="1">
      <alignment horizontal="left" vertical="center"/>
    </xf>
    <xf numFmtId="4" fontId="21" fillId="0" borderId="0" xfId="0" applyNumberFormat="1" applyFont="1" applyBorder="1" applyAlignment="1">
      <alignment vertical="center"/>
    </xf>
    <xf numFmtId="165" fontId="2" fillId="4" borderId="0" xfId="0" applyNumberFormat="1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 applyProtection="1">
      <alignment horizontal="left" vertical="center"/>
      <protection locked="0"/>
    </xf>
    <xf numFmtId="0" fontId="2" fillId="4" borderId="0" xfId="0" applyFont="1" applyFill="1" applyBorder="1" applyAlignment="1">
      <alignment horizontal="left"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97"/>
  <sheetViews>
    <sheetView showGridLines="0" tabSelected="1" workbookViewId="0">
      <pane ySplit="1" topLeftCell="A2" activePane="bottomLeft" state="frozen"/>
      <selection pane="bottomLeft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8" width="25.83203125" hidden="1" customWidth="1"/>
    <col min="49" max="49" width="25" hidden="1" customWidth="1"/>
    <col min="50" max="54" width="21.6640625" hidden="1" customWidth="1"/>
    <col min="55" max="55" width="19.1640625" hidden="1" customWidth="1"/>
    <col min="56" max="56" width="25" hidden="1" customWidth="1"/>
    <col min="57" max="58" width="19.1640625" hidden="1" customWidth="1"/>
    <col min="59" max="59" width="66.5" customWidth="1"/>
    <col min="71" max="89" width="9.33203125" hidden="1"/>
  </cols>
  <sheetData>
    <row r="1" spans="1:73" ht="21.4" customHeight="1">
      <c r="A1" s="13" t="s">
        <v>0</v>
      </c>
      <c r="B1" s="14"/>
      <c r="C1" s="14"/>
      <c r="D1" s="15" t="s">
        <v>1</v>
      </c>
      <c r="E1" s="14"/>
      <c r="F1" s="14"/>
      <c r="G1" s="14"/>
      <c r="H1" s="14"/>
      <c r="I1" s="14"/>
      <c r="J1" s="14"/>
      <c r="K1" s="16" t="s">
        <v>2</v>
      </c>
      <c r="L1" s="16"/>
      <c r="M1" s="16"/>
      <c r="N1" s="16"/>
      <c r="O1" s="16"/>
      <c r="P1" s="16"/>
      <c r="Q1" s="16"/>
      <c r="R1" s="16"/>
      <c r="S1" s="16"/>
      <c r="T1" s="14"/>
      <c r="U1" s="14"/>
      <c r="V1" s="14"/>
      <c r="W1" s="16" t="s">
        <v>3</v>
      </c>
      <c r="X1" s="16"/>
      <c r="Y1" s="16"/>
      <c r="Z1" s="16"/>
      <c r="AA1" s="16"/>
      <c r="AB1" s="16"/>
      <c r="AC1" s="16"/>
      <c r="AD1" s="16"/>
      <c r="AE1" s="16"/>
      <c r="AF1" s="16"/>
      <c r="AG1" s="14"/>
      <c r="AH1" s="14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8" t="s">
        <v>4</v>
      </c>
      <c r="BB1" s="18" t="s">
        <v>5</v>
      </c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T1" s="19" t="s">
        <v>6</v>
      </c>
      <c r="BU1" s="19" t="s">
        <v>7</v>
      </c>
    </row>
    <row r="2" spans="1:73" ht="36.950000000000003" customHeight="1">
      <c r="C2" s="240" t="s">
        <v>8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R2" s="209" t="s">
        <v>9</v>
      </c>
      <c r="AS2" s="210"/>
      <c r="AT2" s="210"/>
      <c r="AU2" s="210"/>
      <c r="AV2" s="210"/>
      <c r="AW2" s="210"/>
      <c r="AX2" s="210"/>
      <c r="AY2" s="210"/>
      <c r="AZ2" s="210"/>
      <c r="BA2" s="210"/>
      <c r="BB2" s="210"/>
      <c r="BC2" s="210"/>
      <c r="BD2" s="210"/>
      <c r="BE2" s="210"/>
      <c r="BF2" s="210"/>
      <c r="BG2" s="210"/>
      <c r="BS2" s="20" t="s">
        <v>10</v>
      </c>
      <c r="BT2" s="20" t="s">
        <v>11</v>
      </c>
    </row>
    <row r="3" spans="1:73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3"/>
      <c r="BS3" s="20" t="s">
        <v>10</v>
      </c>
      <c r="BT3" s="20" t="s">
        <v>12</v>
      </c>
    </row>
    <row r="4" spans="1:73" ht="36.950000000000003" customHeight="1">
      <c r="B4" s="24"/>
      <c r="C4" s="233" t="s">
        <v>13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4"/>
      <c r="W4" s="234"/>
      <c r="X4" s="234"/>
      <c r="Y4" s="234"/>
      <c r="Z4" s="234"/>
      <c r="AA4" s="234"/>
      <c r="AB4" s="234"/>
      <c r="AC4" s="234"/>
      <c r="AD4" s="234"/>
      <c r="AE4" s="234"/>
      <c r="AF4" s="234"/>
      <c r="AG4" s="234"/>
      <c r="AH4" s="234"/>
      <c r="AI4" s="234"/>
      <c r="AJ4" s="234"/>
      <c r="AK4" s="234"/>
      <c r="AL4" s="234"/>
      <c r="AM4" s="234"/>
      <c r="AN4" s="234"/>
      <c r="AO4" s="234"/>
      <c r="AP4" s="234"/>
      <c r="AQ4" s="25"/>
      <c r="AS4" s="26" t="s">
        <v>14</v>
      </c>
      <c r="BG4" s="27" t="s">
        <v>15</v>
      </c>
      <c r="BS4" s="20" t="s">
        <v>16</v>
      </c>
    </row>
    <row r="5" spans="1:73" ht="14.45" customHeight="1">
      <c r="B5" s="24"/>
      <c r="C5" s="28"/>
      <c r="D5" s="29" t="s">
        <v>17</v>
      </c>
      <c r="E5" s="28"/>
      <c r="F5" s="28"/>
      <c r="G5" s="28"/>
      <c r="H5" s="28"/>
      <c r="I5" s="28"/>
      <c r="J5" s="28"/>
      <c r="K5" s="244" t="s">
        <v>18</v>
      </c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  <c r="W5" s="245"/>
      <c r="X5" s="245"/>
      <c r="Y5" s="245"/>
      <c r="Z5" s="245"/>
      <c r="AA5" s="245"/>
      <c r="AB5" s="245"/>
      <c r="AC5" s="245"/>
      <c r="AD5" s="245"/>
      <c r="AE5" s="245"/>
      <c r="AF5" s="245"/>
      <c r="AG5" s="245"/>
      <c r="AH5" s="245"/>
      <c r="AI5" s="245"/>
      <c r="AJ5" s="245"/>
      <c r="AK5" s="245"/>
      <c r="AL5" s="245"/>
      <c r="AM5" s="245"/>
      <c r="AN5" s="245"/>
      <c r="AO5" s="245"/>
      <c r="AP5" s="28"/>
      <c r="AQ5" s="25"/>
      <c r="BG5" s="242" t="s">
        <v>19</v>
      </c>
      <c r="BS5" s="20" t="s">
        <v>10</v>
      </c>
    </row>
    <row r="6" spans="1:73" ht="36.950000000000003" customHeight="1">
      <c r="B6" s="24"/>
      <c r="C6" s="28"/>
      <c r="D6" s="31" t="s">
        <v>20</v>
      </c>
      <c r="E6" s="28"/>
      <c r="F6" s="28"/>
      <c r="G6" s="28"/>
      <c r="H6" s="28"/>
      <c r="I6" s="28"/>
      <c r="J6" s="28"/>
      <c r="K6" s="246" t="s">
        <v>21</v>
      </c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  <c r="W6" s="245"/>
      <c r="X6" s="245"/>
      <c r="Y6" s="245"/>
      <c r="Z6" s="245"/>
      <c r="AA6" s="245"/>
      <c r="AB6" s="245"/>
      <c r="AC6" s="245"/>
      <c r="AD6" s="245"/>
      <c r="AE6" s="245"/>
      <c r="AF6" s="245"/>
      <c r="AG6" s="245"/>
      <c r="AH6" s="245"/>
      <c r="AI6" s="245"/>
      <c r="AJ6" s="245"/>
      <c r="AK6" s="245"/>
      <c r="AL6" s="245"/>
      <c r="AM6" s="245"/>
      <c r="AN6" s="245"/>
      <c r="AO6" s="245"/>
      <c r="AP6" s="28"/>
      <c r="AQ6" s="25"/>
      <c r="BG6" s="243"/>
      <c r="BS6" s="20" t="s">
        <v>10</v>
      </c>
    </row>
    <row r="7" spans="1:73" ht="14.45" customHeight="1">
      <c r="B7" s="24"/>
      <c r="C7" s="28"/>
      <c r="D7" s="32" t="s">
        <v>22</v>
      </c>
      <c r="E7" s="28"/>
      <c r="F7" s="28"/>
      <c r="G7" s="28"/>
      <c r="H7" s="28"/>
      <c r="I7" s="28"/>
      <c r="J7" s="28"/>
      <c r="K7" s="30" t="s">
        <v>5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32" t="s">
        <v>23</v>
      </c>
      <c r="AL7" s="28"/>
      <c r="AM7" s="28"/>
      <c r="AN7" s="30" t="s">
        <v>5</v>
      </c>
      <c r="AO7" s="28"/>
      <c r="AP7" s="28"/>
      <c r="AQ7" s="25"/>
      <c r="BG7" s="243"/>
      <c r="BS7" s="20" t="s">
        <v>10</v>
      </c>
    </row>
    <row r="8" spans="1:73" ht="14.45" customHeight="1">
      <c r="B8" s="24"/>
      <c r="C8" s="28"/>
      <c r="D8" s="32" t="s">
        <v>24</v>
      </c>
      <c r="E8" s="28"/>
      <c r="F8" s="28"/>
      <c r="G8" s="28"/>
      <c r="H8" s="28"/>
      <c r="I8" s="28"/>
      <c r="J8" s="28"/>
      <c r="K8" s="30" t="s">
        <v>25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32" t="s">
        <v>26</v>
      </c>
      <c r="AL8" s="28"/>
      <c r="AM8" s="28"/>
      <c r="AN8" s="33" t="s">
        <v>27</v>
      </c>
      <c r="AO8" s="28"/>
      <c r="AP8" s="28"/>
      <c r="AQ8" s="25"/>
      <c r="BG8" s="243"/>
      <c r="BS8" s="20" t="s">
        <v>10</v>
      </c>
    </row>
    <row r="9" spans="1:73" ht="14.45" customHeight="1">
      <c r="B9" s="24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5"/>
      <c r="BG9" s="243"/>
      <c r="BS9" s="20" t="s">
        <v>10</v>
      </c>
    </row>
    <row r="10" spans="1:73" ht="14.45" customHeight="1">
      <c r="B10" s="24"/>
      <c r="C10" s="28"/>
      <c r="D10" s="32" t="s">
        <v>28</v>
      </c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32" t="s">
        <v>29</v>
      </c>
      <c r="AL10" s="28"/>
      <c r="AM10" s="28"/>
      <c r="AN10" s="30" t="s">
        <v>5</v>
      </c>
      <c r="AO10" s="28"/>
      <c r="AP10" s="28"/>
      <c r="AQ10" s="25"/>
      <c r="BG10" s="243"/>
      <c r="BS10" s="20" t="s">
        <v>10</v>
      </c>
    </row>
    <row r="11" spans="1:73" ht="18.399999999999999" customHeight="1">
      <c r="B11" s="24"/>
      <c r="C11" s="28"/>
      <c r="D11" s="28"/>
      <c r="E11" s="30" t="s">
        <v>25</v>
      </c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32" t="s">
        <v>30</v>
      </c>
      <c r="AL11" s="28"/>
      <c r="AM11" s="28"/>
      <c r="AN11" s="30" t="s">
        <v>5</v>
      </c>
      <c r="AO11" s="28"/>
      <c r="AP11" s="28"/>
      <c r="AQ11" s="25"/>
      <c r="BG11" s="243"/>
      <c r="BS11" s="20" t="s">
        <v>10</v>
      </c>
    </row>
    <row r="12" spans="1:73" ht="6.95" customHeight="1">
      <c r="B12" s="24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5"/>
      <c r="BG12" s="243"/>
      <c r="BS12" s="20" t="s">
        <v>10</v>
      </c>
    </row>
    <row r="13" spans="1:73" ht="14.45" customHeight="1">
      <c r="B13" s="24"/>
      <c r="C13" s="28"/>
      <c r="D13" s="32" t="s">
        <v>31</v>
      </c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32" t="s">
        <v>29</v>
      </c>
      <c r="AL13" s="28"/>
      <c r="AM13" s="28"/>
      <c r="AN13" s="34" t="s">
        <v>32</v>
      </c>
      <c r="AO13" s="28"/>
      <c r="AP13" s="28"/>
      <c r="AQ13" s="25"/>
      <c r="BG13" s="243"/>
      <c r="BS13" s="20" t="s">
        <v>10</v>
      </c>
    </row>
    <row r="14" spans="1:73" ht="15">
      <c r="B14" s="24"/>
      <c r="C14" s="28"/>
      <c r="D14" s="28"/>
      <c r="E14" s="247" t="s">
        <v>32</v>
      </c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  <c r="R14" s="248"/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  <c r="AE14" s="248"/>
      <c r="AF14" s="248"/>
      <c r="AG14" s="248"/>
      <c r="AH14" s="248"/>
      <c r="AI14" s="248"/>
      <c r="AJ14" s="248"/>
      <c r="AK14" s="32" t="s">
        <v>30</v>
      </c>
      <c r="AL14" s="28"/>
      <c r="AM14" s="28"/>
      <c r="AN14" s="34" t="s">
        <v>32</v>
      </c>
      <c r="AO14" s="28"/>
      <c r="AP14" s="28"/>
      <c r="AQ14" s="25"/>
      <c r="BG14" s="243"/>
      <c r="BS14" s="20" t="s">
        <v>10</v>
      </c>
    </row>
    <row r="15" spans="1:73" ht="6.95" customHeight="1">
      <c r="B15" s="24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5"/>
      <c r="BG15" s="243"/>
      <c r="BS15" s="20" t="s">
        <v>6</v>
      </c>
    </row>
    <row r="16" spans="1:73" ht="14.45" customHeight="1">
      <c r="B16" s="24"/>
      <c r="C16" s="28"/>
      <c r="D16" s="32" t="s">
        <v>33</v>
      </c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32" t="s">
        <v>29</v>
      </c>
      <c r="AL16" s="28"/>
      <c r="AM16" s="28"/>
      <c r="AN16" s="30" t="s">
        <v>5</v>
      </c>
      <c r="AO16" s="28"/>
      <c r="AP16" s="28"/>
      <c r="AQ16" s="25"/>
      <c r="BG16" s="243"/>
      <c r="BS16" s="20" t="s">
        <v>6</v>
      </c>
    </row>
    <row r="17" spans="2:71" ht="18.399999999999999" customHeight="1">
      <c r="B17" s="24"/>
      <c r="C17" s="28"/>
      <c r="D17" s="28"/>
      <c r="E17" s="30" t="s">
        <v>34</v>
      </c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32" t="s">
        <v>30</v>
      </c>
      <c r="AL17" s="28"/>
      <c r="AM17" s="28"/>
      <c r="AN17" s="30" t="s">
        <v>5</v>
      </c>
      <c r="AO17" s="28"/>
      <c r="AP17" s="28"/>
      <c r="AQ17" s="25"/>
      <c r="BG17" s="243"/>
      <c r="BS17" s="20" t="s">
        <v>7</v>
      </c>
    </row>
    <row r="18" spans="2:71" ht="6.95" customHeight="1">
      <c r="B18" s="24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5"/>
      <c r="BG18" s="243"/>
      <c r="BS18" s="20" t="s">
        <v>10</v>
      </c>
    </row>
    <row r="19" spans="2:71" ht="14.45" customHeight="1">
      <c r="B19" s="24"/>
      <c r="C19" s="28"/>
      <c r="D19" s="32" t="s">
        <v>35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32" t="s">
        <v>29</v>
      </c>
      <c r="AL19" s="28"/>
      <c r="AM19" s="28"/>
      <c r="AN19" s="30" t="s">
        <v>5</v>
      </c>
      <c r="AO19" s="28"/>
      <c r="AP19" s="28"/>
      <c r="AQ19" s="25"/>
      <c r="BG19" s="243"/>
      <c r="BS19" s="20" t="s">
        <v>10</v>
      </c>
    </row>
    <row r="20" spans="2:71" ht="18.399999999999999" customHeight="1">
      <c r="B20" s="24"/>
      <c r="C20" s="28"/>
      <c r="D20" s="28"/>
      <c r="E20" s="30" t="s">
        <v>36</v>
      </c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32" t="s">
        <v>30</v>
      </c>
      <c r="AL20" s="28"/>
      <c r="AM20" s="28"/>
      <c r="AN20" s="30" t="s">
        <v>5</v>
      </c>
      <c r="AO20" s="28"/>
      <c r="AP20" s="28"/>
      <c r="AQ20" s="25"/>
      <c r="BG20" s="243"/>
    </row>
    <row r="21" spans="2:71" ht="6.95" customHeight="1">
      <c r="B21" s="24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5"/>
      <c r="BG21" s="243"/>
    </row>
    <row r="22" spans="2:71" ht="15">
      <c r="B22" s="24"/>
      <c r="C22" s="28"/>
      <c r="D22" s="32" t="s">
        <v>37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5"/>
      <c r="BG22" s="243"/>
    </row>
    <row r="23" spans="2:71" ht="22.5" customHeight="1">
      <c r="B23" s="24"/>
      <c r="C23" s="28"/>
      <c r="D23" s="28"/>
      <c r="E23" s="249" t="s">
        <v>5</v>
      </c>
      <c r="F23" s="249"/>
      <c r="G23" s="249"/>
      <c r="H23" s="249"/>
      <c r="I23" s="249"/>
      <c r="J23" s="249"/>
      <c r="K23" s="249"/>
      <c r="L23" s="249"/>
      <c r="M23" s="249"/>
      <c r="N23" s="249"/>
      <c r="O23" s="249"/>
      <c r="P23" s="249"/>
      <c r="Q23" s="249"/>
      <c r="R23" s="249"/>
      <c r="S23" s="249"/>
      <c r="T23" s="249"/>
      <c r="U23" s="249"/>
      <c r="V23" s="249"/>
      <c r="W23" s="249"/>
      <c r="X23" s="249"/>
      <c r="Y23" s="249"/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49"/>
      <c r="AM23" s="249"/>
      <c r="AN23" s="249"/>
      <c r="AO23" s="28"/>
      <c r="AP23" s="28"/>
      <c r="AQ23" s="25"/>
      <c r="BG23" s="243"/>
    </row>
    <row r="24" spans="2:71" ht="6.95" customHeight="1">
      <c r="B24" s="24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5"/>
      <c r="BG24" s="243"/>
    </row>
    <row r="25" spans="2:71" ht="6.95" customHeight="1">
      <c r="B25" s="24"/>
      <c r="C25" s="28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28"/>
      <c r="AQ25" s="25"/>
      <c r="BG25" s="243"/>
    </row>
    <row r="26" spans="2:71" ht="14.45" customHeight="1">
      <c r="B26" s="24"/>
      <c r="C26" s="28"/>
      <c r="D26" s="36" t="s">
        <v>38</v>
      </c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50">
        <f>ROUND(AG87,2)</f>
        <v>0</v>
      </c>
      <c r="AL26" s="245"/>
      <c r="AM26" s="245"/>
      <c r="AN26" s="245"/>
      <c r="AO26" s="245"/>
      <c r="AP26" s="28"/>
      <c r="AQ26" s="25"/>
      <c r="BG26" s="243"/>
    </row>
    <row r="27" spans="2:71" ht="15">
      <c r="B27" s="24"/>
      <c r="C27" s="28"/>
      <c r="D27" s="28"/>
      <c r="E27" s="32" t="s">
        <v>39</v>
      </c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51">
        <f>AS87</f>
        <v>0</v>
      </c>
      <c r="AL27" s="251"/>
      <c r="AM27" s="251"/>
      <c r="AN27" s="251"/>
      <c r="AO27" s="251"/>
      <c r="AP27" s="28"/>
      <c r="AQ27" s="25"/>
      <c r="BG27" s="243"/>
    </row>
    <row r="28" spans="2:71" s="1" customFormat="1" ht="15">
      <c r="B28" s="37"/>
      <c r="C28" s="38"/>
      <c r="D28" s="38"/>
      <c r="E28" s="32" t="s">
        <v>40</v>
      </c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251">
        <f>ROUND(AT87,2)</f>
        <v>0</v>
      </c>
      <c r="AL28" s="251"/>
      <c r="AM28" s="251"/>
      <c r="AN28" s="251"/>
      <c r="AO28" s="251"/>
      <c r="AP28" s="38"/>
      <c r="AQ28" s="39"/>
      <c r="BG28" s="243"/>
    </row>
    <row r="29" spans="2:71" s="1" customFormat="1" ht="14.45" customHeight="1">
      <c r="B29" s="37"/>
      <c r="C29" s="38"/>
      <c r="D29" s="36" t="s">
        <v>41</v>
      </c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250">
        <f>ROUND(AG90,2)</f>
        <v>0</v>
      </c>
      <c r="AL29" s="250"/>
      <c r="AM29" s="250"/>
      <c r="AN29" s="250"/>
      <c r="AO29" s="250"/>
      <c r="AP29" s="38"/>
      <c r="AQ29" s="39"/>
      <c r="BG29" s="243"/>
    </row>
    <row r="30" spans="2:71" s="1" customFormat="1" ht="6.95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9"/>
      <c r="BG30" s="243"/>
    </row>
    <row r="31" spans="2:71" s="1" customFormat="1" ht="25.9" customHeight="1">
      <c r="B31" s="37"/>
      <c r="C31" s="38"/>
      <c r="D31" s="40" t="s">
        <v>42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252">
        <f>ROUND(AK26+AK29,2)</f>
        <v>0</v>
      </c>
      <c r="AL31" s="253"/>
      <c r="AM31" s="253"/>
      <c r="AN31" s="253"/>
      <c r="AO31" s="253"/>
      <c r="AP31" s="38"/>
      <c r="AQ31" s="39"/>
      <c r="BG31" s="243"/>
    </row>
    <row r="32" spans="2:71" s="1" customFormat="1" ht="6.95" customHeight="1">
      <c r="B32" s="37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9"/>
      <c r="BG32" s="243"/>
    </row>
    <row r="33" spans="2:59" s="2" customFormat="1" ht="14.45" customHeight="1">
      <c r="B33" s="42"/>
      <c r="C33" s="43"/>
      <c r="D33" s="44" t="s">
        <v>43</v>
      </c>
      <c r="E33" s="43"/>
      <c r="F33" s="44" t="s">
        <v>44</v>
      </c>
      <c r="G33" s="43"/>
      <c r="H33" s="43"/>
      <c r="I33" s="43"/>
      <c r="J33" s="43"/>
      <c r="K33" s="43"/>
      <c r="L33" s="237">
        <v>0.21</v>
      </c>
      <c r="M33" s="238"/>
      <c r="N33" s="238"/>
      <c r="O33" s="238"/>
      <c r="P33" s="43"/>
      <c r="Q33" s="43"/>
      <c r="R33" s="43"/>
      <c r="S33" s="43"/>
      <c r="T33" s="46" t="s">
        <v>45</v>
      </c>
      <c r="U33" s="43"/>
      <c r="V33" s="43"/>
      <c r="W33" s="239">
        <f>ROUND(BB87+SUM(CD91:CD95),2)</f>
        <v>0</v>
      </c>
      <c r="X33" s="238"/>
      <c r="Y33" s="238"/>
      <c r="Z33" s="238"/>
      <c r="AA33" s="238"/>
      <c r="AB33" s="238"/>
      <c r="AC33" s="238"/>
      <c r="AD33" s="238"/>
      <c r="AE33" s="238"/>
      <c r="AF33" s="43"/>
      <c r="AG33" s="43"/>
      <c r="AH33" s="43"/>
      <c r="AI33" s="43"/>
      <c r="AJ33" s="43"/>
      <c r="AK33" s="239">
        <f>ROUND(AX87+SUM(BY91:BY95),2)</f>
        <v>0</v>
      </c>
      <c r="AL33" s="238"/>
      <c r="AM33" s="238"/>
      <c r="AN33" s="238"/>
      <c r="AO33" s="238"/>
      <c r="AP33" s="43"/>
      <c r="AQ33" s="47"/>
      <c r="BG33" s="243"/>
    </row>
    <row r="34" spans="2:59" s="2" customFormat="1" ht="14.45" customHeight="1">
      <c r="B34" s="42"/>
      <c r="C34" s="43"/>
      <c r="D34" s="43"/>
      <c r="E34" s="43"/>
      <c r="F34" s="44" t="s">
        <v>46</v>
      </c>
      <c r="G34" s="43"/>
      <c r="H34" s="43"/>
      <c r="I34" s="43"/>
      <c r="J34" s="43"/>
      <c r="K34" s="43"/>
      <c r="L34" s="237">
        <v>0.15</v>
      </c>
      <c r="M34" s="238"/>
      <c r="N34" s="238"/>
      <c r="O34" s="238"/>
      <c r="P34" s="43"/>
      <c r="Q34" s="43"/>
      <c r="R34" s="43"/>
      <c r="S34" s="43"/>
      <c r="T34" s="46" t="s">
        <v>45</v>
      </c>
      <c r="U34" s="43"/>
      <c r="V34" s="43"/>
      <c r="W34" s="239">
        <f>ROUND(BC87+SUM(CE91:CE95),2)</f>
        <v>0</v>
      </c>
      <c r="X34" s="238"/>
      <c r="Y34" s="238"/>
      <c r="Z34" s="238"/>
      <c r="AA34" s="238"/>
      <c r="AB34" s="238"/>
      <c r="AC34" s="238"/>
      <c r="AD34" s="238"/>
      <c r="AE34" s="238"/>
      <c r="AF34" s="43"/>
      <c r="AG34" s="43"/>
      <c r="AH34" s="43"/>
      <c r="AI34" s="43"/>
      <c r="AJ34" s="43"/>
      <c r="AK34" s="239">
        <f>ROUND(AY87+SUM(BZ91:BZ95),2)</f>
        <v>0</v>
      </c>
      <c r="AL34" s="238"/>
      <c r="AM34" s="238"/>
      <c r="AN34" s="238"/>
      <c r="AO34" s="238"/>
      <c r="AP34" s="43"/>
      <c r="AQ34" s="47"/>
      <c r="BG34" s="243"/>
    </row>
    <row r="35" spans="2:59" s="2" customFormat="1" ht="14.45" hidden="1" customHeight="1">
      <c r="B35" s="42"/>
      <c r="C35" s="43"/>
      <c r="D35" s="43"/>
      <c r="E35" s="43"/>
      <c r="F35" s="44" t="s">
        <v>47</v>
      </c>
      <c r="G35" s="43"/>
      <c r="H35" s="43"/>
      <c r="I35" s="43"/>
      <c r="J35" s="43"/>
      <c r="K35" s="43"/>
      <c r="L35" s="237">
        <v>0.21</v>
      </c>
      <c r="M35" s="238"/>
      <c r="N35" s="238"/>
      <c r="O35" s="238"/>
      <c r="P35" s="43"/>
      <c r="Q35" s="43"/>
      <c r="R35" s="43"/>
      <c r="S35" s="43"/>
      <c r="T35" s="46" t="s">
        <v>45</v>
      </c>
      <c r="U35" s="43"/>
      <c r="V35" s="43"/>
      <c r="W35" s="239">
        <f>ROUND(BD87+SUM(CF91:CF95),2)</f>
        <v>0</v>
      </c>
      <c r="X35" s="238"/>
      <c r="Y35" s="238"/>
      <c r="Z35" s="238"/>
      <c r="AA35" s="238"/>
      <c r="AB35" s="238"/>
      <c r="AC35" s="238"/>
      <c r="AD35" s="238"/>
      <c r="AE35" s="238"/>
      <c r="AF35" s="43"/>
      <c r="AG35" s="43"/>
      <c r="AH35" s="43"/>
      <c r="AI35" s="43"/>
      <c r="AJ35" s="43"/>
      <c r="AK35" s="239">
        <v>0</v>
      </c>
      <c r="AL35" s="238"/>
      <c r="AM35" s="238"/>
      <c r="AN35" s="238"/>
      <c r="AO35" s="238"/>
      <c r="AP35" s="43"/>
      <c r="AQ35" s="47"/>
    </row>
    <row r="36" spans="2:59" s="2" customFormat="1" ht="14.45" hidden="1" customHeight="1">
      <c r="B36" s="42"/>
      <c r="C36" s="43"/>
      <c r="D36" s="43"/>
      <c r="E36" s="43"/>
      <c r="F36" s="44" t="s">
        <v>48</v>
      </c>
      <c r="G36" s="43"/>
      <c r="H36" s="43"/>
      <c r="I36" s="43"/>
      <c r="J36" s="43"/>
      <c r="K36" s="43"/>
      <c r="L36" s="237">
        <v>0.15</v>
      </c>
      <c r="M36" s="238"/>
      <c r="N36" s="238"/>
      <c r="O36" s="238"/>
      <c r="P36" s="43"/>
      <c r="Q36" s="43"/>
      <c r="R36" s="43"/>
      <c r="S36" s="43"/>
      <c r="T36" s="46" t="s">
        <v>45</v>
      </c>
      <c r="U36" s="43"/>
      <c r="V36" s="43"/>
      <c r="W36" s="239">
        <f>ROUND(BE87+SUM(CG91:CG95),2)</f>
        <v>0</v>
      </c>
      <c r="X36" s="238"/>
      <c r="Y36" s="238"/>
      <c r="Z36" s="238"/>
      <c r="AA36" s="238"/>
      <c r="AB36" s="238"/>
      <c r="AC36" s="238"/>
      <c r="AD36" s="238"/>
      <c r="AE36" s="238"/>
      <c r="AF36" s="43"/>
      <c r="AG36" s="43"/>
      <c r="AH36" s="43"/>
      <c r="AI36" s="43"/>
      <c r="AJ36" s="43"/>
      <c r="AK36" s="239">
        <v>0</v>
      </c>
      <c r="AL36" s="238"/>
      <c r="AM36" s="238"/>
      <c r="AN36" s="238"/>
      <c r="AO36" s="238"/>
      <c r="AP36" s="43"/>
      <c r="AQ36" s="47"/>
    </row>
    <row r="37" spans="2:59" s="2" customFormat="1" ht="14.45" hidden="1" customHeight="1">
      <c r="B37" s="42"/>
      <c r="C37" s="43"/>
      <c r="D37" s="43"/>
      <c r="E37" s="43"/>
      <c r="F37" s="44" t="s">
        <v>49</v>
      </c>
      <c r="G37" s="43"/>
      <c r="H37" s="43"/>
      <c r="I37" s="43"/>
      <c r="J37" s="43"/>
      <c r="K37" s="43"/>
      <c r="L37" s="237">
        <v>0</v>
      </c>
      <c r="M37" s="238"/>
      <c r="N37" s="238"/>
      <c r="O37" s="238"/>
      <c r="P37" s="43"/>
      <c r="Q37" s="43"/>
      <c r="R37" s="43"/>
      <c r="S37" s="43"/>
      <c r="T37" s="46" t="s">
        <v>45</v>
      </c>
      <c r="U37" s="43"/>
      <c r="V37" s="43"/>
      <c r="W37" s="239">
        <f>ROUND(BF87+SUM(CH91:CH95),2)</f>
        <v>0</v>
      </c>
      <c r="X37" s="238"/>
      <c r="Y37" s="238"/>
      <c r="Z37" s="238"/>
      <c r="AA37" s="238"/>
      <c r="AB37" s="238"/>
      <c r="AC37" s="238"/>
      <c r="AD37" s="238"/>
      <c r="AE37" s="238"/>
      <c r="AF37" s="43"/>
      <c r="AG37" s="43"/>
      <c r="AH37" s="43"/>
      <c r="AI37" s="43"/>
      <c r="AJ37" s="43"/>
      <c r="AK37" s="239">
        <v>0</v>
      </c>
      <c r="AL37" s="238"/>
      <c r="AM37" s="238"/>
      <c r="AN37" s="238"/>
      <c r="AO37" s="238"/>
      <c r="AP37" s="43"/>
      <c r="AQ37" s="47"/>
    </row>
    <row r="38" spans="2:59" s="1" customFormat="1" ht="6.9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8"/>
      <c r="AO38" s="38"/>
      <c r="AP38" s="38"/>
      <c r="AQ38" s="39"/>
    </row>
    <row r="39" spans="2:59" s="1" customFormat="1" ht="25.9" customHeight="1">
      <c r="B39" s="37"/>
      <c r="C39" s="48"/>
      <c r="D39" s="49" t="s">
        <v>50</v>
      </c>
      <c r="E39" s="50"/>
      <c r="F39" s="50"/>
      <c r="G39" s="50"/>
      <c r="H39" s="50"/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1" t="s">
        <v>51</v>
      </c>
      <c r="U39" s="50"/>
      <c r="V39" s="50"/>
      <c r="W39" s="50"/>
      <c r="X39" s="229" t="s">
        <v>52</v>
      </c>
      <c r="Y39" s="230"/>
      <c r="Z39" s="230"/>
      <c r="AA39" s="230"/>
      <c r="AB39" s="230"/>
      <c r="AC39" s="50"/>
      <c r="AD39" s="50"/>
      <c r="AE39" s="50"/>
      <c r="AF39" s="50"/>
      <c r="AG39" s="50"/>
      <c r="AH39" s="50"/>
      <c r="AI39" s="50"/>
      <c r="AJ39" s="50"/>
      <c r="AK39" s="231">
        <f>SUM(AK31:AK37)</f>
        <v>0</v>
      </c>
      <c r="AL39" s="230"/>
      <c r="AM39" s="230"/>
      <c r="AN39" s="230"/>
      <c r="AO39" s="232"/>
      <c r="AP39" s="48"/>
      <c r="AQ39" s="39"/>
    </row>
    <row r="40" spans="2:59" s="1" customFormat="1" ht="14.45" customHeight="1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8"/>
      <c r="AO40" s="38"/>
      <c r="AP40" s="38"/>
      <c r="AQ40" s="39"/>
    </row>
    <row r="41" spans="2:59">
      <c r="B41" s="24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5"/>
    </row>
    <row r="42" spans="2:59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5"/>
    </row>
    <row r="43" spans="2:59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5"/>
    </row>
    <row r="44" spans="2:59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5"/>
    </row>
    <row r="45" spans="2:59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5"/>
    </row>
    <row r="46" spans="2:59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5"/>
    </row>
    <row r="47" spans="2:59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5"/>
    </row>
    <row r="48" spans="2:59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5"/>
    </row>
    <row r="49" spans="2:43" s="1" customFormat="1" ht="15">
      <c r="B49" s="37"/>
      <c r="C49" s="38"/>
      <c r="D49" s="52" t="s">
        <v>53</v>
      </c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  <c r="Y49" s="53"/>
      <c r="Z49" s="54"/>
      <c r="AA49" s="38"/>
      <c r="AB49" s="38"/>
      <c r="AC49" s="52" t="s">
        <v>54</v>
      </c>
      <c r="AD49" s="53"/>
      <c r="AE49" s="53"/>
      <c r="AF49" s="53"/>
      <c r="AG49" s="53"/>
      <c r="AH49" s="53"/>
      <c r="AI49" s="53"/>
      <c r="AJ49" s="53"/>
      <c r="AK49" s="53"/>
      <c r="AL49" s="53"/>
      <c r="AM49" s="53"/>
      <c r="AN49" s="53"/>
      <c r="AO49" s="54"/>
      <c r="AP49" s="38"/>
      <c r="AQ49" s="39"/>
    </row>
    <row r="50" spans="2:43">
      <c r="B50" s="24"/>
      <c r="C50" s="28"/>
      <c r="D50" s="55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56"/>
      <c r="AA50" s="28"/>
      <c r="AB50" s="28"/>
      <c r="AC50" s="55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56"/>
      <c r="AP50" s="28"/>
      <c r="AQ50" s="25"/>
    </row>
    <row r="51" spans="2:43">
      <c r="B51" s="24"/>
      <c r="C51" s="28"/>
      <c r="D51" s="55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56"/>
      <c r="AA51" s="28"/>
      <c r="AB51" s="28"/>
      <c r="AC51" s="55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56"/>
      <c r="AP51" s="28"/>
      <c r="AQ51" s="25"/>
    </row>
    <row r="52" spans="2:43">
      <c r="B52" s="24"/>
      <c r="C52" s="28"/>
      <c r="D52" s="55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56"/>
      <c r="AA52" s="28"/>
      <c r="AB52" s="28"/>
      <c r="AC52" s="55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56"/>
      <c r="AP52" s="28"/>
      <c r="AQ52" s="25"/>
    </row>
    <row r="53" spans="2:43">
      <c r="B53" s="24"/>
      <c r="C53" s="28"/>
      <c r="D53" s="55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56"/>
      <c r="AA53" s="28"/>
      <c r="AB53" s="28"/>
      <c r="AC53" s="55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56"/>
      <c r="AP53" s="28"/>
      <c r="AQ53" s="25"/>
    </row>
    <row r="54" spans="2:43">
      <c r="B54" s="24"/>
      <c r="C54" s="28"/>
      <c r="D54" s="55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56"/>
      <c r="AA54" s="28"/>
      <c r="AB54" s="28"/>
      <c r="AC54" s="55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56"/>
      <c r="AP54" s="28"/>
      <c r="AQ54" s="25"/>
    </row>
    <row r="55" spans="2:43">
      <c r="B55" s="24"/>
      <c r="C55" s="28"/>
      <c r="D55" s="55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56"/>
      <c r="AA55" s="28"/>
      <c r="AB55" s="28"/>
      <c r="AC55" s="55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56"/>
      <c r="AP55" s="28"/>
      <c r="AQ55" s="25"/>
    </row>
    <row r="56" spans="2:43">
      <c r="B56" s="24"/>
      <c r="C56" s="28"/>
      <c r="D56" s="55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56"/>
      <c r="AA56" s="28"/>
      <c r="AB56" s="28"/>
      <c r="AC56" s="55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56"/>
      <c r="AP56" s="28"/>
      <c r="AQ56" s="25"/>
    </row>
    <row r="57" spans="2:43">
      <c r="B57" s="24"/>
      <c r="C57" s="28"/>
      <c r="D57" s="55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56"/>
      <c r="AA57" s="28"/>
      <c r="AB57" s="28"/>
      <c r="AC57" s="55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56"/>
      <c r="AP57" s="28"/>
      <c r="AQ57" s="25"/>
    </row>
    <row r="58" spans="2:43" s="1" customFormat="1" ht="15">
      <c r="B58" s="37"/>
      <c r="C58" s="38"/>
      <c r="D58" s="57" t="s">
        <v>55</v>
      </c>
      <c r="E58" s="58"/>
      <c r="F58" s="58"/>
      <c r="G58" s="58"/>
      <c r="H58" s="58"/>
      <c r="I58" s="58"/>
      <c r="J58" s="58"/>
      <c r="K58" s="58"/>
      <c r="L58" s="58"/>
      <c r="M58" s="58"/>
      <c r="N58" s="58"/>
      <c r="O58" s="58"/>
      <c r="P58" s="58"/>
      <c r="Q58" s="58"/>
      <c r="R58" s="59" t="s">
        <v>56</v>
      </c>
      <c r="S58" s="58"/>
      <c r="T58" s="58"/>
      <c r="U58" s="58"/>
      <c r="V58" s="58"/>
      <c r="W58" s="58"/>
      <c r="X58" s="58"/>
      <c r="Y58" s="58"/>
      <c r="Z58" s="60"/>
      <c r="AA58" s="38"/>
      <c r="AB58" s="38"/>
      <c r="AC58" s="57" t="s">
        <v>55</v>
      </c>
      <c r="AD58" s="58"/>
      <c r="AE58" s="58"/>
      <c r="AF58" s="58"/>
      <c r="AG58" s="58"/>
      <c r="AH58" s="58"/>
      <c r="AI58" s="58"/>
      <c r="AJ58" s="58"/>
      <c r="AK58" s="58"/>
      <c r="AL58" s="58"/>
      <c r="AM58" s="59" t="s">
        <v>56</v>
      </c>
      <c r="AN58" s="58"/>
      <c r="AO58" s="60"/>
      <c r="AP58" s="38"/>
      <c r="AQ58" s="39"/>
    </row>
    <row r="59" spans="2:43">
      <c r="B59" s="24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5"/>
    </row>
    <row r="60" spans="2:43" s="1" customFormat="1" ht="15">
      <c r="B60" s="37"/>
      <c r="C60" s="38"/>
      <c r="D60" s="52" t="s">
        <v>57</v>
      </c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3"/>
      <c r="R60" s="53"/>
      <c r="S60" s="53"/>
      <c r="T60" s="53"/>
      <c r="U60" s="53"/>
      <c r="V60" s="53"/>
      <c r="W60" s="53"/>
      <c r="X60" s="53"/>
      <c r="Y60" s="53"/>
      <c r="Z60" s="54"/>
      <c r="AA60" s="38"/>
      <c r="AB60" s="38"/>
      <c r="AC60" s="52" t="s">
        <v>58</v>
      </c>
      <c r="AD60" s="53"/>
      <c r="AE60" s="53"/>
      <c r="AF60" s="53"/>
      <c r="AG60" s="53"/>
      <c r="AH60" s="53"/>
      <c r="AI60" s="53"/>
      <c r="AJ60" s="53"/>
      <c r="AK60" s="53"/>
      <c r="AL60" s="53"/>
      <c r="AM60" s="53"/>
      <c r="AN60" s="53"/>
      <c r="AO60" s="54"/>
      <c r="AP60" s="38"/>
      <c r="AQ60" s="39"/>
    </row>
    <row r="61" spans="2:43">
      <c r="B61" s="24"/>
      <c r="C61" s="28"/>
      <c r="D61" s="55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56"/>
      <c r="AA61" s="28"/>
      <c r="AB61" s="28"/>
      <c r="AC61" s="55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56"/>
      <c r="AP61" s="28"/>
      <c r="AQ61" s="25"/>
    </row>
    <row r="62" spans="2:43">
      <c r="B62" s="24"/>
      <c r="C62" s="28"/>
      <c r="D62" s="55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56"/>
      <c r="AA62" s="28"/>
      <c r="AB62" s="28"/>
      <c r="AC62" s="55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56"/>
      <c r="AP62" s="28"/>
      <c r="AQ62" s="25"/>
    </row>
    <row r="63" spans="2:43">
      <c r="B63" s="24"/>
      <c r="C63" s="28"/>
      <c r="D63" s="55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56"/>
      <c r="AA63" s="28"/>
      <c r="AB63" s="28"/>
      <c r="AC63" s="55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56"/>
      <c r="AP63" s="28"/>
      <c r="AQ63" s="25"/>
    </row>
    <row r="64" spans="2:43">
      <c r="B64" s="24"/>
      <c r="C64" s="28"/>
      <c r="D64" s="55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56"/>
      <c r="AA64" s="28"/>
      <c r="AB64" s="28"/>
      <c r="AC64" s="55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56"/>
      <c r="AP64" s="28"/>
      <c r="AQ64" s="25"/>
    </row>
    <row r="65" spans="2:43">
      <c r="B65" s="24"/>
      <c r="C65" s="28"/>
      <c r="D65" s="55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56"/>
      <c r="AA65" s="28"/>
      <c r="AB65" s="28"/>
      <c r="AC65" s="55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56"/>
      <c r="AP65" s="28"/>
      <c r="AQ65" s="25"/>
    </row>
    <row r="66" spans="2:43">
      <c r="B66" s="24"/>
      <c r="C66" s="28"/>
      <c r="D66" s="55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56"/>
      <c r="AA66" s="28"/>
      <c r="AB66" s="28"/>
      <c r="AC66" s="55"/>
      <c r="AD66" s="28"/>
      <c r="AE66" s="28"/>
      <c r="AF66" s="28"/>
      <c r="AG66" s="28"/>
      <c r="AH66" s="28"/>
      <c r="AI66" s="28"/>
      <c r="AJ66" s="28"/>
      <c r="AK66" s="28"/>
      <c r="AL66" s="28"/>
      <c r="AM66" s="28"/>
      <c r="AN66" s="28"/>
      <c r="AO66" s="56"/>
      <c r="AP66" s="28"/>
      <c r="AQ66" s="25"/>
    </row>
    <row r="67" spans="2:43">
      <c r="B67" s="24"/>
      <c r="C67" s="28"/>
      <c r="D67" s="55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56"/>
      <c r="AA67" s="28"/>
      <c r="AB67" s="28"/>
      <c r="AC67" s="55"/>
      <c r="AD67" s="28"/>
      <c r="AE67" s="28"/>
      <c r="AF67" s="28"/>
      <c r="AG67" s="28"/>
      <c r="AH67" s="28"/>
      <c r="AI67" s="28"/>
      <c r="AJ67" s="28"/>
      <c r="AK67" s="28"/>
      <c r="AL67" s="28"/>
      <c r="AM67" s="28"/>
      <c r="AN67" s="28"/>
      <c r="AO67" s="56"/>
      <c r="AP67" s="28"/>
      <c r="AQ67" s="25"/>
    </row>
    <row r="68" spans="2:43">
      <c r="B68" s="24"/>
      <c r="C68" s="28"/>
      <c r="D68" s="55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56"/>
      <c r="AA68" s="28"/>
      <c r="AB68" s="28"/>
      <c r="AC68" s="55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56"/>
      <c r="AP68" s="28"/>
      <c r="AQ68" s="25"/>
    </row>
    <row r="69" spans="2:43" s="1" customFormat="1" ht="15">
      <c r="B69" s="37"/>
      <c r="C69" s="38"/>
      <c r="D69" s="57" t="s">
        <v>55</v>
      </c>
      <c r="E69" s="58"/>
      <c r="F69" s="58"/>
      <c r="G69" s="58"/>
      <c r="H69" s="58"/>
      <c r="I69" s="58"/>
      <c r="J69" s="58"/>
      <c r="K69" s="58"/>
      <c r="L69" s="58"/>
      <c r="M69" s="58"/>
      <c r="N69" s="58"/>
      <c r="O69" s="58"/>
      <c r="P69" s="58"/>
      <c r="Q69" s="58"/>
      <c r="R69" s="59" t="s">
        <v>56</v>
      </c>
      <c r="S69" s="58"/>
      <c r="T69" s="58"/>
      <c r="U69" s="58"/>
      <c r="V69" s="58"/>
      <c r="W69" s="58"/>
      <c r="X69" s="58"/>
      <c r="Y69" s="58"/>
      <c r="Z69" s="60"/>
      <c r="AA69" s="38"/>
      <c r="AB69" s="38"/>
      <c r="AC69" s="57" t="s">
        <v>55</v>
      </c>
      <c r="AD69" s="58"/>
      <c r="AE69" s="58"/>
      <c r="AF69" s="58"/>
      <c r="AG69" s="58"/>
      <c r="AH69" s="58"/>
      <c r="AI69" s="58"/>
      <c r="AJ69" s="58"/>
      <c r="AK69" s="58"/>
      <c r="AL69" s="58"/>
      <c r="AM69" s="59" t="s">
        <v>56</v>
      </c>
      <c r="AN69" s="58"/>
      <c r="AO69" s="60"/>
      <c r="AP69" s="38"/>
      <c r="AQ69" s="39"/>
    </row>
    <row r="70" spans="2:43" s="1" customFormat="1" ht="6.95" customHeight="1">
      <c r="B70" s="37"/>
      <c r="C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8"/>
      <c r="AO70" s="38"/>
      <c r="AP70" s="38"/>
      <c r="AQ70" s="39"/>
    </row>
    <row r="71" spans="2:43" s="1" customFormat="1" ht="6.9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3"/>
    </row>
    <row r="75" spans="2:43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6"/>
    </row>
    <row r="76" spans="2:43" s="1" customFormat="1" ht="36.950000000000003" customHeight="1">
      <c r="B76" s="37"/>
      <c r="C76" s="233" t="s">
        <v>59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234"/>
      <c r="S76" s="234"/>
      <c r="T76" s="234"/>
      <c r="U76" s="234"/>
      <c r="V76" s="234"/>
      <c r="W76" s="234"/>
      <c r="X76" s="234"/>
      <c r="Y76" s="234"/>
      <c r="Z76" s="234"/>
      <c r="AA76" s="234"/>
      <c r="AB76" s="234"/>
      <c r="AC76" s="234"/>
      <c r="AD76" s="234"/>
      <c r="AE76" s="234"/>
      <c r="AF76" s="234"/>
      <c r="AG76" s="234"/>
      <c r="AH76" s="234"/>
      <c r="AI76" s="234"/>
      <c r="AJ76" s="234"/>
      <c r="AK76" s="234"/>
      <c r="AL76" s="234"/>
      <c r="AM76" s="234"/>
      <c r="AN76" s="234"/>
      <c r="AO76" s="234"/>
      <c r="AP76" s="234"/>
      <c r="AQ76" s="39"/>
    </row>
    <row r="77" spans="2:43" s="3" customFormat="1" ht="14.45" customHeight="1">
      <c r="B77" s="67"/>
      <c r="C77" s="32" t="s">
        <v>17</v>
      </c>
      <c r="D77" s="68"/>
      <c r="E77" s="68"/>
      <c r="F77" s="68"/>
      <c r="G77" s="68"/>
      <c r="H77" s="68"/>
      <c r="I77" s="68"/>
      <c r="J77" s="68"/>
      <c r="K77" s="68"/>
      <c r="L77" s="68" t="str">
        <f>K5</f>
        <v>2017-04</v>
      </c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9"/>
    </row>
    <row r="78" spans="2:43" s="4" customFormat="1" ht="36.950000000000003" customHeight="1">
      <c r="B78" s="70"/>
      <c r="C78" s="71" t="s">
        <v>20</v>
      </c>
      <c r="D78" s="72"/>
      <c r="E78" s="72"/>
      <c r="F78" s="72"/>
      <c r="G78" s="72"/>
      <c r="H78" s="72"/>
      <c r="I78" s="72"/>
      <c r="J78" s="72"/>
      <c r="K78" s="72"/>
      <c r="L78" s="235" t="str">
        <f>K6</f>
        <v>Stavební úpravy dětského hřiště při stánku IN SITU</v>
      </c>
      <c r="M78" s="236"/>
      <c r="N78" s="236"/>
      <c r="O78" s="236"/>
      <c r="P78" s="236"/>
      <c r="Q78" s="236"/>
      <c r="R78" s="236"/>
      <c r="S78" s="236"/>
      <c r="T78" s="236"/>
      <c r="U78" s="236"/>
      <c r="V78" s="236"/>
      <c r="W78" s="236"/>
      <c r="X78" s="236"/>
      <c r="Y78" s="236"/>
      <c r="Z78" s="236"/>
      <c r="AA78" s="236"/>
      <c r="AB78" s="236"/>
      <c r="AC78" s="236"/>
      <c r="AD78" s="236"/>
      <c r="AE78" s="236"/>
      <c r="AF78" s="236"/>
      <c r="AG78" s="236"/>
      <c r="AH78" s="236"/>
      <c r="AI78" s="236"/>
      <c r="AJ78" s="236"/>
      <c r="AK78" s="236"/>
      <c r="AL78" s="236"/>
      <c r="AM78" s="236"/>
      <c r="AN78" s="236"/>
      <c r="AO78" s="236"/>
      <c r="AP78" s="72"/>
      <c r="AQ78" s="73"/>
    </row>
    <row r="79" spans="2:43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9"/>
    </row>
    <row r="80" spans="2:43" s="1" customFormat="1" ht="15">
      <c r="B80" s="37"/>
      <c r="C80" s="32" t="s">
        <v>24</v>
      </c>
      <c r="D80" s="38"/>
      <c r="E80" s="38"/>
      <c r="F80" s="38"/>
      <c r="G80" s="38"/>
      <c r="H80" s="38"/>
      <c r="I80" s="38"/>
      <c r="J80" s="38"/>
      <c r="K80" s="38"/>
      <c r="L80" s="74" t="str">
        <f>IF(K8="","",K8)</f>
        <v xml:space="preserve"> </v>
      </c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2" t="s">
        <v>26</v>
      </c>
      <c r="AJ80" s="38"/>
      <c r="AK80" s="38"/>
      <c r="AL80" s="38"/>
      <c r="AM80" s="75" t="str">
        <f>IF(AN8= "","",AN8)</f>
        <v>17.4.2017</v>
      </c>
      <c r="AN80" s="38"/>
      <c r="AO80" s="38"/>
      <c r="AP80" s="38"/>
      <c r="AQ80" s="39"/>
    </row>
    <row r="81" spans="1:89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9"/>
    </row>
    <row r="82" spans="1:89" s="1" customFormat="1" ht="15">
      <c r="B82" s="37"/>
      <c r="C82" s="32" t="s">
        <v>28</v>
      </c>
      <c r="D82" s="38"/>
      <c r="E82" s="38"/>
      <c r="F82" s="38"/>
      <c r="G82" s="38"/>
      <c r="H82" s="38"/>
      <c r="I82" s="38"/>
      <c r="J82" s="38"/>
      <c r="K82" s="38"/>
      <c r="L82" s="68" t="str">
        <f>IF(E11= "","",E11)</f>
        <v xml:space="preserve"> </v>
      </c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2" t="s">
        <v>33</v>
      </c>
      <c r="AJ82" s="38"/>
      <c r="AK82" s="38"/>
      <c r="AL82" s="38"/>
      <c r="AM82" s="224" t="str">
        <f>IF(E17="","",E17)</f>
        <v>Atelier M</v>
      </c>
      <c r="AN82" s="224"/>
      <c r="AO82" s="224"/>
      <c r="AP82" s="224"/>
      <c r="AQ82" s="39"/>
      <c r="AS82" s="220" t="s">
        <v>60</v>
      </c>
      <c r="AT82" s="221"/>
      <c r="AU82" s="53"/>
      <c r="AV82" s="53"/>
      <c r="AW82" s="53"/>
      <c r="AX82" s="53"/>
      <c r="AY82" s="53"/>
      <c r="AZ82" s="53"/>
      <c r="BA82" s="53"/>
      <c r="BB82" s="53"/>
      <c r="BC82" s="53"/>
      <c r="BD82" s="53"/>
      <c r="BE82" s="53"/>
      <c r="BF82" s="54"/>
    </row>
    <row r="83" spans="1:89" s="1" customFormat="1" ht="15">
      <c r="B83" s="37"/>
      <c r="C83" s="32" t="s">
        <v>31</v>
      </c>
      <c r="D83" s="38"/>
      <c r="E83" s="38"/>
      <c r="F83" s="38"/>
      <c r="G83" s="38"/>
      <c r="H83" s="38"/>
      <c r="I83" s="38"/>
      <c r="J83" s="38"/>
      <c r="K83" s="38"/>
      <c r="L83" s="68" t="str">
        <f>IF(E14= "Vyplň údaj","",E14)</f>
        <v/>
      </c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2" t="s">
        <v>35</v>
      </c>
      <c r="AJ83" s="38"/>
      <c r="AK83" s="38"/>
      <c r="AL83" s="38"/>
      <c r="AM83" s="224" t="str">
        <f>IF(E20="","",E20)</f>
        <v>Ing. Kateřina Petlíková</v>
      </c>
      <c r="AN83" s="224"/>
      <c r="AO83" s="224"/>
      <c r="AP83" s="224"/>
      <c r="AQ83" s="39"/>
      <c r="AS83" s="222"/>
      <c r="AT83" s="223"/>
      <c r="AU83" s="38"/>
      <c r="AV83" s="38"/>
      <c r="AW83" s="38"/>
      <c r="AX83" s="38"/>
      <c r="AY83" s="38"/>
      <c r="AZ83" s="38"/>
      <c r="BA83" s="38"/>
      <c r="BB83" s="38"/>
      <c r="BC83" s="38"/>
      <c r="BD83" s="38"/>
      <c r="BE83" s="38"/>
      <c r="BF83" s="76"/>
    </row>
    <row r="84" spans="1:89" s="1" customFormat="1" ht="10.9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8"/>
      <c r="AO84" s="38"/>
      <c r="AP84" s="38"/>
      <c r="AQ84" s="39"/>
      <c r="AS84" s="222"/>
      <c r="AT84" s="223"/>
      <c r="AU84" s="38"/>
      <c r="AV84" s="38"/>
      <c r="AW84" s="38"/>
      <c r="AX84" s="38"/>
      <c r="AY84" s="38"/>
      <c r="AZ84" s="38"/>
      <c r="BA84" s="38"/>
      <c r="BB84" s="38"/>
      <c r="BC84" s="38"/>
      <c r="BD84" s="38"/>
      <c r="BE84" s="38"/>
      <c r="BF84" s="76"/>
    </row>
    <row r="85" spans="1:89" s="1" customFormat="1" ht="29.25" customHeight="1">
      <c r="B85" s="37"/>
      <c r="C85" s="225" t="s">
        <v>61</v>
      </c>
      <c r="D85" s="226"/>
      <c r="E85" s="226"/>
      <c r="F85" s="226"/>
      <c r="G85" s="226"/>
      <c r="H85" s="77"/>
      <c r="I85" s="227" t="s">
        <v>62</v>
      </c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7" t="s">
        <v>63</v>
      </c>
      <c r="AH85" s="226"/>
      <c r="AI85" s="226"/>
      <c r="AJ85" s="226"/>
      <c r="AK85" s="226"/>
      <c r="AL85" s="226"/>
      <c r="AM85" s="226"/>
      <c r="AN85" s="227" t="s">
        <v>64</v>
      </c>
      <c r="AO85" s="226"/>
      <c r="AP85" s="228"/>
      <c r="AQ85" s="39"/>
      <c r="AS85" s="78" t="s">
        <v>65</v>
      </c>
      <c r="AT85" s="79" t="s">
        <v>66</v>
      </c>
      <c r="AU85" s="79" t="s">
        <v>67</v>
      </c>
      <c r="AV85" s="79" t="s">
        <v>68</v>
      </c>
      <c r="AW85" s="79" t="s">
        <v>69</v>
      </c>
      <c r="AX85" s="79" t="s">
        <v>70</v>
      </c>
      <c r="AY85" s="79" t="s">
        <v>71</v>
      </c>
      <c r="AZ85" s="79" t="s">
        <v>72</v>
      </c>
      <c r="BA85" s="79" t="s">
        <v>73</v>
      </c>
      <c r="BB85" s="79" t="s">
        <v>74</v>
      </c>
      <c r="BC85" s="79" t="s">
        <v>75</v>
      </c>
      <c r="BD85" s="79" t="s">
        <v>76</v>
      </c>
      <c r="BE85" s="79" t="s">
        <v>77</v>
      </c>
      <c r="BF85" s="80" t="s">
        <v>78</v>
      </c>
    </row>
    <row r="86" spans="1:89" s="1" customFormat="1" ht="10.9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9"/>
      <c r="AS86" s="81"/>
      <c r="AT86" s="53"/>
      <c r="AU86" s="53"/>
      <c r="AV86" s="53"/>
      <c r="AW86" s="53"/>
      <c r="AX86" s="53"/>
      <c r="AY86" s="53"/>
      <c r="AZ86" s="53"/>
      <c r="BA86" s="53"/>
      <c r="BB86" s="53"/>
      <c r="BC86" s="53"/>
      <c r="BD86" s="53"/>
      <c r="BE86" s="53"/>
      <c r="BF86" s="54"/>
    </row>
    <row r="87" spans="1:89" s="4" customFormat="1" ht="32.450000000000003" customHeight="1">
      <c r="B87" s="70"/>
      <c r="C87" s="82" t="s">
        <v>79</v>
      </c>
      <c r="D87" s="83"/>
      <c r="E87" s="83"/>
      <c r="F87" s="83"/>
      <c r="G87" s="83"/>
      <c r="H87" s="83"/>
      <c r="I87" s="83"/>
      <c r="J87" s="83"/>
      <c r="K87" s="83"/>
      <c r="L87" s="83"/>
      <c r="M87" s="83"/>
      <c r="N87" s="83"/>
      <c r="O87" s="83"/>
      <c r="P87" s="83"/>
      <c r="Q87" s="83"/>
      <c r="R87" s="83"/>
      <c r="S87" s="83"/>
      <c r="T87" s="83"/>
      <c r="U87" s="83"/>
      <c r="V87" s="83"/>
      <c r="W87" s="83"/>
      <c r="X87" s="83"/>
      <c r="Y87" s="83"/>
      <c r="Z87" s="83"/>
      <c r="AA87" s="83"/>
      <c r="AB87" s="83"/>
      <c r="AC87" s="83"/>
      <c r="AD87" s="83"/>
      <c r="AE87" s="83"/>
      <c r="AF87" s="83"/>
      <c r="AG87" s="215">
        <f>ROUND(AG88,2)</f>
        <v>0</v>
      </c>
      <c r="AH87" s="215"/>
      <c r="AI87" s="215"/>
      <c r="AJ87" s="215"/>
      <c r="AK87" s="215"/>
      <c r="AL87" s="215"/>
      <c r="AM87" s="215"/>
      <c r="AN87" s="216">
        <f>SUM(AG87,AV87)</f>
        <v>0</v>
      </c>
      <c r="AO87" s="216"/>
      <c r="AP87" s="216"/>
      <c r="AQ87" s="73"/>
      <c r="AS87" s="84">
        <f>ROUND(AS88,2)</f>
        <v>0</v>
      </c>
      <c r="AT87" s="85">
        <f>ROUND(AT88,2)</f>
        <v>0</v>
      </c>
      <c r="AU87" s="86">
        <f>ROUND(AU88,2)</f>
        <v>0</v>
      </c>
      <c r="AV87" s="86">
        <f>ROUND(SUM(AX87:AY87),2)</f>
        <v>0</v>
      </c>
      <c r="AW87" s="87">
        <f>ROUND(AW88,5)</f>
        <v>0</v>
      </c>
      <c r="AX87" s="86">
        <f>ROUND(BB87*L33,2)</f>
        <v>0</v>
      </c>
      <c r="AY87" s="86">
        <f>ROUND(BC87*L34,2)</f>
        <v>0</v>
      </c>
      <c r="AZ87" s="86">
        <f>ROUND(BD87*L33,2)</f>
        <v>0</v>
      </c>
      <c r="BA87" s="86">
        <f>ROUND(BE87*L34,2)</f>
        <v>0</v>
      </c>
      <c r="BB87" s="86">
        <f>ROUND(BB88,2)</f>
        <v>0</v>
      </c>
      <c r="BC87" s="86">
        <f>ROUND(BC88,2)</f>
        <v>0</v>
      </c>
      <c r="BD87" s="86">
        <f>ROUND(BD88,2)</f>
        <v>0</v>
      </c>
      <c r="BE87" s="86">
        <f>ROUND(BE88,2)</f>
        <v>0</v>
      </c>
      <c r="BF87" s="88">
        <f>ROUND(BF88,2)</f>
        <v>0</v>
      </c>
      <c r="BS87" s="89" t="s">
        <v>80</v>
      </c>
      <c r="BT87" s="89" t="s">
        <v>81</v>
      </c>
      <c r="BV87" s="89" t="s">
        <v>82</v>
      </c>
      <c r="BW87" s="89" t="s">
        <v>83</v>
      </c>
      <c r="BX87" s="89" t="s">
        <v>84</v>
      </c>
    </row>
    <row r="88" spans="1:89" s="5" customFormat="1" ht="37.5" customHeight="1">
      <c r="A88" s="90" t="s">
        <v>85</v>
      </c>
      <c r="B88" s="91"/>
      <c r="C88" s="92"/>
      <c r="D88" s="219" t="s">
        <v>18</v>
      </c>
      <c r="E88" s="219"/>
      <c r="F88" s="219"/>
      <c r="G88" s="219"/>
      <c r="H88" s="219"/>
      <c r="I88" s="93"/>
      <c r="J88" s="219" t="s">
        <v>21</v>
      </c>
      <c r="K88" s="219"/>
      <c r="L88" s="219"/>
      <c r="M88" s="219"/>
      <c r="N88" s="219"/>
      <c r="O88" s="219"/>
      <c r="P88" s="219"/>
      <c r="Q88" s="219"/>
      <c r="R88" s="219"/>
      <c r="S88" s="219"/>
      <c r="T88" s="219"/>
      <c r="U88" s="219"/>
      <c r="V88" s="219"/>
      <c r="W88" s="219"/>
      <c r="X88" s="219"/>
      <c r="Y88" s="219"/>
      <c r="Z88" s="219"/>
      <c r="AA88" s="219"/>
      <c r="AB88" s="219"/>
      <c r="AC88" s="219"/>
      <c r="AD88" s="219"/>
      <c r="AE88" s="219"/>
      <c r="AF88" s="219"/>
      <c r="AG88" s="217">
        <f>'2017-04 - Stavební úpravy...'!M31</f>
        <v>0</v>
      </c>
      <c r="AH88" s="218"/>
      <c r="AI88" s="218"/>
      <c r="AJ88" s="218"/>
      <c r="AK88" s="218"/>
      <c r="AL88" s="218"/>
      <c r="AM88" s="218"/>
      <c r="AN88" s="217">
        <f>SUM(AG88,AV88)</f>
        <v>0</v>
      </c>
      <c r="AO88" s="218"/>
      <c r="AP88" s="218"/>
      <c r="AQ88" s="94"/>
      <c r="AS88" s="95">
        <f>'2017-04 - Stavební úpravy...'!M27</f>
        <v>0</v>
      </c>
      <c r="AT88" s="96">
        <f>'2017-04 - Stavební úpravy...'!M28</f>
        <v>0</v>
      </c>
      <c r="AU88" s="96">
        <f>'2017-04 - Stavební úpravy...'!M29</f>
        <v>0</v>
      </c>
      <c r="AV88" s="96">
        <f>ROUND(SUM(AX88:AY88),2)</f>
        <v>0</v>
      </c>
      <c r="AW88" s="97">
        <f>'2017-04 - Stavební úpravy...'!Z130</f>
        <v>0</v>
      </c>
      <c r="AX88" s="96">
        <f>'2017-04 - Stavební úpravy...'!M33</f>
        <v>0</v>
      </c>
      <c r="AY88" s="96">
        <f>'2017-04 - Stavební úpravy...'!M34</f>
        <v>0</v>
      </c>
      <c r="AZ88" s="96">
        <f>'2017-04 - Stavební úpravy...'!M35</f>
        <v>0</v>
      </c>
      <c r="BA88" s="96">
        <f>'2017-04 - Stavební úpravy...'!M36</f>
        <v>0</v>
      </c>
      <c r="BB88" s="96">
        <f>'2017-04 - Stavební úpravy...'!H33</f>
        <v>0</v>
      </c>
      <c r="BC88" s="96">
        <f>'2017-04 - Stavební úpravy...'!H34</f>
        <v>0</v>
      </c>
      <c r="BD88" s="96">
        <f>'2017-04 - Stavební úpravy...'!H35</f>
        <v>0</v>
      </c>
      <c r="BE88" s="96">
        <f>'2017-04 - Stavební úpravy...'!H36</f>
        <v>0</v>
      </c>
      <c r="BF88" s="98">
        <f>'2017-04 - Stavební úpravy...'!H37</f>
        <v>0</v>
      </c>
      <c r="BT88" s="99" t="s">
        <v>86</v>
      </c>
      <c r="BU88" s="99" t="s">
        <v>87</v>
      </c>
      <c r="BV88" s="99" t="s">
        <v>82</v>
      </c>
      <c r="BW88" s="99" t="s">
        <v>83</v>
      </c>
      <c r="BX88" s="99" t="s">
        <v>84</v>
      </c>
    </row>
    <row r="89" spans="1:89">
      <c r="B89" s="24"/>
      <c r="C89" s="28"/>
      <c r="D89" s="28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5"/>
    </row>
    <row r="90" spans="1:89" s="1" customFormat="1" ht="30" customHeight="1">
      <c r="B90" s="37"/>
      <c r="C90" s="82" t="s">
        <v>88</v>
      </c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216">
        <f>ROUND(SUM(AG91:AG94),2)</f>
        <v>0</v>
      </c>
      <c r="AH90" s="216"/>
      <c r="AI90" s="216"/>
      <c r="AJ90" s="216"/>
      <c r="AK90" s="216"/>
      <c r="AL90" s="216"/>
      <c r="AM90" s="216"/>
      <c r="AN90" s="216">
        <f>ROUND(SUM(AN91:AN94),2)</f>
        <v>0</v>
      </c>
      <c r="AO90" s="216"/>
      <c r="AP90" s="216"/>
      <c r="AQ90" s="39"/>
      <c r="AS90" s="78" t="s">
        <v>89</v>
      </c>
      <c r="AT90" s="79" t="s">
        <v>90</v>
      </c>
      <c r="AU90" s="79" t="s">
        <v>43</v>
      </c>
      <c r="AV90" s="80" t="s">
        <v>68</v>
      </c>
    </row>
    <row r="91" spans="1:89" s="1" customFormat="1" ht="19.899999999999999" customHeight="1">
      <c r="B91" s="37"/>
      <c r="C91" s="38"/>
      <c r="D91" s="100" t="s">
        <v>91</v>
      </c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213">
        <f>ROUND(AG87*AS91,2)</f>
        <v>0</v>
      </c>
      <c r="AH91" s="214"/>
      <c r="AI91" s="214"/>
      <c r="AJ91" s="214"/>
      <c r="AK91" s="214"/>
      <c r="AL91" s="214"/>
      <c r="AM91" s="214"/>
      <c r="AN91" s="214">
        <f>ROUND(AG91+AV91,2)</f>
        <v>0</v>
      </c>
      <c r="AO91" s="214"/>
      <c r="AP91" s="214"/>
      <c r="AQ91" s="39"/>
      <c r="AS91" s="101">
        <v>0</v>
      </c>
      <c r="AT91" s="102" t="s">
        <v>92</v>
      </c>
      <c r="AU91" s="102" t="s">
        <v>44</v>
      </c>
      <c r="AV91" s="103">
        <f>ROUND(IF(AU91="základní",AG91*L33,IF(AU91="snížená",AG91*L34,0)),2)</f>
        <v>0</v>
      </c>
      <c r="BV91" s="20" t="s">
        <v>93</v>
      </c>
      <c r="BY91" s="104">
        <f>IF(AU91="základní",AV91,0)</f>
        <v>0</v>
      </c>
      <c r="BZ91" s="104">
        <f>IF(AU91="snížená",AV91,0)</f>
        <v>0</v>
      </c>
      <c r="CA91" s="104">
        <v>0</v>
      </c>
      <c r="CB91" s="104">
        <v>0</v>
      </c>
      <c r="CC91" s="104">
        <v>0</v>
      </c>
      <c r="CD91" s="104">
        <f>IF(AU91="základní",AG91,0)</f>
        <v>0</v>
      </c>
      <c r="CE91" s="104">
        <f>IF(AU91="snížená",AG91,0)</f>
        <v>0</v>
      </c>
      <c r="CF91" s="104">
        <f>IF(AU91="zákl. přenesená",AG91,0)</f>
        <v>0</v>
      </c>
      <c r="CG91" s="104">
        <f>IF(AU91="sníž. přenesená",AG91,0)</f>
        <v>0</v>
      </c>
      <c r="CH91" s="104">
        <f>IF(AU91="nulová",AG91,0)</f>
        <v>0</v>
      </c>
      <c r="CI91" s="20">
        <f>IF(AU91="základní",1,IF(AU91="snížená",2,IF(AU91="zákl. přenesená",4,IF(AU91="sníž. přenesená",5,3))))</f>
        <v>1</v>
      </c>
      <c r="CJ91" s="20">
        <f>IF(AT91="stavební čast",1,IF(8891="investiční čast",2,3))</f>
        <v>1</v>
      </c>
      <c r="CK91" s="20" t="str">
        <f>IF(D91="Vyplň vlastní","","x")</f>
        <v>x</v>
      </c>
    </row>
    <row r="92" spans="1:89" s="1" customFormat="1" ht="19.899999999999999" customHeight="1">
      <c r="B92" s="37"/>
      <c r="C92" s="38"/>
      <c r="D92" s="211" t="s">
        <v>94</v>
      </c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38"/>
      <c r="AD92" s="38"/>
      <c r="AE92" s="38"/>
      <c r="AF92" s="38"/>
      <c r="AG92" s="213">
        <f>AG87*AS92</f>
        <v>0</v>
      </c>
      <c r="AH92" s="214"/>
      <c r="AI92" s="214"/>
      <c r="AJ92" s="214"/>
      <c r="AK92" s="214"/>
      <c r="AL92" s="214"/>
      <c r="AM92" s="214"/>
      <c r="AN92" s="214">
        <f>AG92+AV92</f>
        <v>0</v>
      </c>
      <c r="AO92" s="214"/>
      <c r="AP92" s="214"/>
      <c r="AQ92" s="39"/>
      <c r="AS92" s="105">
        <v>0</v>
      </c>
      <c r="AT92" s="106" t="s">
        <v>92</v>
      </c>
      <c r="AU92" s="106" t="s">
        <v>44</v>
      </c>
      <c r="AV92" s="107">
        <f>ROUND(IF(AU92="nulová",0,IF(OR(AU92="základní",AU92="zákl. přenesená"),AG92*L33,AG92*L34)),2)</f>
        <v>0</v>
      </c>
      <c r="BV92" s="20" t="s">
        <v>95</v>
      </c>
      <c r="BY92" s="104">
        <f>IF(AU92="základní",AV92,0)</f>
        <v>0</v>
      </c>
      <c r="BZ92" s="104">
        <f>IF(AU92="snížená",AV92,0)</f>
        <v>0</v>
      </c>
      <c r="CA92" s="104">
        <f>IF(AU92="zákl. přenesená",AV92,0)</f>
        <v>0</v>
      </c>
      <c r="CB92" s="104">
        <f>IF(AU92="sníž. přenesená",AV92,0)</f>
        <v>0</v>
      </c>
      <c r="CC92" s="104">
        <f>IF(AU92="nulová",AV92,0)</f>
        <v>0</v>
      </c>
      <c r="CD92" s="104">
        <f>IF(AU92="základní",AG92,0)</f>
        <v>0</v>
      </c>
      <c r="CE92" s="104">
        <f>IF(AU92="snížená",AG92,0)</f>
        <v>0</v>
      </c>
      <c r="CF92" s="104">
        <f>IF(AU92="zákl. přenesená",AG92,0)</f>
        <v>0</v>
      </c>
      <c r="CG92" s="104">
        <f>IF(AU92="sníž. přenesená",AG92,0)</f>
        <v>0</v>
      </c>
      <c r="CH92" s="104">
        <f>IF(AU92="nulová",AG92,0)</f>
        <v>0</v>
      </c>
      <c r="CI92" s="20">
        <f>IF(AU92="základní",1,IF(AU92="snížená",2,IF(AU92="zákl. přenesená",4,IF(AU92="sníž. přenesená",5,3))))</f>
        <v>1</v>
      </c>
      <c r="CJ92" s="20">
        <f>IF(AT92="stavební čast",1,IF(8892="investiční čast",2,3))</f>
        <v>1</v>
      </c>
      <c r="CK92" s="20" t="str">
        <f>IF(D92="Vyplň vlastní","","x")</f>
        <v/>
      </c>
    </row>
    <row r="93" spans="1:89" s="1" customFormat="1" ht="19.899999999999999" customHeight="1">
      <c r="B93" s="37"/>
      <c r="C93" s="38"/>
      <c r="D93" s="211" t="s">
        <v>94</v>
      </c>
      <c r="E93" s="212"/>
      <c r="F93" s="212"/>
      <c r="G93" s="212"/>
      <c r="H93" s="212"/>
      <c r="I93" s="212"/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38"/>
      <c r="AD93" s="38"/>
      <c r="AE93" s="38"/>
      <c r="AF93" s="38"/>
      <c r="AG93" s="213">
        <f>AG87*AS93</f>
        <v>0</v>
      </c>
      <c r="AH93" s="214"/>
      <c r="AI93" s="214"/>
      <c r="AJ93" s="214"/>
      <c r="AK93" s="214"/>
      <c r="AL93" s="214"/>
      <c r="AM93" s="214"/>
      <c r="AN93" s="214">
        <f>AG93+AV93</f>
        <v>0</v>
      </c>
      <c r="AO93" s="214"/>
      <c r="AP93" s="214"/>
      <c r="AQ93" s="39"/>
      <c r="AS93" s="105">
        <v>0</v>
      </c>
      <c r="AT93" s="106" t="s">
        <v>92</v>
      </c>
      <c r="AU93" s="106" t="s">
        <v>44</v>
      </c>
      <c r="AV93" s="107">
        <f>ROUND(IF(AU93="nulová",0,IF(OR(AU93="základní",AU93="zákl. přenesená"),AG93*L33,AG93*L34)),2)</f>
        <v>0</v>
      </c>
      <c r="BV93" s="20" t="s">
        <v>95</v>
      </c>
      <c r="BY93" s="104">
        <f>IF(AU93="základní",AV93,0)</f>
        <v>0</v>
      </c>
      <c r="BZ93" s="104">
        <f>IF(AU93="snížená",AV93,0)</f>
        <v>0</v>
      </c>
      <c r="CA93" s="104">
        <f>IF(AU93="zákl. přenesená",AV93,0)</f>
        <v>0</v>
      </c>
      <c r="CB93" s="104">
        <f>IF(AU93="sníž. přenesená",AV93,0)</f>
        <v>0</v>
      </c>
      <c r="CC93" s="104">
        <f>IF(AU93="nulová",AV93,0)</f>
        <v>0</v>
      </c>
      <c r="CD93" s="104">
        <f>IF(AU93="základní",AG93,0)</f>
        <v>0</v>
      </c>
      <c r="CE93" s="104">
        <f>IF(AU93="snížená",AG93,0)</f>
        <v>0</v>
      </c>
      <c r="CF93" s="104">
        <f>IF(AU93="zákl. přenesená",AG93,0)</f>
        <v>0</v>
      </c>
      <c r="CG93" s="104">
        <f>IF(AU93="sníž. přenesená",AG93,0)</f>
        <v>0</v>
      </c>
      <c r="CH93" s="104">
        <f>IF(AU93="nulová",AG93,0)</f>
        <v>0</v>
      </c>
      <c r="CI93" s="20">
        <f>IF(AU93="základní",1,IF(AU93="snížená",2,IF(AU93="zákl. přenesená",4,IF(AU93="sníž. přenesená",5,3))))</f>
        <v>1</v>
      </c>
      <c r="CJ93" s="20">
        <f>IF(AT93="stavební čast",1,IF(8893="investiční čast",2,3))</f>
        <v>1</v>
      </c>
      <c r="CK93" s="20" t="str">
        <f>IF(D93="Vyplň vlastní","","x")</f>
        <v/>
      </c>
    </row>
    <row r="94" spans="1:89" s="1" customFormat="1" ht="19.899999999999999" customHeight="1">
      <c r="B94" s="37"/>
      <c r="C94" s="38"/>
      <c r="D94" s="211" t="s">
        <v>94</v>
      </c>
      <c r="E94" s="212"/>
      <c r="F94" s="212"/>
      <c r="G94" s="212"/>
      <c r="H94" s="212"/>
      <c r="I94" s="212"/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38"/>
      <c r="AD94" s="38"/>
      <c r="AE94" s="38"/>
      <c r="AF94" s="38"/>
      <c r="AG94" s="213">
        <f>AG87*AS94</f>
        <v>0</v>
      </c>
      <c r="AH94" s="214"/>
      <c r="AI94" s="214"/>
      <c r="AJ94" s="214"/>
      <c r="AK94" s="214"/>
      <c r="AL94" s="214"/>
      <c r="AM94" s="214"/>
      <c r="AN94" s="214">
        <f>AG94+AV94</f>
        <v>0</v>
      </c>
      <c r="AO94" s="214"/>
      <c r="AP94" s="214"/>
      <c r="AQ94" s="39"/>
      <c r="AS94" s="108">
        <v>0</v>
      </c>
      <c r="AT94" s="109" t="s">
        <v>92</v>
      </c>
      <c r="AU94" s="109" t="s">
        <v>44</v>
      </c>
      <c r="AV94" s="110">
        <f>ROUND(IF(AU94="nulová",0,IF(OR(AU94="základní",AU94="zákl. přenesená"),AG94*L33,AG94*L34)),2)</f>
        <v>0</v>
      </c>
      <c r="BV94" s="20" t="s">
        <v>95</v>
      </c>
      <c r="BY94" s="104">
        <f>IF(AU94="základní",AV94,0)</f>
        <v>0</v>
      </c>
      <c r="BZ94" s="104">
        <f>IF(AU94="snížená",AV94,0)</f>
        <v>0</v>
      </c>
      <c r="CA94" s="104">
        <f>IF(AU94="zákl. přenesená",AV94,0)</f>
        <v>0</v>
      </c>
      <c r="CB94" s="104">
        <f>IF(AU94="sníž. přenesená",AV94,0)</f>
        <v>0</v>
      </c>
      <c r="CC94" s="104">
        <f>IF(AU94="nulová",AV94,0)</f>
        <v>0</v>
      </c>
      <c r="CD94" s="104">
        <f>IF(AU94="základní",AG94,0)</f>
        <v>0</v>
      </c>
      <c r="CE94" s="104">
        <f>IF(AU94="snížená",AG94,0)</f>
        <v>0</v>
      </c>
      <c r="CF94" s="104">
        <f>IF(AU94="zákl. přenesená",AG94,0)</f>
        <v>0</v>
      </c>
      <c r="CG94" s="104">
        <f>IF(AU94="sníž. přenesená",AG94,0)</f>
        <v>0</v>
      </c>
      <c r="CH94" s="104">
        <f>IF(AU94="nulová",AG94,0)</f>
        <v>0</v>
      </c>
      <c r="CI94" s="20">
        <f>IF(AU94="základní",1,IF(AU94="snížená",2,IF(AU94="zákl. přenesená",4,IF(AU94="sníž. přenesená",5,3))))</f>
        <v>1</v>
      </c>
      <c r="CJ94" s="20">
        <f>IF(AT94="stavební čast",1,IF(8894="investiční čast",2,3))</f>
        <v>1</v>
      </c>
      <c r="CK94" s="20" t="str">
        <f>IF(D94="Vyplň vlastní","","x")</f>
        <v/>
      </c>
    </row>
    <row r="95" spans="1:89" s="1" customFormat="1" ht="10.9" customHeight="1">
      <c r="B95" s="37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9"/>
    </row>
    <row r="96" spans="1:89" s="1" customFormat="1" ht="30" customHeight="1">
      <c r="B96" s="37"/>
      <c r="C96" s="111" t="s">
        <v>96</v>
      </c>
      <c r="D96" s="112"/>
      <c r="E96" s="112"/>
      <c r="F96" s="112"/>
      <c r="G96" s="112"/>
      <c r="H96" s="112"/>
      <c r="I96" s="112"/>
      <c r="J96" s="112"/>
      <c r="K96" s="112"/>
      <c r="L96" s="112"/>
      <c r="M96" s="112"/>
      <c r="N96" s="112"/>
      <c r="O96" s="112"/>
      <c r="P96" s="112"/>
      <c r="Q96" s="112"/>
      <c r="R96" s="112"/>
      <c r="S96" s="112"/>
      <c r="T96" s="112"/>
      <c r="U96" s="112"/>
      <c r="V96" s="112"/>
      <c r="W96" s="112"/>
      <c r="X96" s="112"/>
      <c r="Y96" s="112"/>
      <c r="Z96" s="112"/>
      <c r="AA96" s="112"/>
      <c r="AB96" s="112"/>
      <c r="AC96" s="112"/>
      <c r="AD96" s="112"/>
      <c r="AE96" s="112"/>
      <c r="AF96" s="112"/>
      <c r="AG96" s="208">
        <f>ROUND(AG87+AG90,2)</f>
        <v>0</v>
      </c>
      <c r="AH96" s="208"/>
      <c r="AI96" s="208"/>
      <c r="AJ96" s="208"/>
      <c r="AK96" s="208"/>
      <c r="AL96" s="208"/>
      <c r="AM96" s="208"/>
      <c r="AN96" s="208">
        <f>AN87+AN90</f>
        <v>0</v>
      </c>
      <c r="AO96" s="208"/>
      <c r="AP96" s="208"/>
      <c r="AQ96" s="39"/>
    </row>
    <row r="97" spans="2:43" s="1" customFormat="1" ht="6.95" customHeight="1">
      <c r="B97" s="61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  <c r="AF97" s="62"/>
      <c r="AG97" s="62"/>
      <c r="AH97" s="62"/>
      <c r="AI97" s="62"/>
      <c r="AJ97" s="62"/>
      <c r="AK97" s="62"/>
      <c r="AL97" s="62"/>
      <c r="AM97" s="62"/>
      <c r="AN97" s="62"/>
      <c r="AO97" s="62"/>
      <c r="AP97" s="62"/>
      <c r="AQ97" s="63"/>
    </row>
  </sheetData>
  <mergeCells count="60">
    <mergeCell ref="C2:AP2"/>
    <mergeCell ref="C4:AP4"/>
    <mergeCell ref="BG5:BG34"/>
    <mergeCell ref="K5:AO5"/>
    <mergeCell ref="K6:AO6"/>
    <mergeCell ref="E14:AJ14"/>
    <mergeCell ref="E23:AN23"/>
    <mergeCell ref="AK26:AO26"/>
    <mergeCell ref="AK27:AO27"/>
    <mergeCell ref="AK28:AO28"/>
    <mergeCell ref="AK29:AO29"/>
    <mergeCell ref="AK31:AO31"/>
    <mergeCell ref="L33:O33"/>
    <mergeCell ref="W33:AE33"/>
    <mergeCell ref="AK33:AO33"/>
    <mergeCell ref="L34:O34"/>
    <mergeCell ref="W34:AE34"/>
    <mergeCell ref="AK34:AO34"/>
    <mergeCell ref="L35:O35"/>
    <mergeCell ref="W35:AE35"/>
    <mergeCell ref="AK35:AO35"/>
    <mergeCell ref="L36:O36"/>
    <mergeCell ref="W36:AE36"/>
    <mergeCell ref="AK36:AO36"/>
    <mergeCell ref="L37:O37"/>
    <mergeCell ref="W37:AE37"/>
    <mergeCell ref="AK37:AO37"/>
    <mergeCell ref="X39:AB39"/>
    <mergeCell ref="AK39:AO39"/>
    <mergeCell ref="C76:AP76"/>
    <mergeCell ref="L78:AO78"/>
    <mergeCell ref="AM82:AP82"/>
    <mergeCell ref="AS82:AT84"/>
    <mergeCell ref="AM83:AP83"/>
    <mergeCell ref="C85:G85"/>
    <mergeCell ref="I85:AF85"/>
    <mergeCell ref="AG85:AM85"/>
    <mergeCell ref="AN85:AP85"/>
    <mergeCell ref="AN88:AP88"/>
    <mergeCell ref="AG88:AM88"/>
    <mergeCell ref="D88:H88"/>
    <mergeCell ref="J88:AF88"/>
    <mergeCell ref="AG91:AM91"/>
    <mergeCell ref="AN91:AP91"/>
    <mergeCell ref="AG96:AM96"/>
    <mergeCell ref="AN96:AP96"/>
    <mergeCell ref="AR2:BG2"/>
    <mergeCell ref="D94:AB94"/>
    <mergeCell ref="AG94:AM94"/>
    <mergeCell ref="AN94:AP94"/>
    <mergeCell ref="AG87:AM87"/>
    <mergeCell ref="AN87:AP87"/>
    <mergeCell ref="AG90:AM90"/>
    <mergeCell ref="AN90:AP90"/>
    <mergeCell ref="D92:AB92"/>
    <mergeCell ref="AG92:AM92"/>
    <mergeCell ref="AN92:AP92"/>
    <mergeCell ref="D93:AB93"/>
    <mergeCell ref="AG93:AM93"/>
    <mergeCell ref="AN93:AP93"/>
  </mergeCells>
  <dataValidations count="2">
    <dataValidation type="list" allowBlank="1" showInputMessage="1" showErrorMessage="1" error="Povoleny jsou hodnoty základní, snížená, zákl. přenesená, sníž. přenesená, nulová." sqref="AU91:AU95">
      <formula1>"základní, snížená, zákl. přenesená, sníž. přenesená, nulová"</formula1>
    </dataValidation>
    <dataValidation type="list" allowBlank="1" showInputMessage="1" showErrorMessage="1" error="Povoleny jsou hodnoty stavební čast, technologická čast, investiční čast." sqref="AT91:AT95">
      <formula1>"stavební čast, technologická čast, investiční čast"</formula1>
    </dataValidation>
  </dataValidations>
  <hyperlinks>
    <hyperlink ref="K1:S1" location="C2" display="1) Souhrnný list stavby"/>
    <hyperlink ref="W1:AF1" location="C87" display="2) Rekapitulace objektů"/>
    <hyperlink ref="A88" location="'2017-04 - Stavební úpravy...'!C2" display="/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446"/>
  <sheetViews>
    <sheetView showGridLines="0" workbookViewId="0">
      <pane ySplit="1" topLeftCell="A320" activePane="bottomLeft" state="frozen"/>
      <selection pane="bottomLeft" activeCell="AJ329" sqref="AJ329"/>
    </sheetView>
  </sheetViews>
  <sheetFormatPr defaultRowHeight="13.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4" width="20" hidden="1" customWidth="1"/>
    <col min="25" max="25" width="12.33203125" hidden="1" customWidth="1"/>
    <col min="26" max="26" width="16.33203125" hidden="1" customWidth="1"/>
    <col min="27" max="27" width="12.33203125" hidden="1" customWidth="1"/>
    <col min="28" max="28" width="15" hidden="1" customWidth="1"/>
    <col min="29" max="29" width="11" hidden="1" customWidth="1"/>
    <col min="30" max="30" width="15" hidden="1" customWidth="1"/>
    <col min="31" max="31" width="16.33203125" hidden="1" customWidth="1"/>
    <col min="44" max="65" width="9.33203125" hidden="1"/>
  </cols>
  <sheetData>
    <row r="1" spans="1:66" ht="21.75" customHeight="1">
      <c r="A1" s="113"/>
      <c r="B1" s="14"/>
      <c r="C1" s="14"/>
      <c r="D1" s="15" t="s">
        <v>1</v>
      </c>
      <c r="E1" s="14"/>
      <c r="F1" s="16" t="s">
        <v>97</v>
      </c>
      <c r="G1" s="16"/>
      <c r="H1" s="254" t="s">
        <v>98</v>
      </c>
      <c r="I1" s="254"/>
      <c r="J1" s="254"/>
      <c r="K1" s="254"/>
      <c r="L1" s="16" t="s">
        <v>99</v>
      </c>
      <c r="M1" s="14"/>
      <c r="N1" s="14"/>
      <c r="O1" s="15" t="s">
        <v>100</v>
      </c>
      <c r="P1" s="14"/>
      <c r="Q1" s="14"/>
      <c r="R1" s="14"/>
      <c r="S1" s="16" t="s">
        <v>101</v>
      </c>
      <c r="T1" s="16"/>
      <c r="U1" s="113"/>
      <c r="V1" s="113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</row>
    <row r="2" spans="1:66" ht="36.950000000000003" customHeight="1">
      <c r="C2" s="240" t="s">
        <v>8</v>
      </c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1"/>
      <c r="O2" s="241"/>
      <c r="P2" s="241"/>
      <c r="Q2" s="241"/>
      <c r="S2" s="209" t="s">
        <v>9</v>
      </c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T2" s="20" t="s">
        <v>83</v>
      </c>
    </row>
    <row r="3" spans="1:66" ht="6.95" customHeight="1">
      <c r="B3" s="21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3"/>
      <c r="AT3" s="20" t="s">
        <v>102</v>
      </c>
    </row>
    <row r="4" spans="1:66" ht="36.950000000000003" customHeight="1">
      <c r="B4" s="24"/>
      <c r="C4" s="233" t="s">
        <v>103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5"/>
      <c r="T4" s="26" t="s">
        <v>14</v>
      </c>
      <c r="AT4" s="20" t="s">
        <v>6</v>
      </c>
    </row>
    <row r="5" spans="1:66" ht="6.95" customHeight="1">
      <c r="B5" s="24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5"/>
    </row>
    <row r="6" spans="1:66" s="1" customFormat="1" ht="32.85" customHeight="1">
      <c r="B6" s="37"/>
      <c r="C6" s="38"/>
      <c r="D6" s="31" t="s">
        <v>20</v>
      </c>
      <c r="E6" s="38"/>
      <c r="F6" s="246" t="s">
        <v>21</v>
      </c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38"/>
      <c r="R6" s="39"/>
    </row>
    <row r="7" spans="1:66" s="1" customFormat="1" ht="14.45" customHeight="1">
      <c r="B7" s="37"/>
      <c r="C7" s="38"/>
      <c r="D7" s="32" t="s">
        <v>22</v>
      </c>
      <c r="E7" s="38"/>
      <c r="F7" s="30" t="s">
        <v>5</v>
      </c>
      <c r="G7" s="38"/>
      <c r="H7" s="38"/>
      <c r="I7" s="38"/>
      <c r="J7" s="38"/>
      <c r="K7" s="38"/>
      <c r="L7" s="38"/>
      <c r="M7" s="32" t="s">
        <v>23</v>
      </c>
      <c r="N7" s="38"/>
      <c r="O7" s="30" t="s">
        <v>5</v>
      </c>
      <c r="P7" s="38"/>
      <c r="Q7" s="38"/>
      <c r="R7" s="39"/>
    </row>
    <row r="8" spans="1:66" s="1" customFormat="1" ht="14.45" customHeight="1">
      <c r="B8" s="37"/>
      <c r="C8" s="38"/>
      <c r="D8" s="32" t="s">
        <v>24</v>
      </c>
      <c r="E8" s="38"/>
      <c r="F8" s="30" t="s">
        <v>25</v>
      </c>
      <c r="G8" s="38"/>
      <c r="H8" s="38"/>
      <c r="I8" s="38"/>
      <c r="J8" s="38"/>
      <c r="K8" s="38"/>
      <c r="L8" s="38"/>
      <c r="M8" s="32" t="s">
        <v>26</v>
      </c>
      <c r="N8" s="38"/>
      <c r="O8" s="304" t="str">
        <f>'Rekapitulace stavby'!AN8</f>
        <v>17.4.2017</v>
      </c>
      <c r="P8" s="292"/>
      <c r="Q8" s="38"/>
      <c r="R8" s="39"/>
    </row>
    <row r="9" spans="1:66" s="1" customFormat="1" ht="10.9" customHeight="1">
      <c r="B9" s="37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9"/>
    </row>
    <row r="10" spans="1:66" s="1" customFormat="1" ht="14.45" customHeight="1">
      <c r="B10" s="37"/>
      <c r="C10" s="38"/>
      <c r="D10" s="32" t="s">
        <v>28</v>
      </c>
      <c r="E10" s="38"/>
      <c r="F10" s="38"/>
      <c r="G10" s="38"/>
      <c r="H10" s="38"/>
      <c r="I10" s="38"/>
      <c r="J10" s="38"/>
      <c r="K10" s="38"/>
      <c r="L10" s="38"/>
      <c r="M10" s="32" t="s">
        <v>29</v>
      </c>
      <c r="N10" s="38"/>
      <c r="O10" s="244" t="str">
        <f>IF('Rekapitulace stavby'!AN10="","",'Rekapitulace stavby'!AN10)</f>
        <v/>
      </c>
      <c r="P10" s="244"/>
      <c r="Q10" s="38"/>
      <c r="R10" s="39"/>
    </row>
    <row r="11" spans="1:66" s="1" customFormat="1" ht="18" customHeight="1">
      <c r="B11" s="37"/>
      <c r="C11" s="38"/>
      <c r="D11" s="38"/>
      <c r="E11" s="30" t="str">
        <f>IF('Rekapitulace stavby'!E11="","",'Rekapitulace stavby'!E11)</f>
        <v xml:space="preserve"> </v>
      </c>
      <c r="F11" s="38"/>
      <c r="G11" s="38"/>
      <c r="H11" s="38"/>
      <c r="I11" s="38"/>
      <c r="J11" s="38"/>
      <c r="K11" s="38"/>
      <c r="L11" s="38"/>
      <c r="M11" s="32" t="s">
        <v>30</v>
      </c>
      <c r="N11" s="38"/>
      <c r="O11" s="244" t="str">
        <f>IF('Rekapitulace stavby'!AN11="","",'Rekapitulace stavby'!AN11)</f>
        <v/>
      </c>
      <c r="P11" s="244"/>
      <c r="Q11" s="38"/>
      <c r="R11" s="39"/>
    </row>
    <row r="12" spans="1:66" s="1" customFormat="1" ht="6.95" customHeight="1">
      <c r="B12" s="37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9"/>
    </row>
    <row r="13" spans="1:66" s="1" customFormat="1" ht="14.45" customHeight="1">
      <c r="B13" s="37"/>
      <c r="C13" s="38"/>
      <c r="D13" s="32" t="s">
        <v>31</v>
      </c>
      <c r="E13" s="38"/>
      <c r="F13" s="38"/>
      <c r="G13" s="38"/>
      <c r="H13" s="38"/>
      <c r="I13" s="38"/>
      <c r="J13" s="38"/>
      <c r="K13" s="38"/>
      <c r="L13" s="38"/>
      <c r="M13" s="32" t="s">
        <v>29</v>
      </c>
      <c r="N13" s="38"/>
      <c r="O13" s="305" t="str">
        <f>IF('Rekapitulace stavby'!AN13="","",'Rekapitulace stavby'!AN13)</f>
        <v>Vyplň údaj</v>
      </c>
      <c r="P13" s="244"/>
      <c r="Q13" s="38"/>
      <c r="R13" s="39"/>
    </row>
    <row r="14" spans="1:66" s="1" customFormat="1" ht="18" customHeight="1">
      <c r="B14" s="37"/>
      <c r="C14" s="38"/>
      <c r="D14" s="38"/>
      <c r="E14" s="305" t="str">
        <f>IF('Rekapitulace stavby'!E14="","",'Rekapitulace stavby'!E14)</f>
        <v>Vyplň údaj</v>
      </c>
      <c r="F14" s="306"/>
      <c r="G14" s="306"/>
      <c r="H14" s="306"/>
      <c r="I14" s="306"/>
      <c r="J14" s="306"/>
      <c r="K14" s="306"/>
      <c r="L14" s="306"/>
      <c r="M14" s="32" t="s">
        <v>30</v>
      </c>
      <c r="N14" s="38"/>
      <c r="O14" s="305" t="str">
        <f>IF('Rekapitulace stavby'!AN14="","",'Rekapitulace stavby'!AN14)</f>
        <v>Vyplň údaj</v>
      </c>
      <c r="P14" s="244"/>
      <c r="Q14" s="38"/>
      <c r="R14" s="39"/>
    </row>
    <row r="15" spans="1:66" s="1" customFormat="1" ht="6.95" customHeight="1">
      <c r="B15" s="37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9"/>
    </row>
    <row r="16" spans="1:66" s="1" customFormat="1" ht="14.45" customHeight="1">
      <c r="B16" s="37"/>
      <c r="C16" s="38"/>
      <c r="D16" s="32" t="s">
        <v>33</v>
      </c>
      <c r="E16" s="38"/>
      <c r="F16" s="38"/>
      <c r="G16" s="38"/>
      <c r="H16" s="38"/>
      <c r="I16" s="38"/>
      <c r="J16" s="38"/>
      <c r="K16" s="38"/>
      <c r="L16" s="38"/>
      <c r="M16" s="32" t="s">
        <v>29</v>
      </c>
      <c r="N16" s="38"/>
      <c r="O16" s="244" t="s">
        <v>5</v>
      </c>
      <c r="P16" s="244"/>
      <c r="Q16" s="38"/>
      <c r="R16" s="39"/>
    </row>
    <row r="17" spans="2:18" s="1" customFormat="1" ht="18" customHeight="1">
      <c r="B17" s="37"/>
      <c r="C17" s="38"/>
      <c r="D17" s="38"/>
      <c r="E17" s="30" t="s">
        <v>34</v>
      </c>
      <c r="F17" s="38"/>
      <c r="G17" s="38"/>
      <c r="H17" s="38"/>
      <c r="I17" s="38"/>
      <c r="J17" s="38"/>
      <c r="K17" s="38"/>
      <c r="L17" s="38"/>
      <c r="M17" s="32" t="s">
        <v>30</v>
      </c>
      <c r="N17" s="38"/>
      <c r="O17" s="244" t="s">
        <v>5</v>
      </c>
      <c r="P17" s="244"/>
      <c r="Q17" s="38"/>
      <c r="R17" s="39"/>
    </row>
    <row r="18" spans="2:18" s="1" customFormat="1" ht="6.95" customHeight="1">
      <c r="B18" s="37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9"/>
    </row>
    <row r="19" spans="2:18" s="1" customFormat="1" ht="14.45" customHeight="1">
      <c r="B19" s="37"/>
      <c r="C19" s="38"/>
      <c r="D19" s="32" t="s">
        <v>35</v>
      </c>
      <c r="E19" s="38"/>
      <c r="F19" s="38"/>
      <c r="G19" s="38"/>
      <c r="H19" s="38"/>
      <c r="I19" s="38"/>
      <c r="J19" s="38"/>
      <c r="K19" s="38"/>
      <c r="L19" s="38"/>
      <c r="M19" s="32" t="s">
        <v>29</v>
      </c>
      <c r="N19" s="38"/>
      <c r="O19" s="244" t="s">
        <v>5</v>
      </c>
      <c r="P19" s="244"/>
      <c r="Q19" s="38"/>
      <c r="R19" s="39"/>
    </row>
    <row r="20" spans="2:18" s="1" customFormat="1" ht="18" customHeight="1">
      <c r="B20" s="37"/>
      <c r="C20" s="38"/>
      <c r="D20" s="38"/>
      <c r="E20" s="30" t="s">
        <v>36</v>
      </c>
      <c r="F20" s="38"/>
      <c r="G20" s="38"/>
      <c r="H20" s="38"/>
      <c r="I20" s="38"/>
      <c r="J20" s="38"/>
      <c r="K20" s="38"/>
      <c r="L20" s="38"/>
      <c r="M20" s="32" t="s">
        <v>30</v>
      </c>
      <c r="N20" s="38"/>
      <c r="O20" s="244" t="s">
        <v>5</v>
      </c>
      <c r="P20" s="244"/>
      <c r="Q20" s="38"/>
      <c r="R20" s="39"/>
    </row>
    <row r="21" spans="2:18" s="1" customFormat="1" ht="6.95" customHeight="1">
      <c r="B21" s="37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9"/>
    </row>
    <row r="22" spans="2:18" s="1" customFormat="1" ht="14.45" customHeight="1">
      <c r="B22" s="37"/>
      <c r="C22" s="38"/>
      <c r="D22" s="32" t="s">
        <v>37</v>
      </c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9"/>
    </row>
    <row r="23" spans="2:18" s="1" customFormat="1" ht="22.5" customHeight="1">
      <c r="B23" s="37"/>
      <c r="C23" s="38"/>
      <c r="D23" s="38"/>
      <c r="E23" s="249" t="s">
        <v>5</v>
      </c>
      <c r="F23" s="249"/>
      <c r="G23" s="249"/>
      <c r="H23" s="249"/>
      <c r="I23" s="249"/>
      <c r="J23" s="249"/>
      <c r="K23" s="249"/>
      <c r="L23" s="249"/>
      <c r="M23" s="38"/>
      <c r="N23" s="38"/>
      <c r="O23" s="38"/>
      <c r="P23" s="38"/>
      <c r="Q23" s="38"/>
      <c r="R23" s="39"/>
    </row>
    <row r="24" spans="2:18" s="1" customFormat="1" ht="6.95" customHeight="1">
      <c r="B24" s="37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9"/>
    </row>
    <row r="25" spans="2:18" s="1" customFormat="1" ht="6.95" customHeight="1">
      <c r="B25" s="37"/>
      <c r="C25" s="38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38"/>
      <c r="R25" s="39"/>
    </row>
    <row r="26" spans="2:18" s="1" customFormat="1" ht="14.45" customHeight="1">
      <c r="B26" s="37"/>
      <c r="C26" s="38"/>
      <c r="D26" s="114" t="s">
        <v>104</v>
      </c>
      <c r="E26" s="38"/>
      <c r="F26" s="38"/>
      <c r="G26" s="38"/>
      <c r="H26" s="38"/>
      <c r="I26" s="38"/>
      <c r="J26" s="38"/>
      <c r="K26" s="38"/>
      <c r="L26" s="38"/>
      <c r="M26" s="250">
        <f>M87</f>
        <v>0</v>
      </c>
      <c r="N26" s="250"/>
      <c r="O26" s="250"/>
      <c r="P26" s="250"/>
      <c r="Q26" s="38"/>
      <c r="R26" s="39"/>
    </row>
    <row r="27" spans="2:18" s="1" customFormat="1" ht="15">
      <c r="B27" s="37"/>
      <c r="C27" s="38"/>
      <c r="D27" s="38"/>
      <c r="E27" s="32" t="s">
        <v>39</v>
      </c>
      <c r="F27" s="38"/>
      <c r="G27" s="38"/>
      <c r="H27" s="38"/>
      <c r="I27" s="38"/>
      <c r="J27" s="38"/>
      <c r="K27" s="38"/>
      <c r="L27" s="38"/>
      <c r="M27" s="251">
        <f>H87</f>
        <v>0</v>
      </c>
      <c r="N27" s="251"/>
      <c r="O27" s="251"/>
      <c r="P27" s="251"/>
      <c r="Q27" s="38"/>
      <c r="R27" s="39"/>
    </row>
    <row r="28" spans="2:18" s="1" customFormat="1" ht="15">
      <c r="B28" s="37"/>
      <c r="C28" s="38"/>
      <c r="D28" s="38"/>
      <c r="E28" s="32" t="s">
        <v>40</v>
      </c>
      <c r="F28" s="38"/>
      <c r="G28" s="38"/>
      <c r="H28" s="38"/>
      <c r="I28" s="38"/>
      <c r="J28" s="38"/>
      <c r="K28" s="38"/>
      <c r="L28" s="38"/>
      <c r="M28" s="251">
        <f>K87</f>
        <v>0</v>
      </c>
      <c r="N28" s="251"/>
      <c r="O28" s="251"/>
      <c r="P28" s="251"/>
      <c r="Q28" s="38"/>
      <c r="R28" s="39"/>
    </row>
    <row r="29" spans="2:18" s="1" customFormat="1" ht="14.45" customHeight="1">
      <c r="B29" s="37"/>
      <c r="C29" s="38"/>
      <c r="D29" s="36" t="s">
        <v>91</v>
      </c>
      <c r="E29" s="38"/>
      <c r="F29" s="38"/>
      <c r="G29" s="38"/>
      <c r="H29" s="38"/>
      <c r="I29" s="38"/>
      <c r="J29" s="38"/>
      <c r="K29" s="38"/>
      <c r="L29" s="38"/>
      <c r="M29" s="250">
        <f>M106</f>
        <v>0</v>
      </c>
      <c r="N29" s="250"/>
      <c r="O29" s="250"/>
      <c r="P29" s="250"/>
      <c r="Q29" s="38"/>
      <c r="R29" s="39"/>
    </row>
    <row r="30" spans="2:18" s="1" customFormat="1" ht="6.95" customHeight="1">
      <c r="B30" s="37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9"/>
    </row>
    <row r="31" spans="2:18" s="1" customFormat="1" ht="25.35" customHeight="1">
      <c r="B31" s="37"/>
      <c r="C31" s="38"/>
      <c r="D31" s="115" t="s">
        <v>42</v>
      </c>
      <c r="E31" s="38"/>
      <c r="F31" s="38"/>
      <c r="G31" s="38"/>
      <c r="H31" s="38"/>
      <c r="I31" s="38"/>
      <c r="J31" s="38"/>
      <c r="K31" s="38"/>
      <c r="L31" s="38"/>
      <c r="M31" s="303">
        <f>ROUND(M26+M29,2)</f>
        <v>0</v>
      </c>
      <c r="N31" s="291"/>
      <c r="O31" s="291"/>
      <c r="P31" s="291"/>
      <c r="Q31" s="38"/>
      <c r="R31" s="39"/>
    </row>
    <row r="32" spans="2:18" s="1" customFormat="1" ht="6.95" customHeight="1">
      <c r="B32" s="37"/>
      <c r="C32" s="38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38"/>
      <c r="R32" s="39"/>
    </row>
    <row r="33" spans="2:18" s="1" customFormat="1" ht="14.45" customHeight="1">
      <c r="B33" s="37"/>
      <c r="C33" s="38"/>
      <c r="D33" s="44" t="s">
        <v>43</v>
      </c>
      <c r="E33" s="44" t="s">
        <v>44</v>
      </c>
      <c r="F33" s="45">
        <v>0.21</v>
      </c>
      <c r="G33" s="116" t="s">
        <v>45</v>
      </c>
      <c r="H33" s="297">
        <f>ROUND((((SUM(BE106:BE113)+SUM(BE130:BE439))+SUM(BE441:BE445))),2)</f>
        <v>0</v>
      </c>
      <c r="I33" s="291"/>
      <c r="J33" s="291"/>
      <c r="K33" s="38"/>
      <c r="L33" s="38"/>
      <c r="M33" s="297">
        <f>ROUND(((ROUND((SUM(BE106:BE113)+SUM(BE130:BE439)), 2)*F33)+SUM(BE441:BE445)*F33),2)</f>
        <v>0</v>
      </c>
      <c r="N33" s="291"/>
      <c r="O33" s="291"/>
      <c r="P33" s="291"/>
      <c r="Q33" s="38"/>
      <c r="R33" s="39"/>
    </row>
    <row r="34" spans="2:18" s="1" customFormat="1" ht="14.45" customHeight="1">
      <c r="B34" s="37"/>
      <c r="C34" s="38"/>
      <c r="D34" s="38"/>
      <c r="E34" s="44" t="s">
        <v>46</v>
      </c>
      <c r="F34" s="45">
        <v>0.15</v>
      </c>
      <c r="G34" s="116" t="s">
        <v>45</v>
      </c>
      <c r="H34" s="297">
        <f>ROUND((((SUM(BF106:BF113)+SUM(BF130:BF439))+SUM(BF441:BF445))),2)</f>
        <v>0</v>
      </c>
      <c r="I34" s="291"/>
      <c r="J34" s="291"/>
      <c r="K34" s="38"/>
      <c r="L34" s="38"/>
      <c r="M34" s="297">
        <f>ROUND(((ROUND((SUM(BF106:BF113)+SUM(BF130:BF439)), 2)*F34)+SUM(BF441:BF445)*F34),2)</f>
        <v>0</v>
      </c>
      <c r="N34" s="291"/>
      <c r="O34" s="291"/>
      <c r="P34" s="291"/>
      <c r="Q34" s="38"/>
      <c r="R34" s="39"/>
    </row>
    <row r="35" spans="2:18" s="1" customFormat="1" ht="14.45" hidden="1" customHeight="1">
      <c r="B35" s="37"/>
      <c r="C35" s="38"/>
      <c r="D35" s="38"/>
      <c r="E35" s="44" t="s">
        <v>47</v>
      </c>
      <c r="F35" s="45">
        <v>0.21</v>
      </c>
      <c r="G35" s="116" t="s">
        <v>45</v>
      </c>
      <c r="H35" s="297">
        <f>ROUND((((SUM(BG106:BG113)+SUM(BG130:BG439))+SUM(BG441:BG445))),2)</f>
        <v>0</v>
      </c>
      <c r="I35" s="291"/>
      <c r="J35" s="291"/>
      <c r="K35" s="38"/>
      <c r="L35" s="38"/>
      <c r="M35" s="297">
        <v>0</v>
      </c>
      <c r="N35" s="291"/>
      <c r="O35" s="291"/>
      <c r="P35" s="291"/>
      <c r="Q35" s="38"/>
      <c r="R35" s="39"/>
    </row>
    <row r="36" spans="2:18" s="1" customFormat="1" ht="14.45" hidden="1" customHeight="1">
      <c r="B36" s="37"/>
      <c r="C36" s="38"/>
      <c r="D36" s="38"/>
      <c r="E36" s="44" t="s">
        <v>48</v>
      </c>
      <c r="F36" s="45">
        <v>0.15</v>
      </c>
      <c r="G36" s="116" t="s">
        <v>45</v>
      </c>
      <c r="H36" s="297">
        <f>ROUND((((SUM(BH106:BH113)+SUM(BH130:BH439))+SUM(BH441:BH445))),2)</f>
        <v>0</v>
      </c>
      <c r="I36" s="291"/>
      <c r="J36" s="291"/>
      <c r="K36" s="38"/>
      <c r="L36" s="38"/>
      <c r="M36" s="297">
        <v>0</v>
      </c>
      <c r="N36" s="291"/>
      <c r="O36" s="291"/>
      <c r="P36" s="291"/>
      <c r="Q36" s="38"/>
      <c r="R36" s="39"/>
    </row>
    <row r="37" spans="2:18" s="1" customFormat="1" ht="14.45" hidden="1" customHeight="1">
      <c r="B37" s="37"/>
      <c r="C37" s="38"/>
      <c r="D37" s="38"/>
      <c r="E37" s="44" t="s">
        <v>49</v>
      </c>
      <c r="F37" s="45">
        <v>0</v>
      </c>
      <c r="G37" s="116" t="s">
        <v>45</v>
      </c>
      <c r="H37" s="297">
        <f>ROUND((((SUM(BI106:BI113)+SUM(BI130:BI439))+SUM(BI441:BI445))),2)</f>
        <v>0</v>
      </c>
      <c r="I37" s="291"/>
      <c r="J37" s="291"/>
      <c r="K37" s="38"/>
      <c r="L37" s="38"/>
      <c r="M37" s="297">
        <v>0</v>
      </c>
      <c r="N37" s="291"/>
      <c r="O37" s="291"/>
      <c r="P37" s="291"/>
      <c r="Q37" s="38"/>
      <c r="R37" s="39"/>
    </row>
    <row r="38" spans="2:18" s="1" customFormat="1" ht="6.95" customHeight="1">
      <c r="B38" s="37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9"/>
    </row>
    <row r="39" spans="2:18" s="1" customFormat="1" ht="25.35" customHeight="1">
      <c r="B39" s="37"/>
      <c r="C39" s="112"/>
      <c r="D39" s="118" t="s">
        <v>50</v>
      </c>
      <c r="E39" s="77"/>
      <c r="F39" s="77"/>
      <c r="G39" s="119" t="s">
        <v>51</v>
      </c>
      <c r="H39" s="120" t="s">
        <v>52</v>
      </c>
      <c r="I39" s="77"/>
      <c r="J39" s="77"/>
      <c r="K39" s="77"/>
      <c r="L39" s="298">
        <f>SUM(M31:M37)</f>
        <v>0</v>
      </c>
      <c r="M39" s="298"/>
      <c r="N39" s="298"/>
      <c r="O39" s="298"/>
      <c r="P39" s="299"/>
      <c r="Q39" s="112"/>
      <c r="R39" s="39"/>
    </row>
    <row r="40" spans="2:18" s="1" customFormat="1" ht="14.45" customHeight="1">
      <c r="B40" s="37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9"/>
    </row>
    <row r="41" spans="2:18" s="1" customFormat="1" ht="14.45" customHeight="1">
      <c r="B41" s="37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9"/>
    </row>
    <row r="42" spans="2:18">
      <c r="B42" s="24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5"/>
    </row>
    <row r="43" spans="2:18">
      <c r="B43" s="24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5"/>
    </row>
    <row r="44" spans="2:18">
      <c r="B44" s="24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5"/>
    </row>
    <row r="45" spans="2:18">
      <c r="B45" s="24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5"/>
    </row>
    <row r="46" spans="2:18">
      <c r="B46" s="24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5"/>
    </row>
    <row r="47" spans="2:18">
      <c r="B47" s="24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5"/>
    </row>
    <row r="48" spans="2:18">
      <c r="B48" s="24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5"/>
    </row>
    <row r="49" spans="2:18">
      <c r="B49" s="24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5"/>
    </row>
    <row r="50" spans="2:18" s="1" customFormat="1" ht="15">
      <c r="B50" s="37"/>
      <c r="C50" s="38"/>
      <c r="D50" s="52" t="s">
        <v>53</v>
      </c>
      <c r="E50" s="53"/>
      <c r="F50" s="53"/>
      <c r="G50" s="53"/>
      <c r="H50" s="54"/>
      <c r="I50" s="38"/>
      <c r="J50" s="52" t="s">
        <v>54</v>
      </c>
      <c r="K50" s="53"/>
      <c r="L50" s="53"/>
      <c r="M50" s="53"/>
      <c r="N50" s="53"/>
      <c r="O50" s="53"/>
      <c r="P50" s="54"/>
      <c r="Q50" s="38"/>
      <c r="R50" s="39"/>
    </row>
    <row r="51" spans="2:18">
      <c r="B51" s="24"/>
      <c r="C51" s="28"/>
      <c r="D51" s="55"/>
      <c r="E51" s="28"/>
      <c r="F51" s="28"/>
      <c r="G51" s="28"/>
      <c r="H51" s="56"/>
      <c r="I51" s="28"/>
      <c r="J51" s="55"/>
      <c r="K51" s="28"/>
      <c r="L51" s="28"/>
      <c r="M51" s="28"/>
      <c r="N51" s="28"/>
      <c r="O51" s="28"/>
      <c r="P51" s="56"/>
      <c r="Q51" s="28"/>
      <c r="R51" s="25"/>
    </row>
    <row r="52" spans="2:18">
      <c r="B52" s="24"/>
      <c r="C52" s="28"/>
      <c r="D52" s="55"/>
      <c r="E52" s="28"/>
      <c r="F52" s="28"/>
      <c r="G52" s="28"/>
      <c r="H52" s="56"/>
      <c r="I52" s="28"/>
      <c r="J52" s="55"/>
      <c r="K52" s="28"/>
      <c r="L52" s="28"/>
      <c r="M52" s="28"/>
      <c r="N52" s="28"/>
      <c r="O52" s="28"/>
      <c r="P52" s="56"/>
      <c r="Q52" s="28"/>
      <c r="R52" s="25"/>
    </row>
    <row r="53" spans="2:18">
      <c r="B53" s="24"/>
      <c r="C53" s="28"/>
      <c r="D53" s="55"/>
      <c r="E53" s="28"/>
      <c r="F53" s="28"/>
      <c r="G53" s="28"/>
      <c r="H53" s="56"/>
      <c r="I53" s="28"/>
      <c r="J53" s="55"/>
      <c r="K53" s="28"/>
      <c r="L53" s="28"/>
      <c r="M53" s="28"/>
      <c r="N53" s="28"/>
      <c r="O53" s="28"/>
      <c r="P53" s="56"/>
      <c r="Q53" s="28"/>
      <c r="R53" s="25"/>
    </row>
    <row r="54" spans="2:18">
      <c r="B54" s="24"/>
      <c r="C54" s="28"/>
      <c r="D54" s="55"/>
      <c r="E54" s="28"/>
      <c r="F54" s="28"/>
      <c r="G54" s="28"/>
      <c r="H54" s="56"/>
      <c r="I54" s="28"/>
      <c r="J54" s="55"/>
      <c r="K54" s="28"/>
      <c r="L54" s="28"/>
      <c r="M54" s="28"/>
      <c r="N54" s="28"/>
      <c r="O54" s="28"/>
      <c r="P54" s="56"/>
      <c r="Q54" s="28"/>
      <c r="R54" s="25"/>
    </row>
    <row r="55" spans="2:18">
      <c r="B55" s="24"/>
      <c r="C55" s="28"/>
      <c r="D55" s="55"/>
      <c r="E55" s="28"/>
      <c r="F55" s="28"/>
      <c r="G55" s="28"/>
      <c r="H55" s="56"/>
      <c r="I55" s="28"/>
      <c r="J55" s="55"/>
      <c r="K55" s="28"/>
      <c r="L55" s="28"/>
      <c r="M55" s="28"/>
      <c r="N55" s="28"/>
      <c r="O55" s="28"/>
      <c r="P55" s="56"/>
      <c r="Q55" s="28"/>
      <c r="R55" s="25"/>
    </row>
    <row r="56" spans="2:18">
      <c r="B56" s="24"/>
      <c r="C56" s="28"/>
      <c r="D56" s="55"/>
      <c r="E56" s="28"/>
      <c r="F56" s="28"/>
      <c r="G56" s="28"/>
      <c r="H56" s="56"/>
      <c r="I56" s="28"/>
      <c r="J56" s="55"/>
      <c r="K56" s="28"/>
      <c r="L56" s="28"/>
      <c r="M56" s="28"/>
      <c r="N56" s="28"/>
      <c r="O56" s="28"/>
      <c r="P56" s="56"/>
      <c r="Q56" s="28"/>
      <c r="R56" s="25"/>
    </row>
    <row r="57" spans="2:18">
      <c r="B57" s="24"/>
      <c r="C57" s="28"/>
      <c r="D57" s="55"/>
      <c r="E57" s="28"/>
      <c r="F57" s="28"/>
      <c r="G57" s="28"/>
      <c r="H57" s="56"/>
      <c r="I57" s="28"/>
      <c r="J57" s="55"/>
      <c r="K57" s="28"/>
      <c r="L57" s="28"/>
      <c r="M57" s="28"/>
      <c r="N57" s="28"/>
      <c r="O57" s="28"/>
      <c r="P57" s="56"/>
      <c r="Q57" s="28"/>
      <c r="R57" s="25"/>
    </row>
    <row r="58" spans="2:18">
      <c r="B58" s="24"/>
      <c r="C58" s="28"/>
      <c r="D58" s="55"/>
      <c r="E58" s="28"/>
      <c r="F58" s="28"/>
      <c r="G58" s="28"/>
      <c r="H58" s="56"/>
      <c r="I58" s="28"/>
      <c r="J58" s="55"/>
      <c r="K58" s="28"/>
      <c r="L58" s="28"/>
      <c r="M58" s="28"/>
      <c r="N58" s="28"/>
      <c r="O58" s="28"/>
      <c r="P58" s="56"/>
      <c r="Q58" s="28"/>
      <c r="R58" s="25"/>
    </row>
    <row r="59" spans="2:18" s="1" customFormat="1" ht="15">
      <c r="B59" s="37"/>
      <c r="C59" s="38"/>
      <c r="D59" s="57" t="s">
        <v>55</v>
      </c>
      <c r="E59" s="58"/>
      <c r="F59" s="58"/>
      <c r="G59" s="59" t="s">
        <v>56</v>
      </c>
      <c r="H59" s="60"/>
      <c r="I59" s="38"/>
      <c r="J59" s="57" t="s">
        <v>55</v>
      </c>
      <c r="K59" s="58"/>
      <c r="L59" s="58"/>
      <c r="M59" s="58"/>
      <c r="N59" s="59" t="s">
        <v>56</v>
      </c>
      <c r="O59" s="58"/>
      <c r="P59" s="60"/>
      <c r="Q59" s="38"/>
      <c r="R59" s="39"/>
    </row>
    <row r="60" spans="2:18">
      <c r="B60" s="24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5"/>
    </row>
    <row r="61" spans="2:18" s="1" customFormat="1" ht="15">
      <c r="B61" s="37"/>
      <c r="C61" s="38"/>
      <c r="D61" s="52" t="s">
        <v>57</v>
      </c>
      <c r="E61" s="53"/>
      <c r="F61" s="53"/>
      <c r="G61" s="53"/>
      <c r="H61" s="54"/>
      <c r="I61" s="38"/>
      <c r="J61" s="52" t="s">
        <v>58</v>
      </c>
      <c r="K61" s="53"/>
      <c r="L61" s="53"/>
      <c r="M61" s="53"/>
      <c r="N61" s="53"/>
      <c r="O61" s="53"/>
      <c r="P61" s="54"/>
      <c r="Q61" s="38"/>
      <c r="R61" s="39"/>
    </row>
    <row r="62" spans="2:18">
      <c r="B62" s="24"/>
      <c r="C62" s="28"/>
      <c r="D62" s="55"/>
      <c r="E62" s="28"/>
      <c r="F62" s="28"/>
      <c r="G62" s="28"/>
      <c r="H62" s="56"/>
      <c r="I62" s="28"/>
      <c r="J62" s="55"/>
      <c r="K62" s="28"/>
      <c r="L62" s="28"/>
      <c r="M62" s="28"/>
      <c r="N62" s="28"/>
      <c r="O62" s="28"/>
      <c r="P62" s="56"/>
      <c r="Q62" s="28"/>
      <c r="R62" s="25"/>
    </row>
    <row r="63" spans="2:18">
      <c r="B63" s="24"/>
      <c r="C63" s="28"/>
      <c r="D63" s="55"/>
      <c r="E63" s="28"/>
      <c r="F63" s="28"/>
      <c r="G63" s="28"/>
      <c r="H63" s="56"/>
      <c r="I63" s="28"/>
      <c r="J63" s="55"/>
      <c r="K63" s="28"/>
      <c r="L63" s="28"/>
      <c r="M63" s="28"/>
      <c r="N63" s="28"/>
      <c r="O63" s="28"/>
      <c r="P63" s="56"/>
      <c r="Q63" s="28"/>
      <c r="R63" s="25"/>
    </row>
    <row r="64" spans="2:18">
      <c r="B64" s="24"/>
      <c r="C64" s="28"/>
      <c r="D64" s="55"/>
      <c r="E64" s="28"/>
      <c r="F64" s="28"/>
      <c r="G64" s="28"/>
      <c r="H64" s="56"/>
      <c r="I64" s="28"/>
      <c r="J64" s="55"/>
      <c r="K64" s="28"/>
      <c r="L64" s="28"/>
      <c r="M64" s="28"/>
      <c r="N64" s="28"/>
      <c r="O64" s="28"/>
      <c r="P64" s="56"/>
      <c r="Q64" s="28"/>
      <c r="R64" s="25"/>
    </row>
    <row r="65" spans="2:18">
      <c r="B65" s="24"/>
      <c r="C65" s="28"/>
      <c r="D65" s="55"/>
      <c r="E65" s="28"/>
      <c r="F65" s="28"/>
      <c r="G65" s="28"/>
      <c r="H65" s="56"/>
      <c r="I65" s="28"/>
      <c r="J65" s="55"/>
      <c r="K65" s="28"/>
      <c r="L65" s="28"/>
      <c r="M65" s="28"/>
      <c r="N65" s="28"/>
      <c r="O65" s="28"/>
      <c r="P65" s="56"/>
      <c r="Q65" s="28"/>
      <c r="R65" s="25"/>
    </row>
    <row r="66" spans="2:18">
      <c r="B66" s="24"/>
      <c r="C66" s="28"/>
      <c r="D66" s="55"/>
      <c r="E66" s="28"/>
      <c r="F66" s="28"/>
      <c r="G66" s="28"/>
      <c r="H66" s="56"/>
      <c r="I66" s="28"/>
      <c r="J66" s="55"/>
      <c r="K66" s="28"/>
      <c r="L66" s="28"/>
      <c r="M66" s="28"/>
      <c r="N66" s="28"/>
      <c r="O66" s="28"/>
      <c r="P66" s="56"/>
      <c r="Q66" s="28"/>
      <c r="R66" s="25"/>
    </row>
    <row r="67" spans="2:18">
      <c r="B67" s="24"/>
      <c r="C67" s="28"/>
      <c r="D67" s="55"/>
      <c r="E67" s="28"/>
      <c r="F67" s="28"/>
      <c r="G67" s="28"/>
      <c r="H67" s="56"/>
      <c r="I67" s="28"/>
      <c r="J67" s="55"/>
      <c r="K67" s="28"/>
      <c r="L67" s="28"/>
      <c r="M67" s="28"/>
      <c r="N67" s="28"/>
      <c r="O67" s="28"/>
      <c r="P67" s="56"/>
      <c r="Q67" s="28"/>
      <c r="R67" s="25"/>
    </row>
    <row r="68" spans="2:18">
      <c r="B68" s="24"/>
      <c r="C68" s="28"/>
      <c r="D68" s="55"/>
      <c r="E68" s="28"/>
      <c r="F68" s="28"/>
      <c r="G68" s="28"/>
      <c r="H68" s="56"/>
      <c r="I68" s="28"/>
      <c r="J68" s="55"/>
      <c r="K68" s="28"/>
      <c r="L68" s="28"/>
      <c r="M68" s="28"/>
      <c r="N68" s="28"/>
      <c r="O68" s="28"/>
      <c r="P68" s="56"/>
      <c r="Q68" s="28"/>
      <c r="R68" s="25"/>
    </row>
    <row r="69" spans="2:18">
      <c r="B69" s="24"/>
      <c r="C69" s="28"/>
      <c r="D69" s="55"/>
      <c r="E69" s="28"/>
      <c r="F69" s="28"/>
      <c r="G69" s="28"/>
      <c r="H69" s="56"/>
      <c r="I69" s="28"/>
      <c r="J69" s="55"/>
      <c r="K69" s="28"/>
      <c r="L69" s="28"/>
      <c r="M69" s="28"/>
      <c r="N69" s="28"/>
      <c r="O69" s="28"/>
      <c r="P69" s="56"/>
      <c r="Q69" s="28"/>
      <c r="R69" s="25"/>
    </row>
    <row r="70" spans="2:18" s="1" customFormat="1" ht="15">
      <c r="B70" s="37"/>
      <c r="C70" s="38"/>
      <c r="D70" s="57" t="s">
        <v>55</v>
      </c>
      <c r="E70" s="58"/>
      <c r="F70" s="58"/>
      <c r="G70" s="59" t="s">
        <v>56</v>
      </c>
      <c r="H70" s="60"/>
      <c r="I70" s="38"/>
      <c r="J70" s="57" t="s">
        <v>55</v>
      </c>
      <c r="K70" s="58"/>
      <c r="L70" s="58"/>
      <c r="M70" s="58"/>
      <c r="N70" s="59" t="s">
        <v>56</v>
      </c>
      <c r="O70" s="58"/>
      <c r="P70" s="60"/>
      <c r="Q70" s="38"/>
      <c r="R70" s="39"/>
    </row>
    <row r="71" spans="2:18" s="1" customFormat="1" ht="14.45" customHeight="1">
      <c r="B71" s="61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3"/>
    </row>
    <row r="75" spans="2:18" s="1" customFormat="1" ht="6.95" customHeight="1">
      <c r="B75" s="64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6"/>
    </row>
    <row r="76" spans="2:18" s="1" customFormat="1" ht="36.950000000000003" customHeight="1">
      <c r="B76" s="37"/>
      <c r="C76" s="233" t="s">
        <v>105</v>
      </c>
      <c r="D76" s="234"/>
      <c r="E76" s="234"/>
      <c r="F76" s="234"/>
      <c r="G76" s="234"/>
      <c r="H76" s="234"/>
      <c r="I76" s="234"/>
      <c r="J76" s="234"/>
      <c r="K76" s="234"/>
      <c r="L76" s="234"/>
      <c r="M76" s="234"/>
      <c r="N76" s="234"/>
      <c r="O76" s="234"/>
      <c r="P76" s="234"/>
      <c r="Q76" s="234"/>
      <c r="R76" s="39"/>
    </row>
    <row r="77" spans="2:18" s="1" customFormat="1" ht="6.95" customHeight="1">
      <c r="B77" s="37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9"/>
    </row>
    <row r="78" spans="2:18" s="1" customFormat="1" ht="36.950000000000003" customHeight="1">
      <c r="B78" s="37"/>
      <c r="C78" s="71" t="s">
        <v>20</v>
      </c>
      <c r="D78" s="38"/>
      <c r="E78" s="38"/>
      <c r="F78" s="235" t="str">
        <f>F6</f>
        <v>Stavební úpravy dětského hřiště při stánku IN SITU</v>
      </c>
      <c r="G78" s="291"/>
      <c r="H78" s="291"/>
      <c r="I78" s="291"/>
      <c r="J78" s="291"/>
      <c r="K78" s="291"/>
      <c r="L78" s="291"/>
      <c r="M78" s="291"/>
      <c r="N78" s="291"/>
      <c r="O78" s="291"/>
      <c r="P78" s="291"/>
      <c r="Q78" s="38"/>
      <c r="R78" s="39"/>
    </row>
    <row r="79" spans="2:18" s="1" customFormat="1" ht="6.95" customHeight="1">
      <c r="B79" s="37"/>
      <c r="C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9"/>
    </row>
    <row r="80" spans="2:18" s="1" customFormat="1" ht="18" customHeight="1">
      <c r="B80" s="37"/>
      <c r="C80" s="32" t="s">
        <v>24</v>
      </c>
      <c r="D80" s="38"/>
      <c r="E80" s="38"/>
      <c r="F80" s="30" t="str">
        <f>F8</f>
        <v xml:space="preserve"> </v>
      </c>
      <c r="G80" s="38"/>
      <c r="H80" s="38"/>
      <c r="I80" s="38"/>
      <c r="J80" s="38"/>
      <c r="K80" s="32" t="s">
        <v>26</v>
      </c>
      <c r="L80" s="38"/>
      <c r="M80" s="292" t="str">
        <f>IF(O8="","",O8)</f>
        <v>17.4.2017</v>
      </c>
      <c r="N80" s="292"/>
      <c r="O80" s="292"/>
      <c r="P80" s="292"/>
      <c r="Q80" s="38"/>
      <c r="R80" s="39"/>
    </row>
    <row r="81" spans="2:47" s="1" customFormat="1" ht="6.95" customHeight="1">
      <c r="B81" s="37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9"/>
    </row>
    <row r="82" spans="2:47" s="1" customFormat="1" ht="15">
      <c r="B82" s="37"/>
      <c r="C82" s="32" t="s">
        <v>28</v>
      </c>
      <c r="D82" s="38"/>
      <c r="E82" s="38"/>
      <c r="F82" s="30" t="str">
        <f>E11</f>
        <v xml:space="preserve"> </v>
      </c>
      <c r="G82" s="38"/>
      <c r="H82" s="38"/>
      <c r="I82" s="38"/>
      <c r="J82" s="38"/>
      <c r="K82" s="32" t="s">
        <v>33</v>
      </c>
      <c r="L82" s="38"/>
      <c r="M82" s="244" t="str">
        <f>E17</f>
        <v>Atelier M</v>
      </c>
      <c r="N82" s="244"/>
      <c r="O82" s="244"/>
      <c r="P82" s="244"/>
      <c r="Q82" s="244"/>
      <c r="R82" s="39"/>
    </row>
    <row r="83" spans="2:47" s="1" customFormat="1" ht="14.45" customHeight="1">
      <c r="B83" s="37"/>
      <c r="C83" s="32" t="s">
        <v>31</v>
      </c>
      <c r="D83" s="38"/>
      <c r="E83" s="38"/>
      <c r="F83" s="30" t="str">
        <f>IF(E14="","",E14)</f>
        <v>Vyplň údaj</v>
      </c>
      <c r="G83" s="38"/>
      <c r="H83" s="38"/>
      <c r="I83" s="38"/>
      <c r="J83" s="38"/>
      <c r="K83" s="32" t="s">
        <v>35</v>
      </c>
      <c r="L83" s="38"/>
      <c r="M83" s="244" t="str">
        <f>E20</f>
        <v>Ing. Kateřina Petlíková</v>
      </c>
      <c r="N83" s="244"/>
      <c r="O83" s="244"/>
      <c r="P83" s="244"/>
      <c r="Q83" s="244"/>
      <c r="R83" s="39"/>
    </row>
    <row r="84" spans="2:47" s="1" customFormat="1" ht="10.35" customHeight="1">
      <c r="B84" s="37"/>
      <c r="C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9"/>
    </row>
    <row r="85" spans="2:47" s="1" customFormat="1" ht="29.25" customHeight="1">
      <c r="B85" s="37"/>
      <c r="C85" s="300" t="s">
        <v>106</v>
      </c>
      <c r="D85" s="301"/>
      <c r="E85" s="301"/>
      <c r="F85" s="301"/>
      <c r="G85" s="301"/>
      <c r="H85" s="300" t="s">
        <v>107</v>
      </c>
      <c r="I85" s="302"/>
      <c r="J85" s="302"/>
      <c r="K85" s="300" t="s">
        <v>108</v>
      </c>
      <c r="L85" s="301"/>
      <c r="M85" s="300" t="s">
        <v>109</v>
      </c>
      <c r="N85" s="301"/>
      <c r="O85" s="301"/>
      <c r="P85" s="301"/>
      <c r="Q85" s="301"/>
      <c r="R85" s="39"/>
    </row>
    <row r="86" spans="2:47" s="1" customFormat="1" ht="10.35" customHeight="1">
      <c r="B86" s="37"/>
      <c r="C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9"/>
    </row>
    <row r="87" spans="2:47" s="1" customFormat="1" ht="29.25" customHeight="1">
      <c r="B87" s="37"/>
      <c r="C87" s="121" t="s">
        <v>110</v>
      </c>
      <c r="D87" s="38"/>
      <c r="E87" s="38"/>
      <c r="F87" s="38"/>
      <c r="G87" s="38"/>
      <c r="H87" s="216">
        <f>W130</f>
        <v>0</v>
      </c>
      <c r="I87" s="291"/>
      <c r="J87" s="291"/>
      <c r="K87" s="216">
        <f>X130</f>
        <v>0</v>
      </c>
      <c r="L87" s="291"/>
      <c r="M87" s="216">
        <f>M130</f>
        <v>0</v>
      </c>
      <c r="N87" s="293"/>
      <c r="O87" s="293"/>
      <c r="P87" s="293"/>
      <c r="Q87" s="293"/>
      <c r="R87" s="39"/>
      <c r="AU87" s="20" t="s">
        <v>111</v>
      </c>
    </row>
    <row r="88" spans="2:47" s="6" customFormat="1" ht="24.95" customHeight="1">
      <c r="B88" s="122"/>
      <c r="C88" s="123"/>
      <c r="D88" s="124" t="s">
        <v>112</v>
      </c>
      <c r="E88" s="123"/>
      <c r="F88" s="123"/>
      <c r="G88" s="123"/>
      <c r="H88" s="262">
        <f>W131</f>
        <v>0</v>
      </c>
      <c r="I88" s="296"/>
      <c r="J88" s="296"/>
      <c r="K88" s="262">
        <f>X131</f>
        <v>0</v>
      </c>
      <c r="L88" s="296"/>
      <c r="M88" s="262">
        <f>M131</f>
        <v>0</v>
      </c>
      <c r="N88" s="296"/>
      <c r="O88" s="296"/>
      <c r="P88" s="296"/>
      <c r="Q88" s="296"/>
      <c r="R88" s="125"/>
    </row>
    <row r="89" spans="2:47" s="7" customFormat="1" ht="19.899999999999999" customHeight="1">
      <c r="B89" s="126"/>
      <c r="C89" s="127"/>
      <c r="D89" s="100" t="s">
        <v>113</v>
      </c>
      <c r="E89" s="127"/>
      <c r="F89" s="127"/>
      <c r="G89" s="127"/>
      <c r="H89" s="214">
        <f>W132</f>
        <v>0</v>
      </c>
      <c r="I89" s="295"/>
      <c r="J89" s="295"/>
      <c r="K89" s="214">
        <f>X132</f>
        <v>0</v>
      </c>
      <c r="L89" s="295"/>
      <c r="M89" s="214">
        <f>M132</f>
        <v>0</v>
      </c>
      <c r="N89" s="295"/>
      <c r="O89" s="295"/>
      <c r="P89" s="295"/>
      <c r="Q89" s="295"/>
      <c r="R89" s="128"/>
    </row>
    <row r="90" spans="2:47" s="7" customFormat="1" ht="19.899999999999999" customHeight="1">
      <c r="B90" s="126"/>
      <c r="C90" s="127"/>
      <c r="D90" s="100" t="s">
        <v>114</v>
      </c>
      <c r="E90" s="127"/>
      <c r="F90" s="127"/>
      <c r="G90" s="127"/>
      <c r="H90" s="214">
        <f>W198</f>
        <v>0</v>
      </c>
      <c r="I90" s="295"/>
      <c r="J90" s="295"/>
      <c r="K90" s="214">
        <f>X198</f>
        <v>0</v>
      </c>
      <c r="L90" s="295"/>
      <c r="M90" s="214">
        <f>M198</f>
        <v>0</v>
      </c>
      <c r="N90" s="295"/>
      <c r="O90" s="295"/>
      <c r="P90" s="295"/>
      <c r="Q90" s="295"/>
      <c r="R90" s="128"/>
    </row>
    <row r="91" spans="2:47" s="7" customFormat="1" ht="19.899999999999999" customHeight="1">
      <c r="B91" s="126"/>
      <c r="C91" s="127"/>
      <c r="D91" s="100" t="s">
        <v>115</v>
      </c>
      <c r="E91" s="127"/>
      <c r="F91" s="127"/>
      <c r="G91" s="127"/>
      <c r="H91" s="214">
        <f>W265</f>
        <v>0</v>
      </c>
      <c r="I91" s="295"/>
      <c r="J91" s="295"/>
      <c r="K91" s="214">
        <f>X265</f>
        <v>0</v>
      </c>
      <c r="L91" s="295"/>
      <c r="M91" s="214">
        <f>M265</f>
        <v>0</v>
      </c>
      <c r="N91" s="295"/>
      <c r="O91" s="295"/>
      <c r="P91" s="295"/>
      <c r="Q91" s="295"/>
      <c r="R91" s="128"/>
    </row>
    <row r="92" spans="2:47" s="7" customFormat="1" ht="19.899999999999999" customHeight="1">
      <c r="B92" s="126"/>
      <c r="C92" s="127"/>
      <c r="D92" s="100" t="s">
        <v>116</v>
      </c>
      <c r="E92" s="127"/>
      <c r="F92" s="127"/>
      <c r="G92" s="127"/>
      <c r="H92" s="214">
        <f>W296</f>
        <v>0</v>
      </c>
      <c r="I92" s="295"/>
      <c r="J92" s="295"/>
      <c r="K92" s="214">
        <f>X296</f>
        <v>0</v>
      </c>
      <c r="L92" s="295"/>
      <c r="M92" s="214">
        <f>M296</f>
        <v>0</v>
      </c>
      <c r="N92" s="295"/>
      <c r="O92" s="295"/>
      <c r="P92" s="295"/>
      <c r="Q92" s="295"/>
      <c r="R92" s="128"/>
    </row>
    <row r="93" spans="2:47" s="7" customFormat="1" ht="19.899999999999999" customHeight="1">
      <c r="B93" s="126"/>
      <c r="C93" s="127"/>
      <c r="D93" s="100" t="s">
        <v>117</v>
      </c>
      <c r="E93" s="127"/>
      <c r="F93" s="127"/>
      <c r="G93" s="127"/>
      <c r="H93" s="214">
        <f>W340</f>
        <v>0</v>
      </c>
      <c r="I93" s="295"/>
      <c r="J93" s="295"/>
      <c r="K93" s="214">
        <f>X340</f>
        <v>0</v>
      </c>
      <c r="L93" s="295"/>
      <c r="M93" s="214">
        <f>M340</f>
        <v>0</v>
      </c>
      <c r="N93" s="295"/>
      <c r="O93" s="295"/>
      <c r="P93" s="295"/>
      <c r="Q93" s="295"/>
      <c r="R93" s="128"/>
    </row>
    <row r="94" spans="2:47" s="7" customFormat="1" ht="19.899999999999999" customHeight="1">
      <c r="B94" s="126"/>
      <c r="C94" s="127"/>
      <c r="D94" s="100" t="s">
        <v>118</v>
      </c>
      <c r="E94" s="127"/>
      <c r="F94" s="127"/>
      <c r="G94" s="127"/>
      <c r="H94" s="214">
        <f>W350</f>
        <v>0</v>
      </c>
      <c r="I94" s="295"/>
      <c r="J94" s="295"/>
      <c r="K94" s="214">
        <f>X350</f>
        <v>0</v>
      </c>
      <c r="L94" s="295"/>
      <c r="M94" s="214">
        <f>M350</f>
        <v>0</v>
      </c>
      <c r="N94" s="295"/>
      <c r="O94" s="295"/>
      <c r="P94" s="295"/>
      <c r="Q94" s="295"/>
      <c r="R94" s="128"/>
    </row>
    <row r="95" spans="2:47" s="7" customFormat="1" ht="19.899999999999999" customHeight="1">
      <c r="B95" s="126"/>
      <c r="C95" s="127"/>
      <c r="D95" s="100" t="s">
        <v>119</v>
      </c>
      <c r="E95" s="127"/>
      <c r="F95" s="127"/>
      <c r="G95" s="127"/>
      <c r="H95" s="214">
        <f>W361</f>
        <v>0</v>
      </c>
      <c r="I95" s="295"/>
      <c r="J95" s="295"/>
      <c r="K95" s="214">
        <f>X361</f>
        <v>0</v>
      </c>
      <c r="L95" s="295"/>
      <c r="M95" s="214">
        <f>M361</f>
        <v>0</v>
      </c>
      <c r="N95" s="295"/>
      <c r="O95" s="295"/>
      <c r="P95" s="295"/>
      <c r="Q95" s="295"/>
      <c r="R95" s="128"/>
    </row>
    <row r="96" spans="2:47" s="7" customFormat="1" ht="19.899999999999999" customHeight="1">
      <c r="B96" s="126"/>
      <c r="C96" s="127"/>
      <c r="D96" s="100" t="s">
        <v>120</v>
      </c>
      <c r="E96" s="127"/>
      <c r="F96" s="127"/>
      <c r="G96" s="127"/>
      <c r="H96" s="214">
        <f>W411</f>
        <v>0</v>
      </c>
      <c r="I96" s="295"/>
      <c r="J96" s="295"/>
      <c r="K96" s="214">
        <f>X411</f>
        <v>0</v>
      </c>
      <c r="L96" s="295"/>
      <c r="M96" s="214">
        <f>M411</f>
        <v>0</v>
      </c>
      <c r="N96" s="295"/>
      <c r="O96" s="295"/>
      <c r="P96" s="295"/>
      <c r="Q96" s="295"/>
      <c r="R96" s="128"/>
    </row>
    <row r="97" spans="2:65" s="7" customFormat="1" ht="19.899999999999999" customHeight="1">
      <c r="B97" s="126"/>
      <c r="C97" s="127"/>
      <c r="D97" s="100" t="s">
        <v>121</v>
      </c>
      <c r="E97" s="127"/>
      <c r="F97" s="127"/>
      <c r="G97" s="127"/>
      <c r="H97" s="214">
        <f>W415</f>
        <v>0</v>
      </c>
      <c r="I97" s="295"/>
      <c r="J97" s="295"/>
      <c r="K97" s="214">
        <f>X415</f>
        <v>0</v>
      </c>
      <c r="L97" s="295"/>
      <c r="M97" s="214">
        <f>M415</f>
        <v>0</v>
      </c>
      <c r="N97" s="295"/>
      <c r="O97" s="295"/>
      <c r="P97" s="295"/>
      <c r="Q97" s="295"/>
      <c r="R97" s="128"/>
    </row>
    <row r="98" spans="2:65" s="6" customFormat="1" ht="24.95" customHeight="1">
      <c r="B98" s="122"/>
      <c r="C98" s="123"/>
      <c r="D98" s="124" t="s">
        <v>122</v>
      </c>
      <c r="E98" s="123"/>
      <c r="F98" s="123"/>
      <c r="G98" s="123"/>
      <c r="H98" s="262">
        <f>W417</f>
        <v>0</v>
      </c>
      <c r="I98" s="296"/>
      <c r="J98" s="296"/>
      <c r="K98" s="262">
        <f>X417</f>
        <v>0</v>
      </c>
      <c r="L98" s="296"/>
      <c r="M98" s="262">
        <f>M417</f>
        <v>0</v>
      </c>
      <c r="N98" s="296"/>
      <c r="O98" s="296"/>
      <c r="P98" s="296"/>
      <c r="Q98" s="296"/>
      <c r="R98" s="125"/>
    </row>
    <row r="99" spans="2:65" s="7" customFormat="1" ht="19.899999999999999" customHeight="1">
      <c r="B99" s="126"/>
      <c r="C99" s="127"/>
      <c r="D99" s="100" t="s">
        <v>123</v>
      </c>
      <c r="E99" s="127"/>
      <c r="F99" s="127"/>
      <c r="G99" s="127"/>
      <c r="H99" s="214">
        <f>W418</f>
        <v>0</v>
      </c>
      <c r="I99" s="295"/>
      <c r="J99" s="295"/>
      <c r="K99" s="214">
        <f>X418</f>
        <v>0</v>
      </c>
      <c r="L99" s="295"/>
      <c r="M99" s="214">
        <f>M418</f>
        <v>0</v>
      </c>
      <c r="N99" s="295"/>
      <c r="O99" s="295"/>
      <c r="P99" s="295"/>
      <c r="Q99" s="295"/>
      <c r="R99" s="128"/>
    </row>
    <row r="100" spans="2:65" s="7" customFormat="1" ht="19.899999999999999" customHeight="1">
      <c r="B100" s="126"/>
      <c r="C100" s="127"/>
      <c r="D100" s="100" t="s">
        <v>124</v>
      </c>
      <c r="E100" s="127"/>
      <c r="F100" s="127"/>
      <c r="G100" s="127"/>
      <c r="H100" s="214">
        <f>W428</f>
        <v>0</v>
      </c>
      <c r="I100" s="295"/>
      <c r="J100" s="295"/>
      <c r="K100" s="214">
        <f>X428</f>
        <v>0</v>
      </c>
      <c r="L100" s="295"/>
      <c r="M100" s="214">
        <f>M428</f>
        <v>0</v>
      </c>
      <c r="N100" s="295"/>
      <c r="O100" s="295"/>
      <c r="P100" s="295"/>
      <c r="Q100" s="295"/>
      <c r="R100" s="128"/>
    </row>
    <row r="101" spans="2:65" s="6" customFormat="1" ht="24.95" customHeight="1">
      <c r="B101" s="122"/>
      <c r="C101" s="123"/>
      <c r="D101" s="124" t="s">
        <v>125</v>
      </c>
      <c r="E101" s="123"/>
      <c r="F101" s="123"/>
      <c r="G101" s="123"/>
      <c r="H101" s="262">
        <f>W435</f>
        <v>0</v>
      </c>
      <c r="I101" s="296"/>
      <c r="J101" s="296"/>
      <c r="K101" s="262">
        <f>X435</f>
        <v>0</v>
      </c>
      <c r="L101" s="296"/>
      <c r="M101" s="262">
        <f>M435</f>
        <v>0</v>
      </c>
      <c r="N101" s="296"/>
      <c r="O101" s="296"/>
      <c r="P101" s="296"/>
      <c r="Q101" s="296"/>
      <c r="R101" s="125"/>
    </row>
    <row r="102" spans="2:65" s="7" customFormat="1" ht="19.899999999999999" customHeight="1">
      <c r="B102" s="126"/>
      <c r="C102" s="127"/>
      <c r="D102" s="100" t="s">
        <v>126</v>
      </c>
      <c r="E102" s="127"/>
      <c r="F102" s="127"/>
      <c r="G102" s="127"/>
      <c r="H102" s="214">
        <f>W436</f>
        <v>0</v>
      </c>
      <c r="I102" s="295"/>
      <c r="J102" s="295"/>
      <c r="K102" s="214">
        <f>X436</f>
        <v>0</v>
      </c>
      <c r="L102" s="295"/>
      <c r="M102" s="214">
        <f>M436</f>
        <v>0</v>
      </c>
      <c r="N102" s="295"/>
      <c r="O102" s="295"/>
      <c r="P102" s="295"/>
      <c r="Q102" s="295"/>
      <c r="R102" s="128"/>
    </row>
    <row r="103" spans="2:65" s="7" customFormat="1" ht="19.899999999999999" customHeight="1">
      <c r="B103" s="126"/>
      <c r="C103" s="127"/>
      <c r="D103" s="100" t="s">
        <v>127</v>
      </c>
      <c r="E103" s="127"/>
      <c r="F103" s="127"/>
      <c r="G103" s="127"/>
      <c r="H103" s="214">
        <f>W438</f>
        <v>0</v>
      </c>
      <c r="I103" s="295"/>
      <c r="J103" s="295"/>
      <c r="K103" s="214">
        <f>X438</f>
        <v>0</v>
      </c>
      <c r="L103" s="295"/>
      <c r="M103" s="214">
        <f>M438</f>
        <v>0</v>
      </c>
      <c r="N103" s="295"/>
      <c r="O103" s="295"/>
      <c r="P103" s="295"/>
      <c r="Q103" s="295"/>
      <c r="R103" s="128"/>
    </row>
    <row r="104" spans="2:65" s="6" customFormat="1" ht="21.75" customHeight="1">
      <c r="B104" s="122"/>
      <c r="C104" s="123"/>
      <c r="D104" s="124" t="s">
        <v>128</v>
      </c>
      <c r="E104" s="123"/>
      <c r="F104" s="123"/>
      <c r="G104" s="123"/>
      <c r="H104" s="261">
        <f>W440</f>
        <v>0</v>
      </c>
      <c r="I104" s="296"/>
      <c r="J104" s="296"/>
      <c r="K104" s="261">
        <f>X440</f>
        <v>0</v>
      </c>
      <c r="L104" s="296"/>
      <c r="M104" s="261">
        <f>M440</f>
        <v>0</v>
      </c>
      <c r="N104" s="296"/>
      <c r="O104" s="296"/>
      <c r="P104" s="296"/>
      <c r="Q104" s="296"/>
      <c r="R104" s="125"/>
    </row>
    <row r="105" spans="2:65" s="1" customFormat="1" ht="21.75" customHeight="1">
      <c r="B105" s="37"/>
      <c r="C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9"/>
    </row>
    <row r="106" spans="2:65" s="1" customFormat="1" ht="29.25" customHeight="1">
      <c r="B106" s="37"/>
      <c r="C106" s="121" t="s">
        <v>129</v>
      </c>
      <c r="D106" s="38"/>
      <c r="E106" s="38"/>
      <c r="F106" s="38"/>
      <c r="G106" s="38"/>
      <c r="H106" s="38"/>
      <c r="I106" s="38"/>
      <c r="J106" s="38"/>
      <c r="K106" s="38"/>
      <c r="L106" s="38"/>
      <c r="M106" s="293">
        <f>ROUND(M107+M108+M109+M110+M111+M112,2)</f>
        <v>0</v>
      </c>
      <c r="N106" s="294"/>
      <c r="O106" s="294"/>
      <c r="P106" s="294"/>
      <c r="Q106" s="294"/>
      <c r="R106" s="39"/>
      <c r="T106" s="129"/>
      <c r="U106" s="130" t="s">
        <v>43</v>
      </c>
    </row>
    <row r="107" spans="2:65" s="1" customFormat="1" ht="18" customHeight="1">
      <c r="B107" s="131"/>
      <c r="C107" s="132"/>
      <c r="D107" s="211" t="s">
        <v>130</v>
      </c>
      <c r="E107" s="289"/>
      <c r="F107" s="289"/>
      <c r="G107" s="289"/>
      <c r="H107" s="289"/>
      <c r="I107" s="132"/>
      <c r="J107" s="132"/>
      <c r="K107" s="132"/>
      <c r="L107" s="132"/>
      <c r="M107" s="213">
        <f>ROUND(M87*T107,2)</f>
        <v>0</v>
      </c>
      <c r="N107" s="290"/>
      <c r="O107" s="290"/>
      <c r="P107" s="290"/>
      <c r="Q107" s="290"/>
      <c r="R107" s="134"/>
      <c r="S107" s="132"/>
      <c r="T107" s="135"/>
      <c r="U107" s="136" t="s">
        <v>44</v>
      </c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7"/>
      <c r="AH107" s="137"/>
      <c r="AI107" s="137"/>
      <c r="AJ107" s="137"/>
      <c r="AK107" s="137"/>
      <c r="AL107" s="137"/>
      <c r="AM107" s="137"/>
      <c r="AN107" s="137"/>
      <c r="AO107" s="137"/>
      <c r="AP107" s="137"/>
      <c r="AQ107" s="137"/>
      <c r="AR107" s="137"/>
      <c r="AS107" s="137"/>
      <c r="AT107" s="137"/>
      <c r="AU107" s="137"/>
      <c r="AV107" s="137"/>
      <c r="AW107" s="137"/>
      <c r="AX107" s="137"/>
      <c r="AY107" s="138" t="s">
        <v>131</v>
      </c>
      <c r="AZ107" s="137"/>
      <c r="BA107" s="137"/>
      <c r="BB107" s="137"/>
      <c r="BC107" s="137"/>
      <c r="BD107" s="137"/>
      <c r="BE107" s="139">
        <f t="shared" ref="BE107:BE112" si="0">IF(U107="základní",M107,0)</f>
        <v>0</v>
      </c>
      <c r="BF107" s="139">
        <f t="shared" ref="BF107:BF112" si="1">IF(U107="snížená",M107,0)</f>
        <v>0</v>
      </c>
      <c r="BG107" s="139">
        <f t="shared" ref="BG107:BG112" si="2">IF(U107="zákl. přenesená",M107,0)</f>
        <v>0</v>
      </c>
      <c r="BH107" s="139">
        <f t="shared" ref="BH107:BH112" si="3">IF(U107="sníž. přenesená",M107,0)</f>
        <v>0</v>
      </c>
      <c r="BI107" s="139">
        <f t="shared" ref="BI107:BI112" si="4">IF(U107="nulová",M107,0)</f>
        <v>0</v>
      </c>
      <c r="BJ107" s="138" t="s">
        <v>86</v>
      </c>
      <c r="BK107" s="137"/>
      <c r="BL107" s="137"/>
      <c r="BM107" s="137"/>
    </row>
    <row r="108" spans="2:65" s="1" customFormat="1" ht="18" customHeight="1">
      <c r="B108" s="131"/>
      <c r="C108" s="132"/>
      <c r="D108" s="211" t="s">
        <v>132</v>
      </c>
      <c r="E108" s="289"/>
      <c r="F108" s="289"/>
      <c r="G108" s="289"/>
      <c r="H108" s="289"/>
      <c r="I108" s="132"/>
      <c r="J108" s="132"/>
      <c r="K108" s="132"/>
      <c r="L108" s="132"/>
      <c r="M108" s="213">
        <f>ROUND(M87*T108,2)</f>
        <v>0</v>
      </c>
      <c r="N108" s="290"/>
      <c r="O108" s="290"/>
      <c r="P108" s="290"/>
      <c r="Q108" s="290"/>
      <c r="R108" s="134"/>
      <c r="S108" s="132"/>
      <c r="T108" s="135"/>
      <c r="U108" s="136" t="s">
        <v>44</v>
      </c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7"/>
      <c r="AH108" s="137"/>
      <c r="AI108" s="137"/>
      <c r="AJ108" s="137"/>
      <c r="AK108" s="137"/>
      <c r="AL108" s="137"/>
      <c r="AM108" s="137"/>
      <c r="AN108" s="137"/>
      <c r="AO108" s="137"/>
      <c r="AP108" s="137"/>
      <c r="AQ108" s="137"/>
      <c r="AR108" s="137"/>
      <c r="AS108" s="137"/>
      <c r="AT108" s="137"/>
      <c r="AU108" s="137"/>
      <c r="AV108" s="137"/>
      <c r="AW108" s="137"/>
      <c r="AX108" s="137"/>
      <c r="AY108" s="138" t="s">
        <v>131</v>
      </c>
      <c r="AZ108" s="137"/>
      <c r="BA108" s="137"/>
      <c r="BB108" s="137"/>
      <c r="BC108" s="137"/>
      <c r="BD108" s="137"/>
      <c r="BE108" s="139">
        <f t="shared" si="0"/>
        <v>0</v>
      </c>
      <c r="BF108" s="139">
        <f t="shared" si="1"/>
        <v>0</v>
      </c>
      <c r="BG108" s="139">
        <f t="shared" si="2"/>
        <v>0</v>
      </c>
      <c r="BH108" s="139">
        <f t="shared" si="3"/>
        <v>0</v>
      </c>
      <c r="BI108" s="139">
        <f t="shared" si="4"/>
        <v>0</v>
      </c>
      <c r="BJ108" s="138" t="s">
        <v>86</v>
      </c>
      <c r="BK108" s="137"/>
      <c r="BL108" s="137"/>
      <c r="BM108" s="137"/>
    </row>
    <row r="109" spans="2:65" s="1" customFormat="1" ht="18" customHeight="1">
      <c r="B109" s="131"/>
      <c r="C109" s="132"/>
      <c r="D109" s="211" t="s">
        <v>133</v>
      </c>
      <c r="E109" s="289"/>
      <c r="F109" s="289"/>
      <c r="G109" s="289"/>
      <c r="H109" s="289"/>
      <c r="I109" s="132"/>
      <c r="J109" s="132"/>
      <c r="K109" s="132"/>
      <c r="L109" s="132"/>
      <c r="M109" s="213">
        <f>ROUND(M87*T109,2)</f>
        <v>0</v>
      </c>
      <c r="N109" s="290"/>
      <c r="O109" s="290"/>
      <c r="P109" s="290"/>
      <c r="Q109" s="290"/>
      <c r="R109" s="134"/>
      <c r="S109" s="132"/>
      <c r="T109" s="135"/>
      <c r="U109" s="136" t="s">
        <v>44</v>
      </c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7"/>
      <c r="AH109" s="137"/>
      <c r="AI109" s="137"/>
      <c r="AJ109" s="137"/>
      <c r="AK109" s="137"/>
      <c r="AL109" s="137"/>
      <c r="AM109" s="137"/>
      <c r="AN109" s="137"/>
      <c r="AO109" s="137"/>
      <c r="AP109" s="137"/>
      <c r="AQ109" s="137"/>
      <c r="AR109" s="137"/>
      <c r="AS109" s="137"/>
      <c r="AT109" s="137"/>
      <c r="AU109" s="137"/>
      <c r="AV109" s="137"/>
      <c r="AW109" s="137"/>
      <c r="AX109" s="137"/>
      <c r="AY109" s="138" t="s">
        <v>131</v>
      </c>
      <c r="AZ109" s="137"/>
      <c r="BA109" s="137"/>
      <c r="BB109" s="137"/>
      <c r="BC109" s="137"/>
      <c r="BD109" s="137"/>
      <c r="BE109" s="139">
        <f t="shared" si="0"/>
        <v>0</v>
      </c>
      <c r="BF109" s="139">
        <f t="shared" si="1"/>
        <v>0</v>
      </c>
      <c r="BG109" s="139">
        <f t="shared" si="2"/>
        <v>0</v>
      </c>
      <c r="BH109" s="139">
        <f t="shared" si="3"/>
        <v>0</v>
      </c>
      <c r="BI109" s="139">
        <f t="shared" si="4"/>
        <v>0</v>
      </c>
      <c r="BJ109" s="138" t="s">
        <v>86</v>
      </c>
      <c r="BK109" s="137"/>
      <c r="BL109" s="137"/>
      <c r="BM109" s="137"/>
    </row>
    <row r="110" spans="2:65" s="1" customFormat="1" ht="18" customHeight="1">
      <c r="B110" s="131"/>
      <c r="C110" s="132"/>
      <c r="D110" s="211" t="s">
        <v>134</v>
      </c>
      <c r="E110" s="289"/>
      <c r="F110" s="289"/>
      <c r="G110" s="289"/>
      <c r="H110" s="289"/>
      <c r="I110" s="132"/>
      <c r="J110" s="132"/>
      <c r="K110" s="132"/>
      <c r="L110" s="132"/>
      <c r="M110" s="213">
        <f>ROUND(M87*T110,2)</f>
        <v>0</v>
      </c>
      <c r="N110" s="290"/>
      <c r="O110" s="290"/>
      <c r="P110" s="290"/>
      <c r="Q110" s="290"/>
      <c r="R110" s="134"/>
      <c r="S110" s="132"/>
      <c r="T110" s="135"/>
      <c r="U110" s="136" t="s">
        <v>44</v>
      </c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7"/>
      <c r="AH110" s="137"/>
      <c r="AI110" s="137"/>
      <c r="AJ110" s="137"/>
      <c r="AK110" s="137"/>
      <c r="AL110" s="137"/>
      <c r="AM110" s="137"/>
      <c r="AN110" s="137"/>
      <c r="AO110" s="137"/>
      <c r="AP110" s="137"/>
      <c r="AQ110" s="137"/>
      <c r="AR110" s="137"/>
      <c r="AS110" s="137"/>
      <c r="AT110" s="137"/>
      <c r="AU110" s="137"/>
      <c r="AV110" s="137"/>
      <c r="AW110" s="137"/>
      <c r="AX110" s="137"/>
      <c r="AY110" s="138" t="s">
        <v>131</v>
      </c>
      <c r="AZ110" s="137"/>
      <c r="BA110" s="137"/>
      <c r="BB110" s="137"/>
      <c r="BC110" s="137"/>
      <c r="BD110" s="137"/>
      <c r="BE110" s="139">
        <f t="shared" si="0"/>
        <v>0</v>
      </c>
      <c r="BF110" s="139">
        <f t="shared" si="1"/>
        <v>0</v>
      </c>
      <c r="BG110" s="139">
        <f t="shared" si="2"/>
        <v>0</v>
      </c>
      <c r="BH110" s="139">
        <f t="shared" si="3"/>
        <v>0</v>
      </c>
      <c r="BI110" s="139">
        <f t="shared" si="4"/>
        <v>0</v>
      </c>
      <c r="BJ110" s="138" t="s">
        <v>86</v>
      </c>
      <c r="BK110" s="137"/>
      <c r="BL110" s="137"/>
      <c r="BM110" s="137"/>
    </row>
    <row r="111" spans="2:65" s="1" customFormat="1" ht="18" customHeight="1">
      <c r="B111" s="131"/>
      <c r="C111" s="132"/>
      <c r="D111" s="211" t="s">
        <v>135</v>
      </c>
      <c r="E111" s="289"/>
      <c r="F111" s="289"/>
      <c r="G111" s="289"/>
      <c r="H111" s="289"/>
      <c r="I111" s="132"/>
      <c r="J111" s="132"/>
      <c r="K111" s="132"/>
      <c r="L111" s="132"/>
      <c r="M111" s="213">
        <f>ROUND(M87*T111,2)</f>
        <v>0</v>
      </c>
      <c r="N111" s="290"/>
      <c r="O111" s="290"/>
      <c r="P111" s="290"/>
      <c r="Q111" s="290"/>
      <c r="R111" s="134"/>
      <c r="S111" s="132"/>
      <c r="T111" s="135"/>
      <c r="U111" s="136" t="s">
        <v>44</v>
      </c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7"/>
      <c r="AH111" s="137"/>
      <c r="AI111" s="137"/>
      <c r="AJ111" s="137"/>
      <c r="AK111" s="137"/>
      <c r="AL111" s="137"/>
      <c r="AM111" s="137"/>
      <c r="AN111" s="137"/>
      <c r="AO111" s="137"/>
      <c r="AP111" s="137"/>
      <c r="AQ111" s="137"/>
      <c r="AR111" s="137"/>
      <c r="AS111" s="137"/>
      <c r="AT111" s="137"/>
      <c r="AU111" s="137"/>
      <c r="AV111" s="137"/>
      <c r="AW111" s="137"/>
      <c r="AX111" s="137"/>
      <c r="AY111" s="138" t="s">
        <v>131</v>
      </c>
      <c r="AZ111" s="137"/>
      <c r="BA111" s="137"/>
      <c r="BB111" s="137"/>
      <c r="BC111" s="137"/>
      <c r="BD111" s="137"/>
      <c r="BE111" s="139">
        <f t="shared" si="0"/>
        <v>0</v>
      </c>
      <c r="BF111" s="139">
        <f t="shared" si="1"/>
        <v>0</v>
      </c>
      <c r="BG111" s="139">
        <f t="shared" si="2"/>
        <v>0</v>
      </c>
      <c r="BH111" s="139">
        <f t="shared" si="3"/>
        <v>0</v>
      </c>
      <c r="BI111" s="139">
        <f t="shared" si="4"/>
        <v>0</v>
      </c>
      <c r="BJ111" s="138" t="s">
        <v>86</v>
      </c>
      <c r="BK111" s="137"/>
      <c r="BL111" s="137"/>
      <c r="BM111" s="137"/>
    </row>
    <row r="112" spans="2:65" s="1" customFormat="1" ht="18" customHeight="1">
      <c r="B112" s="131"/>
      <c r="C112" s="132"/>
      <c r="D112" s="133" t="s">
        <v>136</v>
      </c>
      <c r="E112" s="132"/>
      <c r="F112" s="132"/>
      <c r="G112" s="132"/>
      <c r="H112" s="132"/>
      <c r="I112" s="132"/>
      <c r="J112" s="132"/>
      <c r="K112" s="132"/>
      <c r="L112" s="132"/>
      <c r="M112" s="213">
        <f>ROUND(M87*T112,2)</f>
        <v>0</v>
      </c>
      <c r="N112" s="290"/>
      <c r="O112" s="290"/>
      <c r="P112" s="290"/>
      <c r="Q112" s="290"/>
      <c r="R112" s="134"/>
      <c r="S112" s="132"/>
      <c r="T112" s="140"/>
      <c r="U112" s="141" t="s">
        <v>44</v>
      </c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7"/>
      <c r="AH112" s="137"/>
      <c r="AI112" s="137"/>
      <c r="AJ112" s="137"/>
      <c r="AK112" s="137"/>
      <c r="AL112" s="137"/>
      <c r="AM112" s="137"/>
      <c r="AN112" s="137"/>
      <c r="AO112" s="137"/>
      <c r="AP112" s="137"/>
      <c r="AQ112" s="137"/>
      <c r="AR112" s="137"/>
      <c r="AS112" s="137"/>
      <c r="AT112" s="137"/>
      <c r="AU112" s="137"/>
      <c r="AV112" s="137"/>
      <c r="AW112" s="137"/>
      <c r="AX112" s="137"/>
      <c r="AY112" s="138" t="s">
        <v>137</v>
      </c>
      <c r="AZ112" s="137"/>
      <c r="BA112" s="137"/>
      <c r="BB112" s="137"/>
      <c r="BC112" s="137"/>
      <c r="BD112" s="137"/>
      <c r="BE112" s="139">
        <f t="shared" si="0"/>
        <v>0</v>
      </c>
      <c r="BF112" s="139">
        <f t="shared" si="1"/>
        <v>0</v>
      </c>
      <c r="BG112" s="139">
        <f t="shared" si="2"/>
        <v>0</v>
      </c>
      <c r="BH112" s="139">
        <f t="shared" si="3"/>
        <v>0</v>
      </c>
      <c r="BI112" s="139">
        <f t="shared" si="4"/>
        <v>0</v>
      </c>
      <c r="BJ112" s="138" t="s">
        <v>86</v>
      </c>
      <c r="BK112" s="137"/>
      <c r="BL112" s="137"/>
      <c r="BM112" s="137"/>
    </row>
    <row r="113" spans="2:18" s="1" customFormat="1">
      <c r="B113" s="37"/>
      <c r="C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9"/>
    </row>
    <row r="114" spans="2:18" s="1" customFormat="1" ht="29.25" customHeight="1">
      <c r="B114" s="37"/>
      <c r="C114" s="111" t="s">
        <v>96</v>
      </c>
      <c r="D114" s="112"/>
      <c r="E114" s="112"/>
      <c r="F114" s="112"/>
      <c r="G114" s="112"/>
      <c r="H114" s="112"/>
      <c r="I114" s="112"/>
      <c r="J114" s="112"/>
      <c r="K114" s="112"/>
      <c r="L114" s="208">
        <f>ROUND(SUM(M87+M106),2)</f>
        <v>0</v>
      </c>
      <c r="M114" s="208"/>
      <c r="N114" s="208"/>
      <c r="O114" s="208"/>
      <c r="P114" s="208"/>
      <c r="Q114" s="208"/>
      <c r="R114" s="39"/>
    </row>
    <row r="115" spans="2:18" s="1" customFormat="1" ht="6.95" customHeight="1"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3"/>
    </row>
    <row r="119" spans="2:18" s="1" customFormat="1" ht="6.95" customHeight="1">
      <c r="B119" s="64"/>
      <c r="C119" s="65"/>
      <c r="D119" s="65"/>
      <c r="E119" s="65"/>
      <c r="F119" s="65"/>
      <c r="G119" s="65"/>
      <c r="H119" s="65"/>
      <c r="I119" s="65"/>
      <c r="J119" s="65"/>
      <c r="K119" s="65"/>
      <c r="L119" s="65"/>
      <c r="M119" s="65"/>
      <c r="N119" s="65"/>
      <c r="O119" s="65"/>
      <c r="P119" s="65"/>
      <c r="Q119" s="65"/>
      <c r="R119" s="66"/>
    </row>
    <row r="120" spans="2:18" s="1" customFormat="1" ht="36.950000000000003" customHeight="1">
      <c r="B120" s="37"/>
      <c r="C120" s="233" t="s">
        <v>138</v>
      </c>
      <c r="D120" s="291"/>
      <c r="E120" s="291"/>
      <c r="F120" s="291"/>
      <c r="G120" s="291"/>
      <c r="H120" s="291"/>
      <c r="I120" s="291"/>
      <c r="J120" s="291"/>
      <c r="K120" s="291"/>
      <c r="L120" s="291"/>
      <c r="M120" s="291"/>
      <c r="N120" s="291"/>
      <c r="O120" s="291"/>
      <c r="P120" s="291"/>
      <c r="Q120" s="291"/>
      <c r="R120" s="39"/>
    </row>
    <row r="121" spans="2:18" s="1" customFormat="1" ht="6.95" customHeight="1">
      <c r="B121" s="37"/>
      <c r="C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9"/>
    </row>
    <row r="122" spans="2:18" s="1" customFormat="1" ht="36.950000000000003" customHeight="1">
      <c r="B122" s="37"/>
      <c r="C122" s="71" t="s">
        <v>20</v>
      </c>
      <c r="D122" s="38"/>
      <c r="E122" s="38"/>
      <c r="F122" s="235" t="str">
        <f>F6</f>
        <v>Stavební úpravy dětského hřiště při stánku IN SITU</v>
      </c>
      <c r="G122" s="291"/>
      <c r="H122" s="291"/>
      <c r="I122" s="291"/>
      <c r="J122" s="291"/>
      <c r="K122" s="291"/>
      <c r="L122" s="291"/>
      <c r="M122" s="291"/>
      <c r="N122" s="291"/>
      <c r="O122" s="291"/>
      <c r="P122" s="291"/>
      <c r="Q122" s="38"/>
      <c r="R122" s="39"/>
    </row>
    <row r="123" spans="2:18" s="1" customFormat="1" ht="6.95" customHeight="1">
      <c r="B123" s="37"/>
      <c r="C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9"/>
    </row>
    <row r="124" spans="2:18" s="1" customFormat="1" ht="18" customHeight="1">
      <c r="B124" s="37"/>
      <c r="C124" s="32" t="s">
        <v>24</v>
      </c>
      <c r="D124" s="38"/>
      <c r="E124" s="38"/>
      <c r="F124" s="30" t="str">
        <f>F8</f>
        <v xml:space="preserve"> </v>
      </c>
      <c r="G124" s="38"/>
      <c r="H124" s="38"/>
      <c r="I124" s="38"/>
      <c r="J124" s="38"/>
      <c r="K124" s="32" t="s">
        <v>26</v>
      </c>
      <c r="L124" s="38"/>
      <c r="M124" s="292" t="str">
        <f>IF(O8="","",O8)</f>
        <v>17.4.2017</v>
      </c>
      <c r="N124" s="292"/>
      <c r="O124" s="292"/>
      <c r="P124" s="292"/>
      <c r="Q124" s="38"/>
      <c r="R124" s="39"/>
    </row>
    <row r="125" spans="2:18" s="1" customFormat="1" ht="6.95" customHeight="1">
      <c r="B125" s="37"/>
      <c r="C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9"/>
    </row>
    <row r="126" spans="2:18" s="1" customFormat="1" ht="15">
      <c r="B126" s="37"/>
      <c r="C126" s="32" t="s">
        <v>28</v>
      </c>
      <c r="D126" s="38"/>
      <c r="E126" s="38"/>
      <c r="F126" s="30" t="str">
        <f>E11</f>
        <v xml:space="preserve"> </v>
      </c>
      <c r="G126" s="38"/>
      <c r="H126" s="38"/>
      <c r="I126" s="38"/>
      <c r="J126" s="38"/>
      <c r="K126" s="32" t="s">
        <v>33</v>
      </c>
      <c r="L126" s="38"/>
      <c r="M126" s="244" t="str">
        <f>E17</f>
        <v>Atelier M</v>
      </c>
      <c r="N126" s="244"/>
      <c r="O126" s="244"/>
      <c r="P126" s="244"/>
      <c r="Q126" s="244"/>
      <c r="R126" s="39"/>
    </row>
    <row r="127" spans="2:18" s="1" customFormat="1" ht="14.45" customHeight="1">
      <c r="B127" s="37"/>
      <c r="C127" s="32" t="s">
        <v>31</v>
      </c>
      <c r="D127" s="38"/>
      <c r="E127" s="38"/>
      <c r="F127" s="30" t="str">
        <f>IF(E14="","",E14)</f>
        <v>Vyplň údaj</v>
      </c>
      <c r="G127" s="38"/>
      <c r="H127" s="38"/>
      <c r="I127" s="38"/>
      <c r="J127" s="38"/>
      <c r="K127" s="32" t="s">
        <v>35</v>
      </c>
      <c r="L127" s="38"/>
      <c r="M127" s="244" t="str">
        <f>E20</f>
        <v>Ing. Kateřina Petlíková</v>
      </c>
      <c r="N127" s="244"/>
      <c r="O127" s="244"/>
      <c r="P127" s="244"/>
      <c r="Q127" s="244"/>
      <c r="R127" s="39"/>
    </row>
    <row r="128" spans="2:18" s="1" customFormat="1" ht="10.35" customHeight="1">
      <c r="B128" s="37"/>
      <c r="C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9"/>
    </row>
    <row r="129" spans="2:65" s="8" customFormat="1" ht="29.25" customHeight="1">
      <c r="B129" s="142"/>
      <c r="C129" s="143" t="s">
        <v>139</v>
      </c>
      <c r="D129" s="144" t="s">
        <v>140</v>
      </c>
      <c r="E129" s="144" t="s">
        <v>61</v>
      </c>
      <c r="F129" s="287" t="s">
        <v>141</v>
      </c>
      <c r="G129" s="287"/>
      <c r="H129" s="287"/>
      <c r="I129" s="287"/>
      <c r="J129" s="144" t="s">
        <v>142</v>
      </c>
      <c r="K129" s="144" t="s">
        <v>143</v>
      </c>
      <c r="L129" s="144" t="s">
        <v>144</v>
      </c>
      <c r="M129" s="287" t="s">
        <v>145</v>
      </c>
      <c r="N129" s="287"/>
      <c r="O129" s="287"/>
      <c r="P129" s="287" t="s">
        <v>109</v>
      </c>
      <c r="Q129" s="288"/>
      <c r="R129" s="145"/>
      <c r="T129" s="78" t="s">
        <v>146</v>
      </c>
      <c r="U129" s="79" t="s">
        <v>43</v>
      </c>
      <c r="V129" s="79" t="s">
        <v>147</v>
      </c>
      <c r="W129" s="79" t="s">
        <v>148</v>
      </c>
      <c r="X129" s="79" t="s">
        <v>149</v>
      </c>
      <c r="Y129" s="79" t="s">
        <v>150</v>
      </c>
      <c r="Z129" s="79" t="s">
        <v>151</v>
      </c>
      <c r="AA129" s="79" t="s">
        <v>152</v>
      </c>
      <c r="AB129" s="79" t="s">
        <v>153</v>
      </c>
      <c r="AC129" s="79" t="s">
        <v>154</v>
      </c>
      <c r="AD129" s="80" t="s">
        <v>155</v>
      </c>
    </row>
    <row r="130" spans="2:65" s="1" customFormat="1" ht="29.25" customHeight="1">
      <c r="B130" s="37"/>
      <c r="C130" s="82" t="s">
        <v>104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259">
        <f>BK130</f>
        <v>0</v>
      </c>
      <c r="N130" s="260"/>
      <c r="O130" s="260"/>
      <c r="P130" s="260"/>
      <c r="Q130" s="260"/>
      <c r="R130" s="39"/>
      <c r="T130" s="81"/>
      <c r="U130" s="53"/>
      <c r="V130" s="53"/>
      <c r="W130" s="146">
        <f>W131+W417+W435+W440</f>
        <v>0</v>
      </c>
      <c r="X130" s="146">
        <f>X131+X417+X435+X440</f>
        <v>0</v>
      </c>
      <c r="Y130" s="53"/>
      <c r="Z130" s="147">
        <f>Z131+Z417+Z435+Z440</f>
        <v>0</v>
      </c>
      <c r="AA130" s="53"/>
      <c r="AB130" s="147">
        <f>AB131+AB417+AB435+AB440</f>
        <v>144.40030102999998</v>
      </c>
      <c r="AC130" s="53"/>
      <c r="AD130" s="148">
        <f>AD131+AD417+AD435+AD440</f>
        <v>4.3674999999999997</v>
      </c>
      <c r="AT130" s="20" t="s">
        <v>80</v>
      </c>
      <c r="AU130" s="20" t="s">
        <v>111</v>
      </c>
      <c r="BK130" s="149">
        <f>BK131+BK417+BK435+BK440</f>
        <v>0</v>
      </c>
    </row>
    <row r="131" spans="2:65" s="9" customFormat="1" ht="37.35" customHeight="1">
      <c r="B131" s="150"/>
      <c r="C131" s="151"/>
      <c r="D131" s="152" t="s">
        <v>112</v>
      </c>
      <c r="E131" s="152"/>
      <c r="F131" s="152"/>
      <c r="G131" s="152"/>
      <c r="H131" s="152"/>
      <c r="I131" s="152"/>
      <c r="J131" s="152"/>
      <c r="K131" s="152"/>
      <c r="L131" s="152"/>
      <c r="M131" s="261">
        <f>BK131</f>
        <v>0</v>
      </c>
      <c r="N131" s="262"/>
      <c r="O131" s="262"/>
      <c r="P131" s="262"/>
      <c r="Q131" s="262"/>
      <c r="R131" s="153"/>
      <c r="T131" s="154"/>
      <c r="U131" s="151"/>
      <c r="V131" s="151"/>
      <c r="W131" s="155">
        <f>W132+W198+W265+W296+W340+W350+W361+W411+W415</f>
        <v>0</v>
      </c>
      <c r="X131" s="155">
        <f>X132+X198+X265+X296+X340+X350+X361+X411+X415</f>
        <v>0</v>
      </c>
      <c r="Y131" s="151"/>
      <c r="Z131" s="156">
        <f>Z132+Z198+Z265+Z296+Z340+Z350+Z361+Z411+Z415</f>
        <v>0</v>
      </c>
      <c r="AA131" s="151"/>
      <c r="AB131" s="156">
        <f>AB132+AB198+AB265+AB296+AB340+AB350+AB361+AB411+AB415</f>
        <v>144.37796302999999</v>
      </c>
      <c r="AC131" s="151"/>
      <c r="AD131" s="157">
        <f>AD132+AD198+AD265+AD296+AD340+AD350+AD361+AD411+AD415</f>
        <v>4.3674999999999997</v>
      </c>
      <c r="AR131" s="158" t="s">
        <v>86</v>
      </c>
      <c r="AT131" s="159" t="s">
        <v>80</v>
      </c>
      <c r="AU131" s="159" t="s">
        <v>81</v>
      </c>
      <c r="AY131" s="158" t="s">
        <v>156</v>
      </c>
      <c r="BK131" s="160">
        <f>BK132+BK198+BK265+BK296+BK340+BK350+BK361+BK411+BK415</f>
        <v>0</v>
      </c>
    </row>
    <row r="132" spans="2:65" s="9" customFormat="1" ht="19.899999999999999" customHeight="1">
      <c r="B132" s="150"/>
      <c r="C132" s="151"/>
      <c r="D132" s="161" t="s">
        <v>113</v>
      </c>
      <c r="E132" s="161"/>
      <c r="F132" s="161"/>
      <c r="G132" s="161"/>
      <c r="H132" s="161"/>
      <c r="I132" s="161"/>
      <c r="J132" s="161"/>
      <c r="K132" s="161"/>
      <c r="L132" s="161"/>
      <c r="M132" s="263">
        <f>BK132</f>
        <v>0</v>
      </c>
      <c r="N132" s="264"/>
      <c r="O132" s="264"/>
      <c r="P132" s="264"/>
      <c r="Q132" s="264"/>
      <c r="R132" s="153"/>
      <c r="T132" s="154"/>
      <c r="U132" s="151"/>
      <c r="V132" s="151"/>
      <c r="W132" s="155">
        <f>SUM(W133:W197)</f>
        <v>0</v>
      </c>
      <c r="X132" s="155">
        <f>SUM(X133:X197)</f>
        <v>0</v>
      </c>
      <c r="Y132" s="151"/>
      <c r="Z132" s="156">
        <f>SUM(Z133:Z197)</f>
        <v>0</v>
      </c>
      <c r="AA132" s="151"/>
      <c r="AB132" s="156">
        <f>SUM(AB133:AB197)</f>
        <v>0</v>
      </c>
      <c r="AC132" s="151"/>
      <c r="AD132" s="157">
        <f>SUM(AD133:AD197)</f>
        <v>3.7554999999999996</v>
      </c>
      <c r="AR132" s="158" t="s">
        <v>86</v>
      </c>
      <c r="AT132" s="159" t="s">
        <v>80</v>
      </c>
      <c r="AU132" s="159" t="s">
        <v>86</v>
      </c>
      <c r="AY132" s="158" t="s">
        <v>156</v>
      </c>
      <c r="BK132" s="160">
        <f>SUM(BK133:BK197)</f>
        <v>0</v>
      </c>
    </row>
    <row r="133" spans="2:65" s="1" customFormat="1" ht="31.5" customHeight="1">
      <c r="B133" s="131"/>
      <c r="C133" s="162" t="s">
        <v>102</v>
      </c>
      <c r="D133" s="162" t="s">
        <v>157</v>
      </c>
      <c r="E133" s="163" t="s">
        <v>158</v>
      </c>
      <c r="F133" s="271" t="s">
        <v>159</v>
      </c>
      <c r="G133" s="271"/>
      <c r="H133" s="271"/>
      <c r="I133" s="271"/>
      <c r="J133" s="164" t="s">
        <v>160</v>
      </c>
      <c r="K133" s="165">
        <v>12.95</v>
      </c>
      <c r="L133" s="166">
        <v>0</v>
      </c>
      <c r="M133" s="273">
        <v>0</v>
      </c>
      <c r="N133" s="273"/>
      <c r="O133" s="273"/>
      <c r="P133" s="272">
        <f>ROUND(V133*K133,2)</f>
        <v>0</v>
      </c>
      <c r="Q133" s="272"/>
      <c r="R133" s="134"/>
      <c r="T133" s="167" t="s">
        <v>5</v>
      </c>
      <c r="U133" s="46" t="s">
        <v>44</v>
      </c>
      <c r="V133" s="117">
        <f>L133+M133</f>
        <v>0</v>
      </c>
      <c r="W133" s="117">
        <f>ROUND(L133*K133,2)</f>
        <v>0</v>
      </c>
      <c r="X133" s="117">
        <f>ROUND(M133*K133,2)</f>
        <v>0</v>
      </c>
      <c r="Y133" s="38"/>
      <c r="Z133" s="168">
        <f>Y133*K133</f>
        <v>0</v>
      </c>
      <c r="AA133" s="168">
        <v>0</v>
      </c>
      <c r="AB133" s="168">
        <f>AA133*K133</f>
        <v>0</v>
      </c>
      <c r="AC133" s="168">
        <v>0.28999999999999998</v>
      </c>
      <c r="AD133" s="169">
        <f>AC133*K133</f>
        <v>3.7554999999999996</v>
      </c>
      <c r="AR133" s="20" t="s">
        <v>161</v>
      </c>
      <c r="AT133" s="20" t="s">
        <v>157</v>
      </c>
      <c r="AU133" s="20" t="s">
        <v>102</v>
      </c>
      <c r="AY133" s="20" t="s">
        <v>156</v>
      </c>
      <c r="BE133" s="104">
        <f>IF(U133="základní",P133,0)</f>
        <v>0</v>
      </c>
      <c r="BF133" s="104">
        <f>IF(U133="snížená",P133,0)</f>
        <v>0</v>
      </c>
      <c r="BG133" s="104">
        <f>IF(U133="zákl. přenesená",P133,0)</f>
        <v>0</v>
      </c>
      <c r="BH133" s="104">
        <f>IF(U133="sníž. přenesená",P133,0)</f>
        <v>0</v>
      </c>
      <c r="BI133" s="104">
        <f>IF(U133="nulová",P133,0)</f>
        <v>0</v>
      </c>
      <c r="BJ133" s="20" t="s">
        <v>86</v>
      </c>
      <c r="BK133" s="104">
        <f>ROUND(V133*K133,2)</f>
        <v>0</v>
      </c>
      <c r="BL133" s="20" t="s">
        <v>161</v>
      </c>
      <c r="BM133" s="20" t="s">
        <v>162</v>
      </c>
    </row>
    <row r="134" spans="2:65" s="10" customFormat="1" ht="31.5" customHeight="1">
      <c r="B134" s="170"/>
      <c r="C134" s="171"/>
      <c r="D134" s="171"/>
      <c r="E134" s="172" t="s">
        <v>5</v>
      </c>
      <c r="F134" s="282" t="s">
        <v>163</v>
      </c>
      <c r="G134" s="283"/>
      <c r="H134" s="283"/>
      <c r="I134" s="283"/>
      <c r="J134" s="171"/>
      <c r="K134" s="173" t="s">
        <v>5</v>
      </c>
      <c r="L134" s="171"/>
      <c r="M134" s="171"/>
      <c r="N134" s="171"/>
      <c r="O134" s="171"/>
      <c r="P134" s="171"/>
      <c r="Q134" s="171"/>
      <c r="R134" s="174"/>
      <c r="T134" s="175"/>
      <c r="U134" s="171"/>
      <c r="V134" s="171"/>
      <c r="W134" s="171"/>
      <c r="X134" s="171"/>
      <c r="Y134" s="171"/>
      <c r="Z134" s="171"/>
      <c r="AA134" s="171"/>
      <c r="AB134" s="171"/>
      <c r="AC134" s="171"/>
      <c r="AD134" s="176"/>
      <c r="AT134" s="177" t="s">
        <v>164</v>
      </c>
      <c r="AU134" s="177" t="s">
        <v>102</v>
      </c>
      <c r="AV134" s="10" t="s">
        <v>86</v>
      </c>
      <c r="AW134" s="10" t="s">
        <v>7</v>
      </c>
      <c r="AX134" s="10" t="s">
        <v>81</v>
      </c>
      <c r="AY134" s="177" t="s">
        <v>156</v>
      </c>
    </row>
    <row r="135" spans="2:65" s="10" customFormat="1" ht="31.5" customHeight="1">
      <c r="B135" s="170"/>
      <c r="C135" s="171"/>
      <c r="D135" s="171"/>
      <c r="E135" s="172" t="s">
        <v>5</v>
      </c>
      <c r="F135" s="280" t="s">
        <v>165</v>
      </c>
      <c r="G135" s="281"/>
      <c r="H135" s="281"/>
      <c r="I135" s="281"/>
      <c r="J135" s="171"/>
      <c r="K135" s="173" t="s">
        <v>5</v>
      </c>
      <c r="L135" s="171"/>
      <c r="M135" s="171"/>
      <c r="N135" s="171"/>
      <c r="O135" s="171"/>
      <c r="P135" s="171"/>
      <c r="Q135" s="171"/>
      <c r="R135" s="174"/>
      <c r="T135" s="175"/>
      <c r="U135" s="171"/>
      <c r="V135" s="171"/>
      <c r="W135" s="171"/>
      <c r="X135" s="171"/>
      <c r="Y135" s="171"/>
      <c r="Z135" s="171"/>
      <c r="AA135" s="171"/>
      <c r="AB135" s="171"/>
      <c r="AC135" s="171"/>
      <c r="AD135" s="176"/>
      <c r="AT135" s="177" t="s">
        <v>164</v>
      </c>
      <c r="AU135" s="177" t="s">
        <v>102</v>
      </c>
      <c r="AV135" s="10" t="s">
        <v>86</v>
      </c>
      <c r="AW135" s="10" t="s">
        <v>7</v>
      </c>
      <c r="AX135" s="10" t="s">
        <v>81</v>
      </c>
      <c r="AY135" s="177" t="s">
        <v>156</v>
      </c>
    </row>
    <row r="136" spans="2:65" s="10" customFormat="1" ht="22.5" customHeight="1">
      <c r="B136" s="170"/>
      <c r="C136" s="171"/>
      <c r="D136" s="171"/>
      <c r="E136" s="172" t="s">
        <v>5</v>
      </c>
      <c r="F136" s="280" t="s">
        <v>166</v>
      </c>
      <c r="G136" s="281"/>
      <c r="H136" s="281"/>
      <c r="I136" s="281"/>
      <c r="J136" s="171"/>
      <c r="K136" s="173" t="s">
        <v>5</v>
      </c>
      <c r="L136" s="171"/>
      <c r="M136" s="171"/>
      <c r="N136" s="171"/>
      <c r="O136" s="171"/>
      <c r="P136" s="171"/>
      <c r="Q136" s="171"/>
      <c r="R136" s="174"/>
      <c r="T136" s="175"/>
      <c r="U136" s="171"/>
      <c r="V136" s="171"/>
      <c r="W136" s="171"/>
      <c r="X136" s="171"/>
      <c r="Y136" s="171"/>
      <c r="Z136" s="171"/>
      <c r="AA136" s="171"/>
      <c r="AB136" s="171"/>
      <c r="AC136" s="171"/>
      <c r="AD136" s="176"/>
      <c r="AT136" s="177" t="s">
        <v>164</v>
      </c>
      <c r="AU136" s="177" t="s">
        <v>102</v>
      </c>
      <c r="AV136" s="10" t="s">
        <v>86</v>
      </c>
      <c r="AW136" s="10" t="s">
        <v>7</v>
      </c>
      <c r="AX136" s="10" t="s">
        <v>81</v>
      </c>
      <c r="AY136" s="177" t="s">
        <v>156</v>
      </c>
    </row>
    <row r="137" spans="2:65" s="11" customFormat="1" ht="22.5" customHeight="1">
      <c r="B137" s="178"/>
      <c r="C137" s="179"/>
      <c r="D137" s="179"/>
      <c r="E137" s="180" t="s">
        <v>5</v>
      </c>
      <c r="F137" s="278" t="s">
        <v>167</v>
      </c>
      <c r="G137" s="279"/>
      <c r="H137" s="279"/>
      <c r="I137" s="279"/>
      <c r="J137" s="179"/>
      <c r="K137" s="181">
        <v>12.95</v>
      </c>
      <c r="L137" s="179"/>
      <c r="M137" s="179"/>
      <c r="N137" s="179"/>
      <c r="O137" s="179"/>
      <c r="P137" s="179"/>
      <c r="Q137" s="179"/>
      <c r="R137" s="182"/>
      <c r="T137" s="183"/>
      <c r="U137" s="179"/>
      <c r="V137" s="179"/>
      <c r="W137" s="179"/>
      <c r="X137" s="179"/>
      <c r="Y137" s="179"/>
      <c r="Z137" s="179"/>
      <c r="AA137" s="179"/>
      <c r="AB137" s="179"/>
      <c r="AC137" s="179"/>
      <c r="AD137" s="184"/>
      <c r="AT137" s="185" t="s">
        <v>164</v>
      </c>
      <c r="AU137" s="185" t="s">
        <v>102</v>
      </c>
      <c r="AV137" s="11" t="s">
        <v>102</v>
      </c>
      <c r="AW137" s="11" t="s">
        <v>7</v>
      </c>
      <c r="AX137" s="11" t="s">
        <v>81</v>
      </c>
      <c r="AY137" s="185" t="s">
        <v>156</v>
      </c>
    </row>
    <row r="138" spans="2:65" s="12" customFormat="1" ht="22.5" customHeight="1">
      <c r="B138" s="186"/>
      <c r="C138" s="187"/>
      <c r="D138" s="187"/>
      <c r="E138" s="188" t="s">
        <v>5</v>
      </c>
      <c r="F138" s="276" t="s">
        <v>168</v>
      </c>
      <c r="G138" s="277"/>
      <c r="H138" s="277"/>
      <c r="I138" s="277"/>
      <c r="J138" s="187"/>
      <c r="K138" s="189">
        <v>12.95</v>
      </c>
      <c r="L138" s="187"/>
      <c r="M138" s="187"/>
      <c r="N138" s="187"/>
      <c r="O138" s="187"/>
      <c r="P138" s="187"/>
      <c r="Q138" s="187"/>
      <c r="R138" s="190"/>
      <c r="T138" s="191"/>
      <c r="U138" s="187"/>
      <c r="V138" s="187"/>
      <c r="W138" s="187"/>
      <c r="X138" s="187"/>
      <c r="Y138" s="187"/>
      <c r="Z138" s="187"/>
      <c r="AA138" s="187"/>
      <c r="AB138" s="187"/>
      <c r="AC138" s="187"/>
      <c r="AD138" s="192"/>
      <c r="AT138" s="193" t="s">
        <v>164</v>
      </c>
      <c r="AU138" s="193" t="s">
        <v>102</v>
      </c>
      <c r="AV138" s="12" t="s">
        <v>161</v>
      </c>
      <c r="AW138" s="12" t="s">
        <v>7</v>
      </c>
      <c r="AX138" s="12" t="s">
        <v>86</v>
      </c>
      <c r="AY138" s="193" t="s">
        <v>156</v>
      </c>
    </row>
    <row r="139" spans="2:65" s="1" customFormat="1" ht="31.5" customHeight="1">
      <c r="B139" s="131"/>
      <c r="C139" s="162" t="s">
        <v>169</v>
      </c>
      <c r="D139" s="162" t="s">
        <v>157</v>
      </c>
      <c r="E139" s="163" t="s">
        <v>170</v>
      </c>
      <c r="F139" s="271" t="s">
        <v>171</v>
      </c>
      <c r="G139" s="271"/>
      <c r="H139" s="271"/>
      <c r="I139" s="271"/>
      <c r="J139" s="164" t="s">
        <v>172</v>
      </c>
      <c r="K139" s="165">
        <v>39.57</v>
      </c>
      <c r="L139" s="166">
        <v>0</v>
      </c>
      <c r="M139" s="273">
        <v>0</v>
      </c>
      <c r="N139" s="273"/>
      <c r="O139" s="273"/>
      <c r="P139" s="272">
        <f>ROUND(V139*K139,2)</f>
        <v>0</v>
      </c>
      <c r="Q139" s="272"/>
      <c r="R139" s="134"/>
      <c r="T139" s="167" t="s">
        <v>5</v>
      </c>
      <c r="U139" s="46" t="s">
        <v>44</v>
      </c>
      <c r="V139" s="117">
        <f>L139+M139</f>
        <v>0</v>
      </c>
      <c r="W139" s="117">
        <f>ROUND(L139*K139,2)</f>
        <v>0</v>
      </c>
      <c r="X139" s="117">
        <f>ROUND(M139*K139,2)</f>
        <v>0</v>
      </c>
      <c r="Y139" s="38"/>
      <c r="Z139" s="168">
        <f>Y139*K139</f>
        <v>0</v>
      </c>
      <c r="AA139" s="168">
        <v>0</v>
      </c>
      <c r="AB139" s="168">
        <f>AA139*K139</f>
        <v>0</v>
      </c>
      <c r="AC139" s="168">
        <v>0</v>
      </c>
      <c r="AD139" s="169">
        <f>AC139*K139</f>
        <v>0</v>
      </c>
      <c r="AR139" s="20" t="s">
        <v>161</v>
      </c>
      <c r="AT139" s="20" t="s">
        <v>157</v>
      </c>
      <c r="AU139" s="20" t="s">
        <v>102</v>
      </c>
      <c r="AY139" s="20" t="s">
        <v>156</v>
      </c>
      <c r="BE139" s="104">
        <f>IF(U139="základní",P139,0)</f>
        <v>0</v>
      </c>
      <c r="BF139" s="104">
        <f>IF(U139="snížená",P139,0)</f>
        <v>0</v>
      </c>
      <c r="BG139" s="104">
        <f>IF(U139="zákl. přenesená",P139,0)</f>
        <v>0</v>
      </c>
      <c r="BH139" s="104">
        <f>IF(U139="sníž. přenesená",P139,0)</f>
        <v>0</v>
      </c>
      <c r="BI139" s="104">
        <f>IF(U139="nulová",P139,0)</f>
        <v>0</v>
      </c>
      <c r="BJ139" s="20" t="s">
        <v>86</v>
      </c>
      <c r="BK139" s="104">
        <f>ROUND(V139*K139,2)</f>
        <v>0</v>
      </c>
      <c r="BL139" s="20" t="s">
        <v>161</v>
      </c>
      <c r="BM139" s="20" t="s">
        <v>173</v>
      </c>
    </row>
    <row r="140" spans="2:65" s="10" customFormat="1" ht="22.5" customHeight="1">
      <c r="B140" s="170"/>
      <c r="C140" s="171"/>
      <c r="D140" s="171"/>
      <c r="E140" s="172" t="s">
        <v>5</v>
      </c>
      <c r="F140" s="282" t="s">
        <v>174</v>
      </c>
      <c r="G140" s="283"/>
      <c r="H140" s="283"/>
      <c r="I140" s="283"/>
      <c r="J140" s="171"/>
      <c r="K140" s="173" t="s">
        <v>5</v>
      </c>
      <c r="L140" s="171"/>
      <c r="M140" s="171"/>
      <c r="N140" s="171"/>
      <c r="O140" s="171"/>
      <c r="P140" s="171"/>
      <c r="Q140" s="171"/>
      <c r="R140" s="174"/>
      <c r="T140" s="175"/>
      <c r="U140" s="171"/>
      <c r="V140" s="171"/>
      <c r="W140" s="171"/>
      <c r="X140" s="171"/>
      <c r="Y140" s="171"/>
      <c r="Z140" s="171"/>
      <c r="AA140" s="171"/>
      <c r="AB140" s="171"/>
      <c r="AC140" s="171"/>
      <c r="AD140" s="176"/>
      <c r="AT140" s="177" t="s">
        <v>164</v>
      </c>
      <c r="AU140" s="177" t="s">
        <v>102</v>
      </c>
      <c r="AV140" s="10" t="s">
        <v>86</v>
      </c>
      <c r="AW140" s="10" t="s">
        <v>7</v>
      </c>
      <c r="AX140" s="10" t="s">
        <v>81</v>
      </c>
      <c r="AY140" s="177" t="s">
        <v>156</v>
      </c>
    </row>
    <row r="141" spans="2:65" s="10" customFormat="1" ht="22.5" customHeight="1">
      <c r="B141" s="170"/>
      <c r="C141" s="171"/>
      <c r="D141" s="171"/>
      <c r="E141" s="172" t="s">
        <v>5</v>
      </c>
      <c r="F141" s="280" t="s">
        <v>175</v>
      </c>
      <c r="G141" s="281"/>
      <c r="H141" s="281"/>
      <c r="I141" s="281"/>
      <c r="J141" s="171"/>
      <c r="K141" s="173" t="s">
        <v>5</v>
      </c>
      <c r="L141" s="171"/>
      <c r="M141" s="171"/>
      <c r="N141" s="171"/>
      <c r="O141" s="171"/>
      <c r="P141" s="171"/>
      <c r="Q141" s="171"/>
      <c r="R141" s="174"/>
      <c r="T141" s="175"/>
      <c r="U141" s="171"/>
      <c r="V141" s="171"/>
      <c r="W141" s="171"/>
      <c r="X141" s="171"/>
      <c r="Y141" s="171"/>
      <c r="Z141" s="171"/>
      <c r="AA141" s="171"/>
      <c r="AB141" s="171"/>
      <c r="AC141" s="171"/>
      <c r="AD141" s="176"/>
      <c r="AT141" s="177" t="s">
        <v>164</v>
      </c>
      <c r="AU141" s="177" t="s">
        <v>102</v>
      </c>
      <c r="AV141" s="10" t="s">
        <v>86</v>
      </c>
      <c r="AW141" s="10" t="s">
        <v>7</v>
      </c>
      <c r="AX141" s="10" t="s">
        <v>81</v>
      </c>
      <c r="AY141" s="177" t="s">
        <v>156</v>
      </c>
    </row>
    <row r="142" spans="2:65" s="11" customFormat="1" ht="22.5" customHeight="1">
      <c r="B142" s="178"/>
      <c r="C142" s="179"/>
      <c r="D142" s="179"/>
      <c r="E142" s="180" t="s">
        <v>5</v>
      </c>
      <c r="F142" s="278" t="s">
        <v>176</v>
      </c>
      <c r="G142" s="279"/>
      <c r="H142" s="279"/>
      <c r="I142" s="279"/>
      <c r="J142" s="179"/>
      <c r="K142" s="181">
        <v>13.4</v>
      </c>
      <c r="L142" s="179"/>
      <c r="M142" s="179"/>
      <c r="N142" s="179"/>
      <c r="O142" s="179"/>
      <c r="P142" s="179"/>
      <c r="Q142" s="179"/>
      <c r="R142" s="182"/>
      <c r="T142" s="183"/>
      <c r="U142" s="179"/>
      <c r="V142" s="179"/>
      <c r="W142" s="179"/>
      <c r="X142" s="179"/>
      <c r="Y142" s="179"/>
      <c r="Z142" s="179"/>
      <c r="AA142" s="179"/>
      <c r="AB142" s="179"/>
      <c r="AC142" s="179"/>
      <c r="AD142" s="184"/>
      <c r="AT142" s="185" t="s">
        <v>164</v>
      </c>
      <c r="AU142" s="185" t="s">
        <v>102</v>
      </c>
      <c r="AV142" s="11" t="s">
        <v>102</v>
      </c>
      <c r="AW142" s="11" t="s">
        <v>7</v>
      </c>
      <c r="AX142" s="11" t="s">
        <v>81</v>
      </c>
      <c r="AY142" s="185" t="s">
        <v>156</v>
      </c>
    </row>
    <row r="143" spans="2:65" s="10" customFormat="1" ht="22.5" customHeight="1">
      <c r="B143" s="170"/>
      <c r="C143" s="171"/>
      <c r="D143" s="171"/>
      <c r="E143" s="172" t="s">
        <v>5</v>
      </c>
      <c r="F143" s="280" t="s">
        <v>177</v>
      </c>
      <c r="G143" s="281"/>
      <c r="H143" s="281"/>
      <c r="I143" s="281"/>
      <c r="J143" s="171"/>
      <c r="K143" s="173" t="s">
        <v>5</v>
      </c>
      <c r="L143" s="171"/>
      <c r="M143" s="171"/>
      <c r="N143" s="171"/>
      <c r="O143" s="171"/>
      <c r="P143" s="171"/>
      <c r="Q143" s="171"/>
      <c r="R143" s="174"/>
      <c r="T143" s="175"/>
      <c r="U143" s="171"/>
      <c r="V143" s="171"/>
      <c r="W143" s="171"/>
      <c r="X143" s="171"/>
      <c r="Y143" s="171"/>
      <c r="Z143" s="171"/>
      <c r="AA143" s="171"/>
      <c r="AB143" s="171"/>
      <c r="AC143" s="171"/>
      <c r="AD143" s="176"/>
      <c r="AT143" s="177" t="s">
        <v>164</v>
      </c>
      <c r="AU143" s="177" t="s">
        <v>102</v>
      </c>
      <c r="AV143" s="10" t="s">
        <v>86</v>
      </c>
      <c r="AW143" s="10" t="s">
        <v>7</v>
      </c>
      <c r="AX143" s="10" t="s">
        <v>81</v>
      </c>
      <c r="AY143" s="177" t="s">
        <v>156</v>
      </c>
    </row>
    <row r="144" spans="2:65" s="11" customFormat="1" ht="22.5" customHeight="1">
      <c r="B144" s="178"/>
      <c r="C144" s="179"/>
      <c r="D144" s="179"/>
      <c r="E144" s="180" t="s">
        <v>5</v>
      </c>
      <c r="F144" s="278" t="s">
        <v>178</v>
      </c>
      <c r="G144" s="279"/>
      <c r="H144" s="279"/>
      <c r="I144" s="279"/>
      <c r="J144" s="179"/>
      <c r="K144" s="181">
        <v>18.45</v>
      </c>
      <c r="L144" s="179"/>
      <c r="M144" s="179"/>
      <c r="N144" s="179"/>
      <c r="O144" s="179"/>
      <c r="P144" s="179"/>
      <c r="Q144" s="179"/>
      <c r="R144" s="182"/>
      <c r="T144" s="183"/>
      <c r="U144" s="179"/>
      <c r="V144" s="179"/>
      <c r="W144" s="179"/>
      <c r="X144" s="179"/>
      <c r="Y144" s="179"/>
      <c r="Z144" s="179"/>
      <c r="AA144" s="179"/>
      <c r="AB144" s="179"/>
      <c r="AC144" s="179"/>
      <c r="AD144" s="184"/>
      <c r="AT144" s="185" t="s">
        <v>164</v>
      </c>
      <c r="AU144" s="185" t="s">
        <v>102</v>
      </c>
      <c r="AV144" s="11" t="s">
        <v>102</v>
      </c>
      <c r="AW144" s="11" t="s">
        <v>7</v>
      </c>
      <c r="AX144" s="11" t="s">
        <v>81</v>
      </c>
      <c r="AY144" s="185" t="s">
        <v>156</v>
      </c>
    </row>
    <row r="145" spans="2:65" s="10" customFormat="1" ht="22.5" customHeight="1">
      <c r="B145" s="170"/>
      <c r="C145" s="171"/>
      <c r="D145" s="171"/>
      <c r="E145" s="172" t="s">
        <v>5</v>
      </c>
      <c r="F145" s="280" t="s">
        <v>179</v>
      </c>
      <c r="G145" s="281"/>
      <c r="H145" s="281"/>
      <c r="I145" s="281"/>
      <c r="J145" s="171"/>
      <c r="K145" s="173" t="s">
        <v>5</v>
      </c>
      <c r="L145" s="171"/>
      <c r="M145" s="171"/>
      <c r="N145" s="171"/>
      <c r="O145" s="171"/>
      <c r="P145" s="171"/>
      <c r="Q145" s="171"/>
      <c r="R145" s="174"/>
      <c r="T145" s="175"/>
      <c r="U145" s="171"/>
      <c r="V145" s="171"/>
      <c r="W145" s="171"/>
      <c r="X145" s="171"/>
      <c r="Y145" s="171"/>
      <c r="Z145" s="171"/>
      <c r="AA145" s="171"/>
      <c r="AB145" s="171"/>
      <c r="AC145" s="171"/>
      <c r="AD145" s="176"/>
      <c r="AT145" s="177" t="s">
        <v>164</v>
      </c>
      <c r="AU145" s="177" t="s">
        <v>102</v>
      </c>
      <c r="AV145" s="10" t="s">
        <v>86</v>
      </c>
      <c r="AW145" s="10" t="s">
        <v>7</v>
      </c>
      <c r="AX145" s="10" t="s">
        <v>81</v>
      </c>
      <c r="AY145" s="177" t="s">
        <v>156</v>
      </c>
    </row>
    <row r="146" spans="2:65" s="11" customFormat="1" ht="22.5" customHeight="1">
      <c r="B146" s="178"/>
      <c r="C146" s="179"/>
      <c r="D146" s="179"/>
      <c r="E146" s="180" t="s">
        <v>5</v>
      </c>
      <c r="F146" s="278" t="s">
        <v>180</v>
      </c>
      <c r="G146" s="279"/>
      <c r="H146" s="279"/>
      <c r="I146" s="279"/>
      <c r="J146" s="179"/>
      <c r="K146" s="181">
        <v>1.42</v>
      </c>
      <c r="L146" s="179"/>
      <c r="M146" s="179"/>
      <c r="N146" s="179"/>
      <c r="O146" s="179"/>
      <c r="P146" s="179"/>
      <c r="Q146" s="179"/>
      <c r="R146" s="182"/>
      <c r="T146" s="183"/>
      <c r="U146" s="179"/>
      <c r="V146" s="179"/>
      <c r="W146" s="179"/>
      <c r="X146" s="179"/>
      <c r="Y146" s="179"/>
      <c r="Z146" s="179"/>
      <c r="AA146" s="179"/>
      <c r="AB146" s="179"/>
      <c r="AC146" s="179"/>
      <c r="AD146" s="184"/>
      <c r="AT146" s="185" t="s">
        <v>164</v>
      </c>
      <c r="AU146" s="185" t="s">
        <v>102</v>
      </c>
      <c r="AV146" s="11" t="s">
        <v>102</v>
      </c>
      <c r="AW146" s="11" t="s">
        <v>7</v>
      </c>
      <c r="AX146" s="11" t="s">
        <v>81</v>
      </c>
      <c r="AY146" s="185" t="s">
        <v>156</v>
      </c>
    </row>
    <row r="147" spans="2:65" s="10" customFormat="1" ht="22.5" customHeight="1">
      <c r="B147" s="170"/>
      <c r="C147" s="171"/>
      <c r="D147" s="171"/>
      <c r="E147" s="172" t="s">
        <v>5</v>
      </c>
      <c r="F147" s="280" t="s">
        <v>181</v>
      </c>
      <c r="G147" s="281"/>
      <c r="H147" s="281"/>
      <c r="I147" s="281"/>
      <c r="J147" s="171"/>
      <c r="K147" s="173" t="s">
        <v>5</v>
      </c>
      <c r="L147" s="171"/>
      <c r="M147" s="171"/>
      <c r="N147" s="171"/>
      <c r="O147" s="171"/>
      <c r="P147" s="171"/>
      <c r="Q147" s="171"/>
      <c r="R147" s="174"/>
      <c r="T147" s="175"/>
      <c r="U147" s="171"/>
      <c r="V147" s="171"/>
      <c r="W147" s="171"/>
      <c r="X147" s="171"/>
      <c r="Y147" s="171"/>
      <c r="Z147" s="171"/>
      <c r="AA147" s="171"/>
      <c r="AB147" s="171"/>
      <c r="AC147" s="171"/>
      <c r="AD147" s="176"/>
      <c r="AT147" s="177" t="s">
        <v>164</v>
      </c>
      <c r="AU147" s="177" t="s">
        <v>102</v>
      </c>
      <c r="AV147" s="10" t="s">
        <v>86</v>
      </c>
      <c r="AW147" s="10" t="s">
        <v>7</v>
      </c>
      <c r="AX147" s="10" t="s">
        <v>81</v>
      </c>
      <c r="AY147" s="177" t="s">
        <v>156</v>
      </c>
    </row>
    <row r="148" spans="2:65" s="11" customFormat="1" ht="22.5" customHeight="1">
      <c r="B148" s="178"/>
      <c r="C148" s="179"/>
      <c r="D148" s="179"/>
      <c r="E148" s="180" t="s">
        <v>5</v>
      </c>
      <c r="F148" s="278" t="s">
        <v>182</v>
      </c>
      <c r="G148" s="279"/>
      <c r="H148" s="279"/>
      <c r="I148" s="279"/>
      <c r="J148" s="179"/>
      <c r="K148" s="181">
        <v>0.62</v>
      </c>
      <c r="L148" s="179"/>
      <c r="M148" s="179"/>
      <c r="N148" s="179"/>
      <c r="O148" s="179"/>
      <c r="P148" s="179"/>
      <c r="Q148" s="179"/>
      <c r="R148" s="182"/>
      <c r="T148" s="183"/>
      <c r="U148" s="179"/>
      <c r="V148" s="179"/>
      <c r="W148" s="179"/>
      <c r="X148" s="179"/>
      <c r="Y148" s="179"/>
      <c r="Z148" s="179"/>
      <c r="AA148" s="179"/>
      <c r="AB148" s="179"/>
      <c r="AC148" s="179"/>
      <c r="AD148" s="184"/>
      <c r="AT148" s="185" t="s">
        <v>164</v>
      </c>
      <c r="AU148" s="185" t="s">
        <v>102</v>
      </c>
      <c r="AV148" s="11" t="s">
        <v>102</v>
      </c>
      <c r="AW148" s="11" t="s">
        <v>7</v>
      </c>
      <c r="AX148" s="11" t="s">
        <v>81</v>
      </c>
      <c r="AY148" s="185" t="s">
        <v>156</v>
      </c>
    </row>
    <row r="149" spans="2:65" s="11" customFormat="1" ht="22.5" customHeight="1">
      <c r="B149" s="178"/>
      <c r="C149" s="179"/>
      <c r="D149" s="179"/>
      <c r="E149" s="180" t="s">
        <v>5</v>
      </c>
      <c r="F149" s="278" t="s">
        <v>183</v>
      </c>
      <c r="G149" s="279"/>
      <c r="H149" s="279"/>
      <c r="I149" s="279"/>
      <c r="J149" s="179"/>
      <c r="K149" s="181">
        <v>1.68</v>
      </c>
      <c r="L149" s="179"/>
      <c r="M149" s="179"/>
      <c r="N149" s="179"/>
      <c r="O149" s="179"/>
      <c r="P149" s="179"/>
      <c r="Q149" s="179"/>
      <c r="R149" s="182"/>
      <c r="T149" s="183"/>
      <c r="U149" s="179"/>
      <c r="V149" s="179"/>
      <c r="W149" s="179"/>
      <c r="X149" s="179"/>
      <c r="Y149" s="179"/>
      <c r="Z149" s="179"/>
      <c r="AA149" s="179"/>
      <c r="AB149" s="179"/>
      <c r="AC149" s="179"/>
      <c r="AD149" s="184"/>
      <c r="AT149" s="185" t="s">
        <v>164</v>
      </c>
      <c r="AU149" s="185" t="s">
        <v>102</v>
      </c>
      <c r="AV149" s="11" t="s">
        <v>102</v>
      </c>
      <c r="AW149" s="11" t="s">
        <v>7</v>
      </c>
      <c r="AX149" s="11" t="s">
        <v>81</v>
      </c>
      <c r="AY149" s="185" t="s">
        <v>156</v>
      </c>
    </row>
    <row r="150" spans="2:65" s="11" customFormat="1" ht="22.5" customHeight="1">
      <c r="B150" s="178"/>
      <c r="C150" s="179"/>
      <c r="D150" s="179"/>
      <c r="E150" s="180" t="s">
        <v>5</v>
      </c>
      <c r="F150" s="278" t="s">
        <v>184</v>
      </c>
      <c r="G150" s="279"/>
      <c r="H150" s="279"/>
      <c r="I150" s="279"/>
      <c r="J150" s="179"/>
      <c r="K150" s="181">
        <v>4</v>
      </c>
      <c r="L150" s="179"/>
      <c r="M150" s="179"/>
      <c r="N150" s="179"/>
      <c r="O150" s="179"/>
      <c r="P150" s="179"/>
      <c r="Q150" s="179"/>
      <c r="R150" s="182"/>
      <c r="T150" s="183"/>
      <c r="U150" s="179"/>
      <c r="V150" s="179"/>
      <c r="W150" s="179"/>
      <c r="X150" s="179"/>
      <c r="Y150" s="179"/>
      <c r="Z150" s="179"/>
      <c r="AA150" s="179"/>
      <c r="AB150" s="179"/>
      <c r="AC150" s="179"/>
      <c r="AD150" s="184"/>
      <c r="AT150" s="185" t="s">
        <v>164</v>
      </c>
      <c r="AU150" s="185" t="s">
        <v>102</v>
      </c>
      <c r="AV150" s="11" t="s">
        <v>102</v>
      </c>
      <c r="AW150" s="11" t="s">
        <v>7</v>
      </c>
      <c r="AX150" s="11" t="s">
        <v>81</v>
      </c>
      <c r="AY150" s="185" t="s">
        <v>156</v>
      </c>
    </row>
    <row r="151" spans="2:65" s="12" customFormat="1" ht="22.5" customHeight="1">
      <c r="B151" s="186"/>
      <c r="C151" s="187"/>
      <c r="D151" s="187"/>
      <c r="E151" s="188" t="s">
        <v>5</v>
      </c>
      <c r="F151" s="276" t="s">
        <v>168</v>
      </c>
      <c r="G151" s="277"/>
      <c r="H151" s="277"/>
      <c r="I151" s="277"/>
      <c r="J151" s="187"/>
      <c r="K151" s="189">
        <v>39.57</v>
      </c>
      <c r="L151" s="187"/>
      <c r="M151" s="187"/>
      <c r="N151" s="187"/>
      <c r="O151" s="187"/>
      <c r="P151" s="187"/>
      <c r="Q151" s="187"/>
      <c r="R151" s="190"/>
      <c r="T151" s="191"/>
      <c r="U151" s="187"/>
      <c r="V151" s="187"/>
      <c r="W151" s="187"/>
      <c r="X151" s="187"/>
      <c r="Y151" s="187"/>
      <c r="Z151" s="187"/>
      <c r="AA151" s="187"/>
      <c r="AB151" s="187"/>
      <c r="AC151" s="187"/>
      <c r="AD151" s="192"/>
      <c r="AT151" s="193" t="s">
        <v>164</v>
      </c>
      <c r="AU151" s="193" t="s">
        <v>102</v>
      </c>
      <c r="AV151" s="12" t="s">
        <v>161</v>
      </c>
      <c r="AW151" s="12" t="s">
        <v>7</v>
      </c>
      <c r="AX151" s="12" t="s">
        <v>86</v>
      </c>
      <c r="AY151" s="193" t="s">
        <v>156</v>
      </c>
    </row>
    <row r="152" spans="2:65" s="1" customFormat="1" ht="22.5" customHeight="1">
      <c r="B152" s="131"/>
      <c r="C152" s="162" t="s">
        <v>185</v>
      </c>
      <c r="D152" s="162" t="s">
        <v>157</v>
      </c>
      <c r="E152" s="163" t="s">
        <v>186</v>
      </c>
      <c r="F152" s="271" t="s">
        <v>187</v>
      </c>
      <c r="G152" s="271"/>
      <c r="H152" s="271"/>
      <c r="I152" s="271"/>
      <c r="J152" s="164" t="s">
        <v>172</v>
      </c>
      <c r="K152" s="165">
        <v>77.084999999999994</v>
      </c>
      <c r="L152" s="166">
        <v>0</v>
      </c>
      <c r="M152" s="273">
        <v>0</v>
      </c>
      <c r="N152" s="273"/>
      <c r="O152" s="273"/>
      <c r="P152" s="272">
        <f>ROUND(V152*K152,2)</f>
        <v>0</v>
      </c>
      <c r="Q152" s="272"/>
      <c r="R152" s="134"/>
      <c r="T152" s="167" t="s">
        <v>5</v>
      </c>
      <c r="U152" s="46" t="s">
        <v>44</v>
      </c>
      <c r="V152" s="117">
        <f>L152+M152</f>
        <v>0</v>
      </c>
      <c r="W152" s="117">
        <f>ROUND(L152*K152,2)</f>
        <v>0</v>
      </c>
      <c r="X152" s="117">
        <f>ROUND(M152*K152,2)</f>
        <v>0</v>
      </c>
      <c r="Y152" s="38"/>
      <c r="Z152" s="168">
        <f>Y152*K152</f>
        <v>0</v>
      </c>
      <c r="AA152" s="168">
        <v>0</v>
      </c>
      <c r="AB152" s="168">
        <f>AA152*K152</f>
        <v>0</v>
      </c>
      <c r="AC152" s="168">
        <v>0</v>
      </c>
      <c r="AD152" s="169">
        <f>AC152*K152</f>
        <v>0</v>
      </c>
      <c r="AR152" s="20" t="s">
        <v>161</v>
      </c>
      <c r="AT152" s="20" t="s">
        <v>157</v>
      </c>
      <c r="AU152" s="20" t="s">
        <v>102</v>
      </c>
      <c r="AY152" s="20" t="s">
        <v>156</v>
      </c>
      <c r="BE152" s="104">
        <f>IF(U152="základní",P152,0)</f>
        <v>0</v>
      </c>
      <c r="BF152" s="104">
        <f>IF(U152="snížená",P152,0)</f>
        <v>0</v>
      </c>
      <c r="BG152" s="104">
        <f>IF(U152="zákl. přenesená",P152,0)</f>
        <v>0</v>
      </c>
      <c r="BH152" s="104">
        <f>IF(U152="sníž. přenesená",P152,0)</f>
        <v>0</v>
      </c>
      <c r="BI152" s="104">
        <f>IF(U152="nulová",P152,0)</f>
        <v>0</v>
      </c>
      <c r="BJ152" s="20" t="s">
        <v>86</v>
      </c>
      <c r="BK152" s="104">
        <f>ROUND(V152*K152,2)</f>
        <v>0</v>
      </c>
      <c r="BL152" s="20" t="s">
        <v>161</v>
      </c>
      <c r="BM152" s="20" t="s">
        <v>188</v>
      </c>
    </row>
    <row r="153" spans="2:65" s="10" customFormat="1" ht="22.5" customHeight="1">
      <c r="B153" s="170"/>
      <c r="C153" s="171"/>
      <c r="D153" s="171"/>
      <c r="E153" s="172" t="s">
        <v>5</v>
      </c>
      <c r="F153" s="282" t="s">
        <v>189</v>
      </c>
      <c r="G153" s="283"/>
      <c r="H153" s="283"/>
      <c r="I153" s="283"/>
      <c r="J153" s="171"/>
      <c r="K153" s="173" t="s">
        <v>5</v>
      </c>
      <c r="L153" s="171"/>
      <c r="M153" s="171"/>
      <c r="N153" s="171"/>
      <c r="O153" s="171"/>
      <c r="P153" s="171"/>
      <c r="Q153" s="171"/>
      <c r="R153" s="174"/>
      <c r="T153" s="175"/>
      <c r="U153" s="171"/>
      <c r="V153" s="171"/>
      <c r="W153" s="171"/>
      <c r="X153" s="171"/>
      <c r="Y153" s="171"/>
      <c r="Z153" s="171"/>
      <c r="AA153" s="171"/>
      <c r="AB153" s="171"/>
      <c r="AC153" s="171"/>
      <c r="AD153" s="176"/>
      <c r="AT153" s="177" t="s">
        <v>164</v>
      </c>
      <c r="AU153" s="177" t="s">
        <v>102</v>
      </c>
      <c r="AV153" s="10" t="s">
        <v>86</v>
      </c>
      <c r="AW153" s="10" t="s">
        <v>7</v>
      </c>
      <c r="AX153" s="10" t="s">
        <v>81</v>
      </c>
      <c r="AY153" s="177" t="s">
        <v>156</v>
      </c>
    </row>
    <row r="154" spans="2:65" s="10" customFormat="1" ht="22.5" customHeight="1">
      <c r="B154" s="170"/>
      <c r="C154" s="171"/>
      <c r="D154" s="171"/>
      <c r="E154" s="172" t="s">
        <v>5</v>
      </c>
      <c r="F154" s="280" t="s">
        <v>190</v>
      </c>
      <c r="G154" s="281"/>
      <c r="H154" s="281"/>
      <c r="I154" s="281"/>
      <c r="J154" s="171"/>
      <c r="K154" s="173" t="s">
        <v>5</v>
      </c>
      <c r="L154" s="171"/>
      <c r="M154" s="171"/>
      <c r="N154" s="171"/>
      <c r="O154" s="171"/>
      <c r="P154" s="171"/>
      <c r="Q154" s="171"/>
      <c r="R154" s="174"/>
      <c r="T154" s="175"/>
      <c r="U154" s="171"/>
      <c r="V154" s="171"/>
      <c r="W154" s="171"/>
      <c r="X154" s="171"/>
      <c r="Y154" s="171"/>
      <c r="Z154" s="171"/>
      <c r="AA154" s="171"/>
      <c r="AB154" s="171"/>
      <c r="AC154" s="171"/>
      <c r="AD154" s="176"/>
      <c r="AT154" s="177" t="s">
        <v>164</v>
      </c>
      <c r="AU154" s="177" t="s">
        <v>102</v>
      </c>
      <c r="AV154" s="10" t="s">
        <v>86</v>
      </c>
      <c r="AW154" s="10" t="s">
        <v>7</v>
      </c>
      <c r="AX154" s="10" t="s">
        <v>81</v>
      </c>
      <c r="AY154" s="177" t="s">
        <v>156</v>
      </c>
    </row>
    <row r="155" spans="2:65" s="11" customFormat="1" ht="22.5" customHeight="1">
      <c r="B155" s="178"/>
      <c r="C155" s="179"/>
      <c r="D155" s="179"/>
      <c r="E155" s="180" t="s">
        <v>5</v>
      </c>
      <c r="F155" s="278" t="s">
        <v>191</v>
      </c>
      <c r="G155" s="279"/>
      <c r="H155" s="279"/>
      <c r="I155" s="279"/>
      <c r="J155" s="179"/>
      <c r="K155" s="181">
        <v>18.524999999999999</v>
      </c>
      <c r="L155" s="179"/>
      <c r="M155" s="179"/>
      <c r="N155" s="179"/>
      <c r="O155" s="179"/>
      <c r="P155" s="179"/>
      <c r="Q155" s="179"/>
      <c r="R155" s="182"/>
      <c r="T155" s="183"/>
      <c r="U155" s="179"/>
      <c r="V155" s="179"/>
      <c r="W155" s="179"/>
      <c r="X155" s="179"/>
      <c r="Y155" s="179"/>
      <c r="Z155" s="179"/>
      <c r="AA155" s="179"/>
      <c r="AB155" s="179"/>
      <c r="AC155" s="179"/>
      <c r="AD155" s="184"/>
      <c r="AT155" s="185" t="s">
        <v>164</v>
      </c>
      <c r="AU155" s="185" t="s">
        <v>102</v>
      </c>
      <c r="AV155" s="11" t="s">
        <v>102</v>
      </c>
      <c r="AW155" s="11" t="s">
        <v>7</v>
      </c>
      <c r="AX155" s="11" t="s">
        <v>81</v>
      </c>
      <c r="AY155" s="185" t="s">
        <v>156</v>
      </c>
    </row>
    <row r="156" spans="2:65" s="10" customFormat="1" ht="22.5" customHeight="1">
      <c r="B156" s="170"/>
      <c r="C156" s="171"/>
      <c r="D156" s="171"/>
      <c r="E156" s="172" t="s">
        <v>5</v>
      </c>
      <c r="F156" s="280" t="s">
        <v>192</v>
      </c>
      <c r="G156" s="281"/>
      <c r="H156" s="281"/>
      <c r="I156" s="281"/>
      <c r="J156" s="171"/>
      <c r="K156" s="173" t="s">
        <v>5</v>
      </c>
      <c r="L156" s="171"/>
      <c r="M156" s="171"/>
      <c r="N156" s="171"/>
      <c r="O156" s="171"/>
      <c r="P156" s="171"/>
      <c r="Q156" s="171"/>
      <c r="R156" s="174"/>
      <c r="T156" s="175"/>
      <c r="U156" s="171"/>
      <c r="V156" s="171"/>
      <c r="W156" s="171"/>
      <c r="X156" s="171"/>
      <c r="Y156" s="171"/>
      <c r="Z156" s="171"/>
      <c r="AA156" s="171"/>
      <c r="AB156" s="171"/>
      <c r="AC156" s="171"/>
      <c r="AD156" s="176"/>
      <c r="AT156" s="177" t="s">
        <v>164</v>
      </c>
      <c r="AU156" s="177" t="s">
        <v>102</v>
      </c>
      <c r="AV156" s="10" t="s">
        <v>86</v>
      </c>
      <c r="AW156" s="10" t="s">
        <v>7</v>
      </c>
      <c r="AX156" s="10" t="s">
        <v>81</v>
      </c>
      <c r="AY156" s="177" t="s">
        <v>156</v>
      </c>
    </row>
    <row r="157" spans="2:65" s="11" customFormat="1" ht="22.5" customHeight="1">
      <c r="B157" s="178"/>
      <c r="C157" s="179"/>
      <c r="D157" s="179"/>
      <c r="E157" s="180" t="s">
        <v>5</v>
      </c>
      <c r="F157" s="278" t="s">
        <v>193</v>
      </c>
      <c r="G157" s="279"/>
      <c r="H157" s="279"/>
      <c r="I157" s="279"/>
      <c r="J157" s="179"/>
      <c r="K157" s="181">
        <v>12.835000000000001</v>
      </c>
      <c r="L157" s="179"/>
      <c r="M157" s="179"/>
      <c r="N157" s="179"/>
      <c r="O157" s="179"/>
      <c r="P157" s="179"/>
      <c r="Q157" s="179"/>
      <c r="R157" s="182"/>
      <c r="T157" s="183"/>
      <c r="U157" s="179"/>
      <c r="V157" s="179"/>
      <c r="W157" s="179"/>
      <c r="X157" s="179"/>
      <c r="Y157" s="179"/>
      <c r="Z157" s="179"/>
      <c r="AA157" s="179"/>
      <c r="AB157" s="179"/>
      <c r="AC157" s="179"/>
      <c r="AD157" s="184"/>
      <c r="AT157" s="185" t="s">
        <v>164</v>
      </c>
      <c r="AU157" s="185" t="s">
        <v>102</v>
      </c>
      <c r="AV157" s="11" t="s">
        <v>102</v>
      </c>
      <c r="AW157" s="11" t="s">
        <v>7</v>
      </c>
      <c r="AX157" s="11" t="s">
        <v>81</v>
      </c>
      <c r="AY157" s="185" t="s">
        <v>156</v>
      </c>
    </row>
    <row r="158" spans="2:65" s="10" customFormat="1" ht="22.5" customHeight="1">
      <c r="B158" s="170"/>
      <c r="C158" s="171"/>
      <c r="D158" s="171"/>
      <c r="E158" s="172" t="s">
        <v>5</v>
      </c>
      <c r="F158" s="280" t="s">
        <v>194</v>
      </c>
      <c r="G158" s="281"/>
      <c r="H158" s="281"/>
      <c r="I158" s="281"/>
      <c r="J158" s="171"/>
      <c r="K158" s="173" t="s">
        <v>5</v>
      </c>
      <c r="L158" s="171"/>
      <c r="M158" s="171"/>
      <c r="N158" s="171"/>
      <c r="O158" s="171"/>
      <c r="P158" s="171"/>
      <c r="Q158" s="171"/>
      <c r="R158" s="174"/>
      <c r="T158" s="175"/>
      <c r="U158" s="171"/>
      <c r="V158" s="171"/>
      <c r="W158" s="171"/>
      <c r="X158" s="171"/>
      <c r="Y158" s="171"/>
      <c r="Z158" s="171"/>
      <c r="AA158" s="171"/>
      <c r="AB158" s="171"/>
      <c r="AC158" s="171"/>
      <c r="AD158" s="176"/>
      <c r="AT158" s="177" t="s">
        <v>164</v>
      </c>
      <c r="AU158" s="177" t="s">
        <v>102</v>
      </c>
      <c r="AV158" s="10" t="s">
        <v>86</v>
      </c>
      <c r="AW158" s="10" t="s">
        <v>7</v>
      </c>
      <c r="AX158" s="10" t="s">
        <v>81</v>
      </c>
      <c r="AY158" s="177" t="s">
        <v>156</v>
      </c>
    </row>
    <row r="159" spans="2:65" s="11" customFormat="1" ht="22.5" customHeight="1">
      <c r="B159" s="178"/>
      <c r="C159" s="179"/>
      <c r="D159" s="179"/>
      <c r="E159" s="180" t="s">
        <v>5</v>
      </c>
      <c r="F159" s="278" t="s">
        <v>195</v>
      </c>
      <c r="G159" s="279"/>
      <c r="H159" s="279"/>
      <c r="I159" s="279"/>
      <c r="J159" s="179"/>
      <c r="K159" s="181">
        <v>2.5299999999999998</v>
      </c>
      <c r="L159" s="179"/>
      <c r="M159" s="179"/>
      <c r="N159" s="179"/>
      <c r="O159" s="179"/>
      <c r="P159" s="179"/>
      <c r="Q159" s="179"/>
      <c r="R159" s="182"/>
      <c r="T159" s="183"/>
      <c r="U159" s="179"/>
      <c r="V159" s="179"/>
      <c r="W159" s="179"/>
      <c r="X159" s="179"/>
      <c r="Y159" s="179"/>
      <c r="Z159" s="179"/>
      <c r="AA159" s="179"/>
      <c r="AB159" s="179"/>
      <c r="AC159" s="179"/>
      <c r="AD159" s="184"/>
      <c r="AT159" s="185" t="s">
        <v>164</v>
      </c>
      <c r="AU159" s="185" t="s">
        <v>102</v>
      </c>
      <c r="AV159" s="11" t="s">
        <v>102</v>
      </c>
      <c r="AW159" s="11" t="s">
        <v>7</v>
      </c>
      <c r="AX159" s="11" t="s">
        <v>81</v>
      </c>
      <c r="AY159" s="185" t="s">
        <v>156</v>
      </c>
    </row>
    <row r="160" spans="2:65" s="10" customFormat="1" ht="22.5" customHeight="1">
      <c r="B160" s="170"/>
      <c r="C160" s="171"/>
      <c r="D160" s="171"/>
      <c r="E160" s="172" t="s">
        <v>5</v>
      </c>
      <c r="F160" s="280" t="s">
        <v>196</v>
      </c>
      <c r="G160" s="281"/>
      <c r="H160" s="281"/>
      <c r="I160" s="281"/>
      <c r="J160" s="171"/>
      <c r="K160" s="173" t="s">
        <v>5</v>
      </c>
      <c r="L160" s="171"/>
      <c r="M160" s="171"/>
      <c r="N160" s="171"/>
      <c r="O160" s="171"/>
      <c r="P160" s="171"/>
      <c r="Q160" s="171"/>
      <c r="R160" s="174"/>
      <c r="T160" s="175"/>
      <c r="U160" s="171"/>
      <c r="V160" s="171"/>
      <c r="W160" s="171"/>
      <c r="X160" s="171"/>
      <c r="Y160" s="171"/>
      <c r="Z160" s="171"/>
      <c r="AA160" s="171"/>
      <c r="AB160" s="171"/>
      <c r="AC160" s="171"/>
      <c r="AD160" s="176"/>
      <c r="AT160" s="177" t="s">
        <v>164</v>
      </c>
      <c r="AU160" s="177" t="s">
        <v>102</v>
      </c>
      <c r="AV160" s="10" t="s">
        <v>86</v>
      </c>
      <c r="AW160" s="10" t="s">
        <v>7</v>
      </c>
      <c r="AX160" s="10" t="s">
        <v>81</v>
      </c>
      <c r="AY160" s="177" t="s">
        <v>156</v>
      </c>
    </row>
    <row r="161" spans="2:65" s="11" customFormat="1" ht="22.5" customHeight="1">
      <c r="B161" s="178"/>
      <c r="C161" s="179"/>
      <c r="D161" s="179"/>
      <c r="E161" s="180" t="s">
        <v>5</v>
      </c>
      <c r="F161" s="278" t="s">
        <v>197</v>
      </c>
      <c r="G161" s="279"/>
      <c r="H161" s="279"/>
      <c r="I161" s="279"/>
      <c r="J161" s="179"/>
      <c r="K161" s="181">
        <v>0.27800000000000002</v>
      </c>
      <c r="L161" s="179"/>
      <c r="M161" s="179"/>
      <c r="N161" s="179"/>
      <c r="O161" s="179"/>
      <c r="P161" s="179"/>
      <c r="Q161" s="179"/>
      <c r="R161" s="182"/>
      <c r="T161" s="183"/>
      <c r="U161" s="179"/>
      <c r="V161" s="179"/>
      <c r="W161" s="179"/>
      <c r="X161" s="179"/>
      <c r="Y161" s="179"/>
      <c r="Z161" s="179"/>
      <c r="AA161" s="179"/>
      <c r="AB161" s="179"/>
      <c r="AC161" s="179"/>
      <c r="AD161" s="184"/>
      <c r="AT161" s="185" t="s">
        <v>164</v>
      </c>
      <c r="AU161" s="185" t="s">
        <v>102</v>
      </c>
      <c r="AV161" s="11" t="s">
        <v>102</v>
      </c>
      <c r="AW161" s="11" t="s">
        <v>7</v>
      </c>
      <c r="AX161" s="11" t="s">
        <v>81</v>
      </c>
      <c r="AY161" s="185" t="s">
        <v>156</v>
      </c>
    </row>
    <row r="162" spans="2:65" s="10" customFormat="1" ht="22.5" customHeight="1">
      <c r="B162" s="170"/>
      <c r="C162" s="171"/>
      <c r="D162" s="171"/>
      <c r="E162" s="172" t="s">
        <v>5</v>
      </c>
      <c r="F162" s="280" t="s">
        <v>198</v>
      </c>
      <c r="G162" s="281"/>
      <c r="H162" s="281"/>
      <c r="I162" s="281"/>
      <c r="J162" s="171"/>
      <c r="K162" s="173" t="s">
        <v>5</v>
      </c>
      <c r="L162" s="171"/>
      <c r="M162" s="171"/>
      <c r="N162" s="171"/>
      <c r="O162" s="171"/>
      <c r="P162" s="171"/>
      <c r="Q162" s="171"/>
      <c r="R162" s="174"/>
      <c r="T162" s="175"/>
      <c r="U162" s="171"/>
      <c r="V162" s="171"/>
      <c r="W162" s="171"/>
      <c r="X162" s="171"/>
      <c r="Y162" s="171"/>
      <c r="Z162" s="171"/>
      <c r="AA162" s="171"/>
      <c r="AB162" s="171"/>
      <c r="AC162" s="171"/>
      <c r="AD162" s="176"/>
      <c r="AT162" s="177" t="s">
        <v>164</v>
      </c>
      <c r="AU162" s="177" t="s">
        <v>102</v>
      </c>
      <c r="AV162" s="10" t="s">
        <v>86</v>
      </c>
      <c r="AW162" s="10" t="s">
        <v>7</v>
      </c>
      <c r="AX162" s="10" t="s">
        <v>81</v>
      </c>
      <c r="AY162" s="177" t="s">
        <v>156</v>
      </c>
    </row>
    <row r="163" spans="2:65" s="11" customFormat="1" ht="22.5" customHeight="1">
      <c r="B163" s="178"/>
      <c r="C163" s="179"/>
      <c r="D163" s="179"/>
      <c r="E163" s="180" t="s">
        <v>5</v>
      </c>
      <c r="F163" s="278" t="s">
        <v>199</v>
      </c>
      <c r="G163" s="279"/>
      <c r="H163" s="279"/>
      <c r="I163" s="279"/>
      <c r="J163" s="179"/>
      <c r="K163" s="181">
        <v>1.1479999999999999</v>
      </c>
      <c r="L163" s="179"/>
      <c r="M163" s="179"/>
      <c r="N163" s="179"/>
      <c r="O163" s="179"/>
      <c r="P163" s="179"/>
      <c r="Q163" s="179"/>
      <c r="R163" s="182"/>
      <c r="T163" s="183"/>
      <c r="U163" s="179"/>
      <c r="V163" s="179"/>
      <c r="W163" s="179"/>
      <c r="X163" s="179"/>
      <c r="Y163" s="179"/>
      <c r="Z163" s="179"/>
      <c r="AA163" s="179"/>
      <c r="AB163" s="179"/>
      <c r="AC163" s="179"/>
      <c r="AD163" s="184"/>
      <c r="AT163" s="185" t="s">
        <v>164</v>
      </c>
      <c r="AU163" s="185" t="s">
        <v>102</v>
      </c>
      <c r="AV163" s="11" t="s">
        <v>102</v>
      </c>
      <c r="AW163" s="11" t="s">
        <v>7</v>
      </c>
      <c r="AX163" s="11" t="s">
        <v>81</v>
      </c>
      <c r="AY163" s="185" t="s">
        <v>156</v>
      </c>
    </row>
    <row r="164" spans="2:65" s="10" customFormat="1" ht="22.5" customHeight="1">
      <c r="B164" s="170"/>
      <c r="C164" s="171"/>
      <c r="D164" s="171"/>
      <c r="E164" s="172" t="s">
        <v>5</v>
      </c>
      <c r="F164" s="280" t="s">
        <v>200</v>
      </c>
      <c r="G164" s="281"/>
      <c r="H164" s="281"/>
      <c r="I164" s="281"/>
      <c r="J164" s="171"/>
      <c r="K164" s="173" t="s">
        <v>5</v>
      </c>
      <c r="L164" s="171"/>
      <c r="M164" s="171"/>
      <c r="N164" s="171"/>
      <c r="O164" s="171"/>
      <c r="P164" s="171"/>
      <c r="Q164" s="171"/>
      <c r="R164" s="174"/>
      <c r="T164" s="175"/>
      <c r="U164" s="171"/>
      <c r="V164" s="171"/>
      <c r="W164" s="171"/>
      <c r="X164" s="171"/>
      <c r="Y164" s="171"/>
      <c r="Z164" s="171"/>
      <c r="AA164" s="171"/>
      <c r="AB164" s="171"/>
      <c r="AC164" s="171"/>
      <c r="AD164" s="176"/>
      <c r="AT164" s="177" t="s">
        <v>164</v>
      </c>
      <c r="AU164" s="177" t="s">
        <v>102</v>
      </c>
      <c r="AV164" s="10" t="s">
        <v>86</v>
      </c>
      <c r="AW164" s="10" t="s">
        <v>7</v>
      </c>
      <c r="AX164" s="10" t="s">
        <v>81</v>
      </c>
      <c r="AY164" s="177" t="s">
        <v>156</v>
      </c>
    </row>
    <row r="165" spans="2:65" s="11" customFormat="1" ht="22.5" customHeight="1">
      <c r="B165" s="178"/>
      <c r="C165" s="179"/>
      <c r="D165" s="179"/>
      <c r="E165" s="180" t="s">
        <v>5</v>
      </c>
      <c r="F165" s="278" t="s">
        <v>201</v>
      </c>
      <c r="G165" s="279"/>
      <c r="H165" s="279"/>
      <c r="I165" s="279"/>
      <c r="J165" s="179"/>
      <c r="K165" s="181">
        <v>3.3359999999999999</v>
      </c>
      <c r="L165" s="179"/>
      <c r="M165" s="179"/>
      <c r="N165" s="179"/>
      <c r="O165" s="179"/>
      <c r="P165" s="179"/>
      <c r="Q165" s="179"/>
      <c r="R165" s="182"/>
      <c r="T165" s="183"/>
      <c r="U165" s="179"/>
      <c r="V165" s="179"/>
      <c r="W165" s="179"/>
      <c r="X165" s="179"/>
      <c r="Y165" s="179"/>
      <c r="Z165" s="179"/>
      <c r="AA165" s="179"/>
      <c r="AB165" s="179"/>
      <c r="AC165" s="179"/>
      <c r="AD165" s="184"/>
      <c r="AT165" s="185" t="s">
        <v>164</v>
      </c>
      <c r="AU165" s="185" t="s">
        <v>102</v>
      </c>
      <c r="AV165" s="11" t="s">
        <v>102</v>
      </c>
      <c r="AW165" s="11" t="s">
        <v>7</v>
      </c>
      <c r="AX165" s="11" t="s">
        <v>81</v>
      </c>
      <c r="AY165" s="185" t="s">
        <v>156</v>
      </c>
    </row>
    <row r="166" spans="2:65" s="10" customFormat="1" ht="31.5" customHeight="1">
      <c r="B166" s="170"/>
      <c r="C166" s="171"/>
      <c r="D166" s="171"/>
      <c r="E166" s="172" t="s">
        <v>5</v>
      </c>
      <c r="F166" s="280" t="s">
        <v>202</v>
      </c>
      <c r="G166" s="281"/>
      <c r="H166" s="281"/>
      <c r="I166" s="281"/>
      <c r="J166" s="171"/>
      <c r="K166" s="173" t="s">
        <v>5</v>
      </c>
      <c r="L166" s="171"/>
      <c r="M166" s="171"/>
      <c r="N166" s="171"/>
      <c r="O166" s="171"/>
      <c r="P166" s="171"/>
      <c r="Q166" s="171"/>
      <c r="R166" s="174"/>
      <c r="T166" s="175"/>
      <c r="U166" s="171"/>
      <c r="V166" s="171"/>
      <c r="W166" s="171"/>
      <c r="X166" s="171"/>
      <c r="Y166" s="171"/>
      <c r="Z166" s="171"/>
      <c r="AA166" s="171"/>
      <c r="AB166" s="171"/>
      <c r="AC166" s="171"/>
      <c r="AD166" s="176"/>
      <c r="AT166" s="177" t="s">
        <v>164</v>
      </c>
      <c r="AU166" s="177" t="s">
        <v>102</v>
      </c>
      <c r="AV166" s="10" t="s">
        <v>86</v>
      </c>
      <c r="AW166" s="10" t="s">
        <v>7</v>
      </c>
      <c r="AX166" s="10" t="s">
        <v>81</v>
      </c>
      <c r="AY166" s="177" t="s">
        <v>156</v>
      </c>
    </row>
    <row r="167" spans="2:65" s="11" customFormat="1" ht="22.5" customHeight="1">
      <c r="B167" s="178"/>
      <c r="C167" s="179"/>
      <c r="D167" s="179"/>
      <c r="E167" s="180" t="s">
        <v>5</v>
      </c>
      <c r="F167" s="278" t="s">
        <v>203</v>
      </c>
      <c r="G167" s="279"/>
      <c r="H167" s="279"/>
      <c r="I167" s="279"/>
      <c r="J167" s="179"/>
      <c r="K167" s="181">
        <v>3</v>
      </c>
      <c r="L167" s="179"/>
      <c r="M167" s="179"/>
      <c r="N167" s="179"/>
      <c r="O167" s="179"/>
      <c r="P167" s="179"/>
      <c r="Q167" s="179"/>
      <c r="R167" s="182"/>
      <c r="T167" s="183"/>
      <c r="U167" s="179"/>
      <c r="V167" s="179"/>
      <c r="W167" s="179"/>
      <c r="X167" s="179"/>
      <c r="Y167" s="179"/>
      <c r="Z167" s="179"/>
      <c r="AA167" s="179"/>
      <c r="AB167" s="179"/>
      <c r="AC167" s="179"/>
      <c r="AD167" s="184"/>
      <c r="AT167" s="185" t="s">
        <v>164</v>
      </c>
      <c r="AU167" s="185" t="s">
        <v>102</v>
      </c>
      <c r="AV167" s="11" t="s">
        <v>102</v>
      </c>
      <c r="AW167" s="11" t="s">
        <v>7</v>
      </c>
      <c r="AX167" s="11" t="s">
        <v>81</v>
      </c>
      <c r="AY167" s="185" t="s">
        <v>156</v>
      </c>
    </row>
    <row r="168" spans="2:65" s="10" customFormat="1" ht="22.5" customHeight="1">
      <c r="B168" s="170"/>
      <c r="C168" s="171"/>
      <c r="D168" s="171"/>
      <c r="E168" s="172" t="s">
        <v>5</v>
      </c>
      <c r="F168" s="280" t="s">
        <v>204</v>
      </c>
      <c r="G168" s="281"/>
      <c r="H168" s="281"/>
      <c r="I168" s="281"/>
      <c r="J168" s="171"/>
      <c r="K168" s="173" t="s">
        <v>5</v>
      </c>
      <c r="L168" s="171"/>
      <c r="M168" s="171"/>
      <c r="N168" s="171"/>
      <c r="O168" s="171"/>
      <c r="P168" s="171"/>
      <c r="Q168" s="171"/>
      <c r="R168" s="174"/>
      <c r="T168" s="175"/>
      <c r="U168" s="171"/>
      <c r="V168" s="171"/>
      <c r="W168" s="171"/>
      <c r="X168" s="171"/>
      <c r="Y168" s="171"/>
      <c r="Z168" s="171"/>
      <c r="AA168" s="171"/>
      <c r="AB168" s="171"/>
      <c r="AC168" s="171"/>
      <c r="AD168" s="176"/>
      <c r="AT168" s="177" t="s">
        <v>164</v>
      </c>
      <c r="AU168" s="177" t="s">
        <v>102</v>
      </c>
      <c r="AV168" s="10" t="s">
        <v>86</v>
      </c>
      <c r="AW168" s="10" t="s">
        <v>7</v>
      </c>
      <c r="AX168" s="10" t="s">
        <v>81</v>
      </c>
      <c r="AY168" s="177" t="s">
        <v>156</v>
      </c>
    </row>
    <row r="169" spans="2:65" s="11" customFormat="1" ht="22.5" customHeight="1">
      <c r="B169" s="178"/>
      <c r="C169" s="179"/>
      <c r="D169" s="179"/>
      <c r="E169" s="180" t="s">
        <v>5</v>
      </c>
      <c r="F169" s="278" t="s">
        <v>205</v>
      </c>
      <c r="G169" s="279"/>
      <c r="H169" s="279"/>
      <c r="I169" s="279"/>
      <c r="J169" s="179"/>
      <c r="K169" s="181">
        <v>33.512999999999998</v>
      </c>
      <c r="L169" s="179"/>
      <c r="M169" s="179"/>
      <c r="N169" s="179"/>
      <c r="O169" s="179"/>
      <c r="P169" s="179"/>
      <c r="Q169" s="179"/>
      <c r="R169" s="182"/>
      <c r="T169" s="183"/>
      <c r="U169" s="179"/>
      <c r="V169" s="179"/>
      <c r="W169" s="179"/>
      <c r="X169" s="179"/>
      <c r="Y169" s="179"/>
      <c r="Z169" s="179"/>
      <c r="AA169" s="179"/>
      <c r="AB169" s="179"/>
      <c r="AC169" s="179"/>
      <c r="AD169" s="184"/>
      <c r="AT169" s="185" t="s">
        <v>164</v>
      </c>
      <c r="AU169" s="185" t="s">
        <v>102</v>
      </c>
      <c r="AV169" s="11" t="s">
        <v>102</v>
      </c>
      <c r="AW169" s="11" t="s">
        <v>7</v>
      </c>
      <c r="AX169" s="11" t="s">
        <v>81</v>
      </c>
      <c r="AY169" s="185" t="s">
        <v>156</v>
      </c>
    </row>
    <row r="170" spans="2:65" s="10" customFormat="1" ht="22.5" customHeight="1">
      <c r="B170" s="170"/>
      <c r="C170" s="171"/>
      <c r="D170" s="171"/>
      <c r="E170" s="172" t="s">
        <v>5</v>
      </c>
      <c r="F170" s="280" t="s">
        <v>206</v>
      </c>
      <c r="G170" s="281"/>
      <c r="H170" s="281"/>
      <c r="I170" s="281"/>
      <c r="J170" s="171"/>
      <c r="K170" s="173" t="s">
        <v>5</v>
      </c>
      <c r="L170" s="171"/>
      <c r="M170" s="171"/>
      <c r="N170" s="171"/>
      <c r="O170" s="171"/>
      <c r="P170" s="171"/>
      <c r="Q170" s="171"/>
      <c r="R170" s="174"/>
      <c r="T170" s="175"/>
      <c r="U170" s="171"/>
      <c r="V170" s="171"/>
      <c r="W170" s="171"/>
      <c r="X170" s="171"/>
      <c r="Y170" s="171"/>
      <c r="Z170" s="171"/>
      <c r="AA170" s="171"/>
      <c r="AB170" s="171"/>
      <c r="AC170" s="171"/>
      <c r="AD170" s="176"/>
      <c r="AT170" s="177" t="s">
        <v>164</v>
      </c>
      <c r="AU170" s="177" t="s">
        <v>102</v>
      </c>
      <c r="AV170" s="10" t="s">
        <v>86</v>
      </c>
      <c r="AW170" s="10" t="s">
        <v>7</v>
      </c>
      <c r="AX170" s="10" t="s">
        <v>81</v>
      </c>
      <c r="AY170" s="177" t="s">
        <v>156</v>
      </c>
    </row>
    <row r="171" spans="2:65" s="11" customFormat="1" ht="22.5" customHeight="1">
      <c r="B171" s="178"/>
      <c r="C171" s="179"/>
      <c r="D171" s="179"/>
      <c r="E171" s="180" t="s">
        <v>5</v>
      </c>
      <c r="F171" s="278" t="s">
        <v>207</v>
      </c>
      <c r="G171" s="279"/>
      <c r="H171" s="279"/>
      <c r="I171" s="279"/>
      <c r="J171" s="179"/>
      <c r="K171" s="181">
        <v>1.92</v>
      </c>
      <c r="L171" s="179"/>
      <c r="M171" s="179"/>
      <c r="N171" s="179"/>
      <c r="O171" s="179"/>
      <c r="P171" s="179"/>
      <c r="Q171" s="179"/>
      <c r="R171" s="182"/>
      <c r="T171" s="183"/>
      <c r="U171" s="179"/>
      <c r="V171" s="179"/>
      <c r="W171" s="179"/>
      <c r="X171" s="179"/>
      <c r="Y171" s="179"/>
      <c r="Z171" s="179"/>
      <c r="AA171" s="179"/>
      <c r="AB171" s="179"/>
      <c r="AC171" s="179"/>
      <c r="AD171" s="184"/>
      <c r="AT171" s="185" t="s">
        <v>164</v>
      </c>
      <c r="AU171" s="185" t="s">
        <v>102</v>
      </c>
      <c r="AV171" s="11" t="s">
        <v>102</v>
      </c>
      <c r="AW171" s="11" t="s">
        <v>7</v>
      </c>
      <c r="AX171" s="11" t="s">
        <v>81</v>
      </c>
      <c r="AY171" s="185" t="s">
        <v>156</v>
      </c>
    </row>
    <row r="172" spans="2:65" s="12" customFormat="1" ht="22.5" customHeight="1">
      <c r="B172" s="186"/>
      <c r="C172" s="187"/>
      <c r="D172" s="187"/>
      <c r="E172" s="188" t="s">
        <v>5</v>
      </c>
      <c r="F172" s="276" t="s">
        <v>168</v>
      </c>
      <c r="G172" s="277"/>
      <c r="H172" s="277"/>
      <c r="I172" s="277"/>
      <c r="J172" s="187"/>
      <c r="K172" s="189">
        <v>77.084999999999994</v>
      </c>
      <c r="L172" s="187"/>
      <c r="M172" s="187"/>
      <c r="N172" s="187"/>
      <c r="O172" s="187"/>
      <c r="P172" s="187"/>
      <c r="Q172" s="187"/>
      <c r="R172" s="190"/>
      <c r="T172" s="191"/>
      <c r="U172" s="187"/>
      <c r="V172" s="187"/>
      <c r="W172" s="187"/>
      <c r="X172" s="187"/>
      <c r="Y172" s="187"/>
      <c r="Z172" s="187"/>
      <c r="AA172" s="187"/>
      <c r="AB172" s="187"/>
      <c r="AC172" s="187"/>
      <c r="AD172" s="192"/>
      <c r="AT172" s="193" t="s">
        <v>164</v>
      </c>
      <c r="AU172" s="193" t="s">
        <v>102</v>
      </c>
      <c r="AV172" s="12" t="s">
        <v>161</v>
      </c>
      <c r="AW172" s="12" t="s">
        <v>7</v>
      </c>
      <c r="AX172" s="12" t="s">
        <v>86</v>
      </c>
      <c r="AY172" s="193" t="s">
        <v>156</v>
      </c>
    </row>
    <row r="173" spans="2:65" s="1" customFormat="1" ht="31.5" customHeight="1">
      <c r="B173" s="131"/>
      <c r="C173" s="162" t="s">
        <v>208</v>
      </c>
      <c r="D173" s="162" t="s">
        <v>157</v>
      </c>
      <c r="E173" s="163" t="s">
        <v>209</v>
      </c>
      <c r="F173" s="271" t="s">
        <v>210</v>
      </c>
      <c r="G173" s="271"/>
      <c r="H173" s="271"/>
      <c r="I173" s="271"/>
      <c r="J173" s="164" t="s">
        <v>211</v>
      </c>
      <c r="K173" s="165">
        <v>1</v>
      </c>
      <c r="L173" s="166">
        <v>0</v>
      </c>
      <c r="M173" s="273">
        <v>0</v>
      </c>
      <c r="N173" s="273"/>
      <c r="O173" s="273"/>
      <c r="P173" s="272">
        <f>ROUND(V173*K173,2)</f>
        <v>0</v>
      </c>
      <c r="Q173" s="272"/>
      <c r="R173" s="134"/>
      <c r="T173" s="167" t="s">
        <v>5</v>
      </c>
      <c r="U173" s="46" t="s">
        <v>44</v>
      </c>
      <c r="V173" s="117">
        <f>L173+M173</f>
        <v>0</v>
      </c>
      <c r="W173" s="117">
        <f>ROUND(L173*K173,2)</f>
        <v>0</v>
      </c>
      <c r="X173" s="117">
        <f>ROUND(M173*K173,2)</f>
        <v>0</v>
      </c>
      <c r="Y173" s="38"/>
      <c r="Z173" s="168">
        <f>Y173*K173</f>
        <v>0</v>
      </c>
      <c r="AA173" s="168">
        <v>0</v>
      </c>
      <c r="AB173" s="168">
        <f>AA173*K173</f>
        <v>0</v>
      </c>
      <c r="AC173" s="168">
        <v>0</v>
      </c>
      <c r="AD173" s="169">
        <f>AC173*K173</f>
        <v>0</v>
      </c>
      <c r="AR173" s="20" t="s">
        <v>161</v>
      </c>
      <c r="AT173" s="20" t="s">
        <v>157</v>
      </c>
      <c r="AU173" s="20" t="s">
        <v>102</v>
      </c>
      <c r="AY173" s="20" t="s">
        <v>156</v>
      </c>
      <c r="BE173" s="104">
        <f>IF(U173="základní",P173,0)</f>
        <v>0</v>
      </c>
      <c r="BF173" s="104">
        <f>IF(U173="snížená",P173,0)</f>
        <v>0</v>
      </c>
      <c r="BG173" s="104">
        <f>IF(U173="zákl. přenesená",P173,0)</f>
        <v>0</v>
      </c>
      <c r="BH173" s="104">
        <f>IF(U173="sníž. přenesená",P173,0)</f>
        <v>0</v>
      </c>
      <c r="BI173" s="104">
        <f>IF(U173="nulová",P173,0)</f>
        <v>0</v>
      </c>
      <c r="BJ173" s="20" t="s">
        <v>86</v>
      </c>
      <c r="BK173" s="104">
        <f>ROUND(V173*K173,2)</f>
        <v>0</v>
      </c>
      <c r="BL173" s="20" t="s">
        <v>161</v>
      </c>
      <c r="BM173" s="20" t="s">
        <v>212</v>
      </c>
    </row>
    <row r="174" spans="2:65" s="1" customFormat="1" ht="31.5" customHeight="1">
      <c r="B174" s="131"/>
      <c r="C174" s="162" t="s">
        <v>213</v>
      </c>
      <c r="D174" s="162" t="s">
        <v>157</v>
      </c>
      <c r="E174" s="163" t="s">
        <v>214</v>
      </c>
      <c r="F174" s="271" t="s">
        <v>215</v>
      </c>
      <c r="G174" s="271"/>
      <c r="H174" s="271"/>
      <c r="I174" s="271"/>
      <c r="J174" s="164" t="s">
        <v>172</v>
      </c>
      <c r="K174" s="165">
        <v>20</v>
      </c>
      <c r="L174" s="166">
        <v>0</v>
      </c>
      <c r="M174" s="273">
        <v>0</v>
      </c>
      <c r="N174" s="273"/>
      <c r="O174" s="273"/>
      <c r="P174" s="272">
        <f>ROUND(V174*K174,2)</f>
        <v>0</v>
      </c>
      <c r="Q174" s="272"/>
      <c r="R174" s="134"/>
      <c r="T174" s="167" t="s">
        <v>5</v>
      </c>
      <c r="U174" s="46" t="s">
        <v>44</v>
      </c>
      <c r="V174" s="117">
        <f>L174+M174</f>
        <v>0</v>
      </c>
      <c r="W174" s="117">
        <f>ROUND(L174*K174,2)</f>
        <v>0</v>
      </c>
      <c r="X174" s="117">
        <f>ROUND(M174*K174,2)</f>
        <v>0</v>
      </c>
      <c r="Y174" s="38"/>
      <c r="Z174" s="168">
        <f>Y174*K174</f>
        <v>0</v>
      </c>
      <c r="AA174" s="168">
        <v>0</v>
      </c>
      <c r="AB174" s="168">
        <f>AA174*K174</f>
        <v>0</v>
      </c>
      <c r="AC174" s="168">
        <v>0</v>
      </c>
      <c r="AD174" s="169">
        <f>AC174*K174</f>
        <v>0</v>
      </c>
      <c r="AR174" s="20" t="s">
        <v>161</v>
      </c>
      <c r="AT174" s="20" t="s">
        <v>157</v>
      </c>
      <c r="AU174" s="20" t="s">
        <v>102</v>
      </c>
      <c r="AY174" s="20" t="s">
        <v>156</v>
      </c>
      <c r="BE174" s="104">
        <f>IF(U174="základní",P174,0)</f>
        <v>0</v>
      </c>
      <c r="BF174" s="104">
        <f>IF(U174="snížená",P174,0)</f>
        <v>0</v>
      </c>
      <c r="BG174" s="104">
        <f>IF(U174="zákl. přenesená",P174,0)</f>
        <v>0</v>
      </c>
      <c r="BH174" s="104">
        <f>IF(U174="sníž. přenesená",P174,0)</f>
        <v>0</v>
      </c>
      <c r="BI174" s="104">
        <f>IF(U174="nulová",P174,0)</f>
        <v>0</v>
      </c>
      <c r="BJ174" s="20" t="s">
        <v>86</v>
      </c>
      <c r="BK174" s="104">
        <f>ROUND(V174*K174,2)</f>
        <v>0</v>
      </c>
      <c r="BL174" s="20" t="s">
        <v>161</v>
      </c>
      <c r="BM174" s="20" t="s">
        <v>216</v>
      </c>
    </row>
    <row r="175" spans="2:65" s="11" customFormat="1" ht="22.5" customHeight="1">
      <c r="B175" s="178"/>
      <c r="C175" s="179"/>
      <c r="D175" s="179"/>
      <c r="E175" s="180" t="s">
        <v>5</v>
      </c>
      <c r="F175" s="274" t="s">
        <v>217</v>
      </c>
      <c r="G175" s="275"/>
      <c r="H175" s="275"/>
      <c r="I175" s="275"/>
      <c r="J175" s="179"/>
      <c r="K175" s="181">
        <v>20</v>
      </c>
      <c r="L175" s="179"/>
      <c r="M175" s="179"/>
      <c r="N175" s="179"/>
      <c r="O175" s="179"/>
      <c r="P175" s="179"/>
      <c r="Q175" s="179"/>
      <c r="R175" s="182"/>
      <c r="T175" s="183"/>
      <c r="U175" s="179"/>
      <c r="V175" s="179"/>
      <c r="W175" s="179"/>
      <c r="X175" s="179"/>
      <c r="Y175" s="179"/>
      <c r="Z175" s="179"/>
      <c r="AA175" s="179"/>
      <c r="AB175" s="179"/>
      <c r="AC175" s="179"/>
      <c r="AD175" s="184"/>
      <c r="AT175" s="185" t="s">
        <v>164</v>
      </c>
      <c r="AU175" s="185" t="s">
        <v>102</v>
      </c>
      <c r="AV175" s="11" t="s">
        <v>102</v>
      </c>
      <c r="AW175" s="11" t="s">
        <v>7</v>
      </c>
      <c r="AX175" s="11" t="s">
        <v>81</v>
      </c>
      <c r="AY175" s="185" t="s">
        <v>156</v>
      </c>
    </row>
    <row r="176" spans="2:65" s="12" customFormat="1" ht="22.5" customHeight="1">
      <c r="B176" s="186"/>
      <c r="C176" s="187"/>
      <c r="D176" s="187"/>
      <c r="E176" s="188" t="s">
        <v>5</v>
      </c>
      <c r="F176" s="276" t="s">
        <v>168</v>
      </c>
      <c r="G176" s="277"/>
      <c r="H176" s="277"/>
      <c r="I176" s="277"/>
      <c r="J176" s="187"/>
      <c r="K176" s="189">
        <v>20</v>
      </c>
      <c r="L176" s="187"/>
      <c r="M176" s="187"/>
      <c r="N176" s="187"/>
      <c r="O176" s="187"/>
      <c r="P176" s="187"/>
      <c r="Q176" s="187"/>
      <c r="R176" s="190"/>
      <c r="T176" s="191"/>
      <c r="U176" s="187"/>
      <c r="V176" s="187"/>
      <c r="W176" s="187"/>
      <c r="X176" s="187"/>
      <c r="Y176" s="187"/>
      <c r="Z176" s="187"/>
      <c r="AA176" s="187"/>
      <c r="AB176" s="187"/>
      <c r="AC176" s="187"/>
      <c r="AD176" s="192"/>
      <c r="AT176" s="193" t="s">
        <v>164</v>
      </c>
      <c r="AU176" s="193" t="s">
        <v>102</v>
      </c>
      <c r="AV176" s="12" t="s">
        <v>161</v>
      </c>
      <c r="AW176" s="12" t="s">
        <v>7</v>
      </c>
      <c r="AX176" s="12" t="s">
        <v>86</v>
      </c>
      <c r="AY176" s="193" t="s">
        <v>156</v>
      </c>
    </row>
    <row r="177" spans="2:65" s="1" customFormat="1" ht="22.5" customHeight="1">
      <c r="B177" s="131"/>
      <c r="C177" s="162" t="s">
        <v>218</v>
      </c>
      <c r="D177" s="162" t="s">
        <v>157</v>
      </c>
      <c r="E177" s="163" t="s">
        <v>219</v>
      </c>
      <c r="F177" s="271" t="s">
        <v>220</v>
      </c>
      <c r="G177" s="271"/>
      <c r="H177" s="271"/>
      <c r="I177" s="271"/>
      <c r="J177" s="164" t="s">
        <v>172</v>
      </c>
      <c r="K177" s="165">
        <v>20</v>
      </c>
      <c r="L177" s="166">
        <v>0</v>
      </c>
      <c r="M177" s="273">
        <v>0</v>
      </c>
      <c r="N177" s="273"/>
      <c r="O177" s="273"/>
      <c r="P177" s="272">
        <f>ROUND(V177*K177,2)</f>
        <v>0</v>
      </c>
      <c r="Q177" s="272"/>
      <c r="R177" s="134"/>
      <c r="T177" s="167" t="s">
        <v>5</v>
      </c>
      <c r="U177" s="46" t="s">
        <v>44</v>
      </c>
      <c r="V177" s="117">
        <f>L177+M177</f>
        <v>0</v>
      </c>
      <c r="W177" s="117">
        <f>ROUND(L177*K177,2)</f>
        <v>0</v>
      </c>
      <c r="X177" s="117">
        <f>ROUND(M177*K177,2)</f>
        <v>0</v>
      </c>
      <c r="Y177" s="38"/>
      <c r="Z177" s="168">
        <f>Y177*K177</f>
        <v>0</v>
      </c>
      <c r="AA177" s="168">
        <v>0</v>
      </c>
      <c r="AB177" s="168">
        <f>AA177*K177</f>
        <v>0</v>
      </c>
      <c r="AC177" s="168">
        <v>0</v>
      </c>
      <c r="AD177" s="169">
        <f>AC177*K177</f>
        <v>0</v>
      </c>
      <c r="AR177" s="20" t="s">
        <v>161</v>
      </c>
      <c r="AT177" s="20" t="s">
        <v>157</v>
      </c>
      <c r="AU177" s="20" t="s">
        <v>102</v>
      </c>
      <c r="AY177" s="20" t="s">
        <v>156</v>
      </c>
      <c r="BE177" s="104">
        <f>IF(U177="základní",P177,0)</f>
        <v>0</v>
      </c>
      <c r="BF177" s="104">
        <f>IF(U177="snížená",P177,0)</f>
        <v>0</v>
      </c>
      <c r="BG177" s="104">
        <f>IF(U177="zákl. přenesená",P177,0)</f>
        <v>0</v>
      </c>
      <c r="BH177" s="104">
        <f>IF(U177="sníž. přenesená",P177,0)</f>
        <v>0</v>
      </c>
      <c r="BI177" s="104">
        <f>IF(U177="nulová",P177,0)</f>
        <v>0</v>
      </c>
      <c r="BJ177" s="20" t="s">
        <v>86</v>
      </c>
      <c r="BK177" s="104">
        <f>ROUND(V177*K177,2)</f>
        <v>0</v>
      </c>
      <c r="BL177" s="20" t="s">
        <v>161</v>
      </c>
      <c r="BM177" s="20" t="s">
        <v>221</v>
      </c>
    </row>
    <row r="178" spans="2:65" s="11" customFormat="1" ht="22.5" customHeight="1">
      <c r="B178" s="178"/>
      <c r="C178" s="179"/>
      <c r="D178" s="179"/>
      <c r="E178" s="180" t="s">
        <v>5</v>
      </c>
      <c r="F178" s="274" t="s">
        <v>217</v>
      </c>
      <c r="G178" s="275"/>
      <c r="H178" s="275"/>
      <c r="I178" s="275"/>
      <c r="J178" s="179"/>
      <c r="K178" s="181">
        <v>20</v>
      </c>
      <c r="L178" s="179"/>
      <c r="M178" s="179"/>
      <c r="N178" s="179"/>
      <c r="O178" s="179"/>
      <c r="P178" s="179"/>
      <c r="Q178" s="179"/>
      <c r="R178" s="182"/>
      <c r="T178" s="183"/>
      <c r="U178" s="179"/>
      <c r="V178" s="179"/>
      <c r="W178" s="179"/>
      <c r="X178" s="179"/>
      <c r="Y178" s="179"/>
      <c r="Z178" s="179"/>
      <c r="AA178" s="179"/>
      <c r="AB178" s="179"/>
      <c r="AC178" s="179"/>
      <c r="AD178" s="184"/>
      <c r="AT178" s="185" t="s">
        <v>164</v>
      </c>
      <c r="AU178" s="185" t="s">
        <v>102</v>
      </c>
      <c r="AV178" s="11" t="s">
        <v>102</v>
      </c>
      <c r="AW178" s="11" t="s">
        <v>7</v>
      </c>
      <c r="AX178" s="11" t="s">
        <v>81</v>
      </c>
      <c r="AY178" s="185" t="s">
        <v>156</v>
      </c>
    </row>
    <row r="179" spans="2:65" s="12" customFormat="1" ht="22.5" customHeight="1">
      <c r="B179" s="186"/>
      <c r="C179" s="187"/>
      <c r="D179" s="187"/>
      <c r="E179" s="188" t="s">
        <v>5</v>
      </c>
      <c r="F179" s="276" t="s">
        <v>168</v>
      </c>
      <c r="G179" s="277"/>
      <c r="H179" s="277"/>
      <c r="I179" s="277"/>
      <c r="J179" s="187"/>
      <c r="K179" s="189">
        <v>20</v>
      </c>
      <c r="L179" s="187"/>
      <c r="M179" s="187"/>
      <c r="N179" s="187"/>
      <c r="O179" s="187"/>
      <c r="P179" s="187"/>
      <c r="Q179" s="187"/>
      <c r="R179" s="190"/>
      <c r="T179" s="191"/>
      <c r="U179" s="187"/>
      <c r="V179" s="187"/>
      <c r="W179" s="187"/>
      <c r="X179" s="187"/>
      <c r="Y179" s="187"/>
      <c r="Z179" s="187"/>
      <c r="AA179" s="187"/>
      <c r="AB179" s="187"/>
      <c r="AC179" s="187"/>
      <c r="AD179" s="192"/>
      <c r="AT179" s="193" t="s">
        <v>164</v>
      </c>
      <c r="AU179" s="193" t="s">
        <v>102</v>
      </c>
      <c r="AV179" s="12" t="s">
        <v>161</v>
      </c>
      <c r="AW179" s="12" t="s">
        <v>7</v>
      </c>
      <c r="AX179" s="12" t="s">
        <v>86</v>
      </c>
      <c r="AY179" s="193" t="s">
        <v>156</v>
      </c>
    </row>
    <row r="180" spans="2:65" s="1" customFormat="1" ht="31.5" customHeight="1">
      <c r="B180" s="131"/>
      <c r="C180" s="162" t="s">
        <v>222</v>
      </c>
      <c r="D180" s="162" t="s">
        <v>157</v>
      </c>
      <c r="E180" s="163" t="s">
        <v>223</v>
      </c>
      <c r="F180" s="271" t="s">
        <v>224</v>
      </c>
      <c r="G180" s="271"/>
      <c r="H180" s="271"/>
      <c r="I180" s="271"/>
      <c r="J180" s="164" t="s">
        <v>225</v>
      </c>
      <c r="K180" s="165">
        <v>34</v>
      </c>
      <c r="L180" s="166">
        <v>0</v>
      </c>
      <c r="M180" s="273">
        <v>0</v>
      </c>
      <c r="N180" s="273"/>
      <c r="O180" s="273"/>
      <c r="P180" s="272">
        <f>ROUND(V180*K180,2)</f>
        <v>0</v>
      </c>
      <c r="Q180" s="272"/>
      <c r="R180" s="134"/>
      <c r="T180" s="167" t="s">
        <v>5</v>
      </c>
      <c r="U180" s="46" t="s">
        <v>44</v>
      </c>
      <c r="V180" s="117">
        <f>L180+M180</f>
        <v>0</v>
      </c>
      <c r="W180" s="117">
        <f>ROUND(L180*K180,2)</f>
        <v>0</v>
      </c>
      <c r="X180" s="117">
        <f>ROUND(M180*K180,2)</f>
        <v>0</v>
      </c>
      <c r="Y180" s="38"/>
      <c r="Z180" s="168">
        <f>Y180*K180</f>
        <v>0</v>
      </c>
      <c r="AA180" s="168">
        <v>0</v>
      </c>
      <c r="AB180" s="168">
        <f>AA180*K180</f>
        <v>0</v>
      </c>
      <c r="AC180" s="168">
        <v>0</v>
      </c>
      <c r="AD180" s="169">
        <f>AC180*K180</f>
        <v>0</v>
      </c>
      <c r="AR180" s="20" t="s">
        <v>161</v>
      </c>
      <c r="AT180" s="20" t="s">
        <v>157</v>
      </c>
      <c r="AU180" s="20" t="s">
        <v>102</v>
      </c>
      <c r="AY180" s="20" t="s">
        <v>156</v>
      </c>
      <c r="BE180" s="104">
        <f>IF(U180="základní",P180,0)</f>
        <v>0</v>
      </c>
      <c r="BF180" s="104">
        <f>IF(U180="snížená",P180,0)</f>
        <v>0</v>
      </c>
      <c r="BG180" s="104">
        <f>IF(U180="zákl. přenesená",P180,0)</f>
        <v>0</v>
      </c>
      <c r="BH180" s="104">
        <f>IF(U180="sníž. přenesená",P180,0)</f>
        <v>0</v>
      </c>
      <c r="BI180" s="104">
        <f>IF(U180="nulová",P180,0)</f>
        <v>0</v>
      </c>
      <c r="BJ180" s="20" t="s">
        <v>86</v>
      </c>
      <c r="BK180" s="104">
        <f>ROUND(V180*K180,2)</f>
        <v>0</v>
      </c>
      <c r="BL180" s="20" t="s">
        <v>161</v>
      </c>
      <c r="BM180" s="20" t="s">
        <v>226</v>
      </c>
    </row>
    <row r="181" spans="2:65" s="11" customFormat="1" ht="22.5" customHeight="1">
      <c r="B181" s="178"/>
      <c r="C181" s="179"/>
      <c r="D181" s="179"/>
      <c r="E181" s="180" t="s">
        <v>5</v>
      </c>
      <c r="F181" s="274" t="s">
        <v>227</v>
      </c>
      <c r="G181" s="275"/>
      <c r="H181" s="275"/>
      <c r="I181" s="275"/>
      <c r="J181" s="179"/>
      <c r="K181" s="181">
        <v>34</v>
      </c>
      <c r="L181" s="179"/>
      <c r="M181" s="179"/>
      <c r="N181" s="179"/>
      <c r="O181" s="179"/>
      <c r="P181" s="179"/>
      <c r="Q181" s="179"/>
      <c r="R181" s="182"/>
      <c r="T181" s="183"/>
      <c r="U181" s="179"/>
      <c r="V181" s="179"/>
      <c r="W181" s="179"/>
      <c r="X181" s="179"/>
      <c r="Y181" s="179"/>
      <c r="Z181" s="179"/>
      <c r="AA181" s="179"/>
      <c r="AB181" s="179"/>
      <c r="AC181" s="179"/>
      <c r="AD181" s="184"/>
      <c r="AT181" s="185" t="s">
        <v>164</v>
      </c>
      <c r="AU181" s="185" t="s">
        <v>102</v>
      </c>
      <c r="AV181" s="11" t="s">
        <v>102</v>
      </c>
      <c r="AW181" s="11" t="s">
        <v>7</v>
      </c>
      <c r="AX181" s="11" t="s">
        <v>81</v>
      </c>
      <c r="AY181" s="185" t="s">
        <v>156</v>
      </c>
    </row>
    <row r="182" spans="2:65" s="12" customFormat="1" ht="22.5" customHeight="1">
      <c r="B182" s="186"/>
      <c r="C182" s="187"/>
      <c r="D182" s="187"/>
      <c r="E182" s="188" t="s">
        <v>5</v>
      </c>
      <c r="F182" s="276" t="s">
        <v>168</v>
      </c>
      <c r="G182" s="277"/>
      <c r="H182" s="277"/>
      <c r="I182" s="277"/>
      <c r="J182" s="187"/>
      <c r="K182" s="189">
        <v>34</v>
      </c>
      <c r="L182" s="187"/>
      <c r="M182" s="187"/>
      <c r="N182" s="187"/>
      <c r="O182" s="187"/>
      <c r="P182" s="187"/>
      <c r="Q182" s="187"/>
      <c r="R182" s="190"/>
      <c r="T182" s="191"/>
      <c r="U182" s="187"/>
      <c r="V182" s="187"/>
      <c r="W182" s="187"/>
      <c r="X182" s="187"/>
      <c r="Y182" s="187"/>
      <c r="Z182" s="187"/>
      <c r="AA182" s="187"/>
      <c r="AB182" s="187"/>
      <c r="AC182" s="187"/>
      <c r="AD182" s="192"/>
      <c r="AT182" s="193" t="s">
        <v>164</v>
      </c>
      <c r="AU182" s="193" t="s">
        <v>102</v>
      </c>
      <c r="AV182" s="12" t="s">
        <v>161</v>
      </c>
      <c r="AW182" s="12" t="s">
        <v>7</v>
      </c>
      <c r="AX182" s="12" t="s">
        <v>86</v>
      </c>
      <c r="AY182" s="193" t="s">
        <v>156</v>
      </c>
    </row>
    <row r="183" spans="2:65" s="1" customFormat="1" ht="22.5" customHeight="1">
      <c r="B183" s="131"/>
      <c r="C183" s="162" t="s">
        <v>228</v>
      </c>
      <c r="D183" s="162" t="s">
        <v>157</v>
      </c>
      <c r="E183" s="163" t="s">
        <v>229</v>
      </c>
      <c r="F183" s="271" t="s">
        <v>230</v>
      </c>
      <c r="G183" s="271"/>
      <c r="H183" s="271"/>
      <c r="I183" s="271"/>
      <c r="J183" s="164" t="s">
        <v>160</v>
      </c>
      <c r="K183" s="165">
        <v>157.30000000000001</v>
      </c>
      <c r="L183" s="166">
        <v>0</v>
      </c>
      <c r="M183" s="273">
        <v>0</v>
      </c>
      <c r="N183" s="273"/>
      <c r="O183" s="273"/>
      <c r="P183" s="272">
        <f>ROUND(V183*K183,2)</f>
        <v>0</v>
      </c>
      <c r="Q183" s="272"/>
      <c r="R183" s="134"/>
      <c r="T183" s="167" t="s">
        <v>5</v>
      </c>
      <c r="U183" s="46" t="s">
        <v>44</v>
      </c>
      <c r="V183" s="117">
        <f>L183+M183</f>
        <v>0</v>
      </c>
      <c r="W183" s="117">
        <f>ROUND(L183*K183,2)</f>
        <v>0</v>
      </c>
      <c r="X183" s="117">
        <f>ROUND(M183*K183,2)</f>
        <v>0</v>
      </c>
      <c r="Y183" s="38"/>
      <c r="Z183" s="168">
        <f>Y183*K183</f>
        <v>0</v>
      </c>
      <c r="AA183" s="168">
        <v>0</v>
      </c>
      <c r="AB183" s="168">
        <f>AA183*K183</f>
        <v>0</v>
      </c>
      <c r="AC183" s="168">
        <v>0</v>
      </c>
      <c r="AD183" s="169">
        <f>AC183*K183</f>
        <v>0</v>
      </c>
      <c r="AR183" s="20" t="s">
        <v>161</v>
      </c>
      <c r="AT183" s="20" t="s">
        <v>157</v>
      </c>
      <c r="AU183" s="20" t="s">
        <v>102</v>
      </c>
      <c r="AY183" s="20" t="s">
        <v>156</v>
      </c>
      <c r="BE183" s="104">
        <f>IF(U183="základní",P183,0)</f>
        <v>0</v>
      </c>
      <c r="BF183" s="104">
        <f>IF(U183="snížená",P183,0)</f>
        <v>0</v>
      </c>
      <c r="BG183" s="104">
        <f>IF(U183="zákl. přenesená",P183,0)</f>
        <v>0</v>
      </c>
      <c r="BH183" s="104">
        <f>IF(U183="sníž. přenesená",P183,0)</f>
        <v>0</v>
      </c>
      <c r="BI183" s="104">
        <f>IF(U183="nulová",P183,0)</f>
        <v>0</v>
      </c>
      <c r="BJ183" s="20" t="s">
        <v>86</v>
      </c>
      <c r="BK183" s="104">
        <f>ROUND(V183*K183,2)</f>
        <v>0</v>
      </c>
      <c r="BL183" s="20" t="s">
        <v>161</v>
      </c>
      <c r="BM183" s="20" t="s">
        <v>231</v>
      </c>
    </row>
    <row r="184" spans="2:65" s="11" customFormat="1" ht="22.5" customHeight="1">
      <c r="B184" s="178"/>
      <c r="C184" s="179"/>
      <c r="D184" s="179"/>
      <c r="E184" s="180" t="s">
        <v>5</v>
      </c>
      <c r="F184" s="274" t="s">
        <v>232</v>
      </c>
      <c r="G184" s="275"/>
      <c r="H184" s="275"/>
      <c r="I184" s="275"/>
      <c r="J184" s="179"/>
      <c r="K184" s="181">
        <v>157.30000000000001</v>
      </c>
      <c r="L184" s="179"/>
      <c r="M184" s="179"/>
      <c r="N184" s="179"/>
      <c r="O184" s="179"/>
      <c r="P184" s="179"/>
      <c r="Q184" s="179"/>
      <c r="R184" s="182"/>
      <c r="T184" s="183"/>
      <c r="U184" s="179"/>
      <c r="V184" s="179"/>
      <c r="W184" s="179"/>
      <c r="X184" s="179"/>
      <c r="Y184" s="179"/>
      <c r="Z184" s="179"/>
      <c r="AA184" s="179"/>
      <c r="AB184" s="179"/>
      <c r="AC184" s="179"/>
      <c r="AD184" s="184"/>
      <c r="AT184" s="185" t="s">
        <v>164</v>
      </c>
      <c r="AU184" s="185" t="s">
        <v>102</v>
      </c>
      <c r="AV184" s="11" t="s">
        <v>102</v>
      </c>
      <c r="AW184" s="11" t="s">
        <v>7</v>
      </c>
      <c r="AX184" s="11" t="s">
        <v>81</v>
      </c>
      <c r="AY184" s="185" t="s">
        <v>156</v>
      </c>
    </row>
    <row r="185" spans="2:65" s="12" customFormat="1" ht="22.5" customHeight="1">
      <c r="B185" s="186"/>
      <c r="C185" s="187"/>
      <c r="D185" s="187"/>
      <c r="E185" s="188" t="s">
        <v>5</v>
      </c>
      <c r="F185" s="276" t="s">
        <v>168</v>
      </c>
      <c r="G185" s="277"/>
      <c r="H185" s="277"/>
      <c r="I185" s="277"/>
      <c r="J185" s="187"/>
      <c r="K185" s="189">
        <v>157.30000000000001</v>
      </c>
      <c r="L185" s="187"/>
      <c r="M185" s="187"/>
      <c r="N185" s="187"/>
      <c r="O185" s="187"/>
      <c r="P185" s="187"/>
      <c r="Q185" s="187"/>
      <c r="R185" s="190"/>
      <c r="T185" s="191"/>
      <c r="U185" s="187"/>
      <c r="V185" s="187"/>
      <c r="W185" s="187"/>
      <c r="X185" s="187"/>
      <c r="Y185" s="187"/>
      <c r="Z185" s="187"/>
      <c r="AA185" s="187"/>
      <c r="AB185" s="187"/>
      <c r="AC185" s="187"/>
      <c r="AD185" s="192"/>
      <c r="AT185" s="193" t="s">
        <v>164</v>
      </c>
      <c r="AU185" s="193" t="s">
        <v>102</v>
      </c>
      <c r="AV185" s="12" t="s">
        <v>161</v>
      </c>
      <c r="AW185" s="12" t="s">
        <v>7</v>
      </c>
      <c r="AX185" s="12" t="s">
        <v>86</v>
      </c>
      <c r="AY185" s="193" t="s">
        <v>156</v>
      </c>
    </row>
    <row r="186" spans="2:65" s="1" customFormat="1" ht="31.5" customHeight="1">
      <c r="B186" s="131"/>
      <c r="C186" s="162" t="s">
        <v>12</v>
      </c>
      <c r="D186" s="162" t="s">
        <v>157</v>
      </c>
      <c r="E186" s="163" t="s">
        <v>233</v>
      </c>
      <c r="F186" s="271" t="s">
        <v>234</v>
      </c>
      <c r="G186" s="271"/>
      <c r="H186" s="271"/>
      <c r="I186" s="271"/>
      <c r="J186" s="164" t="s">
        <v>172</v>
      </c>
      <c r="K186" s="165">
        <v>58.35</v>
      </c>
      <c r="L186" s="166">
        <v>0</v>
      </c>
      <c r="M186" s="273">
        <v>0</v>
      </c>
      <c r="N186" s="273"/>
      <c r="O186" s="273"/>
      <c r="P186" s="272">
        <f>ROUND(V186*K186,2)</f>
        <v>0</v>
      </c>
      <c r="Q186" s="272"/>
      <c r="R186" s="134"/>
      <c r="T186" s="167" t="s">
        <v>5</v>
      </c>
      <c r="U186" s="46" t="s">
        <v>44</v>
      </c>
      <c r="V186" s="117">
        <f>L186+M186</f>
        <v>0</v>
      </c>
      <c r="W186" s="117">
        <f>ROUND(L186*K186,2)</f>
        <v>0</v>
      </c>
      <c r="X186" s="117">
        <f>ROUND(M186*K186,2)</f>
        <v>0</v>
      </c>
      <c r="Y186" s="38"/>
      <c r="Z186" s="168">
        <f>Y186*K186</f>
        <v>0</v>
      </c>
      <c r="AA186" s="168">
        <v>0</v>
      </c>
      <c r="AB186" s="168">
        <f>AA186*K186</f>
        <v>0</v>
      </c>
      <c r="AC186" s="168">
        <v>0</v>
      </c>
      <c r="AD186" s="169">
        <f>AC186*K186</f>
        <v>0</v>
      </c>
      <c r="AR186" s="20" t="s">
        <v>161</v>
      </c>
      <c r="AT186" s="20" t="s">
        <v>157</v>
      </c>
      <c r="AU186" s="20" t="s">
        <v>102</v>
      </c>
      <c r="AY186" s="20" t="s">
        <v>156</v>
      </c>
      <c r="BE186" s="104">
        <f>IF(U186="základní",P186,0)</f>
        <v>0</v>
      </c>
      <c r="BF186" s="104">
        <f>IF(U186="snížená",P186,0)</f>
        <v>0</v>
      </c>
      <c r="BG186" s="104">
        <f>IF(U186="zákl. přenesená",P186,0)</f>
        <v>0</v>
      </c>
      <c r="BH186" s="104">
        <f>IF(U186="sníž. přenesená",P186,0)</f>
        <v>0</v>
      </c>
      <c r="BI186" s="104">
        <f>IF(U186="nulová",P186,0)</f>
        <v>0</v>
      </c>
      <c r="BJ186" s="20" t="s">
        <v>86</v>
      </c>
      <c r="BK186" s="104">
        <f>ROUND(V186*K186,2)</f>
        <v>0</v>
      </c>
      <c r="BL186" s="20" t="s">
        <v>161</v>
      </c>
      <c r="BM186" s="20" t="s">
        <v>235</v>
      </c>
    </row>
    <row r="187" spans="2:65" s="10" customFormat="1" ht="22.5" customHeight="1">
      <c r="B187" s="170"/>
      <c r="C187" s="171"/>
      <c r="D187" s="171"/>
      <c r="E187" s="172" t="s">
        <v>5</v>
      </c>
      <c r="F187" s="282" t="s">
        <v>190</v>
      </c>
      <c r="G187" s="283"/>
      <c r="H187" s="283"/>
      <c r="I187" s="283"/>
      <c r="J187" s="171"/>
      <c r="K187" s="173" t="s">
        <v>5</v>
      </c>
      <c r="L187" s="171"/>
      <c r="M187" s="171"/>
      <c r="N187" s="171"/>
      <c r="O187" s="171"/>
      <c r="P187" s="171"/>
      <c r="Q187" s="171"/>
      <c r="R187" s="174"/>
      <c r="T187" s="175"/>
      <c r="U187" s="171"/>
      <c r="V187" s="171"/>
      <c r="W187" s="171"/>
      <c r="X187" s="171"/>
      <c r="Y187" s="171"/>
      <c r="Z187" s="171"/>
      <c r="AA187" s="171"/>
      <c r="AB187" s="171"/>
      <c r="AC187" s="171"/>
      <c r="AD187" s="176"/>
      <c r="AT187" s="177" t="s">
        <v>164</v>
      </c>
      <c r="AU187" s="177" t="s">
        <v>102</v>
      </c>
      <c r="AV187" s="10" t="s">
        <v>86</v>
      </c>
      <c r="AW187" s="10" t="s">
        <v>7</v>
      </c>
      <c r="AX187" s="10" t="s">
        <v>81</v>
      </c>
      <c r="AY187" s="177" t="s">
        <v>156</v>
      </c>
    </row>
    <row r="188" spans="2:65" s="11" customFormat="1" ht="22.5" customHeight="1">
      <c r="B188" s="178"/>
      <c r="C188" s="179"/>
      <c r="D188" s="179"/>
      <c r="E188" s="180" t="s">
        <v>5</v>
      </c>
      <c r="F188" s="278" t="s">
        <v>236</v>
      </c>
      <c r="G188" s="279"/>
      <c r="H188" s="279"/>
      <c r="I188" s="279"/>
      <c r="J188" s="179"/>
      <c r="K188" s="181">
        <v>4.75</v>
      </c>
      <c r="L188" s="179"/>
      <c r="M188" s="179"/>
      <c r="N188" s="179"/>
      <c r="O188" s="179"/>
      <c r="P188" s="179"/>
      <c r="Q188" s="179"/>
      <c r="R188" s="182"/>
      <c r="T188" s="183"/>
      <c r="U188" s="179"/>
      <c r="V188" s="179"/>
      <c r="W188" s="179"/>
      <c r="X188" s="179"/>
      <c r="Y188" s="179"/>
      <c r="Z188" s="179"/>
      <c r="AA188" s="179"/>
      <c r="AB188" s="179"/>
      <c r="AC188" s="179"/>
      <c r="AD188" s="184"/>
      <c r="AT188" s="185" t="s">
        <v>164</v>
      </c>
      <c r="AU188" s="185" t="s">
        <v>102</v>
      </c>
      <c r="AV188" s="11" t="s">
        <v>102</v>
      </c>
      <c r="AW188" s="11" t="s">
        <v>7</v>
      </c>
      <c r="AX188" s="11" t="s">
        <v>81</v>
      </c>
      <c r="AY188" s="185" t="s">
        <v>156</v>
      </c>
    </row>
    <row r="189" spans="2:65" s="10" customFormat="1" ht="22.5" customHeight="1">
      <c r="B189" s="170"/>
      <c r="C189" s="171"/>
      <c r="D189" s="171"/>
      <c r="E189" s="172" t="s">
        <v>5</v>
      </c>
      <c r="F189" s="280" t="s">
        <v>192</v>
      </c>
      <c r="G189" s="281"/>
      <c r="H189" s="281"/>
      <c r="I189" s="281"/>
      <c r="J189" s="171"/>
      <c r="K189" s="173" t="s">
        <v>5</v>
      </c>
      <c r="L189" s="171"/>
      <c r="M189" s="171"/>
      <c r="N189" s="171"/>
      <c r="O189" s="171"/>
      <c r="P189" s="171"/>
      <c r="Q189" s="171"/>
      <c r="R189" s="174"/>
      <c r="T189" s="175"/>
      <c r="U189" s="171"/>
      <c r="V189" s="171"/>
      <c r="W189" s="171"/>
      <c r="X189" s="171"/>
      <c r="Y189" s="171"/>
      <c r="Z189" s="171"/>
      <c r="AA189" s="171"/>
      <c r="AB189" s="171"/>
      <c r="AC189" s="171"/>
      <c r="AD189" s="176"/>
      <c r="AT189" s="177" t="s">
        <v>164</v>
      </c>
      <c r="AU189" s="177" t="s">
        <v>102</v>
      </c>
      <c r="AV189" s="10" t="s">
        <v>86</v>
      </c>
      <c r="AW189" s="10" t="s">
        <v>7</v>
      </c>
      <c r="AX189" s="10" t="s">
        <v>81</v>
      </c>
      <c r="AY189" s="177" t="s">
        <v>156</v>
      </c>
    </row>
    <row r="190" spans="2:65" s="11" customFormat="1" ht="22.5" customHeight="1">
      <c r="B190" s="178"/>
      <c r="C190" s="179"/>
      <c r="D190" s="179"/>
      <c r="E190" s="180" t="s">
        <v>5</v>
      </c>
      <c r="F190" s="278" t="s">
        <v>237</v>
      </c>
      <c r="G190" s="279"/>
      <c r="H190" s="279"/>
      <c r="I190" s="279"/>
      <c r="J190" s="179"/>
      <c r="K190" s="181">
        <v>5.0999999999999996</v>
      </c>
      <c r="L190" s="179"/>
      <c r="M190" s="179"/>
      <c r="N190" s="179"/>
      <c r="O190" s="179"/>
      <c r="P190" s="179"/>
      <c r="Q190" s="179"/>
      <c r="R190" s="182"/>
      <c r="T190" s="183"/>
      <c r="U190" s="179"/>
      <c r="V190" s="179"/>
      <c r="W190" s="179"/>
      <c r="X190" s="179"/>
      <c r="Y190" s="179"/>
      <c r="Z190" s="179"/>
      <c r="AA190" s="179"/>
      <c r="AB190" s="179"/>
      <c r="AC190" s="179"/>
      <c r="AD190" s="184"/>
      <c r="AT190" s="185" t="s">
        <v>164</v>
      </c>
      <c r="AU190" s="185" t="s">
        <v>102</v>
      </c>
      <c r="AV190" s="11" t="s">
        <v>102</v>
      </c>
      <c r="AW190" s="11" t="s">
        <v>7</v>
      </c>
      <c r="AX190" s="11" t="s">
        <v>81</v>
      </c>
      <c r="AY190" s="185" t="s">
        <v>156</v>
      </c>
    </row>
    <row r="191" spans="2:65" s="10" customFormat="1" ht="22.5" customHeight="1">
      <c r="B191" s="170"/>
      <c r="C191" s="171"/>
      <c r="D191" s="171"/>
      <c r="E191" s="172" t="s">
        <v>5</v>
      </c>
      <c r="F191" s="280" t="s">
        <v>194</v>
      </c>
      <c r="G191" s="281"/>
      <c r="H191" s="281"/>
      <c r="I191" s="281"/>
      <c r="J191" s="171"/>
      <c r="K191" s="173" t="s">
        <v>5</v>
      </c>
      <c r="L191" s="171"/>
      <c r="M191" s="171"/>
      <c r="N191" s="171"/>
      <c r="O191" s="171"/>
      <c r="P191" s="171"/>
      <c r="Q191" s="171"/>
      <c r="R191" s="174"/>
      <c r="T191" s="175"/>
      <c r="U191" s="171"/>
      <c r="V191" s="171"/>
      <c r="W191" s="171"/>
      <c r="X191" s="171"/>
      <c r="Y191" s="171"/>
      <c r="Z191" s="171"/>
      <c r="AA191" s="171"/>
      <c r="AB191" s="171"/>
      <c r="AC191" s="171"/>
      <c r="AD191" s="176"/>
      <c r="AT191" s="177" t="s">
        <v>164</v>
      </c>
      <c r="AU191" s="177" t="s">
        <v>102</v>
      </c>
      <c r="AV191" s="10" t="s">
        <v>86</v>
      </c>
      <c r="AW191" s="10" t="s">
        <v>7</v>
      </c>
      <c r="AX191" s="10" t="s">
        <v>81</v>
      </c>
      <c r="AY191" s="177" t="s">
        <v>156</v>
      </c>
    </row>
    <row r="192" spans="2:65" s="11" customFormat="1" ht="22.5" customHeight="1">
      <c r="B192" s="178"/>
      <c r="C192" s="179"/>
      <c r="D192" s="179"/>
      <c r="E192" s="180" t="s">
        <v>5</v>
      </c>
      <c r="F192" s="278" t="s">
        <v>238</v>
      </c>
      <c r="G192" s="279"/>
      <c r="H192" s="279"/>
      <c r="I192" s="279"/>
      <c r="J192" s="179"/>
      <c r="K192" s="181">
        <v>0.57499999999999996</v>
      </c>
      <c r="L192" s="179"/>
      <c r="M192" s="179"/>
      <c r="N192" s="179"/>
      <c r="O192" s="179"/>
      <c r="P192" s="179"/>
      <c r="Q192" s="179"/>
      <c r="R192" s="182"/>
      <c r="T192" s="183"/>
      <c r="U192" s="179"/>
      <c r="V192" s="179"/>
      <c r="W192" s="179"/>
      <c r="X192" s="179"/>
      <c r="Y192" s="179"/>
      <c r="Z192" s="179"/>
      <c r="AA192" s="179"/>
      <c r="AB192" s="179"/>
      <c r="AC192" s="179"/>
      <c r="AD192" s="184"/>
      <c r="AT192" s="185" t="s">
        <v>164</v>
      </c>
      <c r="AU192" s="185" t="s">
        <v>102</v>
      </c>
      <c r="AV192" s="11" t="s">
        <v>102</v>
      </c>
      <c r="AW192" s="11" t="s">
        <v>7</v>
      </c>
      <c r="AX192" s="11" t="s">
        <v>81</v>
      </c>
      <c r="AY192" s="185" t="s">
        <v>156</v>
      </c>
    </row>
    <row r="193" spans="2:65" s="10" customFormat="1" ht="31.5" customHeight="1">
      <c r="B193" s="170"/>
      <c r="C193" s="171"/>
      <c r="D193" s="171"/>
      <c r="E193" s="172" t="s">
        <v>5</v>
      </c>
      <c r="F193" s="280" t="s">
        <v>239</v>
      </c>
      <c r="G193" s="281"/>
      <c r="H193" s="281"/>
      <c r="I193" s="281"/>
      <c r="J193" s="171"/>
      <c r="K193" s="173" t="s">
        <v>5</v>
      </c>
      <c r="L193" s="171"/>
      <c r="M193" s="171"/>
      <c r="N193" s="171"/>
      <c r="O193" s="171"/>
      <c r="P193" s="171"/>
      <c r="Q193" s="171"/>
      <c r="R193" s="174"/>
      <c r="T193" s="175"/>
      <c r="U193" s="171"/>
      <c r="V193" s="171"/>
      <c r="W193" s="171"/>
      <c r="X193" s="171"/>
      <c r="Y193" s="171"/>
      <c r="Z193" s="171"/>
      <c r="AA193" s="171"/>
      <c r="AB193" s="171"/>
      <c r="AC193" s="171"/>
      <c r="AD193" s="176"/>
      <c r="AT193" s="177" t="s">
        <v>164</v>
      </c>
      <c r="AU193" s="177" t="s">
        <v>102</v>
      </c>
      <c r="AV193" s="10" t="s">
        <v>86</v>
      </c>
      <c r="AW193" s="10" t="s">
        <v>7</v>
      </c>
      <c r="AX193" s="10" t="s">
        <v>81</v>
      </c>
      <c r="AY193" s="177" t="s">
        <v>156</v>
      </c>
    </row>
    <row r="194" spans="2:65" s="11" customFormat="1" ht="22.5" customHeight="1">
      <c r="B194" s="178"/>
      <c r="C194" s="179"/>
      <c r="D194" s="179"/>
      <c r="E194" s="180" t="s">
        <v>5</v>
      </c>
      <c r="F194" s="278" t="s">
        <v>203</v>
      </c>
      <c r="G194" s="279"/>
      <c r="H194" s="279"/>
      <c r="I194" s="279"/>
      <c r="J194" s="179"/>
      <c r="K194" s="181">
        <v>3</v>
      </c>
      <c r="L194" s="179"/>
      <c r="M194" s="179"/>
      <c r="N194" s="179"/>
      <c r="O194" s="179"/>
      <c r="P194" s="179"/>
      <c r="Q194" s="179"/>
      <c r="R194" s="182"/>
      <c r="T194" s="183"/>
      <c r="U194" s="179"/>
      <c r="V194" s="179"/>
      <c r="W194" s="179"/>
      <c r="X194" s="179"/>
      <c r="Y194" s="179"/>
      <c r="Z194" s="179"/>
      <c r="AA194" s="179"/>
      <c r="AB194" s="179"/>
      <c r="AC194" s="179"/>
      <c r="AD194" s="184"/>
      <c r="AT194" s="185" t="s">
        <v>164</v>
      </c>
      <c r="AU194" s="185" t="s">
        <v>102</v>
      </c>
      <c r="AV194" s="11" t="s">
        <v>102</v>
      </c>
      <c r="AW194" s="11" t="s">
        <v>7</v>
      </c>
      <c r="AX194" s="11" t="s">
        <v>81</v>
      </c>
      <c r="AY194" s="185" t="s">
        <v>156</v>
      </c>
    </row>
    <row r="195" spans="2:65" s="10" customFormat="1" ht="22.5" customHeight="1">
      <c r="B195" s="170"/>
      <c r="C195" s="171"/>
      <c r="D195" s="171"/>
      <c r="E195" s="172" t="s">
        <v>5</v>
      </c>
      <c r="F195" s="280" t="s">
        <v>240</v>
      </c>
      <c r="G195" s="281"/>
      <c r="H195" s="281"/>
      <c r="I195" s="281"/>
      <c r="J195" s="171"/>
      <c r="K195" s="173" t="s">
        <v>5</v>
      </c>
      <c r="L195" s="171"/>
      <c r="M195" s="171"/>
      <c r="N195" s="171"/>
      <c r="O195" s="171"/>
      <c r="P195" s="171"/>
      <c r="Q195" s="171"/>
      <c r="R195" s="174"/>
      <c r="T195" s="175"/>
      <c r="U195" s="171"/>
      <c r="V195" s="171"/>
      <c r="W195" s="171"/>
      <c r="X195" s="171"/>
      <c r="Y195" s="171"/>
      <c r="Z195" s="171"/>
      <c r="AA195" s="171"/>
      <c r="AB195" s="171"/>
      <c r="AC195" s="171"/>
      <c r="AD195" s="176"/>
      <c r="AT195" s="177" t="s">
        <v>164</v>
      </c>
      <c r="AU195" s="177" t="s">
        <v>102</v>
      </c>
      <c r="AV195" s="10" t="s">
        <v>86</v>
      </c>
      <c r="AW195" s="10" t="s">
        <v>7</v>
      </c>
      <c r="AX195" s="10" t="s">
        <v>81</v>
      </c>
      <c r="AY195" s="177" t="s">
        <v>156</v>
      </c>
    </row>
    <row r="196" spans="2:65" s="11" customFormat="1" ht="22.5" customHeight="1">
      <c r="B196" s="178"/>
      <c r="C196" s="179"/>
      <c r="D196" s="179"/>
      <c r="E196" s="180" t="s">
        <v>5</v>
      </c>
      <c r="F196" s="278" t="s">
        <v>241</v>
      </c>
      <c r="G196" s="279"/>
      <c r="H196" s="279"/>
      <c r="I196" s="279"/>
      <c r="J196" s="179"/>
      <c r="K196" s="181">
        <v>44.924999999999997</v>
      </c>
      <c r="L196" s="179"/>
      <c r="M196" s="179"/>
      <c r="N196" s="179"/>
      <c r="O196" s="179"/>
      <c r="P196" s="179"/>
      <c r="Q196" s="179"/>
      <c r="R196" s="182"/>
      <c r="T196" s="183"/>
      <c r="U196" s="179"/>
      <c r="V196" s="179"/>
      <c r="W196" s="179"/>
      <c r="X196" s="179"/>
      <c r="Y196" s="179"/>
      <c r="Z196" s="179"/>
      <c r="AA196" s="179"/>
      <c r="AB196" s="179"/>
      <c r="AC196" s="179"/>
      <c r="AD196" s="184"/>
      <c r="AT196" s="185" t="s">
        <v>164</v>
      </c>
      <c r="AU196" s="185" t="s">
        <v>102</v>
      </c>
      <c r="AV196" s="11" t="s">
        <v>102</v>
      </c>
      <c r="AW196" s="11" t="s">
        <v>7</v>
      </c>
      <c r="AX196" s="11" t="s">
        <v>81</v>
      </c>
      <c r="AY196" s="185" t="s">
        <v>156</v>
      </c>
    </row>
    <row r="197" spans="2:65" s="12" customFormat="1" ht="22.5" customHeight="1">
      <c r="B197" s="186"/>
      <c r="C197" s="187"/>
      <c r="D197" s="187"/>
      <c r="E197" s="188" t="s">
        <v>5</v>
      </c>
      <c r="F197" s="276" t="s">
        <v>168</v>
      </c>
      <c r="G197" s="277"/>
      <c r="H197" s="277"/>
      <c r="I197" s="277"/>
      <c r="J197" s="187"/>
      <c r="K197" s="189">
        <v>58.35</v>
      </c>
      <c r="L197" s="187"/>
      <c r="M197" s="187"/>
      <c r="N197" s="187"/>
      <c r="O197" s="187"/>
      <c r="P197" s="187"/>
      <c r="Q197" s="187"/>
      <c r="R197" s="190"/>
      <c r="T197" s="191"/>
      <c r="U197" s="187"/>
      <c r="V197" s="187"/>
      <c r="W197" s="187"/>
      <c r="X197" s="187"/>
      <c r="Y197" s="187"/>
      <c r="Z197" s="187"/>
      <c r="AA197" s="187"/>
      <c r="AB197" s="187"/>
      <c r="AC197" s="187"/>
      <c r="AD197" s="192"/>
      <c r="AT197" s="193" t="s">
        <v>164</v>
      </c>
      <c r="AU197" s="193" t="s">
        <v>102</v>
      </c>
      <c r="AV197" s="12" t="s">
        <v>161</v>
      </c>
      <c r="AW197" s="12" t="s">
        <v>7</v>
      </c>
      <c r="AX197" s="12" t="s">
        <v>86</v>
      </c>
      <c r="AY197" s="193" t="s">
        <v>156</v>
      </c>
    </row>
    <row r="198" spans="2:65" s="9" customFormat="1" ht="29.85" customHeight="1">
      <c r="B198" s="150"/>
      <c r="C198" s="151"/>
      <c r="D198" s="161" t="s">
        <v>114</v>
      </c>
      <c r="E198" s="161"/>
      <c r="F198" s="161"/>
      <c r="G198" s="161"/>
      <c r="H198" s="161"/>
      <c r="I198" s="161"/>
      <c r="J198" s="161"/>
      <c r="K198" s="161"/>
      <c r="L198" s="161"/>
      <c r="M198" s="263">
        <f>BK198</f>
        <v>0</v>
      </c>
      <c r="N198" s="264"/>
      <c r="O198" s="264"/>
      <c r="P198" s="264"/>
      <c r="Q198" s="264"/>
      <c r="R198" s="153"/>
      <c r="T198" s="154"/>
      <c r="U198" s="151"/>
      <c r="V198" s="151"/>
      <c r="W198" s="155">
        <f>SUM(W199:W264)</f>
        <v>0</v>
      </c>
      <c r="X198" s="155">
        <f>SUM(X199:X264)</f>
        <v>0</v>
      </c>
      <c r="Y198" s="151"/>
      <c r="Z198" s="156">
        <f>SUM(Z199:Z264)</f>
        <v>0</v>
      </c>
      <c r="AA198" s="151"/>
      <c r="AB198" s="156">
        <f>SUM(AB199:AB264)</f>
        <v>39.455654880000004</v>
      </c>
      <c r="AC198" s="151"/>
      <c r="AD198" s="157">
        <f>SUM(AD199:AD264)</f>
        <v>0</v>
      </c>
      <c r="AR198" s="158" t="s">
        <v>86</v>
      </c>
      <c r="AT198" s="159" t="s">
        <v>80</v>
      </c>
      <c r="AU198" s="159" t="s">
        <v>86</v>
      </c>
      <c r="AY198" s="158" t="s">
        <v>156</v>
      </c>
      <c r="BK198" s="160">
        <f>SUM(BK199:BK264)</f>
        <v>0</v>
      </c>
    </row>
    <row r="199" spans="2:65" s="1" customFormat="1" ht="44.25" customHeight="1">
      <c r="B199" s="131"/>
      <c r="C199" s="162" t="s">
        <v>242</v>
      </c>
      <c r="D199" s="162" t="s">
        <v>157</v>
      </c>
      <c r="E199" s="163" t="s">
        <v>243</v>
      </c>
      <c r="F199" s="271" t="s">
        <v>244</v>
      </c>
      <c r="G199" s="271"/>
      <c r="H199" s="271"/>
      <c r="I199" s="271"/>
      <c r="J199" s="164" t="s">
        <v>245</v>
      </c>
      <c r="K199" s="165">
        <v>21.6</v>
      </c>
      <c r="L199" s="166">
        <v>0</v>
      </c>
      <c r="M199" s="273">
        <v>0</v>
      </c>
      <c r="N199" s="273"/>
      <c r="O199" s="273"/>
      <c r="P199" s="272">
        <f>ROUND(V199*K199,2)</f>
        <v>0</v>
      </c>
      <c r="Q199" s="272"/>
      <c r="R199" s="134"/>
      <c r="T199" s="167" t="s">
        <v>5</v>
      </c>
      <c r="U199" s="46" t="s">
        <v>44</v>
      </c>
      <c r="V199" s="117">
        <f>L199+M199</f>
        <v>0</v>
      </c>
      <c r="W199" s="117">
        <f>ROUND(L199*K199,2)</f>
        <v>0</v>
      </c>
      <c r="X199" s="117">
        <f>ROUND(M199*K199,2)</f>
        <v>0</v>
      </c>
      <c r="Y199" s="38"/>
      <c r="Z199" s="168">
        <f>Y199*K199</f>
        <v>0</v>
      </c>
      <c r="AA199" s="168">
        <v>0.23058000000000001</v>
      </c>
      <c r="AB199" s="168">
        <f>AA199*K199</f>
        <v>4.9805280000000005</v>
      </c>
      <c r="AC199" s="168">
        <v>0</v>
      </c>
      <c r="AD199" s="169">
        <f>AC199*K199</f>
        <v>0</v>
      </c>
      <c r="AR199" s="20" t="s">
        <v>161</v>
      </c>
      <c r="AT199" s="20" t="s">
        <v>157</v>
      </c>
      <c r="AU199" s="20" t="s">
        <v>102</v>
      </c>
      <c r="AY199" s="20" t="s">
        <v>156</v>
      </c>
      <c r="BE199" s="104">
        <f>IF(U199="základní",P199,0)</f>
        <v>0</v>
      </c>
      <c r="BF199" s="104">
        <f>IF(U199="snížená",P199,0)</f>
        <v>0</v>
      </c>
      <c r="BG199" s="104">
        <f>IF(U199="zákl. přenesená",P199,0)</f>
        <v>0</v>
      </c>
      <c r="BH199" s="104">
        <f>IF(U199="sníž. přenesená",P199,0)</f>
        <v>0</v>
      </c>
      <c r="BI199" s="104">
        <f>IF(U199="nulová",P199,0)</f>
        <v>0</v>
      </c>
      <c r="BJ199" s="20" t="s">
        <v>86</v>
      </c>
      <c r="BK199" s="104">
        <f>ROUND(V199*K199,2)</f>
        <v>0</v>
      </c>
      <c r="BL199" s="20" t="s">
        <v>161</v>
      </c>
      <c r="BM199" s="20" t="s">
        <v>246</v>
      </c>
    </row>
    <row r="200" spans="2:65" s="10" customFormat="1" ht="22.5" customHeight="1">
      <c r="B200" s="170"/>
      <c r="C200" s="171"/>
      <c r="D200" s="171"/>
      <c r="E200" s="172" t="s">
        <v>5</v>
      </c>
      <c r="F200" s="282" t="s">
        <v>247</v>
      </c>
      <c r="G200" s="283"/>
      <c r="H200" s="283"/>
      <c r="I200" s="283"/>
      <c r="J200" s="171"/>
      <c r="K200" s="173" t="s">
        <v>5</v>
      </c>
      <c r="L200" s="171"/>
      <c r="M200" s="171"/>
      <c r="N200" s="171"/>
      <c r="O200" s="171"/>
      <c r="P200" s="171"/>
      <c r="Q200" s="171"/>
      <c r="R200" s="174"/>
      <c r="T200" s="175"/>
      <c r="U200" s="171"/>
      <c r="V200" s="171"/>
      <c r="W200" s="171"/>
      <c r="X200" s="171"/>
      <c r="Y200" s="171"/>
      <c r="Z200" s="171"/>
      <c r="AA200" s="171"/>
      <c r="AB200" s="171"/>
      <c r="AC200" s="171"/>
      <c r="AD200" s="176"/>
      <c r="AT200" s="177" t="s">
        <v>164</v>
      </c>
      <c r="AU200" s="177" t="s">
        <v>102</v>
      </c>
      <c r="AV200" s="10" t="s">
        <v>86</v>
      </c>
      <c r="AW200" s="10" t="s">
        <v>7</v>
      </c>
      <c r="AX200" s="10" t="s">
        <v>81</v>
      </c>
      <c r="AY200" s="177" t="s">
        <v>156</v>
      </c>
    </row>
    <row r="201" spans="2:65" s="11" customFormat="1" ht="22.5" customHeight="1">
      <c r="B201" s="178"/>
      <c r="C201" s="179"/>
      <c r="D201" s="179"/>
      <c r="E201" s="180" t="s">
        <v>5</v>
      </c>
      <c r="F201" s="278" t="s">
        <v>248</v>
      </c>
      <c r="G201" s="279"/>
      <c r="H201" s="279"/>
      <c r="I201" s="279"/>
      <c r="J201" s="179"/>
      <c r="K201" s="181">
        <v>21.6</v>
      </c>
      <c r="L201" s="179"/>
      <c r="M201" s="179"/>
      <c r="N201" s="179"/>
      <c r="O201" s="179"/>
      <c r="P201" s="179"/>
      <c r="Q201" s="179"/>
      <c r="R201" s="182"/>
      <c r="T201" s="183"/>
      <c r="U201" s="179"/>
      <c r="V201" s="179"/>
      <c r="W201" s="179"/>
      <c r="X201" s="179"/>
      <c r="Y201" s="179"/>
      <c r="Z201" s="179"/>
      <c r="AA201" s="179"/>
      <c r="AB201" s="179"/>
      <c r="AC201" s="179"/>
      <c r="AD201" s="184"/>
      <c r="AT201" s="185" t="s">
        <v>164</v>
      </c>
      <c r="AU201" s="185" t="s">
        <v>102</v>
      </c>
      <c r="AV201" s="11" t="s">
        <v>102</v>
      </c>
      <c r="AW201" s="11" t="s">
        <v>7</v>
      </c>
      <c r="AX201" s="11" t="s">
        <v>81</v>
      </c>
      <c r="AY201" s="185" t="s">
        <v>156</v>
      </c>
    </row>
    <row r="202" spans="2:65" s="12" customFormat="1" ht="22.5" customHeight="1">
      <c r="B202" s="186"/>
      <c r="C202" s="187"/>
      <c r="D202" s="187"/>
      <c r="E202" s="188" t="s">
        <v>5</v>
      </c>
      <c r="F202" s="276" t="s">
        <v>168</v>
      </c>
      <c r="G202" s="277"/>
      <c r="H202" s="277"/>
      <c r="I202" s="277"/>
      <c r="J202" s="187"/>
      <c r="K202" s="189">
        <v>21.6</v>
      </c>
      <c r="L202" s="187"/>
      <c r="M202" s="187"/>
      <c r="N202" s="187"/>
      <c r="O202" s="187"/>
      <c r="P202" s="187"/>
      <c r="Q202" s="187"/>
      <c r="R202" s="190"/>
      <c r="T202" s="191"/>
      <c r="U202" s="187"/>
      <c r="V202" s="187"/>
      <c r="W202" s="187"/>
      <c r="X202" s="187"/>
      <c r="Y202" s="187"/>
      <c r="Z202" s="187"/>
      <c r="AA202" s="187"/>
      <c r="AB202" s="187"/>
      <c r="AC202" s="187"/>
      <c r="AD202" s="192"/>
      <c r="AT202" s="193" t="s">
        <v>164</v>
      </c>
      <c r="AU202" s="193" t="s">
        <v>102</v>
      </c>
      <c r="AV202" s="12" t="s">
        <v>161</v>
      </c>
      <c r="AW202" s="12" t="s">
        <v>7</v>
      </c>
      <c r="AX202" s="12" t="s">
        <v>86</v>
      </c>
      <c r="AY202" s="193" t="s">
        <v>156</v>
      </c>
    </row>
    <row r="203" spans="2:65" s="1" customFormat="1" ht="22.5" customHeight="1">
      <c r="B203" s="131"/>
      <c r="C203" s="162" t="s">
        <v>249</v>
      </c>
      <c r="D203" s="162" t="s">
        <v>157</v>
      </c>
      <c r="E203" s="163" t="s">
        <v>250</v>
      </c>
      <c r="F203" s="271" t="s">
        <v>251</v>
      </c>
      <c r="G203" s="271"/>
      <c r="H203" s="271"/>
      <c r="I203" s="271"/>
      <c r="J203" s="164" t="s">
        <v>172</v>
      </c>
      <c r="K203" s="165">
        <v>13.558</v>
      </c>
      <c r="L203" s="166">
        <v>0</v>
      </c>
      <c r="M203" s="273">
        <v>0</v>
      </c>
      <c r="N203" s="273"/>
      <c r="O203" s="273"/>
      <c r="P203" s="272">
        <f>ROUND(V203*K203,2)</f>
        <v>0</v>
      </c>
      <c r="Q203" s="272"/>
      <c r="R203" s="134"/>
      <c r="T203" s="167" t="s">
        <v>5</v>
      </c>
      <c r="U203" s="46" t="s">
        <v>44</v>
      </c>
      <c r="V203" s="117">
        <f>L203+M203</f>
        <v>0</v>
      </c>
      <c r="W203" s="117">
        <f>ROUND(L203*K203,2)</f>
        <v>0</v>
      </c>
      <c r="X203" s="117">
        <f>ROUND(M203*K203,2)</f>
        <v>0</v>
      </c>
      <c r="Y203" s="38"/>
      <c r="Z203" s="168">
        <f>Y203*K203</f>
        <v>0</v>
      </c>
      <c r="AA203" s="168">
        <v>2.2563399999999998</v>
      </c>
      <c r="AB203" s="168">
        <f>AA203*K203</f>
        <v>30.591457719999998</v>
      </c>
      <c r="AC203" s="168">
        <v>0</v>
      </c>
      <c r="AD203" s="169">
        <f>AC203*K203</f>
        <v>0</v>
      </c>
      <c r="AR203" s="20" t="s">
        <v>161</v>
      </c>
      <c r="AT203" s="20" t="s">
        <v>157</v>
      </c>
      <c r="AU203" s="20" t="s">
        <v>102</v>
      </c>
      <c r="AY203" s="20" t="s">
        <v>156</v>
      </c>
      <c r="BE203" s="104">
        <f>IF(U203="základní",P203,0)</f>
        <v>0</v>
      </c>
      <c r="BF203" s="104">
        <f>IF(U203="snížená",P203,0)</f>
        <v>0</v>
      </c>
      <c r="BG203" s="104">
        <f>IF(U203="zákl. přenesená",P203,0)</f>
        <v>0</v>
      </c>
      <c r="BH203" s="104">
        <f>IF(U203="sníž. přenesená",P203,0)</f>
        <v>0</v>
      </c>
      <c r="BI203" s="104">
        <f>IF(U203="nulová",P203,0)</f>
        <v>0</v>
      </c>
      <c r="BJ203" s="20" t="s">
        <v>86</v>
      </c>
      <c r="BK203" s="104">
        <f>ROUND(V203*K203,2)</f>
        <v>0</v>
      </c>
      <c r="BL203" s="20" t="s">
        <v>161</v>
      </c>
      <c r="BM203" s="20" t="s">
        <v>252</v>
      </c>
    </row>
    <row r="204" spans="2:65" s="10" customFormat="1" ht="22.5" customHeight="1">
      <c r="B204" s="170"/>
      <c r="C204" s="171"/>
      <c r="D204" s="171"/>
      <c r="E204" s="172" t="s">
        <v>5</v>
      </c>
      <c r="F204" s="282" t="s">
        <v>190</v>
      </c>
      <c r="G204" s="283"/>
      <c r="H204" s="283"/>
      <c r="I204" s="283"/>
      <c r="J204" s="171"/>
      <c r="K204" s="173" t="s">
        <v>5</v>
      </c>
      <c r="L204" s="171"/>
      <c r="M204" s="171"/>
      <c r="N204" s="171"/>
      <c r="O204" s="171"/>
      <c r="P204" s="171"/>
      <c r="Q204" s="171"/>
      <c r="R204" s="174"/>
      <c r="T204" s="175"/>
      <c r="U204" s="171"/>
      <c r="V204" s="171"/>
      <c r="W204" s="171"/>
      <c r="X204" s="171"/>
      <c r="Y204" s="171"/>
      <c r="Z204" s="171"/>
      <c r="AA204" s="171"/>
      <c r="AB204" s="171"/>
      <c r="AC204" s="171"/>
      <c r="AD204" s="176"/>
      <c r="AT204" s="177" t="s">
        <v>164</v>
      </c>
      <c r="AU204" s="177" t="s">
        <v>102</v>
      </c>
      <c r="AV204" s="10" t="s">
        <v>86</v>
      </c>
      <c r="AW204" s="10" t="s">
        <v>7</v>
      </c>
      <c r="AX204" s="10" t="s">
        <v>81</v>
      </c>
      <c r="AY204" s="177" t="s">
        <v>156</v>
      </c>
    </row>
    <row r="205" spans="2:65" s="11" customFormat="1" ht="22.5" customHeight="1">
      <c r="B205" s="178"/>
      <c r="C205" s="179"/>
      <c r="D205" s="179"/>
      <c r="E205" s="180" t="s">
        <v>5</v>
      </c>
      <c r="F205" s="278" t="s">
        <v>253</v>
      </c>
      <c r="G205" s="279"/>
      <c r="H205" s="279"/>
      <c r="I205" s="279"/>
      <c r="J205" s="179"/>
      <c r="K205" s="181">
        <v>5.7</v>
      </c>
      <c r="L205" s="179"/>
      <c r="M205" s="179"/>
      <c r="N205" s="179"/>
      <c r="O205" s="179"/>
      <c r="P205" s="179"/>
      <c r="Q205" s="179"/>
      <c r="R205" s="182"/>
      <c r="T205" s="183"/>
      <c r="U205" s="179"/>
      <c r="V205" s="179"/>
      <c r="W205" s="179"/>
      <c r="X205" s="179"/>
      <c r="Y205" s="179"/>
      <c r="Z205" s="179"/>
      <c r="AA205" s="179"/>
      <c r="AB205" s="179"/>
      <c r="AC205" s="179"/>
      <c r="AD205" s="184"/>
      <c r="AT205" s="185" t="s">
        <v>164</v>
      </c>
      <c r="AU205" s="185" t="s">
        <v>102</v>
      </c>
      <c r="AV205" s="11" t="s">
        <v>102</v>
      </c>
      <c r="AW205" s="11" t="s">
        <v>7</v>
      </c>
      <c r="AX205" s="11" t="s">
        <v>81</v>
      </c>
      <c r="AY205" s="185" t="s">
        <v>156</v>
      </c>
    </row>
    <row r="206" spans="2:65" s="10" customFormat="1" ht="22.5" customHeight="1">
      <c r="B206" s="170"/>
      <c r="C206" s="171"/>
      <c r="D206" s="171"/>
      <c r="E206" s="172" t="s">
        <v>5</v>
      </c>
      <c r="F206" s="280" t="s">
        <v>192</v>
      </c>
      <c r="G206" s="281"/>
      <c r="H206" s="281"/>
      <c r="I206" s="281"/>
      <c r="J206" s="171"/>
      <c r="K206" s="173" t="s">
        <v>5</v>
      </c>
      <c r="L206" s="171"/>
      <c r="M206" s="171"/>
      <c r="N206" s="171"/>
      <c r="O206" s="171"/>
      <c r="P206" s="171"/>
      <c r="Q206" s="171"/>
      <c r="R206" s="174"/>
      <c r="T206" s="175"/>
      <c r="U206" s="171"/>
      <c r="V206" s="171"/>
      <c r="W206" s="171"/>
      <c r="X206" s="171"/>
      <c r="Y206" s="171"/>
      <c r="Z206" s="171"/>
      <c r="AA206" s="171"/>
      <c r="AB206" s="171"/>
      <c r="AC206" s="171"/>
      <c r="AD206" s="176"/>
      <c r="AT206" s="177" t="s">
        <v>164</v>
      </c>
      <c r="AU206" s="177" t="s">
        <v>102</v>
      </c>
      <c r="AV206" s="10" t="s">
        <v>86</v>
      </c>
      <c r="AW206" s="10" t="s">
        <v>7</v>
      </c>
      <c r="AX206" s="10" t="s">
        <v>81</v>
      </c>
      <c r="AY206" s="177" t="s">
        <v>156</v>
      </c>
    </row>
    <row r="207" spans="2:65" s="11" customFormat="1" ht="22.5" customHeight="1">
      <c r="B207" s="178"/>
      <c r="C207" s="179"/>
      <c r="D207" s="179"/>
      <c r="E207" s="180" t="s">
        <v>5</v>
      </c>
      <c r="F207" s="278" t="s">
        <v>254</v>
      </c>
      <c r="G207" s="279"/>
      <c r="H207" s="279"/>
      <c r="I207" s="279"/>
      <c r="J207" s="179"/>
      <c r="K207" s="181">
        <v>3.8679999999999999</v>
      </c>
      <c r="L207" s="179"/>
      <c r="M207" s="179"/>
      <c r="N207" s="179"/>
      <c r="O207" s="179"/>
      <c r="P207" s="179"/>
      <c r="Q207" s="179"/>
      <c r="R207" s="182"/>
      <c r="T207" s="183"/>
      <c r="U207" s="179"/>
      <c r="V207" s="179"/>
      <c r="W207" s="179"/>
      <c r="X207" s="179"/>
      <c r="Y207" s="179"/>
      <c r="Z207" s="179"/>
      <c r="AA207" s="179"/>
      <c r="AB207" s="179"/>
      <c r="AC207" s="179"/>
      <c r="AD207" s="184"/>
      <c r="AT207" s="185" t="s">
        <v>164</v>
      </c>
      <c r="AU207" s="185" t="s">
        <v>102</v>
      </c>
      <c r="AV207" s="11" t="s">
        <v>102</v>
      </c>
      <c r="AW207" s="11" t="s">
        <v>7</v>
      </c>
      <c r="AX207" s="11" t="s">
        <v>81</v>
      </c>
      <c r="AY207" s="185" t="s">
        <v>156</v>
      </c>
    </row>
    <row r="208" spans="2:65" s="10" customFormat="1" ht="22.5" customHeight="1">
      <c r="B208" s="170"/>
      <c r="C208" s="171"/>
      <c r="D208" s="171"/>
      <c r="E208" s="172" t="s">
        <v>5</v>
      </c>
      <c r="F208" s="280" t="s">
        <v>194</v>
      </c>
      <c r="G208" s="281"/>
      <c r="H208" s="281"/>
      <c r="I208" s="281"/>
      <c r="J208" s="171"/>
      <c r="K208" s="173" t="s">
        <v>5</v>
      </c>
      <c r="L208" s="171"/>
      <c r="M208" s="171"/>
      <c r="N208" s="171"/>
      <c r="O208" s="171"/>
      <c r="P208" s="171"/>
      <c r="Q208" s="171"/>
      <c r="R208" s="174"/>
      <c r="T208" s="175"/>
      <c r="U208" s="171"/>
      <c r="V208" s="171"/>
      <c r="W208" s="171"/>
      <c r="X208" s="171"/>
      <c r="Y208" s="171"/>
      <c r="Z208" s="171"/>
      <c r="AA208" s="171"/>
      <c r="AB208" s="171"/>
      <c r="AC208" s="171"/>
      <c r="AD208" s="176"/>
      <c r="AT208" s="177" t="s">
        <v>164</v>
      </c>
      <c r="AU208" s="177" t="s">
        <v>102</v>
      </c>
      <c r="AV208" s="10" t="s">
        <v>86</v>
      </c>
      <c r="AW208" s="10" t="s">
        <v>7</v>
      </c>
      <c r="AX208" s="10" t="s">
        <v>81</v>
      </c>
      <c r="AY208" s="177" t="s">
        <v>156</v>
      </c>
    </row>
    <row r="209" spans="2:65" s="11" customFormat="1" ht="22.5" customHeight="1">
      <c r="B209" s="178"/>
      <c r="C209" s="179"/>
      <c r="D209" s="179"/>
      <c r="E209" s="180" t="s">
        <v>5</v>
      </c>
      <c r="F209" s="278" t="s">
        <v>255</v>
      </c>
      <c r="G209" s="279"/>
      <c r="H209" s="279"/>
      <c r="I209" s="279"/>
      <c r="J209" s="179"/>
      <c r="K209" s="181">
        <v>2.0699999999999998</v>
      </c>
      <c r="L209" s="179"/>
      <c r="M209" s="179"/>
      <c r="N209" s="179"/>
      <c r="O209" s="179"/>
      <c r="P209" s="179"/>
      <c r="Q209" s="179"/>
      <c r="R209" s="182"/>
      <c r="T209" s="183"/>
      <c r="U209" s="179"/>
      <c r="V209" s="179"/>
      <c r="W209" s="179"/>
      <c r="X209" s="179"/>
      <c r="Y209" s="179"/>
      <c r="Z209" s="179"/>
      <c r="AA209" s="179"/>
      <c r="AB209" s="179"/>
      <c r="AC209" s="179"/>
      <c r="AD209" s="184"/>
      <c r="AT209" s="185" t="s">
        <v>164</v>
      </c>
      <c r="AU209" s="185" t="s">
        <v>102</v>
      </c>
      <c r="AV209" s="11" t="s">
        <v>102</v>
      </c>
      <c r="AW209" s="11" t="s">
        <v>7</v>
      </c>
      <c r="AX209" s="11" t="s">
        <v>81</v>
      </c>
      <c r="AY209" s="185" t="s">
        <v>156</v>
      </c>
    </row>
    <row r="210" spans="2:65" s="10" customFormat="1" ht="22.5" customHeight="1">
      <c r="B210" s="170"/>
      <c r="C210" s="171"/>
      <c r="D210" s="171"/>
      <c r="E210" s="172" t="s">
        <v>5</v>
      </c>
      <c r="F210" s="280" t="s">
        <v>256</v>
      </c>
      <c r="G210" s="281"/>
      <c r="H210" s="281"/>
      <c r="I210" s="281"/>
      <c r="J210" s="171"/>
      <c r="K210" s="173" t="s">
        <v>5</v>
      </c>
      <c r="L210" s="171"/>
      <c r="M210" s="171"/>
      <c r="N210" s="171"/>
      <c r="O210" s="171"/>
      <c r="P210" s="171"/>
      <c r="Q210" s="171"/>
      <c r="R210" s="174"/>
      <c r="T210" s="175"/>
      <c r="U210" s="171"/>
      <c r="V210" s="171"/>
      <c r="W210" s="171"/>
      <c r="X210" s="171"/>
      <c r="Y210" s="171"/>
      <c r="Z210" s="171"/>
      <c r="AA210" s="171"/>
      <c r="AB210" s="171"/>
      <c r="AC210" s="171"/>
      <c r="AD210" s="176"/>
      <c r="AT210" s="177" t="s">
        <v>164</v>
      </c>
      <c r="AU210" s="177" t="s">
        <v>102</v>
      </c>
      <c r="AV210" s="10" t="s">
        <v>86</v>
      </c>
      <c r="AW210" s="10" t="s">
        <v>7</v>
      </c>
      <c r="AX210" s="10" t="s">
        <v>81</v>
      </c>
      <c r="AY210" s="177" t="s">
        <v>156</v>
      </c>
    </row>
    <row r="211" spans="2:65" s="11" customFormat="1" ht="22.5" customHeight="1">
      <c r="B211" s="178"/>
      <c r="C211" s="179"/>
      <c r="D211" s="179"/>
      <c r="E211" s="180" t="s">
        <v>5</v>
      </c>
      <c r="F211" s="278" t="s">
        <v>207</v>
      </c>
      <c r="G211" s="279"/>
      <c r="H211" s="279"/>
      <c r="I211" s="279"/>
      <c r="J211" s="179"/>
      <c r="K211" s="181">
        <v>1.92</v>
      </c>
      <c r="L211" s="179"/>
      <c r="M211" s="179"/>
      <c r="N211" s="179"/>
      <c r="O211" s="179"/>
      <c r="P211" s="179"/>
      <c r="Q211" s="179"/>
      <c r="R211" s="182"/>
      <c r="T211" s="183"/>
      <c r="U211" s="179"/>
      <c r="V211" s="179"/>
      <c r="W211" s="179"/>
      <c r="X211" s="179"/>
      <c r="Y211" s="179"/>
      <c r="Z211" s="179"/>
      <c r="AA211" s="179"/>
      <c r="AB211" s="179"/>
      <c r="AC211" s="179"/>
      <c r="AD211" s="184"/>
      <c r="AT211" s="185" t="s">
        <v>164</v>
      </c>
      <c r="AU211" s="185" t="s">
        <v>102</v>
      </c>
      <c r="AV211" s="11" t="s">
        <v>102</v>
      </c>
      <c r="AW211" s="11" t="s">
        <v>7</v>
      </c>
      <c r="AX211" s="11" t="s">
        <v>81</v>
      </c>
      <c r="AY211" s="185" t="s">
        <v>156</v>
      </c>
    </row>
    <row r="212" spans="2:65" s="12" customFormat="1" ht="22.5" customHeight="1">
      <c r="B212" s="186"/>
      <c r="C212" s="187"/>
      <c r="D212" s="187"/>
      <c r="E212" s="188" t="s">
        <v>5</v>
      </c>
      <c r="F212" s="276" t="s">
        <v>168</v>
      </c>
      <c r="G212" s="277"/>
      <c r="H212" s="277"/>
      <c r="I212" s="277"/>
      <c r="J212" s="187"/>
      <c r="K212" s="189">
        <v>13.558</v>
      </c>
      <c r="L212" s="187"/>
      <c r="M212" s="187"/>
      <c r="N212" s="187"/>
      <c r="O212" s="187"/>
      <c r="P212" s="187"/>
      <c r="Q212" s="187"/>
      <c r="R212" s="190"/>
      <c r="T212" s="191"/>
      <c r="U212" s="187"/>
      <c r="V212" s="187"/>
      <c r="W212" s="187"/>
      <c r="X212" s="187"/>
      <c r="Y212" s="187"/>
      <c r="Z212" s="187"/>
      <c r="AA212" s="187"/>
      <c r="AB212" s="187"/>
      <c r="AC212" s="187"/>
      <c r="AD212" s="192"/>
      <c r="AT212" s="193" t="s">
        <v>164</v>
      </c>
      <c r="AU212" s="193" t="s">
        <v>102</v>
      </c>
      <c r="AV212" s="12" t="s">
        <v>161</v>
      </c>
      <c r="AW212" s="12" t="s">
        <v>7</v>
      </c>
      <c r="AX212" s="12" t="s">
        <v>86</v>
      </c>
      <c r="AY212" s="193" t="s">
        <v>156</v>
      </c>
    </row>
    <row r="213" spans="2:65" s="1" customFormat="1" ht="22.5" customHeight="1">
      <c r="B213" s="131"/>
      <c r="C213" s="162" t="s">
        <v>257</v>
      </c>
      <c r="D213" s="162" t="s">
        <v>157</v>
      </c>
      <c r="E213" s="163" t="s">
        <v>258</v>
      </c>
      <c r="F213" s="271" t="s">
        <v>259</v>
      </c>
      <c r="G213" s="271"/>
      <c r="H213" s="271"/>
      <c r="I213" s="271"/>
      <c r="J213" s="164" t="s">
        <v>160</v>
      </c>
      <c r="K213" s="165">
        <v>4.25</v>
      </c>
      <c r="L213" s="166">
        <v>0</v>
      </c>
      <c r="M213" s="273">
        <v>0</v>
      </c>
      <c r="N213" s="273"/>
      <c r="O213" s="273"/>
      <c r="P213" s="272">
        <f>ROUND(V213*K213,2)</f>
        <v>0</v>
      </c>
      <c r="Q213" s="272"/>
      <c r="R213" s="134"/>
      <c r="T213" s="167" t="s">
        <v>5</v>
      </c>
      <c r="U213" s="46" t="s">
        <v>44</v>
      </c>
      <c r="V213" s="117">
        <f>L213+M213</f>
        <v>0</v>
      </c>
      <c r="W213" s="117">
        <f>ROUND(L213*K213,2)</f>
        <v>0</v>
      </c>
      <c r="X213" s="117">
        <f>ROUND(M213*K213,2)</f>
        <v>0</v>
      </c>
      <c r="Y213" s="38"/>
      <c r="Z213" s="168">
        <f>Y213*K213</f>
        <v>0</v>
      </c>
      <c r="AA213" s="168">
        <v>1.0300000000000001E-3</v>
      </c>
      <c r="AB213" s="168">
        <f>AA213*K213</f>
        <v>4.3775000000000003E-3</v>
      </c>
      <c r="AC213" s="168">
        <v>0</v>
      </c>
      <c r="AD213" s="169">
        <f>AC213*K213</f>
        <v>0</v>
      </c>
      <c r="AR213" s="20" t="s">
        <v>161</v>
      </c>
      <c r="AT213" s="20" t="s">
        <v>157</v>
      </c>
      <c r="AU213" s="20" t="s">
        <v>102</v>
      </c>
      <c r="AY213" s="20" t="s">
        <v>156</v>
      </c>
      <c r="BE213" s="104">
        <f>IF(U213="základní",P213,0)</f>
        <v>0</v>
      </c>
      <c r="BF213" s="104">
        <f>IF(U213="snížená",P213,0)</f>
        <v>0</v>
      </c>
      <c r="BG213" s="104">
        <f>IF(U213="zákl. přenesená",P213,0)</f>
        <v>0</v>
      </c>
      <c r="BH213" s="104">
        <f>IF(U213="sníž. přenesená",P213,0)</f>
        <v>0</v>
      </c>
      <c r="BI213" s="104">
        <f>IF(U213="nulová",P213,0)</f>
        <v>0</v>
      </c>
      <c r="BJ213" s="20" t="s">
        <v>86</v>
      </c>
      <c r="BK213" s="104">
        <f>ROUND(V213*K213,2)</f>
        <v>0</v>
      </c>
      <c r="BL213" s="20" t="s">
        <v>161</v>
      </c>
      <c r="BM213" s="20" t="s">
        <v>260</v>
      </c>
    </row>
    <row r="214" spans="2:65" s="10" customFormat="1" ht="22.5" customHeight="1">
      <c r="B214" s="170"/>
      <c r="C214" s="171"/>
      <c r="D214" s="171"/>
      <c r="E214" s="172" t="s">
        <v>5</v>
      </c>
      <c r="F214" s="282" t="s">
        <v>192</v>
      </c>
      <c r="G214" s="283"/>
      <c r="H214" s="283"/>
      <c r="I214" s="283"/>
      <c r="J214" s="171"/>
      <c r="K214" s="173" t="s">
        <v>5</v>
      </c>
      <c r="L214" s="171"/>
      <c r="M214" s="171"/>
      <c r="N214" s="171"/>
      <c r="O214" s="171"/>
      <c r="P214" s="171"/>
      <c r="Q214" s="171"/>
      <c r="R214" s="174"/>
      <c r="T214" s="175"/>
      <c r="U214" s="171"/>
      <c r="V214" s="171"/>
      <c r="W214" s="171"/>
      <c r="X214" s="171"/>
      <c r="Y214" s="171"/>
      <c r="Z214" s="171"/>
      <c r="AA214" s="171"/>
      <c r="AB214" s="171"/>
      <c r="AC214" s="171"/>
      <c r="AD214" s="176"/>
      <c r="AT214" s="177" t="s">
        <v>164</v>
      </c>
      <c r="AU214" s="177" t="s">
        <v>102</v>
      </c>
      <c r="AV214" s="10" t="s">
        <v>86</v>
      </c>
      <c r="AW214" s="10" t="s">
        <v>7</v>
      </c>
      <c r="AX214" s="10" t="s">
        <v>81</v>
      </c>
      <c r="AY214" s="177" t="s">
        <v>156</v>
      </c>
    </row>
    <row r="215" spans="2:65" s="11" customFormat="1" ht="22.5" customHeight="1">
      <c r="B215" s="178"/>
      <c r="C215" s="179"/>
      <c r="D215" s="179"/>
      <c r="E215" s="180" t="s">
        <v>5</v>
      </c>
      <c r="F215" s="278" t="s">
        <v>261</v>
      </c>
      <c r="G215" s="279"/>
      <c r="H215" s="279"/>
      <c r="I215" s="279"/>
      <c r="J215" s="179"/>
      <c r="K215" s="181">
        <v>4.25</v>
      </c>
      <c r="L215" s="179"/>
      <c r="M215" s="179"/>
      <c r="N215" s="179"/>
      <c r="O215" s="179"/>
      <c r="P215" s="179"/>
      <c r="Q215" s="179"/>
      <c r="R215" s="182"/>
      <c r="T215" s="183"/>
      <c r="U215" s="179"/>
      <c r="V215" s="179"/>
      <c r="W215" s="179"/>
      <c r="X215" s="179"/>
      <c r="Y215" s="179"/>
      <c r="Z215" s="179"/>
      <c r="AA215" s="179"/>
      <c r="AB215" s="179"/>
      <c r="AC215" s="179"/>
      <c r="AD215" s="184"/>
      <c r="AT215" s="185" t="s">
        <v>164</v>
      </c>
      <c r="AU215" s="185" t="s">
        <v>102</v>
      </c>
      <c r="AV215" s="11" t="s">
        <v>102</v>
      </c>
      <c r="AW215" s="11" t="s">
        <v>7</v>
      </c>
      <c r="AX215" s="11" t="s">
        <v>81</v>
      </c>
      <c r="AY215" s="185" t="s">
        <v>156</v>
      </c>
    </row>
    <row r="216" spans="2:65" s="12" customFormat="1" ht="22.5" customHeight="1">
      <c r="B216" s="186"/>
      <c r="C216" s="187"/>
      <c r="D216" s="187"/>
      <c r="E216" s="188" t="s">
        <v>5</v>
      </c>
      <c r="F216" s="276" t="s">
        <v>168</v>
      </c>
      <c r="G216" s="277"/>
      <c r="H216" s="277"/>
      <c r="I216" s="277"/>
      <c r="J216" s="187"/>
      <c r="K216" s="189">
        <v>4.25</v>
      </c>
      <c r="L216" s="187"/>
      <c r="M216" s="187"/>
      <c r="N216" s="187"/>
      <c r="O216" s="187"/>
      <c r="P216" s="187"/>
      <c r="Q216" s="187"/>
      <c r="R216" s="190"/>
      <c r="T216" s="191"/>
      <c r="U216" s="187"/>
      <c r="V216" s="187"/>
      <c r="W216" s="187"/>
      <c r="X216" s="187"/>
      <c r="Y216" s="187"/>
      <c r="Z216" s="187"/>
      <c r="AA216" s="187"/>
      <c r="AB216" s="187"/>
      <c r="AC216" s="187"/>
      <c r="AD216" s="192"/>
      <c r="AT216" s="193" t="s">
        <v>164</v>
      </c>
      <c r="AU216" s="193" t="s">
        <v>102</v>
      </c>
      <c r="AV216" s="12" t="s">
        <v>161</v>
      </c>
      <c r="AW216" s="12" t="s">
        <v>7</v>
      </c>
      <c r="AX216" s="12" t="s">
        <v>86</v>
      </c>
      <c r="AY216" s="193" t="s">
        <v>156</v>
      </c>
    </row>
    <row r="217" spans="2:65" s="1" customFormat="1" ht="22.5" customHeight="1">
      <c r="B217" s="131"/>
      <c r="C217" s="162" t="s">
        <v>262</v>
      </c>
      <c r="D217" s="162" t="s">
        <v>157</v>
      </c>
      <c r="E217" s="163" t="s">
        <v>263</v>
      </c>
      <c r="F217" s="271" t="s">
        <v>264</v>
      </c>
      <c r="G217" s="271"/>
      <c r="H217" s="271"/>
      <c r="I217" s="271"/>
      <c r="J217" s="164" t="s">
        <v>160</v>
      </c>
      <c r="K217" s="165">
        <v>4.25</v>
      </c>
      <c r="L217" s="166">
        <v>0</v>
      </c>
      <c r="M217" s="273">
        <v>0</v>
      </c>
      <c r="N217" s="273"/>
      <c r="O217" s="273"/>
      <c r="P217" s="272">
        <f>ROUND(V217*K217,2)</f>
        <v>0</v>
      </c>
      <c r="Q217" s="272"/>
      <c r="R217" s="134"/>
      <c r="T217" s="167" t="s">
        <v>5</v>
      </c>
      <c r="U217" s="46" t="s">
        <v>44</v>
      </c>
      <c r="V217" s="117">
        <f>L217+M217</f>
        <v>0</v>
      </c>
      <c r="W217" s="117">
        <f>ROUND(L217*K217,2)</f>
        <v>0</v>
      </c>
      <c r="X217" s="117">
        <f>ROUND(M217*K217,2)</f>
        <v>0</v>
      </c>
      <c r="Y217" s="38"/>
      <c r="Z217" s="168">
        <f>Y217*K217</f>
        <v>0</v>
      </c>
      <c r="AA217" s="168">
        <v>0</v>
      </c>
      <c r="AB217" s="168">
        <f>AA217*K217</f>
        <v>0</v>
      </c>
      <c r="AC217" s="168">
        <v>0</v>
      </c>
      <c r="AD217" s="169">
        <f>AC217*K217</f>
        <v>0</v>
      </c>
      <c r="AR217" s="20" t="s">
        <v>161</v>
      </c>
      <c r="AT217" s="20" t="s">
        <v>157</v>
      </c>
      <c r="AU217" s="20" t="s">
        <v>102</v>
      </c>
      <c r="AY217" s="20" t="s">
        <v>156</v>
      </c>
      <c r="BE217" s="104">
        <f>IF(U217="základní",P217,0)</f>
        <v>0</v>
      </c>
      <c r="BF217" s="104">
        <f>IF(U217="snížená",P217,0)</f>
        <v>0</v>
      </c>
      <c r="BG217" s="104">
        <f>IF(U217="zákl. přenesená",P217,0)</f>
        <v>0</v>
      </c>
      <c r="BH217" s="104">
        <f>IF(U217="sníž. přenesená",P217,0)</f>
        <v>0</v>
      </c>
      <c r="BI217" s="104">
        <f>IF(U217="nulová",P217,0)</f>
        <v>0</v>
      </c>
      <c r="BJ217" s="20" t="s">
        <v>86</v>
      </c>
      <c r="BK217" s="104">
        <f>ROUND(V217*K217,2)</f>
        <v>0</v>
      </c>
      <c r="BL217" s="20" t="s">
        <v>161</v>
      </c>
      <c r="BM217" s="20" t="s">
        <v>265</v>
      </c>
    </row>
    <row r="218" spans="2:65" s="10" customFormat="1" ht="22.5" customHeight="1">
      <c r="B218" s="170"/>
      <c r="C218" s="171"/>
      <c r="D218" s="171"/>
      <c r="E218" s="172" t="s">
        <v>5</v>
      </c>
      <c r="F218" s="282" t="s">
        <v>192</v>
      </c>
      <c r="G218" s="283"/>
      <c r="H218" s="283"/>
      <c r="I218" s="283"/>
      <c r="J218" s="171"/>
      <c r="K218" s="173" t="s">
        <v>5</v>
      </c>
      <c r="L218" s="171"/>
      <c r="M218" s="171"/>
      <c r="N218" s="171"/>
      <c r="O218" s="171"/>
      <c r="P218" s="171"/>
      <c r="Q218" s="171"/>
      <c r="R218" s="174"/>
      <c r="T218" s="175"/>
      <c r="U218" s="171"/>
      <c r="V218" s="171"/>
      <c r="W218" s="171"/>
      <c r="X218" s="171"/>
      <c r="Y218" s="171"/>
      <c r="Z218" s="171"/>
      <c r="AA218" s="171"/>
      <c r="AB218" s="171"/>
      <c r="AC218" s="171"/>
      <c r="AD218" s="176"/>
      <c r="AT218" s="177" t="s">
        <v>164</v>
      </c>
      <c r="AU218" s="177" t="s">
        <v>102</v>
      </c>
      <c r="AV218" s="10" t="s">
        <v>86</v>
      </c>
      <c r="AW218" s="10" t="s">
        <v>7</v>
      </c>
      <c r="AX218" s="10" t="s">
        <v>81</v>
      </c>
      <c r="AY218" s="177" t="s">
        <v>156</v>
      </c>
    </row>
    <row r="219" spans="2:65" s="11" customFormat="1" ht="22.5" customHeight="1">
      <c r="B219" s="178"/>
      <c r="C219" s="179"/>
      <c r="D219" s="179"/>
      <c r="E219" s="180" t="s">
        <v>5</v>
      </c>
      <c r="F219" s="278" t="s">
        <v>261</v>
      </c>
      <c r="G219" s="279"/>
      <c r="H219" s="279"/>
      <c r="I219" s="279"/>
      <c r="J219" s="179"/>
      <c r="K219" s="181">
        <v>4.25</v>
      </c>
      <c r="L219" s="179"/>
      <c r="M219" s="179"/>
      <c r="N219" s="179"/>
      <c r="O219" s="179"/>
      <c r="P219" s="179"/>
      <c r="Q219" s="179"/>
      <c r="R219" s="182"/>
      <c r="T219" s="183"/>
      <c r="U219" s="179"/>
      <c r="V219" s="179"/>
      <c r="W219" s="179"/>
      <c r="X219" s="179"/>
      <c r="Y219" s="179"/>
      <c r="Z219" s="179"/>
      <c r="AA219" s="179"/>
      <c r="AB219" s="179"/>
      <c r="AC219" s="179"/>
      <c r="AD219" s="184"/>
      <c r="AT219" s="185" t="s">
        <v>164</v>
      </c>
      <c r="AU219" s="185" t="s">
        <v>102</v>
      </c>
      <c r="AV219" s="11" t="s">
        <v>102</v>
      </c>
      <c r="AW219" s="11" t="s">
        <v>7</v>
      </c>
      <c r="AX219" s="11" t="s">
        <v>81</v>
      </c>
      <c r="AY219" s="185" t="s">
        <v>156</v>
      </c>
    </row>
    <row r="220" spans="2:65" s="12" customFormat="1" ht="22.5" customHeight="1">
      <c r="B220" s="186"/>
      <c r="C220" s="187"/>
      <c r="D220" s="187"/>
      <c r="E220" s="188" t="s">
        <v>5</v>
      </c>
      <c r="F220" s="276" t="s">
        <v>168</v>
      </c>
      <c r="G220" s="277"/>
      <c r="H220" s="277"/>
      <c r="I220" s="277"/>
      <c r="J220" s="187"/>
      <c r="K220" s="189">
        <v>4.25</v>
      </c>
      <c r="L220" s="187"/>
      <c r="M220" s="187"/>
      <c r="N220" s="187"/>
      <c r="O220" s="187"/>
      <c r="P220" s="187"/>
      <c r="Q220" s="187"/>
      <c r="R220" s="190"/>
      <c r="T220" s="191"/>
      <c r="U220" s="187"/>
      <c r="V220" s="187"/>
      <c r="W220" s="187"/>
      <c r="X220" s="187"/>
      <c r="Y220" s="187"/>
      <c r="Z220" s="187"/>
      <c r="AA220" s="187"/>
      <c r="AB220" s="187"/>
      <c r="AC220" s="187"/>
      <c r="AD220" s="192"/>
      <c r="AT220" s="193" t="s">
        <v>164</v>
      </c>
      <c r="AU220" s="193" t="s">
        <v>102</v>
      </c>
      <c r="AV220" s="12" t="s">
        <v>161</v>
      </c>
      <c r="AW220" s="12" t="s">
        <v>7</v>
      </c>
      <c r="AX220" s="12" t="s">
        <v>86</v>
      </c>
      <c r="AY220" s="193" t="s">
        <v>156</v>
      </c>
    </row>
    <row r="221" spans="2:65" s="1" customFormat="1" ht="31.5" customHeight="1">
      <c r="B221" s="131"/>
      <c r="C221" s="162" t="s">
        <v>266</v>
      </c>
      <c r="D221" s="162" t="s">
        <v>157</v>
      </c>
      <c r="E221" s="163" t="s">
        <v>267</v>
      </c>
      <c r="F221" s="271" t="s">
        <v>268</v>
      </c>
      <c r="G221" s="271"/>
      <c r="H221" s="271"/>
      <c r="I221" s="271"/>
      <c r="J221" s="164" t="s">
        <v>225</v>
      </c>
      <c r="K221" s="165">
        <v>0.182</v>
      </c>
      <c r="L221" s="166">
        <v>0</v>
      </c>
      <c r="M221" s="273">
        <v>0</v>
      </c>
      <c r="N221" s="273"/>
      <c r="O221" s="273"/>
      <c r="P221" s="272">
        <f>ROUND(V221*K221,2)</f>
        <v>0</v>
      </c>
      <c r="Q221" s="272"/>
      <c r="R221" s="134"/>
      <c r="T221" s="167" t="s">
        <v>5</v>
      </c>
      <c r="U221" s="46" t="s">
        <v>44</v>
      </c>
      <c r="V221" s="117">
        <f>L221+M221</f>
        <v>0</v>
      </c>
      <c r="W221" s="117">
        <f>ROUND(L221*K221,2)</f>
        <v>0</v>
      </c>
      <c r="X221" s="117">
        <f>ROUND(M221*K221,2)</f>
        <v>0</v>
      </c>
      <c r="Y221" s="38"/>
      <c r="Z221" s="168">
        <f>Y221*K221</f>
        <v>0</v>
      </c>
      <c r="AA221" s="168">
        <v>1.0601700000000001</v>
      </c>
      <c r="AB221" s="168">
        <f>AA221*K221</f>
        <v>0.19295094000000002</v>
      </c>
      <c r="AC221" s="168">
        <v>0</v>
      </c>
      <c r="AD221" s="169">
        <f>AC221*K221</f>
        <v>0</v>
      </c>
      <c r="AR221" s="20" t="s">
        <v>161</v>
      </c>
      <c r="AT221" s="20" t="s">
        <v>157</v>
      </c>
      <c r="AU221" s="20" t="s">
        <v>102</v>
      </c>
      <c r="AY221" s="20" t="s">
        <v>156</v>
      </c>
      <c r="BE221" s="104">
        <f>IF(U221="základní",P221,0)</f>
        <v>0</v>
      </c>
      <c r="BF221" s="104">
        <f>IF(U221="snížená",P221,0)</f>
        <v>0</v>
      </c>
      <c r="BG221" s="104">
        <f>IF(U221="zákl. přenesená",P221,0)</f>
        <v>0</v>
      </c>
      <c r="BH221" s="104">
        <f>IF(U221="sníž. přenesená",P221,0)</f>
        <v>0</v>
      </c>
      <c r="BI221" s="104">
        <f>IF(U221="nulová",P221,0)</f>
        <v>0</v>
      </c>
      <c r="BJ221" s="20" t="s">
        <v>86</v>
      </c>
      <c r="BK221" s="104">
        <f>ROUND(V221*K221,2)</f>
        <v>0</v>
      </c>
      <c r="BL221" s="20" t="s">
        <v>161</v>
      </c>
      <c r="BM221" s="20" t="s">
        <v>269</v>
      </c>
    </row>
    <row r="222" spans="2:65" s="10" customFormat="1" ht="31.5" customHeight="1">
      <c r="B222" s="170"/>
      <c r="C222" s="171"/>
      <c r="D222" s="171"/>
      <c r="E222" s="172" t="s">
        <v>5</v>
      </c>
      <c r="F222" s="282" t="s">
        <v>270</v>
      </c>
      <c r="G222" s="283"/>
      <c r="H222" s="283"/>
      <c r="I222" s="283"/>
      <c r="J222" s="171"/>
      <c r="K222" s="173" t="s">
        <v>5</v>
      </c>
      <c r="L222" s="171"/>
      <c r="M222" s="171"/>
      <c r="N222" s="171"/>
      <c r="O222" s="171"/>
      <c r="P222" s="171"/>
      <c r="Q222" s="171"/>
      <c r="R222" s="174"/>
      <c r="T222" s="175"/>
      <c r="U222" s="171"/>
      <c r="V222" s="171"/>
      <c r="W222" s="171"/>
      <c r="X222" s="171"/>
      <c r="Y222" s="171"/>
      <c r="Z222" s="171"/>
      <c r="AA222" s="171"/>
      <c r="AB222" s="171"/>
      <c r="AC222" s="171"/>
      <c r="AD222" s="176"/>
      <c r="AT222" s="177" t="s">
        <v>164</v>
      </c>
      <c r="AU222" s="177" t="s">
        <v>102</v>
      </c>
      <c r="AV222" s="10" t="s">
        <v>86</v>
      </c>
      <c r="AW222" s="10" t="s">
        <v>7</v>
      </c>
      <c r="AX222" s="10" t="s">
        <v>81</v>
      </c>
      <c r="AY222" s="177" t="s">
        <v>156</v>
      </c>
    </row>
    <row r="223" spans="2:65" s="10" customFormat="1" ht="22.5" customHeight="1">
      <c r="B223" s="170"/>
      <c r="C223" s="171"/>
      <c r="D223" s="171"/>
      <c r="E223" s="172" t="s">
        <v>5</v>
      </c>
      <c r="F223" s="280" t="s">
        <v>271</v>
      </c>
      <c r="G223" s="281"/>
      <c r="H223" s="281"/>
      <c r="I223" s="281"/>
      <c r="J223" s="171"/>
      <c r="K223" s="173" t="s">
        <v>5</v>
      </c>
      <c r="L223" s="171"/>
      <c r="M223" s="171"/>
      <c r="N223" s="171"/>
      <c r="O223" s="171"/>
      <c r="P223" s="171"/>
      <c r="Q223" s="171"/>
      <c r="R223" s="174"/>
      <c r="T223" s="175"/>
      <c r="U223" s="171"/>
      <c r="V223" s="171"/>
      <c r="W223" s="171"/>
      <c r="X223" s="171"/>
      <c r="Y223" s="171"/>
      <c r="Z223" s="171"/>
      <c r="AA223" s="171"/>
      <c r="AB223" s="171"/>
      <c r="AC223" s="171"/>
      <c r="AD223" s="176"/>
      <c r="AT223" s="177" t="s">
        <v>164</v>
      </c>
      <c r="AU223" s="177" t="s">
        <v>102</v>
      </c>
      <c r="AV223" s="10" t="s">
        <v>86</v>
      </c>
      <c r="AW223" s="10" t="s">
        <v>7</v>
      </c>
      <c r="AX223" s="10" t="s">
        <v>81</v>
      </c>
      <c r="AY223" s="177" t="s">
        <v>156</v>
      </c>
    </row>
    <row r="224" spans="2:65" s="10" customFormat="1" ht="22.5" customHeight="1">
      <c r="B224" s="170"/>
      <c r="C224" s="171"/>
      <c r="D224" s="171"/>
      <c r="E224" s="172" t="s">
        <v>5</v>
      </c>
      <c r="F224" s="280" t="s">
        <v>190</v>
      </c>
      <c r="G224" s="281"/>
      <c r="H224" s="281"/>
      <c r="I224" s="281"/>
      <c r="J224" s="171"/>
      <c r="K224" s="173" t="s">
        <v>5</v>
      </c>
      <c r="L224" s="171"/>
      <c r="M224" s="171"/>
      <c r="N224" s="171"/>
      <c r="O224" s="171"/>
      <c r="P224" s="171"/>
      <c r="Q224" s="171"/>
      <c r="R224" s="174"/>
      <c r="T224" s="175"/>
      <c r="U224" s="171"/>
      <c r="V224" s="171"/>
      <c r="W224" s="171"/>
      <c r="X224" s="171"/>
      <c r="Y224" s="171"/>
      <c r="Z224" s="171"/>
      <c r="AA224" s="171"/>
      <c r="AB224" s="171"/>
      <c r="AC224" s="171"/>
      <c r="AD224" s="176"/>
      <c r="AT224" s="177" t="s">
        <v>164</v>
      </c>
      <c r="AU224" s="177" t="s">
        <v>102</v>
      </c>
      <c r="AV224" s="10" t="s">
        <v>86</v>
      </c>
      <c r="AW224" s="10" t="s">
        <v>7</v>
      </c>
      <c r="AX224" s="10" t="s">
        <v>81</v>
      </c>
      <c r="AY224" s="177" t="s">
        <v>156</v>
      </c>
    </row>
    <row r="225" spans="2:65" s="10" customFormat="1" ht="22.5" customHeight="1">
      <c r="B225" s="170"/>
      <c r="C225" s="171"/>
      <c r="D225" s="171"/>
      <c r="E225" s="172" t="s">
        <v>5</v>
      </c>
      <c r="F225" s="280" t="s">
        <v>272</v>
      </c>
      <c r="G225" s="281"/>
      <c r="H225" s="281"/>
      <c r="I225" s="281"/>
      <c r="J225" s="171"/>
      <c r="K225" s="173" t="s">
        <v>5</v>
      </c>
      <c r="L225" s="171"/>
      <c r="M225" s="171"/>
      <c r="N225" s="171"/>
      <c r="O225" s="171"/>
      <c r="P225" s="171"/>
      <c r="Q225" s="171"/>
      <c r="R225" s="174"/>
      <c r="T225" s="175"/>
      <c r="U225" s="171"/>
      <c r="V225" s="171"/>
      <c r="W225" s="171"/>
      <c r="X225" s="171"/>
      <c r="Y225" s="171"/>
      <c r="Z225" s="171"/>
      <c r="AA225" s="171"/>
      <c r="AB225" s="171"/>
      <c r="AC225" s="171"/>
      <c r="AD225" s="176"/>
      <c r="AT225" s="177" t="s">
        <v>164</v>
      </c>
      <c r="AU225" s="177" t="s">
        <v>102</v>
      </c>
      <c r="AV225" s="10" t="s">
        <v>86</v>
      </c>
      <c r="AW225" s="10" t="s">
        <v>7</v>
      </c>
      <c r="AX225" s="10" t="s">
        <v>81</v>
      </c>
      <c r="AY225" s="177" t="s">
        <v>156</v>
      </c>
    </row>
    <row r="226" spans="2:65" s="11" customFormat="1" ht="22.5" customHeight="1">
      <c r="B226" s="178"/>
      <c r="C226" s="179"/>
      <c r="D226" s="179"/>
      <c r="E226" s="180" t="s">
        <v>5</v>
      </c>
      <c r="F226" s="278" t="s">
        <v>273</v>
      </c>
      <c r="G226" s="279"/>
      <c r="H226" s="279"/>
      <c r="I226" s="279"/>
      <c r="J226" s="179"/>
      <c r="K226" s="181">
        <v>8.5999999999999993E-2</v>
      </c>
      <c r="L226" s="179"/>
      <c r="M226" s="179"/>
      <c r="N226" s="179"/>
      <c r="O226" s="179"/>
      <c r="P226" s="179"/>
      <c r="Q226" s="179"/>
      <c r="R226" s="182"/>
      <c r="T226" s="183"/>
      <c r="U226" s="179"/>
      <c r="V226" s="179"/>
      <c r="W226" s="179"/>
      <c r="X226" s="179"/>
      <c r="Y226" s="179"/>
      <c r="Z226" s="179"/>
      <c r="AA226" s="179"/>
      <c r="AB226" s="179"/>
      <c r="AC226" s="179"/>
      <c r="AD226" s="184"/>
      <c r="AT226" s="185" t="s">
        <v>164</v>
      </c>
      <c r="AU226" s="185" t="s">
        <v>102</v>
      </c>
      <c r="AV226" s="11" t="s">
        <v>102</v>
      </c>
      <c r="AW226" s="11" t="s">
        <v>7</v>
      </c>
      <c r="AX226" s="11" t="s">
        <v>81</v>
      </c>
      <c r="AY226" s="185" t="s">
        <v>156</v>
      </c>
    </row>
    <row r="227" spans="2:65" s="10" customFormat="1" ht="22.5" customHeight="1">
      <c r="B227" s="170"/>
      <c r="C227" s="171"/>
      <c r="D227" s="171"/>
      <c r="E227" s="172" t="s">
        <v>5</v>
      </c>
      <c r="F227" s="280" t="s">
        <v>192</v>
      </c>
      <c r="G227" s="281"/>
      <c r="H227" s="281"/>
      <c r="I227" s="281"/>
      <c r="J227" s="171"/>
      <c r="K227" s="173" t="s">
        <v>5</v>
      </c>
      <c r="L227" s="171"/>
      <c r="M227" s="171"/>
      <c r="N227" s="171"/>
      <c r="O227" s="171"/>
      <c r="P227" s="171"/>
      <c r="Q227" s="171"/>
      <c r="R227" s="174"/>
      <c r="T227" s="175"/>
      <c r="U227" s="171"/>
      <c r="V227" s="171"/>
      <c r="W227" s="171"/>
      <c r="X227" s="171"/>
      <c r="Y227" s="171"/>
      <c r="Z227" s="171"/>
      <c r="AA227" s="171"/>
      <c r="AB227" s="171"/>
      <c r="AC227" s="171"/>
      <c r="AD227" s="176"/>
      <c r="AT227" s="177" t="s">
        <v>164</v>
      </c>
      <c r="AU227" s="177" t="s">
        <v>102</v>
      </c>
      <c r="AV227" s="10" t="s">
        <v>86</v>
      </c>
      <c r="AW227" s="10" t="s">
        <v>7</v>
      </c>
      <c r="AX227" s="10" t="s">
        <v>81</v>
      </c>
      <c r="AY227" s="177" t="s">
        <v>156</v>
      </c>
    </row>
    <row r="228" spans="2:65" s="10" customFormat="1" ht="22.5" customHeight="1">
      <c r="B228" s="170"/>
      <c r="C228" s="171"/>
      <c r="D228" s="171"/>
      <c r="E228" s="172" t="s">
        <v>5</v>
      </c>
      <c r="F228" s="280" t="s">
        <v>274</v>
      </c>
      <c r="G228" s="281"/>
      <c r="H228" s="281"/>
      <c r="I228" s="281"/>
      <c r="J228" s="171"/>
      <c r="K228" s="173" t="s">
        <v>5</v>
      </c>
      <c r="L228" s="171"/>
      <c r="M228" s="171"/>
      <c r="N228" s="171"/>
      <c r="O228" s="171"/>
      <c r="P228" s="171"/>
      <c r="Q228" s="171"/>
      <c r="R228" s="174"/>
      <c r="T228" s="175"/>
      <c r="U228" s="171"/>
      <c r="V228" s="171"/>
      <c r="W228" s="171"/>
      <c r="X228" s="171"/>
      <c r="Y228" s="171"/>
      <c r="Z228" s="171"/>
      <c r="AA228" s="171"/>
      <c r="AB228" s="171"/>
      <c r="AC228" s="171"/>
      <c r="AD228" s="176"/>
      <c r="AT228" s="177" t="s">
        <v>164</v>
      </c>
      <c r="AU228" s="177" t="s">
        <v>102</v>
      </c>
      <c r="AV228" s="10" t="s">
        <v>86</v>
      </c>
      <c r="AW228" s="10" t="s">
        <v>7</v>
      </c>
      <c r="AX228" s="10" t="s">
        <v>81</v>
      </c>
      <c r="AY228" s="177" t="s">
        <v>156</v>
      </c>
    </row>
    <row r="229" spans="2:65" s="11" customFormat="1" ht="22.5" customHeight="1">
      <c r="B229" s="178"/>
      <c r="C229" s="179"/>
      <c r="D229" s="179"/>
      <c r="E229" s="180" t="s">
        <v>5</v>
      </c>
      <c r="F229" s="278" t="s">
        <v>275</v>
      </c>
      <c r="G229" s="279"/>
      <c r="H229" s="279"/>
      <c r="I229" s="279"/>
      <c r="J229" s="179"/>
      <c r="K229" s="181">
        <v>0.04</v>
      </c>
      <c r="L229" s="179"/>
      <c r="M229" s="179"/>
      <c r="N229" s="179"/>
      <c r="O229" s="179"/>
      <c r="P229" s="179"/>
      <c r="Q229" s="179"/>
      <c r="R229" s="182"/>
      <c r="T229" s="183"/>
      <c r="U229" s="179"/>
      <c r="V229" s="179"/>
      <c r="W229" s="179"/>
      <c r="X229" s="179"/>
      <c r="Y229" s="179"/>
      <c r="Z229" s="179"/>
      <c r="AA229" s="179"/>
      <c r="AB229" s="179"/>
      <c r="AC229" s="179"/>
      <c r="AD229" s="184"/>
      <c r="AT229" s="185" t="s">
        <v>164</v>
      </c>
      <c r="AU229" s="185" t="s">
        <v>102</v>
      </c>
      <c r="AV229" s="11" t="s">
        <v>102</v>
      </c>
      <c r="AW229" s="11" t="s">
        <v>7</v>
      </c>
      <c r="AX229" s="11" t="s">
        <v>81</v>
      </c>
      <c r="AY229" s="185" t="s">
        <v>156</v>
      </c>
    </row>
    <row r="230" spans="2:65" s="10" customFormat="1" ht="22.5" customHeight="1">
      <c r="B230" s="170"/>
      <c r="C230" s="171"/>
      <c r="D230" s="171"/>
      <c r="E230" s="172" t="s">
        <v>5</v>
      </c>
      <c r="F230" s="280" t="s">
        <v>194</v>
      </c>
      <c r="G230" s="281"/>
      <c r="H230" s="281"/>
      <c r="I230" s="281"/>
      <c r="J230" s="171"/>
      <c r="K230" s="173" t="s">
        <v>5</v>
      </c>
      <c r="L230" s="171"/>
      <c r="M230" s="171"/>
      <c r="N230" s="171"/>
      <c r="O230" s="171"/>
      <c r="P230" s="171"/>
      <c r="Q230" s="171"/>
      <c r="R230" s="174"/>
      <c r="T230" s="175"/>
      <c r="U230" s="171"/>
      <c r="V230" s="171"/>
      <c r="W230" s="171"/>
      <c r="X230" s="171"/>
      <c r="Y230" s="171"/>
      <c r="Z230" s="171"/>
      <c r="AA230" s="171"/>
      <c r="AB230" s="171"/>
      <c r="AC230" s="171"/>
      <c r="AD230" s="176"/>
      <c r="AT230" s="177" t="s">
        <v>164</v>
      </c>
      <c r="AU230" s="177" t="s">
        <v>102</v>
      </c>
      <c r="AV230" s="10" t="s">
        <v>86</v>
      </c>
      <c r="AW230" s="10" t="s">
        <v>7</v>
      </c>
      <c r="AX230" s="10" t="s">
        <v>81</v>
      </c>
      <c r="AY230" s="177" t="s">
        <v>156</v>
      </c>
    </row>
    <row r="231" spans="2:65" s="10" customFormat="1" ht="22.5" customHeight="1">
      <c r="B231" s="170"/>
      <c r="C231" s="171"/>
      <c r="D231" s="171"/>
      <c r="E231" s="172" t="s">
        <v>5</v>
      </c>
      <c r="F231" s="280" t="s">
        <v>276</v>
      </c>
      <c r="G231" s="281"/>
      <c r="H231" s="281"/>
      <c r="I231" s="281"/>
      <c r="J231" s="171"/>
      <c r="K231" s="173" t="s">
        <v>5</v>
      </c>
      <c r="L231" s="171"/>
      <c r="M231" s="171"/>
      <c r="N231" s="171"/>
      <c r="O231" s="171"/>
      <c r="P231" s="171"/>
      <c r="Q231" s="171"/>
      <c r="R231" s="174"/>
      <c r="T231" s="175"/>
      <c r="U231" s="171"/>
      <c r="V231" s="171"/>
      <c r="W231" s="171"/>
      <c r="X231" s="171"/>
      <c r="Y231" s="171"/>
      <c r="Z231" s="171"/>
      <c r="AA231" s="171"/>
      <c r="AB231" s="171"/>
      <c r="AC231" s="171"/>
      <c r="AD231" s="176"/>
      <c r="AT231" s="177" t="s">
        <v>164</v>
      </c>
      <c r="AU231" s="177" t="s">
        <v>102</v>
      </c>
      <c r="AV231" s="10" t="s">
        <v>86</v>
      </c>
      <c r="AW231" s="10" t="s">
        <v>7</v>
      </c>
      <c r="AX231" s="10" t="s">
        <v>81</v>
      </c>
      <c r="AY231" s="177" t="s">
        <v>156</v>
      </c>
    </row>
    <row r="232" spans="2:65" s="11" customFormat="1" ht="22.5" customHeight="1">
      <c r="B232" s="178"/>
      <c r="C232" s="179"/>
      <c r="D232" s="179"/>
      <c r="E232" s="180" t="s">
        <v>5</v>
      </c>
      <c r="F232" s="278" t="s">
        <v>277</v>
      </c>
      <c r="G232" s="279"/>
      <c r="H232" s="279"/>
      <c r="I232" s="279"/>
      <c r="J232" s="179"/>
      <c r="K232" s="181">
        <v>2.8000000000000001E-2</v>
      </c>
      <c r="L232" s="179"/>
      <c r="M232" s="179"/>
      <c r="N232" s="179"/>
      <c r="O232" s="179"/>
      <c r="P232" s="179"/>
      <c r="Q232" s="179"/>
      <c r="R232" s="182"/>
      <c r="T232" s="183"/>
      <c r="U232" s="179"/>
      <c r="V232" s="179"/>
      <c r="W232" s="179"/>
      <c r="X232" s="179"/>
      <c r="Y232" s="179"/>
      <c r="Z232" s="179"/>
      <c r="AA232" s="179"/>
      <c r="AB232" s="179"/>
      <c r="AC232" s="179"/>
      <c r="AD232" s="184"/>
      <c r="AT232" s="185" t="s">
        <v>164</v>
      </c>
      <c r="AU232" s="185" t="s">
        <v>102</v>
      </c>
      <c r="AV232" s="11" t="s">
        <v>102</v>
      </c>
      <c r="AW232" s="11" t="s">
        <v>7</v>
      </c>
      <c r="AX232" s="11" t="s">
        <v>81</v>
      </c>
      <c r="AY232" s="185" t="s">
        <v>156</v>
      </c>
    </row>
    <row r="233" spans="2:65" s="10" customFormat="1" ht="22.5" customHeight="1">
      <c r="B233" s="170"/>
      <c r="C233" s="171"/>
      <c r="D233" s="171"/>
      <c r="E233" s="172" t="s">
        <v>5</v>
      </c>
      <c r="F233" s="280" t="s">
        <v>278</v>
      </c>
      <c r="G233" s="281"/>
      <c r="H233" s="281"/>
      <c r="I233" s="281"/>
      <c r="J233" s="171"/>
      <c r="K233" s="173" t="s">
        <v>5</v>
      </c>
      <c r="L233" s="171"/>
      <c r="M233" s="171"/>
      <c r="N233" s="171"/>
      <c r="O233" s="171"/>
      <c r="P233" s="171"/>
      <c r="Q233" s="171"/>
      <c r="R233" s="174"/>
      <c r="T233" s="175"/>
      <c r="U233" s="171"/>
      <c r="V233" s="171"/>
      <c r="W233" s="171"/>
      <c r="X233" s="171"/>
      <c r="Y233" s="171"/>
      <c r="Z233" s="171"/>
      <c r="AA233" s="171"/>
      <c r="AB233" s="171"/>
      <c r="AC233" s="171"/>
      <c r="AD233" s="176"/>
      <c r="AT233" s="177" t="s">
        <v>164</v>
      </c>
      <c r="AU233" s="177" t="s">
        <v>102</v>
      </c>
      <c r="AV233" s="10" t="s">
        <v>86</v>
      </c>
      <c r="AW233" s="10" t="s">
        <v>7</v>
      </c>
      <c r="AX233" s="10" t="s">
        <v>81</v>
      </c>
      <c r="AY233" s="177" t="s">
        <v>156</v>
      </c>
    </row>
    <row r="234" spans="2:65" s="10" customFormat="1" ht="22.5" customHeight="1">
      <c r="B234" s="170"/>
      <c r="C234" s="171"/>
      <c r="D234" s="171"/>
      <c r="E234" s="172" t="s">
        <v>5</v>
      </c>
      <c r="F234" s="280" t="s">
        <v>279</v>
      </c>
      <c r="G234" s="281"/>
      <c r="H234" s="281"/>
      <c r="I234" s="281"/>
      <c r="J234" s="171"/>
      <c r="K234" s="173" t="s">
        <v>5</v>
      </c>
      <c r="L234" s="171"/>
      <c r="M234" s="171"/>
      <c r="N234" s="171"/>
      <c r="O234" s="171"/>
      <c r="P234" s="171"/>
      <c r="Q234" s="171"/>
      <c r="R234" s="174"/>
      <c r="T234" s="175"/>
      <c r="U234" s="171"/>
      <c r="V234" s="171"/>
      <c r="W234" s="171"/>
      <c r="X234" s="171"/>
      <c r="Y234" s="171"/>
      <c r="Z234" s="171"/>
      <c r="AA234" s="171"/>
      <c r="AB234" s="171"/>
      <c r="AC234" s="171"/>
      <c r="AD234" s="176"/>
      <c r="AT234" s="177" t="s">
        <v>164</v>
      </c>
      <c r="AU234" s="177" t="s">
        <v>102</v>
      </c>
      <c r="AV234" s="10" t="s">
        <v>86</v>
      </c>
      <c r="AW234" s="10" t="s">
        <v>7</v>
      </c>
      <c r="AX234" s="10" t="s">
        <v>81</v>
      </c>
      <c r="AY234" s="177" t="s">
        <v>156</v>
      </c>
    </row>
    <row r="235" spans="2:65" s="11" customFormat="1" ht="22.5" customHeight="1">
      <c r="B235" s="178"/>
      <c r="C235" s="179"/>
      <c r="D235" s="179"/>
      <c r="E235" s="180" t="s">
        <v>5</v>
      </c>
      <c r="F235" s="278" t="s">
        <v>277</v>
      </c>
      <c r="G235" s="279"/>
      <c r="H235" s="279"/>
      <c r="I235" s="279"/>
      <c r="J235" s="179"/>
      <c r="K235" s="181">
        <v>2.8000000000000001E-2</v>
      </c>
      <c r="L235" s="179"/>
      <c r="M235" s="179"/>
      <c r="N235" s="179"/>
      <c r="O235" s="179"/>
      <c r="P235" s="179"/>
      <c r="Q235" s="179"/>
      <c r="R235" s="182"/>
      <c r="T235" s="183"/>
      <c r="U235" s="179"/>
      <c r="V235" s="179"/>
      <c r="W235" s="179"/>
      <c r="X235" s="179"/>
      <c r="Y235" s="179"/>
      <c r="Z235" s="179"/>
      <c r="AA235" s="179"/>
      <c r="AB235" s="179"/>
      <c r="AC235" s="179"/>
      <c r="AD235" s="184"/>
      <c r="AT235" s="185" t="s">
        <v>164</v>
      </c>
      <c r="AU235" s="185" t="s">
        <v>102</v>
      </c>
      <c r="AV235" s="11" t="s">
        <v>102</v>
      </c>
      <c r="AW235" s="11" t="s">
        <v>7</v>
      </c>
      <c r="AX235" s="11" t="s">
        <v>81</v>
      </c>
      <c r="AY235" s="185" t="s">
        <v>156</v>
      </c>
    </row>
    <row r="236" spans="2:65" s="12" customFormat="1" ht="22.5" customHeight="1">
      <c r="B236" s="186"/>
      <c r="C236" s="187"/>
      <c r="D236" s="187"/>
      <c r="E236" s="188" t="s">
        <v>5</v>
      </c>
      <c r="F236" s="276" t="s">
        <v>168</v>
      </c>
      <c r="G236" s="277"/>
      <c r="H236" s="277"/>
      <c r="I236" s="277"/>
      <c r="J236" s="187"/>
      <c r="K236" s="189">
        <v>0.182</v>
      </c>
      <c r="L236" s="187"/>
      <c r="M236" s="187"/>
      <c r="N236" s="187"/>
      <c r="O236" s="187"/>
      <c r="P236" s="187"/>
      <c r="Q236" s="187"/>
      <c r="R236" s="190"/>
      <c r="T236" s="191"/>
      <c r="U236" s="187"/>
      <c r="V236" s="187"/>
      <c r="W236" s="187"/>
      <c r="X236" s="187"/>
      <c r="Y236" s="187"/>
      <c r="Z236" s="187"/>
      <c r="AA236" s="187"/>
      <c r="AB236" s="187"/>
      <c r="AC236" s="187"/>
      <c r="AD236" s="192"/>
      <c r="AT236" s="193" t="s">
        <v>164</v>
      </c>
      <c r="AU236" s="193" t="s">
        <v>102</v>
      </c>
      <c r="AV236" s="12" t="s">
        <v>161</v>
      </c>
      <c r="AW236" s="12" t="s">
        <v>7</v>
      </c>
      <c r="AX236" s="12" t="s">
        <v>86</v>
      </c>
      <c r="AY236" s="193" t="s">
        <v>156</v>
      </c>
    </row>
    <row r="237" spans="2:65" s="1" customFormat="1" ht="22.5" customHeight="1">
      <c r="B237" s="131"/>
      <c r="C237" s="162" t="s">
        <v>280</v>
      </c>
      <c r="D237" s="162" t="s">
        <v>157</v>
      </c>
      <c r="E237" s="163" t="s">
        <v>281</v>
      </c>
      <c r="F237" s="271" t="s">
        <v>282</v>
      </c>
      <c r="G237" s="271"/>
      <c r="H237" s="271"/>
      <c r="I237" s="271"/>
      <c r="J237" s="164" t="s">
        <v>172</v>
      </c>
      <c r="K237" s="165">
        <v>1.6279999999999999</v>
      </c>
      <c r="L237" s="166">
        <v>0</v>
      </c>
      <c r="M237" s="273">
        <v>0</v>
      </c>
      <c r="N237" s="273"/>
      <c r="O237" s="273"/>
      <c r="P237" s="272">
        <f>ROUND(V237*K237,2)</f>
        <v>0</v>
      </c>
      <c r="Q237" s="272"/>
      <c r="R237" s="134"/>
      <c r="T237" s="167" t="s">
        <v>5</v>
      </c>
      <c r="U237" s="46" t="s">
        <v>44</v>
      </c>
      <c r="V237" s="117">
        <f>L237+M237</f>
        <v>0</v>
      </c>
      <c r="W237" s="117">
        <f>ROUND(L237*K237,2)</f>
        <v>0</v>
      </c>
      <c r="X237" s="117">
        <f>ROUND(M237*K237,2)</f>
        <v>0</v>
      </c>
      <c r="Y237" s="38"/>
      <c r="Z237" s="168">
        <f>Y237*K237</f>
        <v>0</v>
      </c>
      <c r="AA237" s="168">
        <v>2.2563399999999998</v>
      </c>
      <c r="AB237" s="168">
        <f>AA237*K237</f>
        <v>3.6733215199999996</v>
      </c>
      <c r="AC237" s="168">
        <v>0</v>
      </c>
      <c r="AD237" s="169">
        <f>AC237*K237</f>
        <v>0</v>
      </c>
      <c r="AR237" s="20" t="s">
        <v>161</v>
      </c>
      <c r="AT237" s="20" t="s">
        <v>157</v>
      </c>
      <c r="AU237" s="20" t="s">
        <v>102</v>
      </c>
      <c r="AY237" s="20" t="s">
        <v>156</v>
      </c>
      <c r="BE237" s="104">
        <f>IF(U237="základní",P237,0)</f>
        <v>0</v>
      </c>
      <c r="BF237" s="104">
        <f>IF(U237="snížená",P237,0)</f>
        <v>0</v>
      </c>
      <c r="BG237" s="104">
        <f>IF(U237="zákl. přenesená",P237,0)</f>
        <v>0</v>
      </c>
      <c r="BH237" s="104">
        <f>IF(U237="sníž. přenesená",P237,0)</f>
        <v>0</v>
      </c>
      <c r="BI237" s="104">
        <f>IF(U237="nulová",P237,0)</f>
        <v>0</v>
      </c>
      <c r="BJ237" s="20" t="s">
        <v>86</v>
      </c>
      <c r="BK237" s="104">
        <f>ROUND(V237*K237,2)</f>
        <v>0</v>
      </c>
      <c r="BL237" s="20" t="s">
        <v>161</v>
      </c>
      <c r="BM237" s="20" t="s">
        <v>283</v>
      </c>
    </row>
    <row r="238" spans="2:65" s="10" customFormat="1" ht="22.5" customHeight="1">
      <c r="B238" s="170"/>
      <c r="C238" s="171"/>
      <c r="D238" s="171"/>
      <c r="E238" s="172" t="s">
        <v>5</v>
      </c>
      <c r="F238" s="282" t="s">
        <v>284</v>
      </c>
      <c r="G238" s="283"/>
      <c r="H238" s="283"/>
      <c r="I238" s="283"/>
      <c r="J238" s="171"/>
      <c r="K238" s="173" t="s">
        <v>5</v>
      </c>
      <c r="L238" s="171"/>
      <c r="M238" s="171"/>
      <c r="N238" s="171"/>
      <c r="O238" s="171"/>
      <c r="P238" s="171"/>
      <c r="Q238" s="171"/>
      <c r="R238" s="174"/>
      <c r="T238" s="175"/>
      <c r="U238" s="171"/>
      <c r="V238" s="171"/>
      <c r="W238" s="171"/>
      <c r="X238" s="171"/>
      <c r="Y238" s="171"/>
      <c r="Z238" s="171"/>
      <c r="AA238" s="171"/>
      <c r="AB238" s="171"/>
      <c r="AC238" s="171"/>
      <c r="AD238" s="176"/>
      <c r="AT238" s="177" t="s">
        <v>164</v>
      </c>
      <c r="AU238" s="177" t="s">
        <v>102</v>
      </c>
      <c r="AV238" s="10" t="s">
        <v>86</v>
      </c>
      <c r="AW238" s="10" t="s">
        <v>7</v>
      </c>
      <c r="AX238" s="10" t="s">
        <v>81</v>
      </c>
      <c r="AY238" s="177" t="s">
        <v>156</v>
      </c>
    </row>
    <row r="239" spans="2:65" s="11" customFormat="1" ht="22.5" customHeight="1">
      <c r="B239" s="178"/>
      <c r="C239" s="179"/>
      <c r="D239" s="179"/>
      <c r="E239" s="180" t="s">
        <v>5</v>
      </c>
      <c r="F239" s="278" t="s">
        <v>285</v>
      </c>
      <c r="G239" s="279"/>
      <c r="H239" s="279"/>
      <c r="I239" s="279"/>
      <c r="J239" s="179"/>
      <c r="K239" s="181">
        <v>0.5</v>
      </c>
      <c r="L239" s="179"/>
      <c r="M239" s="179"/>
      <c r="N239" s="179"/>
      <c r="O239" s="179"/>
      <c r="P239" s="179"/>
      <c r="Q239" s="179"/>
      <c r="R239" s="182"/>
      <c r="T239" s="183"/>
      <c r="U239" s="179"/>
      <c r="V239" s="179"/>
      <c r="W239" s="179"/>
      <c r="X239" s="179"/>
      <c r="Y239" s="179"/>
      <c r="Z239" s="179"/>
      <c r="AA239" s="179"/>
      <c r="AB239" s="179"/>
      <c r="AC239" s="179"/>
      <c r="AD239" s="184"/>
      <c r="AT239" s="185" t="s">
        <v>164</v>
      </c>
      <c r="AU239" s="185" t="s">
        <v>102</v>
      </c>
      <c r="AV239" s="11" t="s">
        <v>102</v>
      </c>
      <c r="AW239" s="11" t="s">
        <v>7</v>
      </c>
      <c r="AX239" s="11" t="s">
        <v>81</v>
      </c>
      <c r="AY239" s="185" t="s">
        <v>156</v>
      </c>
    </row>
    <row r="240" spans="2:65" s="10" customFormat="1" ht="22.5" customHeight="1">
      <c r="B240" s="170"/>
      <c r="C240" s="171"/>
      <c r="D240" s="171"/>
      <c r="E240" s="172" t="s">
        <v>5</v>
      </c>
      <c r="F240" s="280" t="s">
        <v>286</v>
      </c>
      <c r="G240" s="281"/>
      <c r="H240" s="281"/>
      <c r="I240" s="281"/>
      <c r="J240" s="171"/>
      <c r="K240" s="173" t="s">
        <v>5</v>
      </c>
      <c r="L240" s="171"/>
      <c r="M240" s="171"/>
      <c r="N240" s="171"/>
      <c r="O240" s="171"/>
      <c r="P240" s="171"/>
      <c r="Q240" s="171"/>
      <c r="R240" s="174"/>
      <c r="T240" s="175"/>
      <c r="U240" s="171"/>
      <c r="V240" s="171"/>
      <c r="W240" s="171"/>
      <c r="X240" s="171"/>
      <c r="Y240" s="171"/>
      <c r="Z240" s="171"/>
      <c r="AA240" s="171"/>
      <c r="AB240" s="171"/>
      <c r="AC240" s="171"/>
      <c r="AD240" s="176"/>
      <c r="AT240" s="177" t="s">
        <v>164</v>
      </c>
      <c r="AU240" s="177" t="s">
        <v>102</v>
      </c>
      <c r="AV240" s="10" t="s">
        <v>86</v>
      </c>
      <c r="AW240" s="10" t="s">
        <v>7</v>
      </c>
      <c r="AX240" s="10" t="s">
        <v>81</v>
      </c>
      <c r="AY240" s="177" t="s">
        <v>156</v>
      </c>
    </row>
    <row r="241" spans="2:65" s="11" customFormat="1" ht="22.5" customHeight="1">
      <c r="B241" s="178"/>
      <c r="C241" s="179"/>
      <c r="D241" s="179"/>
      <c r="E241" s="180" t="s">
        <v>5</v>
      </c>
      <c r="F241" s="278" t="s">
        <v>287</v>
      </c>
      <c r="G241" s="279"/>
      <c r="H241" s="279"/>
      <c r="I241" s="279"/>
      <c r="J241" s="179"/>
      <c r="K241" s="181">
        <v>0.64800000000000002</v>
      </c>
      <c r="L241" s="179"/>
      <c r="M241" s="179"/>
      <c r="N241" s="179"/>
      <c r="O241" s="179"/>
      <c r="P241" s="179"/>
      <c r="Q241" s="179"/>
      <c r="R241" s="182"/>
      <c r="T241" s="183"/>
      <c r="U241" s="179"/>
      <c r="V241" s="179"/>
      <c r="W241" s="179"/>
      <c r="X241" s="179"/>
      <c r="Y241" s="179"/>
      <c r="Z241" s="179"/>
      <c r="AA241" s="179"/>
      <c r="AB241" s="179"/>
      <c r="AC241" s="179"/>
      <c r="AD241" s="184"/>
      <c r="AT241" s="185" t="s">
        <v>164</v>
      </c>
      <c r="AU241" s="185" t="s">
        <v>102</v>
      </c>
      <c r="AV241" s="11" t="s">
        <v>102</v>
      </c>
      <c r="AW241" s="11" t="s">
        <v>7</v>
      </c>
      <c r="AX241" s="11" t="s">
        <v>81</v>
      </c>
      <c r="AY241" s="185" t="s">
        <v>156</v>
      </c>
    </row>
    <row r="242" spans="2:65" s="10" customFormat="1" ht="22.5" customHeight="1">
      <c r="B242" s="170"/>
      <c r="C242" s="171"/>
      <c r="D242" s="171"/>
      <c r="E242" s="172" t="s">
        <v>5</v>
      </c>
      <c r="F242" s="280" t="s">
        <v>288</v>
      </c>
      <c r="G242" s="281"/>
      <c r="H242" s="281"/>
      <c r="I242" s="281"/>
      <c r="J242" s="171"/>
      <c r="K242" s="173" t="s">
        <v>5</v>
      </c>
      <c r="L242" s="171"/>
      <c r="M242" s="171"/>
      <c r="N242" s="171"/>
      <c r="O242" s="171"/>
      <c r="P242" s="171"/>
      <c r="Q242" s="171"/>
      <c r="R242" s="174"/>
      <c r="T242" s="175"/>
      <c r="U242" s="171"/>
      <c r="V242" s="171"/>
      <c r="W242" s="171"/>
      <c r="X242" s="171"/>
      <c r="Y242" s="171"/>
      <c r="Z242" s="171"/>
      <c r="AA242" s="171"/>
      <c r="AB242" s="171"/>
      <c r="AC242" s="171"/>
      <c r="AD242" s="176"/>
      <c r="AT242" s="177" t="s">
        <v>164</v>
      </c>
      <c r="AU242" s="177" t="s">
        <v>102</v>
      </c>
      <c r="AV242" s="10" t="s">
        <v>86</v>
      </c>
      <c r="AW242" s="10" t="s">
        <v>7</v>
      </c>
      <c r="AX242" s="10" t="s">
        <v>81</v>
      </c>
      <c r="AY242" s="177" t="s">
        <v>156</v>
      </c>
    </row>
    <row r="243" spans="2:65" s="11" customFormat="1" ht="22.5" customHeight="1">
      <c r="B243" s="178"/>
      <c r="C243" s="179"/>
      <c r="D243" s="179"/>
      <c r="E243" s="180" t="s">
        <v>5</v>
      </c>
      <c r="F243" s="278" t="s">
        <v>289</v>
      </c>
      <c r="G243" s="279"/>
      <c r="H243" s="279"/>
      <c r="I243" s="279"/>
      <c r="J243" s="179"/>
      <c r="K243" s="181">
        <v>0.48</v>
      </c>
      <c r="L243" s="179"/>
      <c r="M243" s="179"/>
      <c r="N243" s="179"/>
      <c r="O243" s="179"/>
      <c r="P243" s="179"/>
      <c r="Q243" s="179"/>
      <c r="R243" s="182"/>
      <c r="T243" s="183"/>
      <c r="U243" s="179"/>
      <c r="V243" s="179"/>
      <c r="W243" s="179"/>
      <c r="X243" s="179"/>
      <c r="Y243" s="179"/>
      <c r="Z243" s="179"/>
      <c r="AA243" s="179"/>
      <c r="AB243" s="179"/>
      <c r="AC243" s="179"/>
      <c r="AD243" s="184"/>
      <c r="AT243" s="185" t="s">
        <v>164</v>
      </c>
      <c r="AU243" s="185" t="s">
        <v>102</v>
      </c>
      <c r="AV243" s="11" t="s">
        <v>102</v>
      </c>
      <c r="AW243" s="11" t="s">
        <v>7</v>
      </c>
      <c r="AX243" s="11" t="s">
        <v>81</v>
      </c>
      <c r="AY243" s="185" t="s">
        <v>156</v>
      </c>
    </row>
    <row r="244" spans="2:65" s="12" customFormat="1" ht="22.5" customHeight="1">
      <c r="B244" s="186"/>
      <c r="C244" s="187"/>
      <c r="D244" s="187"/>
      <c r="E244" s="188" t="s">
        <v>5</v>
      </c>
      <c r="F244" s="276" t="s">
        <v>168</v>
      </c>
      <c r="G244" s="277"/>
      <c r="H244" s="277"/>
      <c r="I244" s="277"/>
      <c r="J244" s="187"/>
      <c r="K244" s="189">
        <v>1.6279999999999999</v>
      </c>
      <c r="L244" s="187"/>
      <c r="M244" s="187"/>
      <c r="N244" s="187"/>
      <c r="O244" s="187"/>
      <c r="P244" s="187"/>
      <c r="Q244" s="187"/>
      <c r="R244" s="190"/>
      <c r="T244" s="191"/>
      <c r="U244" s="187"/>
      <c r="V244" s="187"/>
      <c r="W244" s="187"/>
      <c r="X244" s="187"/>
      <c r="Y244" s="187"/>
      <c r="Z244" s="187"/>
      <c r="AA244" s="187"/>
      <c r="AB244" s="187"/>
      <c r="AC244" s="187"/>
      <c r="AD244" s="192"/>
      <c r="AT244" s="193" t="s">
        <v>164</v>
      </c>
      <c r="AU244" s="193" t="s">
        <v>102</v>
      </c>
      <c r="AV244" s="12" t="s">
        <v>161</v>
      </c>
      <c r="AW244" s="12" t="s">
        <v>7</v>
      </c>
      <c r="AX244" s="12" t="s">
        <v>86</v>
      </c>
      <c r="AY244" s="193" t="s">
        <v>156</v>
      </c>
    </row>
    <row r="245" spans="2:65" s="1" customFormat="1" ht="22.5" customHeight="1">
      <c r="B245" s="131"/>
      <c r="C245" s="162" t="s">
        <v>11</v>
      </c>
      <c r="D245" s="162" t="s">
        <v>157</v>
      </c>
      <c r="E245" s="163" t="s">
        <v>290</v>
      </c>
      <c r="F245" s="271" t="s">
        <v>291</v>
      </c>
      <c r="G245" s="271"/>
      <c r="H245" s="271"/>
      <c r="I245" s="271"/>
      <c r="J245" s="164" t="s">
        <v>160</v>
      </c>
      <c r="K245" s="165">
        <v>12.64</v>
      </c>
      <c r="L245" s="166">
        <v>0</v>
      </c>
      <c r="M245" s="273">
        <v>0</v>
      </c>
      <c r="N245" s="273"/>
      <c r="O245" s="273"/>
      <c r="P245" s="272">
        <f>ROUND(V245*K245,2)</f>
        <v>0</v>
      </c>
      <c r="Q245" s="272"/>
      <c r="R245" s="134"/>
      <c r="T245" s="167" t="s">
        <v>5</v>
      </c>
      <c r="U245" s="46" t="s">
        <v>44</v>
      </c>
      <c r="V245" s="117">
        <f>L245+M245</f>
        <v>0</v>
      </c>
      <c r="W245" s="117">
        <f>ROUND(L245*K245,2)</f>
        <v>0</v>
      </c>
      <c r="X245" s="117">
        <f>ROUND(M245*K245,2)</f>
        <v>0</v>
      </c>
      <c r="Y245" s="38"/>
      <c r="Z245" s="168">
        <f>Y245*K245</f>
        <v>0</v>
      </c>
      <c r="AA245" s="168">
        <v>1.0300000000000001E-3</v>
      </c>
      <c r="AB245" s="168">
        <f>AA245*K245</f>
        <v>1.3019200000000002E-2</v>
      </c>
      <c r="AC245" s="168">
        <v>0</v>
      </c>
      <c r="AD245" s="169">
        <f>AC245*K245</f>
        <v>0</v>
      </c>
      <c r="AR245" s="20" t="s">
        <v>161</v>
      </c>
      <c r="AT245" s="20" t="s">
        <v>157</v>
      </c>
      <c r="AU245" s="20" t="s">
        <v>102</v>
      </c>
      <c r="AY245" s="20" t="s">
        <v>156</v>
      </c>
      <c r="BE245" s="104">
        <f>IF(U245="základní",P245,0)</f>
        <v>0</v>
      </c>
      <c r="BF245" s="104">
        <f>IF(U245="snížená",P245,0)</f>
        <v>0</v>
      </c>
      <c r="BG245" s="104">
        <f>IF(U245="zákl. přenesená",P245,0)</f>
        <v>0</v>
      </c>
      <c r="BH245" s="104">
        <f>IF(U245="sníž. přenesená",P245,0)</f>
        <v>0</v>
      </c>
      <c r="BI245" s="104">
        <f>IF(U245="nulová",P245,0)</f>
        <v>0</v>
      </c>
      <c r="BJ245" s="20" t="s">
        <v>86</v>
      </c>
      <c r="BK245" s="104">
        <f>ROUND(V245*K245,2)</f>
        <v>0</v>
      </c>
      <c r="BL245" s="20" t="s">
        <v>161</v>
      </c>
      <c r="BM245" s="20" t="s">
        <v>292</v>
      </c>
    </row>
    <row r="246" spans="2:65" s="10" customFormat="1" ht="22.5" customHeight="1">
      <c r="B246" s="170"/>
      <c r="C246" s="171"/>
      <c r="D246" s="171"/>
      <c r="E246" s="172" t="s">
        <v>5</v>
      </c>
      <c r="F246" s="282" t="s">
        <v>284</v>
      </c>
      <c r="G246" s="283"/>
      <c r="H246" s="283"/>
      <c r="I246" s="283"/>
      <c r="J246" s="171"/>
      <c r="K246" s="173" t="s">
        <v>5</v>
      </c>
      <c r="L246" s="171"/>
      <c r="M246" s="171"/>
      <c r="N246" s="171"/>
      <c r="O246" s="171"/>
      <c r="P246" s="171"/>
      <c r="Q246" s="171"/>
      <c r="R246" s="174"/>
      <c r="T246" s="175"/>
      <c r="U246" s="171"/>
      <c r="V246" s="171"/>
      <c r="W246" s="171"/>
      <c r="X246" s="171"/>
      <c r="Y246" s="171"/>
      <c r="Z246" s="171"/>
      <c r="AA246" s="171"/>
      <c r="AB246" s="171"/>
      <c r="AC246" s="171"/>
      <c r="AD246" s="176"/>
      <c r="AT246" s="177" t="s">
        <v>164</v>
      </c>
      <c r="AU246" s="177" t="s">
        <v>102</v>
      </c>
      <c r="AV246" s="10" t="s">
        <v>86</v>
      </c>
      <c r="AW246" s="10" t="s">
        <v>7</v>
      </c>
      <c r="AX246" s="10" t="s">
        <v>81</v>
      </c>
      <c r="AY246" s="177" t="s">
        <v>156</v>
      </c>
    </row>
    <row r="247" spans="2:65" s="11" customFormat="1" ht="22.5" customHeight="1">
      <c r="B247" s="178"/>
      <c r="C247" s="179"/>
      <c r="D247" s="179"/>
      <c r="E247" s="180" t="s">
        <v>5</v>
      </c>
      <c r="F247" s="278" t="s">
        <v>293</v>
      </c>
      <c r="G247" s="279"/>
      <c r="H247" s="279"/>
      <c r="I247" s="279"/>
      <c r="J247" s="179"/>
      <c r="K247" s="181">
        <v>4</v>
      </c>
      <c r="L247" s="179"/>
      <c r="M247" s="179"/>
      <c r="N247" s="179"/>
      <c r="O247" s="179"/>
      <c r="P247" s="179"/>
      <c r="Q247" s="179"/>
      <c r="R247" s="182"/>
      <c r="T247" s="183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84"/>
      <c r="AT247" s="185" t="s">
        <v>164</v>
      </c>
      <c r="AU247" s="185" t="s">
        <v>102</v>
      </c>
      <c r="AV247" s="11" t="s">
        <v>102</v>
      </c>
      <c r="AW247" s="11" t="s">
        <v>7</v>
      </c>
      <c r="AX247" s="11" t="s">
        <v>81</v>
      </c>
      <c r="AY247" s="185" t="s">
        <v>156</v>
      </c>
    </row>
    <row r="248" spans="2:65" s="10" customFormat="1" ht="22.5" customHeight="1">
      <c r="B248" s="170"/>
      <c r="C248" s="171"/>
      <c r="D248" s="171"/>
      <c r="E248" s="172" t="s">
        <v>5</v>
      </c>
      <c r="F248" s="280" t="s">
        <v>286</v>
      </c>
      <c r="G248" s="281"/>
      <c r="H248" s="281"/>
      <c r="I248" s="281"/>
      <c r="J248" s="171"/>
      <c r="K248" s="173" t="s">
        <v>5</v>
      </c>
      <c r="L248" s="171"/>
      <c r="M248" s="171"/>
      <c r="N248" s="171"/>
      <c r="O248" s="171"/>
      <c r="P248" s="171"/>
      <c r="Q248" s="171"/>
      <c r="R248" s="174"/>
      <c r="T248" s="175"/>
      <c r="U248" s="171"/>
      <c r="V248" s="171"/>
      <c r="W248" s="171"/>
      <c r="X248" s="171"/>
      <c r="Y248" s="171"/>
      <c r="Z248" s="171"/>
      <c r="AA248" s="171"/>
      <c r="AB248" s="171"/>
      <c r="AC248" s="171"/>
      <c r="AD248" s="176"/>
      <c r="AT248" s="177" t="s">
        <v>164</v>
      </c>
      <c r="AU248" s="177" t="s">
        <v>102</v>
      </c>
      <c r="AV248" s="10" t="s">
        <v>86</v>
      </c>
      <c r="AW248" s="10" t="s">
        <v>7</v>
      </c>
      <c r="AX248" s="10" t="s">
        <v>81</v>
      </c>
      <c r="AY248" s="177" t="s">
        <v>156</v>
      </c>
    </row>
    <row r="249" spans="2:65" s="11" customFormat="1" ht="22.5" customHeight="1">
      <c r="B249" s="178"/>
      <c r="C249" s="179"/>
      <c r="D249" s="179"/>
      <c r="E249" s="180" t="s">
        <v>5</v>
      </c>
      <c r="F249" s="278" t="s">
        <v>294</v>
      </c>
      <c r="G249" s="279"/>
      <c r="H249" s="279"/>
      <c r="I249" s="279"/>
      <c r="J249" s="179"/>
      <c r="K249" s="181">
        <v>2.88</v>
      </c>
      <c r="L249" s="179"/>
      <c r="M249" s="179"/>
      <c r="N249" s="179"/>
      <c r="O249" s="179"/>
      <c r="P249" s="179"/>
      <c r="Q249" s="179"/>
      <c r="R249" s="182"/>
      <c r="T249" s="183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84"/>
      <c r="AT249" s="185" t="s">
        <v>164</v>
      </c>
      <c r="AU249" s="185" t="s">
        <v>102</v>
      </c>
      <c r="AV249" s="11" t="s">
        <v>102</v>
      </c>
      <c r="AW249" s="11" t="s">
        <v>7</v>
      </c>
      <c r="AX249" s="11" t="s">
        <v>81</v>
      </c>
      <c r="AY249" s="185" t="s">
        <v>156</v>
      </c>
    </row>
    <row r="250" spans="2:65" s="10" customFormat="1" ht="22.5" customHeight="1">
      <c r="B250" s="170"/>
      <c r="C250" s="171"/>
      <c r="D250" s="171"/>
      <c r="E250" s="172" t="s">
        <v>5</v>
      </c>
      <c r="F250" s="280" t="s">
        <v>288</v>
      </c>
      <c r="G250" s="281"/>
      <c r="H250" s="281"/>
      <c r="I250" s="281"/>
      <c r="J250" s="171"/>
      <c r="K250" s="173" t="s">
        <v>5</v>
      </c>
      <c r="L250" s="171"/>
      <c r="M250" s="171"/>
      <c r="N250" s="171"/>
      <c r="O250" s="171"/>
      <c r="P250" s="171"/>
      <c r="Q250" s="171"/>
      <c r="R250" s="174"/>
      <c r="T250" s="175"/>
      <c r="U250" s="171"/>
      <c r="V250" s="171"/>
      <c r="W250" s="171"/>
      <c r="X250" s="171"/>
      <c r="Y250" s="171"/>
      <c r="Z250" s="171"/>
      <c r="AA250" s="171"/>
      <c r="AB250" s="171"/>
      <c r="AC250" s="171"/>
      <c r="AD250" s="176"/>
      <c r="AT250" s="177" t="s">
        <v>164</v>
      </c>
      <c r="AU250" s="177" t="s">
        <v>102</v>
      </c>
      <c r="AV250" s="10" t="s">
        <v>86</v>
      </c>
      <c r="AW250" s="10" t="s">
        <v>7</v>
      </c>
      <c r="AX250" s="10" t="s">
        <v>81</v>
      </c>
      <c r="AY250" s="177" t="s">
        <v>156</v>
      </c>
    </row>
    <row r="251" spans="2:65" s="11" customFormat="1" ht="22.5" customHeight="1">
      <c r="B251" s="178"/>
      <c r="C251" s="179"/>
      <c r="D251" s="179"/>
      <c r="E251" s="180" t="s">
        <v>5</v>
      </c>
      <c r="F251" s="278" t="s">
        <v>295</v>
      </c>
      <c r="G251" s="279"/>
      <c r="H251" s="279"/>
      <c r="I251" s="279"/>
      <c r="J251" s="179"/>
      <c r="K251" s="181">
        <v>5.76</v>
      </c>
      <c r="L251" s="179"/>
      <c r="M251" s="179"/>
      <c r="N251" s="179"/>
      <c r="O251" s="179"/>
      <c r="P251" s="179"/>
      <c r="Q251" s="179"/>
      <c r="R251" s="182"/>
      <c r="T251" s="183"/>
      <c r="U251" s="179"/>
      <c r="V251" s="179"/>
      <c r="W251" s="179"/>
      <c r="X251" s="179"/>
      <c r="Y251" s="179"/>
      <c r="Z251" s="179"/>
      <c r="AA251" s="179"/>
      <c r="AB251" s="179"/>
      <c r="AC251" s="179"/>
      <c r="AD251" s="184"/>
      <c r="AT251" s="185" t="s">
        <v>164</v>
      </c>
      <c r="AU251" s="185" t="s">
        <v>102</v>
      </c>
      <c r="AV251" s="11" t="s">
        <v>102</v>
      </c>
      <c r="AW251" s="11" t="s">
        <v>7</v>
      </c>
      <c r="AX251" s="11" t="s">
        <v>81</v>
      </c>
      <c r="AY251" s="185" t="s">
        <v>156</v>
      </c>
    </row>
    <row r="252" spans="2:65" s="12" customFormat="1" ht="22.5" customHeight="1">
      <c r="B252" s="186"/>
      <c r="C252" s="187"/>
      <c r="D252" s="187"/>
      <c r="E252" s="188" t="s">
        <v>5</v>
      </c>
      <c r="F252" s="276" t="s">
        <v>168</v>
      </c>
      <c r="G252" s="277"/>
      <c r="H252" s="277"/>
      <c r="I252" s="277"/>
      <c r="J252" s="187"/>
      <c r="K252" s="189">
        <v>12.64</v>
      </c>
      <c r="L252" s="187"/>
      <c r="M252" s="187"/>
      <c r="N252" s="187"/>
      <c r="O252" s="187"/>
      <c r="P252" s="187"/>
      <c r="Q252" s="187"/>
      <c r="R252" s="190"/>
      <c r="T252" s="191"/>
      <c r="U252" s="187"/>
      <c r="V252" s="187"/>
      <c r="W252" s="187"/>
      <c r="X252" s="187"/>
      <c r="Y252" s="187"/>
      <c r="Z252" s="187"/>
      <c r="AA252" s="187"/>
      <c r="AB252" s="187"/>
      <c r="AC252" s="187"/>
      <c r="AD252" s="192"/>
      <c r="AT252" s="193" t="s">
        <v>164</v>
      </c>
      <c r="AU252" s="193" t="s">
        <v>102</v>
      </c>
      <c r="AV252" s="12" t="s">
        <v>161</v>
      </c>
      <c r="AW252" s="12" t="s">
        <v>7</v>
      </c>
      <c r="AX252" s="12" t="s">
        <v>86</v>
      </c>
      <c r="AY252" s="193" t="s">
        <v>156</v>
      </c>
    </row>
    <row r="253" spans="2:65" s="1" customFormat="1" ht="22.5" customHeight="1">
      <c r="B253" s="131"/>
      <c r="C253" s="162" t="s">
        <v>296</v>
      </c>
      <c r="D253" s="162" t="s">
        <v>157</v>
      </c>
      <c r="E253" s="163" t="s">
        <v>297</v>
      </c>
      <c r="F253" s="271" t="s">
        <v>298</v>
      </c>
      <c r="G253" s="271"/>
      <c r="H253" s="271"/>
      <c r="I253" s="271"/>
      <c r="J253" s="164" t="s">
        <v>160</v>
      </c>
      <c r="K253" s="165">
        <v>12.64</v>
      </c>
      <c r="L253" s="166">
        <v>0</v>
      </c>
      <c r="M253" s="273">
        <v>0</v>
      </c>
      <c r="N253" s="273"/>
      <c r="O253" s="273"/>
      <c r="P253" s="272">
        <f>ROUND(V253*K253,2)</f>
        <v>0</v>
      </c>
      <c r="Q253" s="272"/>
      <c r="R253" s="134"/>
      <c r="T253" s="167" t="s">
        <v>5</v>
      </c>
      <c r="U253" s="46" t="s">
        <v>44</v>
      </c>
      <c r="V253" s="117">
        <f>L253+M253</f>
        <v>0</v>
      </c>
      <c r="W253" s="117">
        <f>ROUND(L253*K253,2)</f>
        <v>0</v>
      </c>
      <c r="X253" s="117">
        <f>ROUND(M253*K253,2)</f>
        <v>0</v>
      </c>
      <c r="Y253" s="38"/>
      <c r="Z253" s="168">
        <f>Y253*K253</f>
        <v>0</v>
      </c>
      <c r="AA253" s="168">
        <v>0</v>
      </c>
      <c r="AB253" s="168">
        <f>AA253*K253</f>
        <v>0</v>
      </c>
      <c r="AC253" s="168">
        <v>0</v>
      </c>
      <c r="AD253" s="169">
        <f>AC253*K253</f>
        <v>0</v>
      </c>
      <c r="AR253" s="20" t="s">
        <v>161</v>
      </c>
      <c r="AT253" s="20" t="s">
        <v>157</v>
      </c>
      <c r="AU253" s="20" t="s">
        <v>102</v>
      </c>
      <c r="AY253" s="20" t="s">
        <v>156</v>
      </c>
      <c r="BE253" s="104">
        <f>IF(U253="základní",P253,0)</f>
        <v>0</v>
      </c>
      <c r="BF253" s="104">
        <f>IF(U253="snížená",P253,0)</f>
        <v>0</v>
      </c>
      <c r="BG253" s="104">
        <f>IF(U253="zákl. přenesená",P253,0)</f>
        <v>0</v>
      </c>
      <c r="BH253" s="104">
        <f>IF(U253="sníž. přenesená",P253,0)</f>
        <v>0</v>
      </c>
      <c r="BI253" s="104">
        <f>IF(U253="nulová",P253,0)</f>
        <v>0</v>
      </c>
      <c r="BJ253" s="20" t="s">
        <v>86</v>
      </c>
      <c r="BK253" s="104">
        <f>ROUND(V253*K253,2)</f>
        <v>0</v>
      </c>
      <c r="BL253" s="20" t="s">
        <v>161</v>
      </c>
      <c r="BM253" s="20" t="s">
        <v>299</v>
      </c>
    </row>
    <row r="254" spans="2:65" s="10" customFormat="1" ht="22.5" customHeight="1">
      <c r="B254" s="170"/>
      <c r="C254" s="171"/>
      <c r="D254" s="171"/>
      <c r="E254" s="172" t="s">
        <v>5</v>
      </c>
      <c r="F254" s="282" t="s">
        <v>284</v>
      </c>
      <c r="G254" s="283"/>
      <c r="H254" s="283"/>
      <c r="I254" s="283"/>
      <c r="J254" s="171"/>
      <c r="K254" s="173" t="s">
        <v>5</v>
      </c>
      <c r="L254" s="171"/>
      <c r="M254" s="171"/>
      <c r="N254" s="171"/>
      <c r="O254" s="171"/>
      <c r="P254" s="171"/>
      <c r="Q254" s="171"/>
      <c r="R254" s="174"/>
      <c r="T254" s="175"/>
      <c r="U254" s="171"/>
      <c r="V254" s="171"/>
      <c r="W254" s="171"/>
      <c r="X254" s="171"/>
      <c r="Y254" s="171"/>
      <c r="Z254" s="171"/>
      <c r="AA254" s="171"/>
      <c r="AB254" s="171"/>
      <c r="AC254" s="171"/>
      <c r="AD254" s="176"/>
      <c r="AT254" s="177" t="s">
        <v>164</v>
      </c>
      <c r="AU254" s="177" t="s">
        <v>102</v>
      </c>
      <c r="AV254" s="10" t="s">
        <v>86</v>
      </c>
      <c r="AW254" s="10" t="s">
        <v>7</v>
      </c>
      <c r="AX254" s="10" t="s">
        <v>81</v>
      </c>
      <c r="AY254" s="177" t="s">
        <v>156</v>
      </c>
    </row>
    <row r="255" spans="2:65" s="11" customFormat="1" ht="22.5" customHeight="1">
      <c r="B255" s="178"/>
      <c r="C255" s="179"/>
      <c r="D255" s="179"/>
      <c r="E255" s="180" t="s">
        <v>5</v>
      </c>
      <c r="F255" s="278" t="s">
        <v>293</v>
      </c>
      <c r="G255" s="279"/>
      <c r="H255" s="279"/>
      <c r="I255" s="279"/>
      <c r="J255" s="179"/>
      <c r="K255" s="181">
        <v>4</v>
      </c>
      <c r="L255" s="179"/>
      <c r="M255" s="179"/>
      <c r="N255" s="179"/>
      <c r="O255" s="179"/>
      <c r="P255" s="179"/>
      <c r="Q255" s="179"/>
      <c r="R255" s="182"/>
      <c r="T255" s="183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84"/>
      <c r="AT255" s="185" t="s">
        <v>164</v>
      </c>
      <c r="AU255" s="185" t="s">
        <v>102</v>
      </c>
      <c r="AV255" s="11" t="s">
        <v>102</v>
      </c>
      <c r="AW255" s="11" t="s">
        <v>7</v>
      </c>
      <c r="AX255" s="11" t="s">
        <v>81</v>
      </c>
      <c r="AY255" s="185" t="s">
        <v>156</v>
      </c>
    </row>
    <row r="256" spans="2:65" s="10" customFormat="1" ht="22.5" customHeight="1">
      <c r="B256" s="170"/>
      <c r="C256" s="171"/>
      <c r="D256" s="171"/>
      <c r="E256" s="172" t="s">
        <v>5</v>
      </c>
      <c r="F256" s="280" t="s">
        <v>286</v>
      </c>
      <c r="G256" s="281"/>
      <c r="H256" s="281"/>
      <c r="I256" s="281"/>
      <c r="J256" s="171"/>
      <c r="K256" s="173" t="s">
        <v>5</v>
      </c>
      <c r="L256" s="171"/>
      <c r="M256" s="171"/>
      <c r="N256" s="171"/>
      <c r="O256" s="171"/>
      <c r="P256" s="171"/>
      <c r="Q256" s="171"/>
      <c r="R256" s="174"/>
      <c r="T256" s="175"/>
      <c r="U256" s="171"/>
      <c r="V256" s="171"/>
      <c r="W256" s="171"/>
      <c r="X256" s="171"/>
      <c r="Y256" s="171"/>
      <c r="Z256" s="171"/>
      <c r="AA256" s="171"/>
      <c r="AB256" s="171"/>
      <c r="AC256" s="171"/>
      <c r="AD256" s="176"/>
      <c r="AT256" s="177" t="s">
        <v>164</v>
      </c>
      <c r="AU256" s="177" t="s">
        <v>102</v>
      </c>
      <c r="AV256" s="10" t="s">
        <v>86</v>
      </c>
      <c r="AW256" s="10" t="s">
        <v>7</v>
      </c>
      <c r="AX256" s="10" t="s">
        <v>81</v>
      </c>
      <c r="AY256" s="177" t="s">
        <v>156</v>
      </c>
    </row>
    <row r="257" spans="2:65" s="11" customFormat="1" ht="22.5" customHeight="1">
      <c r="B257" s="178"/>
      <c r="C257" s="179"/>
      <c r="D257" s="179"/>
      <c r="E257" s="180" t="s">
        <v>5</v>
      </c>
      <c r="F257" s="278" t="s">
        <v>294</v>
      </c>
      <c r="G257" s="279"/>
      <c r="H257" s="279"/>
      <c r="I257" s="279"/>
      <c r="J257" s="179"/>
      <c r="K257" s="181">
        <v>2.88</v>
      </c>
      <c r="L257" s="179"/>
      <c r="M257" s="179"/>
      <c r="N257" s="179"/>
      <c r="O257" s="179"/>
      <c r="P257" s="179"/>
      <c r="Q257" s="179"/>
      <c r="R257" s="182"/>
      <c r="T257" s="183"/>
      <c r="U257" s="179"/>
      <c r="V257" s="179"/>
      <c r="W257" s="179"/>
      <c r="X257" s="179"/>
      <c r="Y257" s="179"/>
      <c r="Z257" s="179"/>
      <c r="AA257" s="179"/>
      <c r="AB257" s="179"/>
      <c r="AC257" s="179"/>
      <c r="AD257" s="184"/>
      <c r="AT257" s="185" t="s">
        <v>164</v>
      </c>
      <c r="AU257" s="185" t="s">
        <v>102</v>
      </c>
      <c r="AV257" s="11" t="s">
        <v>102</v>
      </c>
      <c r="AW257" s="11" t="s">
        <v>7</v>
      </c>
      <c r="AX257" s="11" t="s">
        <v>81</v>
      </c>
      <c r="AY257" s="185" t="s">
        <v>156</v>
      </c>
    </row>
    <row r="258" spans="2:65" s="10" customFormat="1" ht="22.5" customHeight="1">
      <c r="B258" s="170"/>
      <c r="C258" s="171"/>
      <c r="D258" s="171"/>
      <c r="E258" s="172" t="s">
        <v>5</v>
      </c>
      <c r="F258" s="280" t="s">
        <v>288</v>
      </c>
      <c r="G258" s="281"/>
      <c r="H258" s="281"/>
      <c r="I258" s="281"/>
      <c r="J258" s="171"/>
      <c r="K258" s="173" t="s">
        <v>5</v>
      </c>
      <c r="L258" s="171"/>
      <c r="M258" s="171"/>
      <c r="N258" s="171"/>
      <c r="O258" s="171"/>
      <c r="P258" s="171"/>
      <c r="Q258" s="171"/>
      <c r="R258" s="174"/>
      <c r="T258" s="175"/>
      <c r="U258" s="171"/>
      <c r="V258" s="171"/>
      <c r="W258" s="171"/>
      <c r="X258" s="171"/>
      <c r="Y258" s="171"/>
      <c r="Z258" s="171"/>
      <c r="AA258" s="171"/>
      <c r="AB258" s="171"/>
      <c r="AC258" s="171"/>
      <c r="AD258" s="176"/>
      <c r="AT258" s="177" t="s">
        <v>164</v>
      </c>
      <c r="AU258" s="177" t="s">
        <v>102</v>
      </c>
      <c r="AV258" s="10" t="s">
        <v>86</v>
      </c>
      <c r="AW258" s="10" t="s">
        <v>7</v>
      </c>
      <c r="AX258" s="10" t="s">
        <v>81</v>
      </c>
      <c r="AY258" s="177" t="s">
        <v>156</v>
      </c>
    </row>
    <row r="259" spans="2:65" s="11" customFormat="1" ht="22.5" customHeight="1">
      <c r="B259" s="178"/>
      <c r="C259" s="179"/>
      <c r="D259" s="179"/>
      <c r="E259" s="180" t="s">
        <v>5</v>
      </c>
      <c r="F259" s="278" t="s">
        <v>295</v>
      </c>
      <c r="G259" s="279"/>
      <c r="H259" s="279"/>
      <c r="I259" s="279"/>
      <c r="J259" s="179"/>
      <c r="K259" s="181">
        <v>5.76</v>
      </c>
      <c r="L259" s="179"/>
      <c r="M259" s="179"/>
      <c r="N259" s="179"/>
      <c r="O259" s="179"/>
      <c r="P259" s="179"/>
      <c r="Q259" s="179"/>
      <c r="R259" s="182"/>
      <c r="T259" s="183"/>
      <c r="U259" s="179"/>
      <c r="V259" s="179"/>
      <c r="W259" s="179"/>
      <c r="X259" s="179"/>
      <c r="Y259" s="179"/>
      <c r="Z259" s="179"/>
      <c r="AA259" s="179"/>
      <c r="AB259" s="179"/>
      <c r="AC259" s="179"/>
      <c r="AD259" s="184"/>
      <c r="AT259" s="185" t="s">
        <v>164</v>
      </c>
      <c r="AU259" s="185" t="s">
        <v>102</v>
      </c>
      <c r="AV259" s="11" t="s">
        <v>102</v>
      </c>
      <c r="AW259" s="11" t="s">
        <v>7</v>
      </c>
      <c r="AX259" s="11" t="s">
        <v>81</v>
      </c>
      <c r="AY259" s="185" t="s">
        <v>156</v>
      </c>
    </row>
    <row r="260" spans="2:65" s="12" customFormat="1" ht="22.5" customHeight="1">
      <c r="B260" s="186"/>
      <c r="C260" s="187"/>
      <c r="D260" s="187"/>
      <c r="E260" s="188" t="s">
        <v>5</v>
      </c>
      <c r="F260" s="276" t="s">
        <v>168</v>
      </c>
      <c r="G260" s="277"/>
      <c r="H260" s="277"/>
      <c r="I260" s="277"/>
      <c r="J260" s="187"/>
      <c r="K260" s="189">
        <v>12.64</v>
      </c>
      <c r="L260" s="187"/>
      <c r="M260" s="187"/>
      <c r="N260" s="187"/>
      <c r="O260" s="187"/>
      <c r="P260" s="187"/>
      <c r="Q260" s="187"/>
      <c r="R260" s="190"/>
      <c r="T260" s="191"/>
      <c r="U260" s="187"/>
      <c r="V260" s="187"/>
      <c r="W260" s="187"/>
      <c r="X260" s="187"/>
      <c r="Y260" s="187"/>
      <c r="Z260" s="187"/>
      <c r="AA260" s="187"/>
      <c r="AB260" s="187"/>
      <c r="AC260" s="187"/>
      <c r="AD260" s="192"/>
      <c r="AT260" s="193" t="s">
        <v>164</v>
      </c>
      <c r="AU260" s="193" t="s">
        <v>102</v>
      </c>
      <c r="AV260" s="12" t="s">
        <v>161</v>
      </c>
      <c r="AW260" s="12" t="s">
        <v>7</v>
      </c>
      <c r="AX260" s="12" t="s">
        <v>86</v>
      </c>
      <c r="AY260" s="193" t="s">
        <v>156</v>
      </c>
    </row>
    <row r="261" spans="2:65" s="1" customFormat="1" ht="22.5" customHeight="1">
      <c r="B261" s="131"/>
      <c r="C261" s="162" t="s">
        <v>300</v>
      </c>
      <c r="D261" s="162" t="s">
        <v>157</v>
      </c>
      <c r="E261" s="163" t="s">
        <v>301</v>
      </c>
      <c r="F261" s="271" t="s">
        <v>302</v>
      </c>
      <c r="G261" s="271"/>
      <c r="H261" s="271"/>
      <c r="I261" s="271"/>
      <c r="J261" s="164" t="s">
        <v>245</v>
      </c>
      <c r="K261" s="165">
        <v>4.1550000000000002</v>
      </c>
      <c r="L261" s="166">
        <v>0</v>
      </c>
      <c r="M261" s="273">
        <v>0</v>
      </c>
      <c r="N261" s="273"/>
      <c r="O261" s="273"/>
      <c r="P261" s="272">
        <f>ROUND(V261*K261,2)</f>
        <v>0</v>
      </c>
      <c r="Q261" s="272"/>
      <c r="R261" s="134"/>
      <c r="T261" s="167" t="s">
        <v>5</v>
      </c>
      <c r="U261" s="46" t="s">
        <v>44</v>
      </c>
      <c r="V261" s="117">
        <f>L261+M261</f>
        <v>0</v>
      </c>
      <c r="W261" s="117">
        <f>ROUND(L261*K261,2)</f>
        <v>0</v>
      </c>
      <c r="X261" s="117">
        <f>ROUND(M261*K261,2)</f>
        <v>0</v>
      </c>
      <c r="Y261" s="38"/>
      <c r="Z261" s="168">
        <f>Y261*K261</f>
        <v>0</v>
      </c>
      <c r="AA261" s="168">
        <v>0</v>
      </c>
      <c r="AB261" s="168">
        <f>AA261*K261</f>
        <v>0</v>
      </c>
      <c r="AC261" s="168">
        <v>0</v>
      </c>
      <c r="AD261" s="169">
        <f>AC261*K261</f>
        <v>0</v>
      </c>
      <c r="AR261" s="20" t="s">
        <v>161</v>
      </c>
      <c r="AT261" s="20" t="s">
        <v>157</v>
      </c>
      <c r="AU261" s="20" t="s">
        <v>102</v>
      </c>
      <c r="AY261" s="20" t="s">
        <v>156</v>
      </c>
      <c r="BE261" s="104">
        <f>IF(U261="základní",P261,0)</f>
        <v>0</v>
      </c>
      <c r="BF261" s="104">
        <f>IF(U261="snížená",P261,0)</f>
        <v>0</v>
      </c>
      <c r="BG261" s="104">
        <f>IF(U261="zákl. přenesená",P261,0)</f>
        <v>0</v>
      </c>
      <c r="BH261" s="104">
        <f>IF(U261="sníž. přenesená",P261,0)</f>
        <v>0</v>
      </c>
      <c r="BI261" s="104">
        <f>IF(U261="nulová",P261,0)</f>
        <v>0</v>
      </c>
      <c r="BJ261" s="20" t="s">
        <v>86</v>
      </c>
      <c r="BK261" s="104">
        <f>ROUND(V261*K261,2)</f>
        <v>0</v>
      </c>
      <c r="BL261" s="20" t="s">
        <v>161</v>
      </c>
      <c r="BM261" s="20" t="s">
        <v>303</v>
      </c>
    </row>
    <row r="262" spans="2:65" s="10" customFormat="1" ht="22.5" customHeight="1">
      <c r="B262" s="170"/>
      <c r="C262" s="171"/>
      <c r="D262" s="171"/>
      <c r="E262" s="172" t="s">
        <v>5</v>
      </c>
      <c r="F262" s="282" t="s">
        <v>304</v>
      </c>
      <c r="G262" s="283"/>
      <c r="H262" s="283"/>
      <c r="I262" s="283"/>
      <c r="J262" s="171"/>
      <c r="K262" s="173" t="s">
        <v>5</v>
      </c>
      <c r="L262" s="171"/>
      <c r="M262" s="171"/>
      <c r="N262" s="171"/>
      <c r="O262" s="171"/>
      <c r="P262" s="171"/>
      <c r="Q262" s="171"/>
      <c r="R262" s="174"/>
      <c r="T262" s="175"/>
      <c r="U262" s="171"/>
      <c r="V262" s="171"/>
      <c r="W262" s="171"/>
      <c r="X262" s="171"/>
      <c r="Y262" s="171"/>
      <c r="Z262" s="171"/>
      <c r="AA262" s="171"/>
      <c r="AB262" s="171"/>
      <c r="AC262" s="171"/>
      <c r="AD262" s="176"/>
      <c r="AT262" s="177" t="s">
        <v>164</v>
      </c>
      <c r="AU262" s="177" t="s">
        <v>102</v>
      </c>
      <c r="AV262" s="10" t="s">
        <v>86</v>
      </c>
      <c r="AW262" s="10" t="s">
        <v>7</v>
      </c>
      <c r="AX262" s="10" t="s">
        <v>81</v>
      </c>
      <c r="AY262" s="177" t="s">
        <v>156</v>
      </c>
    </row>
    <row r="263" spans="2:65" s="11" customFormat="1" ht="22.5" customHeight="1">
      <c r="B263" s="178"/>
      <c r="C263" s="179"/>
      <c r="D263" s="179"/>
      <c r="E263" s="180" t="s">
        <v>5</v>
      </c>
      <c r="F263" s="278" t="s">
        <v>305</v>
      </c>
      <c r="G263" s="279"/>
      <c r="H263" s="279"/>
      <c r="I263" s="279"/>
      <c r="J263" s="179"/>
      <c r="K263" s="181">
        <v>4.1550000000000002</v>
      </c>
      <c r="L263" s="179"/>
      <c r="M263" s="179"/>
      <c r="N263" s="179"/>
      <c r="O263" s="179"/>
      <c r="P263" s="179"/>
      <c r="Q263" s="179"/>
      <c r="R263" s="182"/>
      <c r="T263" s="183"/>
      <c r="U263" s="179"/>
      <c r="V263" s="179"/>
      <c r="W263" s="179"/>
      <c r="X263" s="179"/>
      <c r="Y263" s="179"/>
      <c r="Z263" s="179"/>
      <c r="AA263" s="179"/>
      <c r="AB263" s="179"/>
      <c r="AC263" s="179"/>
      <c r="AD263" s="184"/>
      <c r="AT263" s="185" t="s">
        <v>164</v>
      </c>
      <c r="AU263" s="185" t="s">
        <v>102</v>
      </c>
      <c r="AV263" s="11" t="s">
        <v>102</v>
      </c>
      <c r="AW263" s="11" t="s">
        <v>7</v>
      </c>
      <c r="AX263" s="11" t="s">
        <v>81</v>
      </c>
      <c r="AY263" s="185" t="s">
        <v>156</v>
      </c>
    </row>
    <row r="264" spans="2:65" s="12" customFormat="1" ht="22.5" customHeight="1">
      <c r="B264" s="186"/>
      <c r="C264" s="187"/>
      <c r="D264" s="187"/>
      <c r="E264" s="188" t="s">
        <v>5</v>
      </c>
      <c r="F264" s="276" t="s">
        <v>168</v>
      </c>
      <c r="G264" s="277"/>
      <c r="H264" s="277"/>
      <c r="I264" s="277"/>
      <c r="J264" s="187"/>
      <c r="K264" s="189">
        <v>4.1550000000000002</v>
      </c>
      <c r="L264" s="187"/>
      <c r="M264" s="187"/>
      <c r="N264" s="187"/>
      <c r="O264" s="187"/>
      <c r="P264" s="187"/>
      <c r="Q264" s="187"/>
      <c r="R264" s="190"/>
      <c r="T264" s="191"/>
      <c r="U264" s="187"/>
      <c r="V264" s="187"/>
      <c r="W264" s="187"/>
      <c r="X264" s="187"/>
      <c r="Y264" s="187"/>
      <c r="Z264" s="187"/>
      <c r="AA264" s="187"/>
      <c r="AB264" s="187"/>
      <c r="AC264" s="187"/>
      <c r="AD264" s="192"/>
      <c r="AT264" s="193" t="s">
        <v>164</v>
      </c>
      <c r="AU264" s="193" t="s">
        <v>102</v>
      </c>
      <c r="AV264" s="12" t="s">
        <v>161</v>
      </c>
      <c r="AW264" s="12" t="s">
        <v>7</v>
      </c>
      <c r="AX264" s="12" t="s">
        <v>86</v>
      </c>
      <c r="AY264" s="193" t="s">
        <v>156</v>
      </c>
    </row>
    <row r="265" spans="2:65" s="9" customFormat="1" ht="29.85" customHeight="1">
      <c r="B265" s="150"/>
      <c r="C265" s="151"/>
      <c r="D265" s="161" t="s">
        <v>115</v>
      </c>
      <c r="E265" s="161"/>
      <c r="F265" s="161"/>
      <c r="G265" s="161"/>
      <c r="H265" s="161"/>
      <c r="I265" s="161"/>
      <c r="J265" s="161"/>
      <c r="K265" s="161"/>
      <c r="L265" s="161"/>
      <c r="M265" s="263">
        <f>BK265</f>
        <v>0</v>
      </c>
      <c r="N265" s="264"/>
      <c r="O265" s="264"/>
      <c r="P265" s="264"/>
      <c r="Q265" s="264"/>
      <c r="R265" s="153"/>
      <c r="T265" s="154"/>
      <c r="U265" s="151"/>
      <c r="V265" s="151"/>
      <c r="W265" s="155">
        <f>SUM(W266:W295)</f>
        <v>0</v>
      </c>
      <c r="X265" s="155">
        <f>SUM(X266:X295)</f>
        <v>0</v>
      </c>
      <c r="Y265" s="151"/>
      <c r="Z265" s="156">
        <f>SUM(Z266:Z295)</f>
        <v>0</v>
      </c>
      <c r="AA265" s="151"/>
      <c r="AB265" s="156">
        <f>SUM(AB266:AB295)</f>
        <v>18.462306939999998</v>
      </c>
      <c r="AC265" s="151"/>
      <c r="AD265" s="157">
        <f>SUM(AD266:AD295)</f>
        <v>0</v>
      </c>
      <c r="AR265" s="158" t="s">
        <v>86</v>
      </c>
      <c r="AT265" s="159" t="s">
        <v>80</v>
      </c>
      <c r="AU265" s="159" t="s">
        <v>86</v>
      </c>
      <c r="AY265" s="158" t="s">
        <v>156</v>
      </c>
      <c r="BK265" s="160">
        <f>SUM(BK266:BK295)</f>
        <v>0</v>
      </c>
    </row>
    <row r="266" spans="2:65" s="1" customFormat="1" ht="44.25" customHeight="1">
      <c r="B266" s="131"/>
      <c r="C266" s="162" t="s">
        <v>306</v>
      </c>
      <c r="D266" s="162" t="s">
        <v>157</v>
      </c>
      <c r="E266" s="163" t="s">
        <v>307</v>
      </c>
      <c r="F266" s="271" t="s">
        <v>308</v>
      </c>
      <c r="G266" s="271"/>
      <c r="H266" s="271"/>
      <c r="I266" s="271"/>
      <c r="J266" s="164" t="s">
        <v>160</v>
      </c>
      <c r="K266" s="165">
        <v>32.5</v>
      </c>
      <c r="L266" s="166">
        <v>0</v>
      </c>
      <c r="M266" s="273">
        <v>0</v>
      </c>
      <c r="N266" s="273"/>
      <c r="O266" s="273"/>
      <c r="P266" s="272">
        <f>ROUND(V266*K266,2)</f>
        <v>0</v>
      </c>
      <c r="Q266" s="272"/>
      <c r="R266" s="134"/>
      <c r="T266" s="167" t="s">
        <v>5</v>
      </c>
      <c r="U266" s="46" t="s">
        <v>44</v>
      </c>
      <c r="V266" s="117">
        <f>L266+M266</f>
        <v>0</v>
      </c>
      <c r="W266" s="117">
        <f>ROUND(L266*K266,2)</f>
        <v>0</v>
      </c>
      <c r="X266" s="117">
        <f>ROUND(M266*K266,2)</f>
        <v>0</v>
      </c>
      <c r="Y266" s="38"/>
      <c r="Z266" s="168">
        <f>Y266*K266</f>
        <v>0</v>
      </c>
      <c r="AA266" s="168">
        <v>0.55291000000000001</v>
      </c>
      <c r="AB266" s="168">
        <f>AA266*K266</f>
        <v>17.969574999999999</v>
      </c>
      <c r="AC266" s="168">
        <v>0</v>
      </c>
      <c r="AD266" s="169">
        <f>AC266*K266</f>
        <v>0</v>
      </c>
      <c r="AR266" s="20" t="s">
        <v>161</v>
      </c>
      <c r="AT266" s="20" t="s">
        <v>157</v>
      </c>
      <c r="AU266" s="20" t="s">
        <v>102</v>
      </c>
      <c r="AY266" s="20" t="s">
        <v>156</v>
      </c>
      <c r="BE266" s="104">
        <f>IF(U266="základní",P266,0)</f>
        <v>0</v>
      </c>
      <c r="BF266" s="104">
        <f>IF(U266="snížená",P266,0)</f>
        <v>0</v>
      </c>
      <c r="BG266" s="104">
        <f>IF(U266="zákl. přenesená",P266,0)</f>
        <v>0</v>
      </c>
      <c r="BH266" s="104">
        <f>IF(U266="sníž. přenesená",P266,0)</f>
        <v>0</v>
      </c>
      <c r="BI266" s="104">
        <f>IF(U266="nulová",P266,0)</f>
        <v>0</v>
      </c>
      <c r="BJ266" s="20" t="s">
        <v>86</v>
      </c>
      <c r="BK266" s="104">
        <f>ROUND(V266*K266,2)</f>
        <v>0</v>
      </c>
      <c r="BL266" s="20" t="s">
        <v>161</v>
      </c>
      <c r="BM266" s="20" t="s">
        <v>309</v>
      </c>
    </row>
    <row r="267" spans="2:65" s="10" customFormat="1" ht="22.5" customHeight="1">
      <c r="B267" s="170"/>
      <c r="C267" s="171"/>
      <c r="D267" s="171"/>
      <c r="E267" s="172" t="s">
        <v>5</v>
      </c>
      <c r="F267" s="282" t="s">
        <v>190</v>
      </c>
      <c r="G267" s="283"/>
      <c r="H267" s="283"/>
      <c r="I267" s="283"/>
      <c r="J267" s="171"/>
      <c r="K267" s="173" t="s">
        <v>5</v>
      </c>
      <c r="L267" s="171"/>
      <c r="M267" s="171"/>
      <c r="N267" s="171"/>
      <c r="O267" s="171"/>
      <c r="P267" s="171"/>
      <c r="Q267" s="171"/>
      <c r="R267" s="174"/>
      <c r="T267" s="175"/>
      <c r="U267" s="171"/>
      <c r="V267" s="171"/>
      <c r="W267" s="171"/>
      <c r="X267" s="171"/>
      <c r="Y267" s="171"/>
      <c r="Z267" s="171"/>
      <c r="AA267" s="171"/>
      <c r="AB267" s="171"/>
      <c r="AC267" s="171"/>
      <c r="AD267" s="176"/>
      <c r="AT267" s="177" t="s">
        <v>164</v>
      </c>
      <c r="AU267" s="177" t="s">
        <v>102</v>
      </c>
      <c r="AV267" s="10" t="s">
        <v>86</v>
      </c>
      <c r="AW267" s="10" t="s">
        <v>7</v>
      </c>
      <c r="AX267" s="10" t="s">
        <v>81</v>
      </c>
      <c r="AY267" s="177" t="s">
        <v>156</v>
      </c>
    </row>
    <row r="268" spans="2:65" s="11" customFormat="1" ht="22.5" customHeight="1">
      <c r="B268" s="178"/>
      <c r="C268" s="179"/>
      <c r="D268" s="179"/>
      <c r="E268" s="180" t="s">
        <v>5</v>
      </c>
      <c r="F268" s="278" t="s">
        <v>310</v>
      </c>
      <c r="G268" s="279"/>
      <c r="H268" s="279"/>
      <c r="I268" s="279"/>
      <c r="J268" s="179"/>
      <c r="K268" s="181">
        <v>16.625</v>
      </c>
      <c r="L268" s="179"/>
      <c r="M268" s="179"/>
      <c r="N268" s="179"/>
      <c r="O268" s="179"/>
      <c r="P268" s="179"/>
      <c r="Q268" s="179"/>
      <c r="R268" s="182"/>
      <c r="T268" s="183"/>
      <c r="U268" s="179"/>
      <c r="V268" s="179"/>
      <c r="W268" s="179"/>
      <c r="X268" s="179"/>
      <c r="Y268" s="179"/>
      <c r="Z268" s="179"/>
      <c r="AA268" s="179"/>
      <c r="AB268" s="179"/>
      <c r="AC268" s="179"/>
      <c r="AD268" s="184"/>
      <c r="AT268" s="185" t="s">
        <v>164</v>
      </c>
      <c r="AU268" s="185" t="s">
        <v>102</v>
      </c>
      <c r="AV268" s="11" t="s">
        <v>102</v>
      </c>
      <c r="AW268" s="11" t="s">
        <v>7</v>
      </c>
      <c r="AX268" s="11" t="s">
        <v>81</v>
      </c>
      <c r="AY268" s="185" t="s">
        <v>156</v>
      </c>
    </row>
    <row r="269" spans="2:65" s="10" customFormat="1" ht="22.5" customHeight="1">
      <c r="B269" s="170"/>
      <c r="C269" s="171"/>
      <c r="D269" s="171"/>
      <c r="E269" s="172" t="s">
        <v>5</v>
      </c>
      <c r="F269" s="280" t="s">
        <v>192</v>
      </c>
      <c r="G269" s="281"/>
      <c r="H269" s="281"/>
      <c r="I269" s="281"/>
      <c r="J269" s="171"/>
      <c r="K269" s="173" t="s">
        <v>5</v>
      </c>
      <c r="L269" s="171"/>
      <c r="M269" s="171"/>
      <c r="N269" s="171"/>
      <c r="O269" s="171"/>
      <c r="P269" s="171"/>
      <c r="Q269" s="171"/>
      <c r="R269" s="174"/>
      <c r="T269" s="175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6"/>
      <c r="AT269" s="177" t="s">
        <v>164</v>
      </c>
      <c r="AU269" s="177" t="s">
        <v>102</v>
      </c>
      <c r="AV269" s="10" t="s">
        <v>86</v>
      </c>
      <c r="AW269" s="10" t="s">
        <v>7</v>
      </c>
      <c r="AX269" s="10" t="s">
        <v>81</v>
      </c>
      <c r="AY269" s="177" t="s">
        <v>156</v>
      </c>
    </row>
    <row r="270" spans="2:65" s="11" customFormat="1" ht="22.5" customHeight="1">
      <c r="B270" s="178"/>
      <c r="C270" s="179"/>
      <c r="D270" s="179"/>
      <c r="E270" s="180" t="s">
        <v>5</v>
      </c>
      <c r="F270" s="278" t="s">
        <v>311</v>
      </c>
      <c r="G270" s="279"/>
      <c r="H270" s="279"/>
      <c r="I270" s="279"/>
      <c r="J270" s="179"/>
      <c r="K270" s="181">
        <v>8.5</v>
      </c>
      <c r="L270" s="179"/>
      <c r="M270" s="179"/>
      <c r="N270" s="179"/>
      <c r="O270" s="179"/>
      <c r="P270" s="179"/>
      <c r="Q270" s="179"/>
      <c r="R270" s="182"/>
      <c r="T270" s="183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84"/>
      <c r="AT270" s="185" t="s">
        <v>164</v>
      </c>
      <c r="AU270" s="185" t="s">
        <v>102</v>
      </c>
      <c r="AV270" s="11" t="s">
        <v>102</v>
      </c>
      <c r="AW270" s="11" t="s">
        <v>7</v>
      </c>
      <c r="AX270" s="11" t="s">
        <v>81</v>
      </c>
      <c r="AY270" s="185" t="s">
        <v>156</v>
      </c>
    </row>
    <row r="271" spans="2:65" s="10" customFormat="1" ht="22.5" customHeight="1">
      <c r="B271" s="170"/>
      <c r="C271" s="171"/>
      <c r="D271" s="171"/>
      <c r="E271" s="172" t="s">
        <v>5</v>
      </c>
      <c r="F271" s="280" t="s">
        <v>194</v>
      </c>
      <c r="G271" s="281"/>
      <c r="H271" s="281"/>
      <c r="I271" s="281"/>
      <c r="J271" s="171"/>
      <c r="K271" s="173" t="s">
        <v>5</v>
      </c>
      <c r="L271" s="171"/>
      <c r="M271" s="171"/>
      <c r="N271" s="171"/>
      <c r="O271" s="171"/>
      <c r="P271" s="171"/>
      <c r="Q271" s="171"/>
      <c r="R271" s="174"/>
      <c r="T271" s="175"/>
      <c r="U271" s="171"/>
      <c r="V271" s="171"/>
      <c r="W271" s="171"/>
      <c r="X271" s="171"/>
      <c r="Y271" s="171"/>
      <c r="Z271" s="171"/>
      <c r="AA271" s="171"/>
      <c r="AB271" s="171"/>
      <c r="AC271" s="171"/>
      <c r="AD271" s="176"/>
      <c r="AT271" s="177" t="s">
        <v>164</v>
      </c>
      <c r="AU271" s="177" t="s">
        <v>102</v>
      </c>
      <c r="AV271" s="10" t="s">
        <v>86</v>
      </c>
      <c r="AW271" s="10" t="s">
        <v>7</v>
      </c>
      <c r="AX271" s="10" t="s">
        <v>81</v>
      </c>
      <c r="AY271" s="177" t="s">
        <v>156</v>
      </c>
    </row>
    <row r="272" spans="2:65" s="11" customFormat="1" ht="22.5" customHeight="1">
      <c r="B272" s="178"/>
      <c r="C272" s="179"/>
      <c r="D272" s="179"/>
      <c r="E272" s="180" t="s">
        <v>5</v>
      </c>
      <c r="F272" s="278" t="s">
        <v>312</v>
      </c>
      <c r="G272" s="279"/>
      <c r="H272" s="279"/>
      <c r="I272" s="279"/>
      <c r="J272" s="179"/>
      <c r="K272" s="181">
        <v>2.875</v>
      </c>
      <c r="L272" s="179"/>
      <c r="M272" s="179"/>
      <c r="N272" s="179"/>
      <c r="O272" s="179"/>
      <c r="P272" s="179"/>
      <c r="Q272" s="179"/>
      <c r="R272" s="182"/>
      <c r="T272" s="183"/>
      <c r="U272" s="179"/>
      <c r="V272" s="179"/>
      <c r="W272" s="179"/>
      <c r="X272" s="179"/>
      <c r="Y272" s="179"/>
      <c r="Z272" s="179"/>
      <c r="AA272" s="179"/>
      <c r="AB272" s="179"/>
      <c r="AC272" s="179"/>
      <c r="AD272" s="184"/>
      <c r="AT272" s="185" t="s">
        <v>164</v>
      </c>
      <c r="AU272" s="185" t="s">
        <v>102</v>
      </c>
      <c r="AV272" s="11" t="s">
        <v>102</v>
      </c>
      <c r="AW272" s="11" t="s">
        <v>7</v>
      </c>
      <c r="AX272" s="11" t="s">
        <v>81</v>
      </c>
      <c r="AY272" s="185" t="s">
        <v>156</v>
      </c>
    </row>
    <row r="273" spans="2:65" s="10" customFormat="1" ht="22.5" customHeight="1">
      <c r="B273" s="170"/>
      <c r="C273" s="171"/>
      <c r="D273" s="171"/>
      <c r="E273" s="172" t="s">
        <v>5</v>
      </c>
      <c r="F273" s="280" t="s">
        <v>278</v>
      </c>
      <c r="G273" s="281"/>
      <c r="H273" s="281"/>
      <c r="I273" s="281"/>
      <c r="J273" s="171"/>
      <c r="K273" s="173" t="s">
        <v>5</v>
      </c>
      <c r="L273" s="171"/>
      <c r="M273" s="171"/>
      <c r="N273" s="171"/>
      <c r="O273" s="171"/>
      <c r="P273" s="171"/>
      <c r="Q273" s="171"/>
      <c r="R273" s="174"/>
      <c r="T273" s="175"/>
      <c r="U273" s="171"/>
      <c r="V273" s="171"/>
      <c r="W273" s="171"/>
      <c r="X273" s="171"/>
      <c r="Y273" s="171"/>
      <c r="Z273" s="171"/>
      <c r="AA273" s="171"/>
      <c r="AB273" s="171"/>
      <c r="AC273" s="171"/>
      <c r="AD273" s="176"/>
      <c r="AT273" s="177" t="s">
        <v>164</v>
      </c>
      <c r="AU273" s="177" t="s">
        <v>102</v>
      </c>
      <c r="AV273" s="10" t="s">
        <v>86</v>
      </c>
      <c r="AW273" s="10" t="s">
        <v>7</v>
      </c>
      <c r="AX273" s="10" t="s">
        <v>81</v>
      </c>
      <c r="AY273" s="177" t="s">
        <v>156</v>
      </c>
    </row>
    <row r="274" spans="2:65" s="11" customFormat="1" ht="22.5" customHeight="1">
      <c r="B274" s="178"/>
      <c r="C274" s="179"/>
      <c r="D274" s="179"/>
      <c r="E274" s="180" t="s">
        <v>5</v>
      </c>
      <c r="F274" s="278" t="s">
        <v>313</v>
      </c>
      <c r="G274" s="279"/>
      <c r="H274" s="279"/>
      <c r="I274" s="279"/>
      <c r="J274" s="179"/>
      <c r="K274" s="181">
        <v>4.5</v>
      </c>
      <c r="L274" s="179"/>
      <c r="M274" s="179"/>
      <c r="N274" s="179"/>
      <c r="O274" s="179"/>
      <c r="P274" s="179"/>
      <c r="Q274" s="179"/>
      <c r="R274" s="182"/>
      <c r="T274" s="183"/>
      <c r="U274" s="179"/>
      <c r="V274" s="179"/>
      <c r="W274" s="179"/>
      <c r="X274" s="179"/>
      <c r="Y274" s="179"/>
      <c r="Z274" s="179"/>
      <c r="AA274" s="179"/>
      <c r="AB274" s="179"/>
      <c r="AC274" s="179"/>
      <c r="AD274" s="184"/>
      <c r="AT274" s="185" t="s">
        <v>164</v>
      </c>
      <c r="AU274" s="185" t="s">
        <v>102</v>
      </c>
      <c r="AV274" s="11" t="s">
        <v>102</v>
      </c>
      <c r="AW274" s="11" t="s">
        <v>7</v>
      </c>
      <c r="AX274" s="11" t="s">
        <v>81</v>
      </c>
      <c r="AY274" s="185" t="s">
        <v>156</v>
      </c>
    </row>
    <row r="275" spans="2:65" s="12" customFormat="1" ht="22.5" customHeight="1">
      <c r="B275" s="186"/>
      <c r="C275" s="187"/>
      <c r="D275" s="187"/>
      <c r="E275" s="188" t="s">
        <v>5</v>
      </c>
      <c r="F275" s="276" t="s">
        <v>168</v>
      </c>
      <c r="G275" s="277"/>
      <c r="H275" s="277"/>
      <c r="I275" s="277"/>
      <c r="J275" s="187"/>
      <c r="K275" s="189">
        <v>32.5</v>
      </c>
      <c r="L275" s="187"/>
      <c r="M275" s="187"/>
      <c r="N275" s="187"/>
      <c r="O275" s="187"/>
      <c r="P275" s="187"/>
      <c r="Q275" s="187"/>
      <c r="R275" s="190"/>
      <c r="T275" s="191"/>
      <c r="U275" s="187"/>
      <c r="V275" s="187"/>
      <c r="W275" s="187"/>
      <c r="X275" s="187"/>
      <c r="Y275" s="187"/>
      <c r="Z275" s="187"/>
      <c r="AA275" s="187"/>
      <c r="AB275" s="187"/>
      <c r="AC275" s="187"/>
      <c r="AD275" s="192"/>
      <c r="AT275" s="193" t="s">
        <v>164</v>
      </c>
      <c r="AU275" s="193" t="s">
        <v>102</v>
      </c>
      <c r="AV275" s="12" t="s">
        <v>161</v>
      </c>
      <c r="AW275" s="12" t="s">
        <v>7</v>
      </c>
      <c r="AX275" s="12" t="s">
        <v>86</v>
      </c>
      <c r="AY275" s="193" t="s">
        <v>156</v>
      </c>
    </row>
    <row r="276" spans="2:65" s="1" customFormat="1" ht="22.5" customHeight="1">
      <c r="B276" s="131"/>
      <c r="C276" s="162" t="s">
        <v>314</v>
      </c>
      <c r="D276" s="162" t="s">
        <v>157</v>
      </c>
      <c r="E276" s="163" t="s">
        <v>315</v>
      </c>
      <c r="F276" s="271" t="s">
        <v>316</v>
      </c>
      <c r="G276" s="271"/>
      <c r="H276" s="271"/>
      <c r="I276" s="271"/>
      <c r="J276" s="164" t="s">
        <v>225</v>
      </c>
      <c r="K276" s="165">
        <v>0.47099999999999997</v>
      </c>
      <c r="L276" s="166">
        <v>0</v>
      </c>
      <c r="M276" s="273">
        <v>0</v>
      </c>
      <c r="N276" s="273"/>
      <c r="O276" s="273"/>
      <c r="P276" s="272">
        <f>ROUND(V276*K276,2)</f>
        <v>0</v>
      </c>
      <c r="Q276" s="272"/>
      <c r="R276" s="134"/>
      <c r="T276" s="167" t="s">
        <v>5</v>
      </c>
      <c r="U276" s="46" t="s">
        <v>44</v>
      </c>
      <c r="V276" s="117">
        <f>L276+M276</f>
        <v>0</v>
      </c>
      <c r="W276" s="117">
        <f>ROUND(L276*K276,2)</f>
        <v>0</v>
      </c>
      <c r="X276" s="117">
        <f>ROUND(M276*K276,2)</f>
        <v>0</v>
      </c>
      <c r="Y276" s="38"/>
      <c r="Z276" s="168">
        <f>Y276*K276</f>
        <v>0</v>
      </c>
      <c r="AA276" s="168">
        <v>1.0461400000000001</v>
      </c>
      <c r="AB276" s="168">
        <f>AA276*K276</f>
        <v>0.49273193999999998</v>
      </c>
      <c r="AC276" s="168">
        <v>0</v>
      </c>
      <c r="AD276" s="169">
        <f>AC276*K276</f>
        <v>0</v>
      </c>
      <c r="AR276" s="20" t="s">
        <v>161</v>
      </c>
      <c r="AT276" s="20" t="s">
        <v>157</v>
      </c>
      <c r="AU276" s="20" t="s">
        <v>102</v>
      </c>
      <c r="AY276" s="20" t="s">
        <v>156</v>
      </c>
      <c r="BE276" s="104">
        <f>IF(U276="základní",P276,0)</f>
        <v>0</v>
      </c>
      <c r="BF276" s="104">
        <f>IF(U276="snížená",P276,0)</f>
        <v>0</v>
      </c>
      <c r="BG276" s="104">
        <f>IF(U276="zákl. přenesená",P276,0)</f>
        <v>0</v>
      </c>
      <c r="BH276" s="104">
        <f>IF(U276="sníž. přenesená",P276,0)</f>
        <v>0</v>
      </c>
      <c r="BI276" s="104">
        <f>IF(U276="nulová",P276,0)</f>
        <v>0</v>
      </c>
      <c r="BJ276" s="20" t="s">
        <v>86</v>
      </c>
      <c r="BK276" s="104">
        <f>ROUND(V276*K276,2)</f>
        <v>0</v>
      </c>
      <c r="BL276" s="20" t="s">
        <v>161</v>
      </c>
      <c r="BM276" s="20" t="s">
        <v>317</v>
      </c>
    </row>
    <row r="277" spans="2:65" s="10" customFormat="1" ht="22.5" customHeight="1">
      <c r="B277" s="170"/>
      <c r="C277" s="171"/>
      <c r="D277" s="171"/>
      <c r="E277" s="172" t="s">
        <v>5</v>
      </c>
      <c r="F277" s="282" t="s">
        <v>318</v>
      </c>
      <c r="G277" s="283"/>
      <c r="H277" s="283"/>
      <c r="I277" s="283"/>
      <c r="J277" s="171"/>
      <c r="K277" s="173" t="s">
        <v>5</v>
      </c>
      <c r="L277" s="171"/>
      <c r="M277" s="171"/>
      <c r="N277" s="171"/>
      <c r="O277" s="171"/>
      <c r="P277" s="171"/>
      <c r="Q277" s="171"/>
      <c r="R277" s="174"/>
      <c r="T277" s="175"/>
      <c r="U277" s="171"/>
      <c r="V277" s="171"/>
      <c r="W277" s="171"/>
      <c r="X277" s="171"/>
      <c r="Y277" s="171"/>
      <c r="Z277" s="171"/>
      <c r="AA277" s="171"/>
      <c r="AB277" s="171"/>
      <c r="AC277" s="171"/>
      <c r="AD277" s="176"/>
      <c r="AT277" s="177" t="s">
        <v>164</v>
      </c>
      <c r="AU277" s="177" t="s">
        <v>102</v>
      </c>
      <c r="AV277" s="10" t="s">
        <v>86</v>
      </c>
      <c r="AW277" s="10" t="s">
        <v>7</v>
      </c>
      <c r="AX277" s="10" t="s">
        <v>81</v>
      </c>
      <c r="AY277" s="177" t="s">
        <v>156</v>
      </c>
    </row>
    <row r="278" spans="2:65" s="10" customFormat="1" ht="22.5" customHeight="1">
      <c r="B278" s="170"/>
      <c r="C278" s="171"/>
      <c r="D278" s="171"/>
      <c r="E278" s="172" t="s">
        <v>5</v>
      </c>
      <c r="F278" s="280" t="s">
        <v>319</v>
      </c>
      <c r="G278" s="281"/>
      <c r="H278" s="281"/>
      <c r="I278" s="281"/>
      <c r="J278" s="171"/>
      <c r="K278" s="173" t="s">
        <v>5</v>
      </c>
      <c r="L278" s="171"/>
      <c r="M278" s="171"/>
      <c r="N278" s="171"/>
      <c r="O278" s="171"/>
      <c r="P278" s="171"/>
      <c r="Q278" s="171"/>
      <c r="R278" s="174"/>
      <c r="T278" s="175"/>
      <c r="U278" s="171"/>
      <c r="V278" s="171"/>
      <c r="W278" s="171"/>
      <c r="X278" s="171"/>
      <c r="Y278" s="171"/>
      <c r="Z278" s="171"/>
      <c r="AA278" s="171"/>
      <c r="AB278" s="171"/>
      <c r="AC278" s="171"/>
      <c r="AD278" s="176"/>
      <c r="AT278" s="177" t="s">
        <v>164</v>
      </c>
      <c r="AU278" s="177" t="s">
        <v>102</v>
      </c>
      <c r="AV278" s="10" t="s">
        <v>86</v>
      </c>
      <c r="AW278" s="10" t="s">
        <v>7</v>
      </c>
      <c r="AX278" s="10" t="s">
        <v>81</v>
      </c>
      <c r="AY278" s="177" t="s">
        <v>156</v>
      </c>
    </row>
    <row r="279" spans="2:65" s="10" customFormat="1" ht="22.5" customHeight="1">
      <c r="B279" s="170"/>
      <c r="C279" s="171"/>
      <c r="D279" s="171"/>
      <c r="E279" s="172" t="s">
        <v>5</v>
      </c>
      <c r="F279" s="280" t="s">
        <v>190</v>
      </c>
      <c r="G279" s="281"/>
      <c r="H279" s="281"/>
      <c r="I279" s="281"/>
      <c r="J279" s="171"/>
      <c r="K279" s="173" t="s">
        <v>5</v>
      </c>
      <c r="L279" s="171"/>
      <c r="M279" s="171"/>
      <c r="N279" s="171"/>
      <c r="O279" s="171"/>
      <c r="P279" s="171"/>
      <c r="Q279" s="171"/>
      <c r="R279" s="174"/>
      <c r="T279" s="175"/>
      <c r="U279" s="171"/>
      <c r="V279" s="171"/>
      <c r="W279" s="171"/>
      <c r="X279" s="171"/>
      <c r="Y279" s="171"/>
      <c r="Z279" s="171"/>
      <c r="AA279" s="171"/>
      <c r="AB279" s="171"/>
      <c r="AC279" s="171"/>
      <c r="AD279" s="176"/>
      <c r="AT279" s="177" t="s">
        <v>164</v>
      </c>
      <c r="AU279" s="177" t="s">
        <v>102</v>
      </c>
      <c r="AV279" s="10" t="s">
        <v>86</v>
      </c>
      <c r="AW279" s="10" t="s">
        <v>7</v>
      </c>
      <c r="AX279" s="10" t="s">
        <v>81</v>
      </c>
      <c r="AY279" s="177" t="s">
        <v>156</v>
      </c>
    </row>
    <row r="280" spans="2:65" s="11" customFormat="1" ht="22.5" customHeight="1">
      <c r="B280" s="178"/>
      <c r="C280" s="179"/>
      <c r="D280" s="179"/>
      <c r="E280" s="180" t="s">
        <v>5</v>
      </c>
      <c r="F280" s="278" t="s">
        <v>320</v>
      </c>
      <c r="G280" s="279"/>
      <c r="H280" s="279"/>
      <c r="I280" s="279"/>
      <c r="J280" s="179"/>
      <c r="K280" s="181">
        <v>0.11799999999999999</v>
      </c>
      <c r="L280" s="179"/>
      <c r="M280" s="179"/>
      <c r="N280" s="179"/>
      <c r="O280" s="179"/>
      <c r="P280" s="179"/>
      <c r="Q280" s="179"/>
      <c r="R280" s="182"/>
      <c r="T280" s="183"/>
      <c r="U280" s="179"/>
      <c r="V280" s="179"/>
      <c r="W280" s="179"/>
      <c r="X280" s="179"/>
      <c r="Y280" s="179"/>
      <c r="Z280" s="179"/>
      <c r="AA280" s="179"/>
      <c r="AB280" s="179"/>
      <c r="AC280" s="179"/>
      <c r="AD280" s="184"/>
      <c r="AT280" s="185" t="s">
        <v>164</v>
      </c>
      <c r="AU280" s="185" t="s">
        <v>102</v>
      </c>
      <c r="AV280" s="11" t="s">
        <v>102</v>
      </c>
      <c r="AW280" s="11" t="s">
        <v>7</v>
      </c>
      <c r="AX280" s="11" t="s">
        <v>81</v>
      </c>
      <c r="AY280" s="185" t="s">
        <v>156</v>
      </c>
    </row>
    <row r="281" spans="2:65" s="10" customFormat="1" ht="22.5" customHeight="1">
      <c r="B281" s="170"/>
      <c r="C281" s="171"/>
      <c r="D281" s="171"/>
      <c r="E281" s="172" t="s">
        <v>5</v>
      </c>
      <c r="F281" s="280" t="s">
        <v>321</v>
      </c>
      <c r="G281" s="281"/>
      <c r="H281" s="281"/>
      <c r="I281" s="281"/>
      <c r="J281" s="171"/>
      <c r="K281" s="173" t="s">
        <v>5</v>
      </c>
      <c r="L281" s="171"/>
      <c r="M281" s="171"/>
      <c r="N281" s="171"/>
      <c r="O281" s="171"/>
      <c r="P281" s="171"/>
      <c r="Q281" s="171"/>
      <c r="R281" s="174"/>
      <c r="T281" s="175"/>
      <c r="U281" s="171"/>
      <c r="V281" s="171"/>
      <c r="W281" s="171"/>
      <c r="X281" s="171"/>
      <c r="Y281" s="171"/>
      <c r="Z281" s="171"/>
      <c r="AA281" s="171"/>
      <c r="AB281" s="171"/>
      <c r="AC281" s="171"/>
      <c r="AD281" s="176"/>
      <c r="AT281" s="177" t="s">
        <v>164</v>
      </c>
      <c r="AU281" s="177" t="s">
        <v>102</v>
      </c>
      <c r="AV281" s="10" t="s">
        <v>86</v>
      </c>
      <c r="AW281" s="10" t="s">
        <v>7</v>
      </c>
      <c r="AX281" s="10" t="s">
        <v>81</v>
      </c>
      <c r="AY281" s="177" t="s">
        <v>156</v>
      </c>
    </row>
    <row r="282" spans="2:65" s="11" customFormat="1" ht="22.5" customHeight="1">
      <c r="B282" s="178"/>
      <c r="C282" s="179"/>
      <c r="D282" s="179"/>
      <c r="E282" s="180" t="s">
        <v>5</v>
      </c>
      <c r="F282" s="278" t="s">
        <v>322</v>
      </c>
      <c r="G282" s="279"/>
      <c r="H282" s="279"/>
      <c r="I282" s="279"/>
      <c r="J282" s="179"/>
      <c r="K282" s="181">
        <v>0.124</v>
      </c>
      <c r="L282" s="179"/>
      <c r="M282" s="179"/>
      <c r="N282" s="179"/>
      <c r="O282" s="179"/>
      <c r="P282" s="179"/>
      <c r="Q282" s="179"/>
      <c r="R282" s="182"/>
      <c r="T282" s="183"/>
      <c r="U282" s="179"/>
      <c r="V282" s="179"/>
      <c r="W282" s="179"/>
      <c r="X282" s="179"/>
      <c r="Y282" s="179"/>
      <c r="Z282" s="179"/>
      <c r="AA282" s="179"/>
      <c r="AB282" s="179"/>
      <c r="AC282" s="179"/>
      <c r="AD282" s="184"/>
      <c r="AT282" s="185" t="s">
        <v>164</v>
      </c>
      <c r="AU282" s="185" t="s">
        <v>102</v>
      </c>
      <c r="AV282" s="11" t="s">
        <v>102</v>
      </c>
      <c r="AW282" s="11" t="s">
        <v>7</v>
      </c>
      <c r="AX282" s="11" t="s">
        <v>81</v>
      </c>
      <c r="AY282" s="185" t="s">
        <v>156</v>
      </c>
    </row>
    <row r="283" spans="2:65" s="10" customFormat="1" ht="22.5" customHeight="1">
      <c r="B283" s="170"/>
      <c r="C283" s="171"/>
      <c r="D283" s="171"/>
      <c r="E283" s="172" t="s">
        <v>5</v>
      </c>
      <c r="F283" s="280" t="s">
        <v>192</v>
      </c>
      <c r="G283" s="281"/>
      <c r="H283" s="281"/>
      <c r="I283" s="281"/>
      <c r="J283" s="171"/>
      <c r="K283" s="173" t="s">
        <v>5</v>
      </c>
      <c r="L283" s="171"/>
      <c r="M283" s="171"/>
      <c r="N283" s="171"/>
      <c r="O283" s="171"/>
      <c r="P283" s="171"/>
      <c r="Q283" s="171"/>
      <c r="R283" s="174"/>
      <c r="T283" s="175"/>
      <c r="U283" s="171"/>
      <c r="V283" s="171"/>
      <c r="W283" s="171"/>
      <c r="X283" s="171"/>
      <c r="Y283" s="171"/>
      <c r="Z283" s="171"/>
      <c r="AA283" s="171"/>
      <c r="AB283" s="171"/>
      <c r="AC283" s="171"/>
      <c r="AD283" s="176"/>
      <c r="AT283" s="177" t="s">
        <v>164</v>
      </c>
      <c r="AU283" s="177" t="s">
        <v>102</v>
      </c>
      <c r="AV283" s="10" t="s">
        <v>86</v>
      </c>
      <c r="AW283" s="10" t="s">
        <v>7</v>
      </c>
      <c r="AX283" s="10" t="s">
        <v>81</v>
      </c>
      <c r="AY283" s="177" t="s">
        <v>156</v>
      </c>
    </row>
    <row r="284" spans="2:65" s="11" customFormat="1" ht="22.5" customHeight="1">
      <c r="B284" s="178"/>
      <c r="C284" s="179"/>
      <c r="D284" s="179"/>
      <c r="E284" s="180" t="s">
        <v>5</v>
      </c>
      <c r="F284" s="278" t="s">
        <v>323</v>
      </c>
      <c r="G284" s="279"/>
      <c r="H284" s="279"/>
      <c r="I284" s="279"/>
      <c r="J284" s="179"/>
      <c r="K284" s="181">
        <v>0.06</v>
      </c>
      <c r="L284" s="179"/>
      <c r="M284" s="179"/>
      <c r="N284" s="179"/>
      <c r="O284" s="179"/>
      <c r="P284" s="179"/>
      <c r="Q284" s="179"/>
      <c r="R284" s="182"/>
      <c r="T284" s="183"/>
      <c r="U284" s="179"/>
      <c r="V284" s="179"/>
      <c r="W284" s="179"/>
      <c r="X284" s="179"/>
      <c r="Y284" s="179"/>
      <c r="Z284" s="179"/>
      <c r="AA284" s="179"/>
      <c r="AB284" s="179"/>
      <c r="AC284" s="179"/>
      <c r="AD284" s="184"/>
      <c r="AT284" s="185" t="s">
        <v>164</v>
      </c>
      <c r="AU284" s="185" t="s">
        <v>102</v>
      </c>
      <c r="AV284" s="11" t="s">
        <v>102</v>
      </c>
      <c r="AW284" s="11" t="s">
        <v>7</v>
      </c>
      <c r="AX284" s="11" t="s">
        <v>81</v>
      </c>
      <c r="AY284" s="185" t="s">
        <v>156</v>
      </c>
    </row>
    <row r="285" spans="2:65" s="10" customFormat="1" ht="22.5" customHeight="1">
      <c r="B285" s="170"/>
      <c r="C285" s="171"/>
      <c r="D285" s="171"/>
      <c r="E285" s="172" t="s">
        <v>5</v>
      </c>
      <c r="F285" s="280" t="s">
        <v>324</v>
      </c>
      <c r="G285" s="281"/>
      <c r="H285" s="281"/>
      <c r="I285" s="281"/>
      <c r="J285" s="171"/>
      <c r="K285" s="173" t="s">
        <v>5</v>
      </c>
      <c r="L285" s="171"/>
      <c r="M285" s="171"/>
      <c r="N285" s="171"/>
      <c r="O285" s="171"/>
      <c r="P285" s="171"/>
      <c r="Q285" s="171"/>
      <c r="R285" s="174"/>
      <c r="T285" s="175"/>
      <c r="U285" s="171"/>
      <c r="V285" s="171"/>
      <c r="W285" s="171"/>
      <c r="X285" s="171"/>
      <c r="Y285" s="171"/>
      <c r="Z285" s="171"/>
      <c r="AA285" s="171"/>
      <c r="AB285" s="171"/>
      <c r="AC285" s="171"/>
      <c r="AD285" s="176"/>
      <c r="AT285" s="177" t="s">
        <v>164</v>
      </c>
      <c r="AU285" s="177" t="s">
        <v>102</v>
      </c>
      <c r="AV285" s="10" t="s">
        <v>86</v>
      </c>
      <c r="AW285" s="10" t="s">
        <v>7</v>
      </c>
      <c r="AX285" s="10" t="s">
        <v>81</v>
      </c>
      <c r="AY285" s="177" t="s">
        <v>156</v>
      </c>
    </row>
    <row r="286" spans="2:65" s="11" customFormat="1" ht="22.5" customHeight="1">
      <c r="B286" s="178"/>
      <c r="C286" s="179"/>
      <c r="D286" s="179"/>
      <c r="E286" s="180" t="s">
        <v>5</v>
      </c>
      <c r="F286" s="278" t="s">
        <v>325</v>
      </c>
      <c r="G286" s="279"/>
      <c r="H286" s="279"/>
      <c r="I286" s="279"/>
      <c r="J286" s="179"/>
      <c r="K286" s="181">
        <v>6.2E-2</v>
      </c>
      <c r="L286" s="179"/>
      <c r="M286" s="179"/>
      <c r="N286" s="179"/>
      <c r="O286" s="179"/>
      <c r="P286" s="179"/>
      <c r="Q286" s="179"/>
      <c r="R286" s="182"/>
      <c r="T286" s="183"/>
      <c r="U286" s="179"/>
      <c r="V286" s="179"/>
      <c r="W286" s="179"/>
      <c r="X286" s="179"/>
      <c r="Y286" s="179"/>
      <c r="Z286" s="179"/>
      <c r="AA286" s="179"/>
      <c r="AB286" s="179"/>
      <c r="AC286" s="179"/>
      <c r="AD286" s="184"/>
      <c r="AT286" s="185" t="s">
        <v>164</v>
      </c>
      <c r="AU286" s="185" t="s">
        <v>102</v>
      </c>
      <c r="AV286" s="11" t="s">
        <v>102</v>
      </c>
      <c r="AW286" s="11" t="s">
        <v>7</v>
      </c>
      <c r="AX286" s="11" t="s">
        <v>81</v>
      </c>
      <c r="AY286" s="185" t="s">
        <v>156</v>
      </c>
    </row>
    <row r="287" spans="2:65" s="10" customFormat="1" ht="22.5" customHeight="1">
      <c r="B287" s="170"/>
      <c r="C287" s="171"/>
      <c r="D287" s="171"/>
      <c r="E287" s="172" t="s">
        <v>5</v>
      </c>
      <c r="F287" s="280" t="s">
        <v>194</v>
      </c>
      <c r="G287" s="281"/>
      <c r="H287" s="281"/>
      <c r="I287" s="281"/>
      <c r="J287" s="171"/>
      <c r="K287" s="173" t="s">
        <v>5</v>
      </c>
      <c r="L287" s="171"/>
      <c r="M287" s="171"/>
      <c r="N287" s="171"/>
      <c r="O287" s="171"/>
      <c r="P287" s="171"/>
      <c r="Q287" s="171"/>
      <c r="R287" s="174"/>
      <c r="T287" s="175"/>
      <c r="U287" s="171"/>
      <c r="V287" s="171"/>
      <c r="W287" s="171"/>
      <c r="X287" s="171"/>
      <c r="Y287" s="171"/>
      <c r="Z287" s="171"/>
      <c r="AA287" s="171"/>
      <c r="AB287" s="171"/>
      <c r="AC287" s="171"/>
      <c r="AD287" s="176"/>
      <c r="AT287" s="177" t="s">
        <v>164</v>
      </c>
      <c r="AU287" s="177" t="s">
        <v>102</v>
      </c>
      <c r="AV287" s="10" t="s">
        <v>86</v>
      </c>
      <c r="AW287" s="10" t="s">
        <v>7</v>
      </c>
      <c r="AX287" s="10" t="s">
        <v>81</v>
      </c>
      <c r="AY287" s="177" t="s">
        <v>156</v>
      </c>
    </row>
    <row r="288" spans="2:65" s="11" customFormat="1" ht="22.5" customHeight="1">
      <c r="B288" s="178"/>
      <c r="C288" s="179"/>
      <c r="D288" s="179"/>
      <c r="E288" s="180" t="s">
        <v>5</v>
      </c>
      <c r="F288" s="278" t="s">
        <v>326</v>
      </c>
      <c r="G288" s="279"/>
      <c r="H288" s="279"/>
      <c r="I288" s="279"/>
      <c r="J288" s="179"/>
      <c r="K288" s="181">
        <v>0.02</v>
      </c>
      <c r="L288" s="179"/>
      <c r="M288" s="179"/>
      <c r="N288" s="179"/>
      <c r="O288" s="179"/>
      <c r="P288" s="179"/>
      <c r="Q288" s="179"/>
      <c r="R288" s="182"/>
      <c r="T288" s="183"/>
      <c r="U288" s="179"/>
      <c r="V288" s="179"/>
      <c r="W288" s="179"/>
      <c r="X288" s="179"/>
      <c r="Y288" s="179"/>
      <c r="Z288" s="179"/>
      <c r="AA288" s="179"/>
      <c r="AB288" s="179"/>
      <c r="AC288" s="179"/>
      <c r="AD288" s="184"/>
      <c r="AT288" s="185" t="s">
        <v>164</v>
      </c>
      <c r="AU288" s="185" t="s">
        <v>102</v>
      </c>
      <c r="AV288" s="11" t="s">
        <v>102</v>
      </c>
      <c r="AW288" s="11" t="s">
        <v>7</v>
      </c>
      <c r="AX288" s="11" t="s">
        <v>81</v>
      </c>
      <c r="AY288" s="185" t="s">
        <v>156</v>
      </c>
    </row>
    <row r="289" spans="2:65" s="10" customFormat="1" ht="22.5" customHeight="1">
      <c r="B289" s="170"/>
      <c r="C289" s="171"/>
      <c r="D289" s="171"/>
      <c r="E289" s="172" t="s">
        <v>5</v>
      </c>
      <c r="F289" s="280" t="s">
        <v>327</v>
      </c>
      <c r="G289" s="281"/>
      <c r="H289" s="281"/>
      <c r="I289" s="281"/>
      <c r="J289" s="171"/>
      <c r="K289" s="173" t="s">
        <v>5</v>
      </c>
      <c r="L289" s="171"/>
      <c r="M289" s="171"/>
      <c r="N289" s="171"/>
      <c r="O289" s="171"/>
      <c r="P289" s="171"/>
      <c r="Q289" s="171"/>
      <c r="R289" s="174"/>
      <c r="T289" s="175"/>
      <c r="U289" s="171"/>
      <c r="V289" s="171"/>
      <c r="W289" s="171"/>
      <c r="X289" s="171"/>
      <c r="Y289" s="171"/>
      <c r="Z289" s="171"/>
      <c r="AA289" s="171"/>
      <c r="AB289" s="171"/>
      <c r="AC289" s="171"/>
      <c r="AD289" s="176"/>
      <c r="AT289" s="177" t="s">
        <v>164</v>
      </c>
      <c r="AU289" s="177" t="s">
        <v>102</v>
      </c>
      <c r="AV289" s="10" t="s">
        <v>86</v>
      </c>
      <c r="AW289" s="10" t="s">
        <v>7</v>
      </c>
      <c r="AX289" s="10" t="s">
        <v>81</v>
      </c>
      <c r="AY289" s="177" t="s">
        <v>156</v>
      </c>
    </row>
    <row r="290" spans="2:65" s="11" customFormat="1" ht="22.5" customHeight="1">
      <c r="B290" s="178"/>
      <c r="C290" s="179"/>
      <c r="D290" s="179"/>
      <c r="E290" s="180" t="s">
        <v>5</v>
      </c>
      <c r="F290" s="278" t="s">
        <v>328</v>
      </c>
      <c r="G290" s="279"/>
      <c r="H290" s="279"/>
      <c r="I290" s="279"/>
      <c r="J290" s="179"/>
      <c r="K290" s="181">
        <v>2.1999999999999999E-2</v>
      </c>
      <c r="L290" s="179"/>
      <c r="M290" s="179"/>
      <c r="N290" s="179"/>
      <c r="O290" s="179"/>
      <c r="P290" s="179"/>
      <c r="Q290" s="179"/>
      <c r="R290" s="182"/>
      <c r="T290" s="183"/>
      <c r="U290" s="179"/>
      <c r="V290" s="179"/>
      <c r="W290" s="179"/>
      <c r="X290" s="179"/>
      <c r="Y290" s="179"/>
      <c r="Z290" s="179"/>
      <c r="AA290" s="179"/>
      <c r="AB290" s="179"/>
      <c r="AC290" s="179"/>
      <c r="AD290" s="184"/>
      <c r="AT290" s="185" t="s">
        <v>164</v>
      </c>
      <c r="AU290" s="185" t="s">
        <v>102</v>
      </c>
      <c r="AV290" s="11" t="s">
        <v>102</v>
      </c>
      <c r="AW290" s="11" t="s">
        <v>7</v>
      </c>
      <c r="AX290" s="11" t="s">
        <v>81</v>
      </c>
      <c r="AY290" s="185" t="s">
        <v>156</v>
      </c>
    </row>
    <row r="291" spans="2:65" s="10" customFormat="1" ht="22.5" customHeight="1">
      <c r="B291" s="170"/>
      <c r="C291" s="171"/>
      <c r="D291" s="171"/>
      <c r="E291" s="172" t="s">
        <v>5</v>
      </c>
      <c r="F291" s="280" t="s">
        <v>278</v>
      </c>
      <c r="G291" s="281"/>
      <c r="H291" s="281"/>
      <c r="I291" s="281"/>
      <c r="J291" s="171"/>
      <c r="K291" s="173" t="s">
        <v>5</v>
      </c>
      <c r="L291" s="171"/>
      <c r="M291" s="171"/>
      <c r="N291" s="171"/>
      <c r="O291" s="171"/>
      <c r="P291" s="171"/>
      <c r="Q291" s="171"/>
      <c r="R291" s="174"/>
      <c r="T291" s="175"/>
      <c r="U291" s="171"/>
      <c r="V291" s="171"/>
      <c r="W291" s="171"/>
      <c r="X291" s="171"/>
      <c r="Y291" s="171"/>
      <c r="Z291" s="171"/>
      <c r="AA291" s="171"/>
      <c r="AB291" s="171"/>
      <c r="AC291" s="171"/>
      <c r="AD291" s="176"/>
      <c r="AT291" s="177" t="s">
        <v>164</v>
      </c>
      <c r="AU291" s="177" t="s">
        <v>102</v>
      </c>
      <c r="AV291" s="10" t="s">
        <v>86</v>
      </c>
      <c r="AW291" s="10" t="s">
        <v>7</v>
      </c>
      <c r="AX291" s="10" t="s">
        <v>81</v>
      </c>
      <c r="AY291" s="177" t="s">
        <v>156</v>
      </c>
    </row>
    <row r="292" spans="2:65" s="11" customFormat="1" ht="22.5" customHeight="1">
      <c r="B292" s="178"/>
      <c r="C292" s="179"/>
      <c r="D292" s="179"/>
      <c r="E292" s="180" t="s">
        <v>5</v>
      </c>
      <c r="F292" s="278" t="s">
        <v>329</v>
      </c>
      <c r="G292" s="279"/>
      <c r="H292" s="279"/>
      <c r="I292" s="279"/>
      <c r="J292" s="179"/>
      <c r="K292" s="181">
        <v>3.2000000000000001E-2</v>
      </c>
      <c r="L292" s="179"/>
      <c r="M292" s="179"/>
      <c r="N292" s="179"/>
      <c r="O292" s="179"/>
      <c r="P292" s="179"/>
      <c r="Q292" s="179"/>
      <c r="R292" s="182"/>
      <c r="T292" s="183"/>
      <c r="U292" s="179"/>
      <c r="V292" s="179"/>
      <c r="W292" s="179"/>
      <c r="X292" s="179"/>
      <c r="Y292" s="179"/>
      <c r="Z292" s="179"/>
      <c r="AA292" s="179"/>
      <c r="AB292" s="179"/>
      <c r="AC292" s="179"/>
      <c r="AD292" s="184"/>
      <c r="AT292" s="185" t="s">
        <v>164</v>
      </c>
      <c r="AU292" s="185" t="s">
        <v>102</v>
      </c>
      <c r="AV292" s="11" t="s">
        <v>102</v>
      </c>
      <c r="AW292" s="11" t="s">
        <v>7</v>
      </c>
      <c r="AX292" s="11" t="s">
        <v>81</v>
      </c>
      <c r="AY292" s="185" t="s">
        <v>156</v>
      </c>
    </row>
    <row r="293" spans="2:65" s="10" customFormat="1" ht="22.5" customHeight="1">
      <c r="B293" s="170"/>
      <c r="C293" s="171"/>
      <c r="D293" s="171"/>
      <c r="E293" s="172" t="s">
        <v>5</v>
      </c>
      <c r="F293" s="280" t="s">
        <v>330</v>
      </c>
      <c r="G293" s="281"/>
      <c r="H293" s="281"/>
      <c r="I293" s="281"/>
      <c r="J293" s="171"/>
      <c r="K293" s="173" t="s">
        <v>5</v>
      </c>
      <c r="L293" s="171"/>
      <c r="M293" s="171"/>
      <c r="N293" s="171"/>
      <c r="O293" s="171"/>
      <c r="P293" s="171"/>
      <c r="Q293" s="171"/>
      <c r="R293" s="174"/>
      <c r="T293" s="175"/>
      <c r="U293" s="171"/>
      <c r="V293" s="171"/>
      <c r="W293" s="171"/>
      <c r="X293" s="171"/>
      <c r="Y293" s="171"/>
      <c r="Z293" s="171"/>
      <c r="AA293" s="171"/>
      <c r="AB293" s="171"/>
      <c r="AC293" s="171"/>
      <c r="AD293" s="176"/>
      <c r="AT293" s="177" t="s">
        <v>164</v>
      </c>
      <c r="AU293" s="177" t="s">
        <v>102</v>
      </c>
      <c r="AV293" s="10" t="s">
        <v>86</v>
      </c>
      <c r="AW293" s="10" t="s">
        <v>7</v>
      </c>
      <c r="AX293" s="10" t="s">
        <v>81</v>
      </c>
      <c r="AY293" s="177" t="s">
        <v>156</v>
      </c>
    </row>
    <row r="294" spans="2:65" s="11" customFormat="1" ht="22.5" customHeight="1">
      <c r="B294" s="178"/>
      <c r="C294" s="179"/>
      <c r="D294" s="179"/>
      <c r="E294" s="180" t="s">
        <v>5</v>
      </c>
      <c r="F294" s="278" t="s">
        <v>331</v>
      </c>
      <c r="G294" s="279"/>
      <c r="H294" s="279"/>
      <c r="I294" s="279"/>
      <c r="J294" s="179"/>
      <c r="K294" s="181">
        <v>3.3000000000000002E-2</v>
      </c>
      <c r="L294" s="179"/>
      <c r="M294" s="179"/>
      <c r="N294" s="179"/>
      <c r="O294" s="179"/>
      <c r="P294" s="179"/>
      <c r="Q294" s="179"/>
      <c r="R294" s="182"/>
      <c r="T294" s="183"/>
      <c r="U294" s="179"/>
      <c r="V294" s="179"/>
      <c r="W294" s="179"/>
      <c r="X294" s="179"/>
      <c r="Y294" s="179"/>
      <c r="Z294" s="179"/>
      <c r="AA294" s="179"/>
      <c r="AB294" s="179"/>
      <c r="AC294" s="179"/>
      <c r="AD294" s="184"/>
      <c r="AT294" s="185" t="s">
        <v>164</v>
      </c>
      <c r="AU294" s="185" t="s">
        <v>102</v>
      </c>
      <c r="AV294" s="11" t="s">
        <v>102</v>
      </c>
      <c r="AW294" s="11" t="s">
        <v>7</v>
      </c>
      <c r="AX294" s="11" t="s">
        <v>81</v>
      </c>
      <c r="AY294" s="185" t="s">
        <v>156</v>
      </c>
    </row>
    <row r="295" spans="2:65" s="12" customFormat="1" ht="22.5" customHeight="1">
      <c r="B295" s="186"/>
      <c r="C295" s="187"/>
      <c r="D295" s="187"/>
      <c r="E295" s="188" t="s">
        <v>5</v>
      </c>
      <c r="F295" s="276" t="s">
        <v>168</v>
      </c>
      <c r="G295" s="277"/>
      <c r="H295" s="277"/>
      <c r="I295" s="277"/>
      <c r="J295" s="187"/>
      <c r="K295" s="189">
        <v>0.47099999999999997</v>
      </c>
      <c r="L295" s="187"/>
      <c r="M295" s="187"/>
      <c r="N295" s="187"/>
      <c r="O295" s="187"/>
      <c r="P295" s="187"/>
      <c r="Q295" s="187"/>
      <c r="R295" s="190"/>
      <c r="T295" s="191"/>
      <c r="U295" s="187"/>
      <c r="V295" s="187"/>
      <c r="W295" s="187"/>
      <c r="X295" s="187"/>
      <c r="Y295" s="187"/>
      <c r="Z295" s="187"/>
      <c r="AA295" s="187"/>
      <c r="AB295" s="187"/>
      <c r="AC295" s="187"/>
      <c r="AD295" s="192"/>
      <c r="AT295" s="193" t="s">
        <v>164</v>
      </c>
      <c r="AU295" s="193" t="s">
        <v>102</v>
      </c>
      <c r="AV295" s="12" t="s">
        <v>161</v>
      </c>
      <c r="AW295" s="12" t="s">
        <v>7</v>
      </c>
      <c r="AX295" s="12" t="s">
        <v>86</v>
      </c>
      <c r="AY295" s="193" t="s">
        <v>156</v>
      </c>
    </row>
    <row r="296" spans="2:65" s="9" customFormat="1" ht="29.85" customHeight="1">
      <c r="B296" s="150"/>
      <c r="C296" s="151"/>
      <c r="D296" s="161" t="s">
        <v>116</v>
      </c>
      <c r="E296" s="161"/>
      <c r="F296" s="161"/>
      <c r="G296" s="161"/>
      <c r="H296" s="161"/>
      <c r="I296" s="161"/>
      <c r="J296" s="161"/>
      <c r="K296" s="161"/>
      <c r="L296" s="161"/>
      <c r="M296" s="263">
        <f>BK296</f>
        <v>0</v>
      </c>
      <c r="N296" s="264"/>
      <c r="O296" s="264"/>
      <c r="P296" s="264"/>
      <c r="Q296" s="264"/>
      <c r="R296" s="153"/>
      <c r="T296" s="154"/>
      <c r="U296" s="151"/>
      <c r="V296" s="151"/>
      <c r="W296" s="155">
        <f>SUM(W297:W339)</f>
        <v>0</v>
      </c>
      <c r="X296" s="155">
        <f>SUM(X297:X339)</f>
        <v>0</v>
      </c>
      <c r="Y296" s="151"/>
      <c r="Z296" s="156">
        <f>SUM(Z297:Z339)</f>
        <v>0</v>
      </c>
      <c r="AA296" s="151"/>
      <c r="AB296" s="156">
        <f>SUM(AB297:AB339)</f>
        <v>61.081471999999998</v>
      </c>
      <c r="AC296" s="151"/>
      <c r="AD296" s="157">
        <f>SUM(AD297:AD339)</f>
        <v>0</v>
      </c>
      <c r="AR296" s="158" t="s">
        <v>86</v>
      </c>
      <c r="AT296" s="159" t="s">
        <v>80</v>
      </c>
      <c r="AU296" s="159" t="s">
        <v>86</v>
      </c>
      <c r="AY296" s="158" t="s">
        <v>156</v>
      </c>
      <c r="BK296" s="160">
        <f>SUM(BK297:BK339)</f>
        <v>0</v>
      </c>
    </row>
    <row r="297" spans="2:65" s="1" customFormat="1" ht="22.5" customHeight="1">
      <c r="B297" s="131"/>
      <c r="C297" s="162" t="s">
        <v>333</v>
      </c>
      <c r="D297" s="162" t="s">
        <v>157</v>
      </c>
      <c r="E297" s="163" t="s">
        <v>334</v>
      </c>
      <c r="F297" s="271" t="s">
        <v>335</v>
      </c>
      <c r="G297" s="271"/>
      <c r="H297" s="271"/>
      <c r="I297" s="271"/>
      <c r="J297" s="164" t="s">
        <v>160</v>
      </c>
      <c r="K297" s="165">
        <v>23.1</v>
      </c>
      <c r="L297" s="166">
        <v>0</v>
      </c>
      <c r="M297" s="273">
        <v>0</v>
      </c>
      <c r="N297" s="273"/>
      <c r="O297" s="273"/>
      <c r="P297" s="272">
        <f>ROUND(V297*K297,2)</f>
        <v>0</v>
      </c>
      <c r="Q297" s="272"/>
      <c r="R297" s="134"/>
      <c r="T297" s="167" t="s">
        <v>5</v>
      </c>
      <c r="U297" s="46" t="s">
        <v>44</v>
      </c>
      <c r="V297" s="117">
        <f>L297+M297</f>
        <v>0</v>
      </c>
      <c r="W297" s="117">
        <f>ROUND(L297*K297,2)</f>
        <v>0</v>
      </c>
      <c r="X297" s="117">
        <f>ROUND(M297*K297,2)</f>
        <v>0</v>
      </c>
      <c r="Y297" s="38"/>
      <c r="Z297" s="168">
        <f>Y297*K297</f>
        <v>0</v>
      </c>
      <c r="AA297" s="168">
        <v>0.2024</v>
      </c>
      <c r="AB297" s="168">
        <f>AA297*K297</f>
        <v>4.67544</v>
      </c>
      <c r="AC297" s="168">
        <v>0</v>
      </c>
      <c r="AD297" s="169">
        <f>AC297*K297</f>
        <v>0</v>
      </c>
      <c r="AR297" s="20" t="s">
        <v>161</v>
      </c>
      <c r="AT297" s="20" t="s">
        <v>157</v>
      </c>
      <c r="AU297" s="20" t="s">
        <v>102</v>
      </c>
      <c r="AY297" s="20" t="s">
        <v>156</v>
      </c>
      <c r="BE297" s="104">
        <f>IF(U297="základní",P297,0)</f>
        <v>0</v>
      </c>
      <c r="BF297" s="104">
        <f>IF(U297="snížená",P297,0)</f>
        <v>0</v>
      </c>
      <c r="BG297" s="104">
        <f>IF(U297="zákl. přenesená",P297,0)</f>
        <v>0</v>
      </c>
      <c r="BH297" s="104">
        <f>IF(U297="sníž. přenesená",P297,0)</f>
        <v>0</v>
      </c>
      <c r="BI297" s="104">
        <f>IF(U297="nulová",P297,0)</f>
        <v>0</v>
      </c>
      <c r="BJ297" s="20" t="s">
        <v>86</v>
      </c>
      <c r="BK297" s="104">
        <f>ROUND(V297*K297,2)</f>
        <v>0</v>
      </c>
      <c r="BL297" s="20" t="s">
        <v>161</v>
      </c>
      <c r="BM297" s="20" t="s">
        <v>336</v>
      </c>
    </row>
    <row r="298" spans="2:65" s="10" customFormat="1" ht="22.5" customHeight="1">
      <c r="B298" s="170"/>
      <c r="C298" s="171"/>
      <c r="D298" s="171"/>
      <c r="E298" s="172" t="s">
        <v>5</v>
      </c>
      <c r="F298" s="282" t="s">
        <v>337</v>
      </c>
      <c r="G298" s="283"/>
      <c r="H298" s="283"/>
      <c r="I298" s="283"/>
      <c r="J298" s="171"/>
      <c r="K298" s="173" t="s">
        <v>5</v>
      </c>
      <c r="L298" s="171"/>
      <c r="M298" s="171"/>
      <c r="N298" s="171"/>
      <c r="O298" s="171"/>
      <c r="P298" s="171"/>
      <c r="Q298" s="171"/>
      <c r="R298" s="174"/>
      <c r="T298" s="175"/>
      <c r="U298" s="171"/>
      <c r="V298" s="171"/>
      <c r="W298" s="171"/>
      <c r="X298" s="171"/>
      <c r="Y298" s="171"/>
      <c r="Z298" s="171"/>
      <c r="AA298" s="171"/>
      <c r="AB298" s="171"/>
      <c r="AC298" s="171"/>
      <c r="AD298" s="176"/>
      <c r="AT298" s="177" t="s">
        <v>164</v>
      </c>
      <c r="AU298" s="177" t="s">
        <v>102</v>
      </c>
      <c r="AV298" s="10" t="s">
        <v>86</v>
      </c>
      <c r="AW298" s="10" t="s">
        <v>7</v>
      </c>
      <c r="AX298" s="10" t="s">
        <v>81</v>
      </c>
      <c r="AY298" s="177" t="s">
        <v>156</v>
      </c>
    </row>
    <row r="299" spans="2:65" s="11" customFormat="1" ht="22.5" customHeight="1">
      <c r="B299" s="178"/>
      <c r="C299" s="179"/>
      <c r="D299" s="179"/>
      <c r="E299" s="180" t="s">
        <v>5</v>
      </c>
      <c r="F299" s="278" t="s">
        <v>338</v>
      </c>
      <c r="G299" s="279"/>
      <c r="H299" s="279"/>
      <c r="I299" s="279"/>
      <c r="J299" s="179"/>
      <c r="K299" s="181">
        <v>23.1</v>
      </c>
      <c r="L299" s="179"/>
      <c r="M299" s="179"/>
      <c r="N299" s="179"/>
      <c r="O299" s="179"/>
      <c r="P299" s="179"/>
      <c r="Q299" s="179"/>
      <c r="R299" s="182"/>
      <c r="T299" s="183"/>
      <c r="U299" s="179"/>
      <c r="V299" s="179"/>
      <c r="W299" s="179"/>
      <c r="X299" s="179"/>
      <c r="Y299" s="179"/>
      <c r="Z299" s="179"/>
      <c r="AA299" s="179"/>
      <c r="AB299" s="179"/>
      <c r="AC299" s="179"/>
      <c r="AD299" s="184"/>
      <c r="AT299" s="185" t="s">
        <v>164</v>
      </c>
      <c r="AU299" s="185" t="s">
        <v>102</v>
      </c>
      <c r="AV299" s="11" t="s">
        <v>102</v>
      </c>
      <c r="AW299" s="11" t="s">
        <v>7</v>
      </c>
      <c r="AX299" s="11" t="s">
        <v>81</v>
      </c>
      <c r="AY299" s="185" t="s">
        <v>156</v>
      </c>
    </row>
    <row r="300" spans="2:65" s="12" customFormat="1" ht="22.5" customHeight="1">
      <c r="B300" s="186"/>
      <c r="C300" s="187"/>
      <c r="D300" s="187"/>
      <c r="E300" s="188" t="s">
        <v>5</v>
      </c>
      <c r="F300" s="276" t="s">
        <v>168</v>
      </c>
      <c r="G300" s="277"/>
      <c r="H300" s="277"/>
      <c r="I300" s="277"/>
      <c r="J300" s="187"/>
      <c r="K300" s="189">
        <v>23.1</v>
      </c>
      <c r="L300" s="187"/>
      <c r="M300" s="187"/>
      <c r="N300" s="187"/>
      <c r="O300" s="187"/>
      <c r="P300" s="187"/>
      <c r="Q300" s="187"/>
      <c r="R300" s="190"/>
      <c r="T300" s="191"/>
      <c r="U300" s="187"/>
      <c r="V300" s="187"/>
      <c r="W300" s="187"/>
      <c r="X300" s="187"/>
      <c r="Y300" s="187"/>
      <c r="Z300" s="187"/>
      <c r="AA300" s="187"/>
      <c r="AB300" s="187"/>
      <c r="AC300" s="187"/>
      <c r="AD300" s="192"/>
      <c r="AT300" s="193" t="s">
        <v>164</v>
      </c>
      <c r="AU300" s="193" t="s">
        <v>102</v>
      </c>
      <c r="AV300" s="12" t="s">
        <v>161</v>
      </c>
      <c r="AW300" s="12" t="s">
        <v>7</v>
      </c>
      <c r="AX300" s="12" t="s">
        <v>86</v>
      </c>
      <c r="AY300" s="193" t="s">
        <v>156</v>
      </c>
    </row>
    <row r="301" spans="2:65" s="1" customFormat="1" ht="22.5" customHeight="1">
      <c r="B301" s="131"/>
      <c r="C301" s="162" t="s">
        <v>339</v>
      </c>
      <c r="D301" s="162" t="s">
        <v>157</v>
      </c>
      <c r="E301" s="163" t="s">
        <v>340</v>
      </c>
      <c r="F301" s="271" t="s">
        <v>341</v>
      </c>
      <c r="G301" s="271"/>
      <c r="H301" s="271"/>
      <c r="I301" s="271"/>
      <c r="J301" s="164" t="s">
        <v>160</v>
      </c>
      <c r="K301" s="165">
        <v>1.08</v>
      </c>
      <c r="L301" s="166">
        <v>0</v>
      </c>
      <c r="M301" s="273">
        <v>0</v>
      </c>
      <c r="N301" s="273"/>
      <c r="O301" s="273"/>
      <c r="P301" s="272">
        <f>ROUND(V301*K301,2)</f>
        <v>0</v>
      </c>
      <c r="Q301" s="272"/>
      <c r="R301" s="134"/>
      <c r="T301" s="167" t="s">
        <v>5</v>
      </c>
      <c r="U301" s="46" t="s">
        <v>44</v>
      </c>
      <c r="V301" s="117">
        <f>L301+M301</f>
        <v>0</v>
      </c>
      <c r="W301" s="117">
        <f>ROUND(L301*K301,2)</f>
        <v>0</v>
      </c>
      <c r="X301" s="117">
        <f>ROUND(M301*K301,2)</f>
        <v>0</v>
      </c>
      <c r="Y301" s="38"/>
      <c r="Z301" s="168">
        <f>Y301*K301</f>
        <v>0</v>
      </c>
      <c r="AA301" s="168">
        <v>0.40481</v>
      </c>
      <c r="AB301" s="168">
        <f>AA301*K301</f>
        <v>0.43719480000000005</v>
      </c>
      <c r="AC301" s="168">
        <v>0</v>
      </c>
      <c r="AD301" s="169">
        <f>AC301*K301</f>
        <v>0</v>
      </c>
      <c r="AR301" s="20" t="s">
        <v>161</v>
      </c>
      <c r="AT301" s="20" t="s">
        <v>157</v>
      </c>
      <c r="AU301" s="20" t="s">
        <v>102</v>
      </c>
      <c r="AY301" s="20" t="s">
        <v>156</v>
      </c>
      <c r="BE301" s="104">
        <f>IF(U301="základní",P301,0)</f>
        <v>0</v>
      </c>
      <c r="BF301" s="104">
        <f>IF(U301="snížená",P301,0)</f>
        <v>0</v>
      </c>
      <c r="BG301" s="104">
        <f>IF(U301="zákl. přenesená",P301,0)</f>
        <v>0</v>
      </c>
      <c r="BH301" s="104">
        <f>IF(U301="sníž. přenesená",P301,0)</f>
        <v>0</v>
      </c>
      <c r="BI301" s="104">
        <f>IF(U301="nulová",P301,0)</f>
        <v>0</v>
      </c>
      <c r="BJ301" s="20" t="s">
        <v>86</v>
      </c>
      <c r="BK301" s="104">
        <f>ROUND(V301*K301,2)</f>
        <v>0</v>
      </c>
      <c r="BL301" s="20" t="s">
        <v>161</v>
      </c>
      <c r="BM301" s="20" t="s">
        <v>342</v>
      </c>
    </row>
    <row r="302" spans="2:65" s="10" customFormat="1" ht="22.5" customHeight="1">
      <c r="B302" s="170"/>
      <c r="C302" s="171"/>
      <c r="D302" s="171"/>
      <c r="E302" s="172" t="s">
        <v>5</v>
      </c>
      <c r="F302" s="282" t="s">
        <v>343</v>
      </c>
      <c r="G302" s="283"/>
      <c r="H302" s="283"/>
      <c r="I302" s="283"/>
      <c r="J302" s="171"/>
      <c r="K302" s="173" t="s">
        <v>5</v>
      </c>
      <c r="L302" s="171"/>
      <c r="M302" s="171"/>
      <c r="N302" s="171"/>
      <c r="O302" s="171"/>
      <c r="P302" s="171"/>
      <c r="Q302" s="171"/>
      <c r="R302" s="174"/>
      <c r="T302" s="175"/>
      <c r="U302" s="171"/>
      <c r="V302" s="171"/>
      <c r="W302" s="171"/>
      <c r="X302" s="171"/>
      <c r="Y302" s="171"/>
      <c r="Z302" s="171"/>
      <c r="AA302" s="171"/>
      <c r="AB302" s="171"/>
      <c r="AC302" s="171"/>
      <c r="AD302" s="176"/>
      <c r="AT302" s="177" t="s">
        <v>164</v>
      </c>
      <c r="AU302" s="177" t="s">
        <v>102</v>
      </c>
      <c r="AV302" s="10" t="s">
        <v>86</v>
      </c>
      <c r="AW302" s="10" t="s">
        <v>7</v>
      </c>
      <c r="AX302" s="10" t="s">
        <v>81</v>
      </c>
      <c r="AY302" s="177" t="s">
        <v>156</v>
      </c>
    </row>
    <row r="303" spans="2:65" s="11" customFormat="1" ht="22.5" customHeight="1">
      <c r="B303" s="178"/>
      <c r="C303" s="179"/>
      <c r="D303" s="179"/>
      <c r="E303" s="180" t="s">
        <v>5</v>
      </c>
      <c r="F303" s="278" t="s">
        <v>344</v>
      </c>
      <c r="G303" s="279"/>
      <c r="H303" s="279"/>
      <c r="I303" s="279"/>
      <c r="J303" s="179"/>
      <c r="K303" s="181">
        <v>1.08</v>
      </c>
      <c r="L303" s="179"/>
      <c r="M303" s="179"/>
      <c r="N303" s="179"/>
      <c r="O303" s="179"/>
      <c r="P303" s="179"/>
      <c r="Q303" s="179"/>
      <c r="R303" s="182"/>
      <c r="T303" s="183"/>
      <c r="U303" s="179"/>
      <c r="V303" s="179"/>
      <c r="W303" s="179"/>
      <c r="X303" s="179"/>
      <c r="Y303" s="179"/>
      <c r="Z303" s="179"/>
      <c r="AA303" s="179"/>
      <c r="AB303" s="179"/>
      <c r="AC303" s="179"/>
      <c r="AD303" s="184"/>
      <c r="AT303" s="185" t="s">
        <v>164</v>
      </c>
      <c r="AU303" s="185" t="s">
        <v>102</v>
      </c>
      <c r="AV303" s="11" t="s">
        <v>102</v>
      </c>
      <c r="AW303" s="11" t="s">
        <v>7</v>
      </c>
      <c r="AX303" s="11" t="s">
        <v>81</v>
      </c>
      <c r="AY303" s="185" t="s">
        <v>156</v>
      </c>
    </row>
    <row r="304" spans="2:65" s="12" customFormat="1" ht="22.5" customHeight="1">
      <c r="B304" s="186"/>
      <c r="C304" s="187"/>
      <c r="D304" s="187"/>
      <c r="E304" s="188" t="s">
        <v>5</v>
      </c>
      <c r="F304" s="276" t="s">
        <v>168</v>
      </c>
      <c r="G304" s="277"/>
      <c r="H304" s="277"/>
      <c r="I304" s="277"/>
      <c r="J304" s="187"/>
      <c r="K304" s="189">
        <v>1.08</v>
      </c>
      <c r="L304" s="187"/>
      <c r="M304" s="187"/>
      <c r="N304" s="187"/>
      <c r="O304" s="187"/>
      <c r="P304" s="187"/>
      <c r="Q304" s="187"/>
      <c r="R304" s="190"/>
      <c r="T304" s="191"/>
      <c r="U304" s="187"/>
      <c r="V304" s="187"/>
      <c r="W304" s="187"/>
      <c r="X304" s="187"/>
      <c r="Y304" s="187"/>
      <c r="Z304" s="187"/>
      <c r="AA304" s="187"/>
      <c r="AB304" s="187"/>
      <c r="AC304" s="187"/>
      <c r="AD304" s="192"/>
      <c r="AT304" s="193" t="s">
        <v>164</v>
      </c>
      <c r="AU304" s="193" t="s">
        <v>102</v>
      </c>
      <c r="AV304" s="12" t="s">
        <v>161</v>
      </c>
      <c r="AW304" s="12" t="s">
        <v>7</v>
      </c>
      <c r="AX304" s="12" t="s">
        <v>86</v>
      </c>
      <c r="AY304" s="193" t="s">
        <v>156</v>
      </c>
    </row>
    <row r="305" spans="2:65" s="1" customFormat="1" ht="22.5" customHeight="1">
      <c r="B305" s="131"/>
      <c r="C305" s="162" t="s">
        <v>345</v>
      </c>
      <c r="D305" s="162" t="s">
        <v>157</v>
      </c>
      <c r="E305" s="163" t="s">
        <v>346</v>
      </c>
      <c r="F305" s="271" t="s">
        <v>347</v>
      </c>
      <c r="G305" s="271"/>
      <c r="H305" s="271"/>
      <c r="I305" s="271"/>
      <c r="J305" s="164" t="s">
        <v>160</v>
      </c>
      <c r="K305" s="165">
        <v>61.5</v>
      </c>
      <c r="L305" s="166">
        <v>0</v>
      </c>
      <c r="M305" s="273">
        <v>0</v>
      </c>
      <c r="N305" s="273"/>
      <c r="O305" s="273"/>
      <c r="P305" s="272">
        <f>ROUND(V305*K305,2)</f>
        <v>0</v>
      </c>
      <c r="Q305" s="272"/>
      <c r="R305" s="134"/>
      <c r="T305" s="167" t="s">
        <v>5</v>
      </c>
      <c r="U305" s="46" t="s">
        <v>44</v>
      </c>
      <c r="V305" s="117">
        <f>L305+M305</f>
        <v>0</v>
      </c>
      <c r="W305" s="117">
        <f>ROUND(L305*K305,2)</f>
        <v>0</v>
      </c>
      <c r="X305" s="117">
        <f>ROUND(M305*K305,2)</f>
        <v>0</v>
      </c>
      <c r="Y305" s="38"/>
      <c r="Z305" s="168">
        <f>Y305*K305</f>
        <v>0</v>
      </c>
      <c r="AA305" s="168">
        <v>6.1850000000000002E-2</v>
      </c>
      <c r="AB305" s="168">
        <f>AA305*K305</f>
        <v>3.8037750000000004</v>
      </c>
      <c r="AC305" s="168">
        <v>0</v>
      </c>
      <c r="AD305" s="169">
        <f>AC305*K305</f>
        <v>0</v>
      </c>
      <c r="AR305" s="20" t="s">
        <v>161</v>
      </c>
      <c r="AT305" s="20" t="s">
        <v>157</v>
      </c>
      <c r="AU305" s="20" t="s">
        <v>102</v>
      </c>
      <c r="AY305" s="20" t="s">
        <v>156</v>
      </c>
      <c r="BE305" s="104">
        <f>IF(U305="základní",P305,0)</f>
        <v>0</v>
      </c>
      <c r="BF305" s="104">
        <f>IF(U305="snížená",P305,0)</f>
        <v>0</v>
      </c>
      <c r="BG305" s="104">
        <f>IF(U305="zákl. přenesená",P305,0)</f>
        <v>0</v>
      </c>
      <c r="BH305" s="104">
        <f>IF(U305="sníž. přenesená",P305,0)</f>
        <v>0</v>
      </c>
      <c r="BI305" s="104">
        <f>IF(U305="nulová",P305,0)</f>
        <v>0</v>
      </c>
      <c r="BJ305" s="20" t="s">
        <v>86</v>
      </c>
      <c r="BK305" s="104">
        <f>ROUND(V305*K305,2)</f>
        <v>0</v>
      </c>
      <c r="BL305" s="20" t="s">
        <v>161</v>
      </c>
      <c r="BM305" s="20" t="s">
        <v>348</v>
      </c>
    </row>
    <row r="306" spans="2:65" s="10" customFormat="1" ht="22.5" customHeight="1">
      <c r="B306" s="170"/>
      <c r="C306" s="171"/>
      <c r="D306" s="171"/>
      <c r="E306" s="172" t="s">
        <v>5</v>
      </c>
      <c r="F306" s="282" t="s">
        <v>349</v>
      </c>
      <c r="G306" s="283"/>
      <c r="H306" s="283"/>
      <c r="I306" s="283"/>
      <c r="J306" s="171"/>
      <c r="K306" s="173" t="s">
        <v>5</v>
      </c>
      <c r="L306" s="171"/>
      <c r="M306" s="171"/>
      <c r="N306" s="171"/>
      <c r="O306" s="171"/>
      <c r="P306" s="171"/>
      <c r="Q306" s="171"/>
      <c r="R306" s="174"/>
      <c r="T306" s="175"/>
      <c r="U306" s="171"/>
      <c r="V306" s="171"/>
      <c r="W306" s="171"/>
      <c r="X306" s="171"/>
      <c r="Y306" s="171"/>
      <c r="Z306" s="171"/>
      <c r="AA306" s="171"/>
      <c r="AB306" s="171"/>
      <c r="AC306" s="171"/>
      <c r="AD306" s="176"/>
      <c r="AT306" s="177" t="s">
        <v>164</v>
      </c>
      <c r="AU306" s="177" t="s">
        <v>102</v>
      </c>
      <c r="AV306" s="10" t="s">
        <v>86</v>
      </c>
      <c r="AW306" s="10" t="s">
        <v>7</v>
      </c>
      <c r="AX306" s="10" t="s">
        <v>81</v>
      </c>
      <c r="AY306" s="177" t="s">
        <v>156</v>
      </c>
    </row>
    <row r="307" spans="2:65" s="11" customFormat="1" ht="22.5" customHeight="1">
      <c r="B307" s="178"/>
      <c r="C307" s="179"/>
      <c r="D307" s="179"/>
      <c r="E307" s="180" t="s">
        <v>5</v>
      </c>
      <c r="F307" s="278" t="s">
        <v>350</v>
      </c>
      <c r="G307" s="279"/>
      <c r="H307" s="279"/>
      <c r="I307" s="279"/>
      <c r="J307" s="179"/>
      <c r="K307" s="181">
        <v>61.5</v>
      </c>
      <c r="L307" s="179"/>
      <c r="M307" s="179"/>
      <c r="N307" s="179"/>
      <c r="O307" s="179"/>
      <c r="P307" s="179"/>
      <c r="Q307" s="179"/>
      <c r="R307" s="182"/>
      <c r="T307" s="183"/>
      <c r="U307" s="179"/>
      <c r="V307" s="179"/>
      <c r="W307" s="179"/>
      <c r="X307" s="179"/>
      <c r="Y307" s="179"/>
      <c r="Z307" s="179"/>
      <c r="AA307" s="179"/>
      <c r="AB307" s="179"/>
      <c r="AC307" s="179"/>
      <c r="AD307" s="184"/>
      <c r="AT307" s="185" t="s">
        <v>164</v>
      </c>
      <c r="AU307" s="185" t="s">
        <v>102</v>
      </c>
      <c r="AV307" s="11" t="s">
        <v>102</v>
      </c>
      <c r="AW307" s="11" t="s">
        <v>7</v>
      </c>
      <c r="AX307" s="11" t="s">
        <v>81</v>
      </c>
      <c r="AY307" s="185" t="s">
        <v>156</v>
      </c>
    </row>
    <row r="308" spans="2:65" s="12" customFormat="1" ht="22.5" customHeight="1">
      <c r="B308" s="186"/>
      <c r="C308" s="187"/>
      <c r="D308" s="187"/>
      <c r="E308" s="188" t="s">
        <v>5</v>
      </c>
      <c r="F308" s="276" t="s">
        <v>168</v>
      </c>
      <c r="G308" s="277"/>
      <c r="H308" s="277"/>
      <c r="I308" s="277"/>
      <c r="J308" s="187"/>
      <c r="K308" s="189">
        <v>61.5</v>
      </c>
      <c r="L308" s="187"/>
      <c r="M308" s="187"/>
      <c r="N308" s="187"/>
      <c r="O308" s="187"/>
      <c r="P308" s="187"/>
      <c r="Q308" s="187"/>
      <c r="R308" s="190"/>
      <c r="T308" s="191"/>
      <c r="U308" s="187"/>
      <c r="V308" s="187"/>
      <c r="W308" s="187"/>
      <c r="X308" s="187"/>
      <c r="Y308" s="187"/>
      <c r="Z308" s="187"/>
      <c r="AA308" s="187"/>
      <c r="AB308" s="187"/>
      <c r="AC308" s="187"/>
      <c r="AD308" s="192"/>
      <c r="AT308" s="193" t="s">
        <v>164</v>
      </c>
      <c r="AU308" s="193" t="s">
        <v>102</v>
      </c>
      <c r="AV308" s="12" t="s">
        <v>161</v>
      </c>
      <c r="AW308" s="12" t="s">
        <v>7</v>
      </c>
      <c r="AX308" s="12" t="s">
        <v>86</v>
      </c>
      <c r="AY308" s="193" t="s">
        <v>156</v>
      </c>
    </row>
    <row r="309" spans="2:65" s="1" customFormat="1" ht="22.5" customHeight="1">
      <c r="B309" s="131"/>
      <c r="C309" s="162" t="s">
        <v>351</v>
      </c>
      <c r="D309" s="162" t="s">
        <v>157</v>
      </c>
      <c r="E309" s="163" t="s">
        <v>352</v>
      </c>
      <c r="F309" s="271" t="s">
        <v>353</v>
      </c>
      <c r="G309" s="271"/>
      <c r="H309" s="271"/>
      <c r="I309" s="271"/>
      <c r="J309" s="164" t="s">
        <v>160</v>
      </c>
      <c r="K309" s="165">
        <v>5.34</v>
      </c>
      <c r="L309" s="166">
        <v>0</v>
      </c>
      <c r="M309" s="273">
        <v>0</v>
      </c>
      <c r="N309" s="273"/>
      <c r="O309" s="273"/>
      <c r="P309" s="272">
        <f>ROUND(V309*K309,2)</f>
        <v>0</v>
      </c>
      <c r="Q309" s="272"/>
      <c r="R309" s="134"/>
      <c r="T309" s="167" t="s">
        <v>5</v>
      </c>
      <c r="U309" s="46" t="s">
        <v>44</v>
      </c>
      <c r="V309" s="117">
        <f>L309+M309</f>
        <v>0</v>
      </c>
      <c r="W309" s="117">
        <f>ROUND(L309*K309,2)</f>
        <v>0</v>
      </c>
      <c r="X309" s="117">
        <f>ROUND(M309*K309,2)</f>
        <v>0</v>
      </c>
      <c r="Y309" s="38"/>
      <c r="Z309" s="168">
        <f>Y309*K309</f>
        <v>0</v>
      </c>
      <c r="AA309" s="168">
        <v>0.18906999999999999</v>
      </c>
      <c r="AB309" s="168">
        <f>AA309*K309</f>
        <v>1.0096337999999998</v>
      </c>
      <c r="AC309" s="168">
        <v>0</v>
      </c>
      <c r="AD309" s="169">
        <f>AC309*K309</f>
        <v>0</v>
      </c>
      <c r="AR309" s="20" t="s">
        <v>161</v>
      </c>
      <c r="AT309" s="20" t="s">
        <v>157</v>
      </c>
      <c r="AU309" s="20" t="s">
        <v>102</v>
      </c>
      <c r="AY309" s="20" t="s">
        <v>156</v>
      </c>
      <c r="BE309" s="104">
        <f>IF(U309="základní",P309,0)</f>
        <v>0</v>
      </c>
      <c r="BF309" s="104">
        <f>IF(U309="snížená",P309,0)</f>
        <v>0</v>
      </c>
      <c r="BG309" s="104">
        <f>IF(U309="zákl. přenesená",P309,0)</f>
        <v>0</v>
      </c>
      <c r="BH309" s="104">
        <f>IF(U309="sníž. přenesená",P309,0)</f>
        <v>0</v>
      </c>
      <c r="BI309" s="104">
        <f>IF(U309="nulová",P309,0)</f>
        <v>0</v>
      </c>
      <c r="BJ309" s="20" t="s">
        <v>86</v>
      </c>
      <c r="BK309" s="104">
        <f>ROUND(V309*K309,2)</f>
        <v>0</v>
      </c>
      <c r="BL309" s="20" t="s">
        <v>161</v>
      </c>
      <c r="BM309" s="20" t="s">
        <v>354</v>
      </c>
    </row>
    <row r="310" spans="2:65" s="10" customFormat="1" ht="22.5" customHeight="1">
      <c r="B310" s="170"/>
      <c r="C310" s="171"/>
      <c r="D310" s="171"/>
      <c r="E310" s="172" t="s">
        <v>5</v>
      </c>
      <c r="F310" s="282" t="s">
        <v>355</v>
      </c>
      <c r="G310" s="283"/>
      <c r="H310" s="283"/>
      <c r="I310" s="283"/>
      <c r="J310" s="171"/>
      <c r="K310" s="173" t="s">
        <v>5</v>
      </c>
      <c r="L310" s="171"/>
      <c r="M310" s="171"/>
      <c r="N310" s="171"/>
      <c r="O310" s="171"/>
      <c r="P310" s="171"/>
      <c r="Q310" s="171"/>
      <c r="R310" s="174"/>
      <c r="T310" s="175"/>
      <c r="U310" s="171"/>
      <c r="V310" s="171"/>
      <c r="W310" s="171"/>
      <c r="X310" s="171"/>
      <c r="Y310" s="171"/>
      <c r="Z310" s="171"/>
      <c r="AA310" s="171"/>
      <c r="AB310" s="171"/>
      <c r="AC310" s="171"/>
      <c r="AD310" s="176"/>
      <c r="AT310" s="177" t="s">
        <v>164</v>
      </c>
      <c r="AU310" s="177" t="s">
        <v>102</v>
      </c>
      <c r="AV310" s="10" t="s">
        <v>86</v>
      </c>
      <c r="AW310" s="10" t="s">
        <v>7</v>
      </c>
      <c r="AX310" s="10" t="s">
        <v>81</v>
      </c>
      <c r="AY310" s="177" t="s">
        <v>156</v>
      </c>
    </row>
    <row r="311" spans="2:65" s="11" customFormat="1" ht="22.5" customHeight="1">
      <c r="B311" s="178"/>
      <c r="C311" s="179"/>
      <c r="D311" s="179"/>
      <c r="E311" s="180" t="s">
        <v>5</v>
      </c>
      <c r="F311" s="278" t="s">
        <v>356</v>
      </c>
      <c r="G311" s="279"/>
      <c r="H311" s="279"/>
      <c r="I311" s="279"/>
      <c r="J311" s="179"/>
      <c r="K311" s="181">
        <v>5.34</v>
      </c>
      <c r="L311" s="179"/>
      <c r="M311" s="179"/>
      <c r="N311" s="179"/>
      <c r="O311" s="179"/>
      <c r="P311" s="179"/>
      <c r="Q311" s="179"/>
      <c r="R311" s="182"/>
      <c r="T311" s="183"/>
      <c r="U311" s="179"/>
      <c r="V311" s="179"/>
      <c r="W311" s="179"/>
      <c r="X311" s="179"/>
      <c r="Y311" s="179"/>
      <c r="Z311" s="179"/>
      <c r="AA311" s="179"/>
      <c r="AB311" s="179"/>
      <c r="AC311" s="179"/>
      <c r="AD311" s="184"/>
      <c r="AT311" s="185" t="s">
        <v>164</v>
      </c>
      <c r="AU311" s="185" t="s">
        <v>102</v>
      </c>
      <c r="AV311" s="11" t="s">
        <v>102</v>
      </c>
      <c r="AW311" s="11" t="s">
        <v>7</v>
      </c>
      <c r="AX311" s="11" t="s">
        <v>81</v>
      </c>
      <c r="AY311" s="185" t="s">
        <v>156</v>
      </c>
    </row>
    <row r="312" spans="2:65" s="12" customFormat="1" ht="22.5" customHeight="1">
      <c r="B312" s="186"/>
      <c r="C312" s="187"/>
      <c r="D312" s="187"/>
      <c r="E312" s="188" t="s">
        <v>5</v>
      </c>
      <c r="F312" s="276" t="s">
        <v>168</v>
      </c>
      <c r="G312" s="277"/>
      <c r="H312" s="277"/>
      <c r="I312" s="277"/>
      <c r="J312" s="187"/>
      <c r="K312" s="189">
        <v>5.34</v>
      </c>
      <c r="L312" s="187"/>
      <c r="M312" s="187"/>
      <c r="N312" s="187"/>
      <c r="O312" s="187"/>
      <c r="P312" s="187"/>
      <c r="Q312" s="187"/>
      <c r="R312" s="190"/>
      <c r="T312" s="191"/>
      <c r="U312" s="187"/>
      <c r="V312" s="187"/>
      <c r="W312" s="187"/>
      <c r="X312" s="187"/>
      <c r="Y312" s="187"/>
      <c r="Z312" s="187"/>
      <c r="AA312" s="187"/>
      <c r="AB312" s="187"/>
      <c r="AC312" s="187"/>
      <c r="AD312" s="192"/>
      <c r="AT312" s="193" t="s">
        <v>164</v>
      </c>
      <c r="AU312" s="193" t="s">
        <v>102</v>
      </c>
      <c r="AV312" s="12" t="s">
        <v>161</v>
      </c>
      <c r="AW312" s="12" t="s">
        <v>7</v>
      </c>
      <c r="AX312" s="12" t="s">
        <v>86</v>
      </c>
      <c r="AY312" s="193" t="s">
        <v>156</v>
      </c>
    </row>
    <row r="313" spans="2:65" s="1" customFormat="1" ht="22.5" customHeight="1">
      <c r="B313" s="131"/>
      <c r="C313" s="162" t="s">
        <v>357</v>
      </c>
      <c r="D313" s="162" t="s">
        <v>157</v>
      </c>
      <c r="E313" s="163" t="s">
        <v>358</v>
      </c>
      <c r="F313" s="271" t="s">
        <v>359</v>
      </c>
      <c r="G313" s="271"/>
      <c r="H313" s="271"/>
      <c r="I313" s="271"/>
      <c r="J313" s="164" t="s">
        <v>160</v>
      </c>
      <c r="K313" s="165">
        <v>128.5</v>
      </c>
      <c r="L313" s="166">
        <v>0</v>
      </c>
      <c r="M313" s="273">
        <v>0</v>
      </c>
      <c r="N313" s="273"/>
      <c r="O313" s="273"/>
      <c r="P313" s="272">
        <f>ROUND(V313*K313,2)</f>
        <v>0</v>
      </c>
      <c r="Q313" s="272"/>
      <c r="R313" s="134"/>
      <c r="T313" s="167" t="s">
        <v>5</v>
      </c>
      <c r="U313" s="46" t="s">
        <v>44</v>
      </c>
      <c r="V313" s="117">
        <f>L313+M313</f>
        <v>0</v>
      </c>
      <c r="W313" s="117">
        <f>ROUND(L313*K313,2)</f>
        <v>0</v>
      </c>
      <c r="X313" s="117">
        <f>ROUND(M313*K313,2)</f>
        <v>0</v>
      </c>
      <c r="Y313" s="38"/>
      <c r="Z313" s="168">
        <f>Y313*K313</f>
        <v>0</v>
      </c>
      <c r="AA313" s="168">
        <v>0.378</v>
      </c>
      <c r="AB313" s="168">
        <f>AA313*K313</f>
        <v>48.573</v>
      </c>
      <c r="AC313" s="168">
        <v>0</v>
      </c>
      <c r="AD313" s="169">
        <f>AC313*K313</f>
        <v>0</v>
      </c>
      <c r="AR313" s="20" t="s">
        <v>161</v>
      </c>
      <c r="AT313" s="20" t="s">
        <v>157</v>
      </c>
      <c r="AU313" s="20" t="s">
        <v>102</v>
      </c>
      <c r="AY313" s="20" t="s">
        <v>156</v>
      </c>
      <c r="BE313" s="104">
        <f>IF(U313="základní",P313,0)</f>
        <v>0</v>
      </c>
      <c r="BF313" s="104">
        <f>IF(U313="snížená",P313,0)</f>
        <v>0</v>
      </c>
      <c r="BG313" s="104">
        <f>IF(U313="zákl. přenesená",P313,0)</f>
        <v>0</v>
      </c>
      <c r="BH313" s="104">
        <f>IF(U313="sníž. přenesená",P313,0)</f>
        <v>0</v>
      </c>
      <c r="BI313" s="104">
        <f>IF(U313="nulová",P313,0)</f>
        <v>0</v>
      </c>
      <c r="BJ313" s="20" t="s">
        <v>86</v>
      </c>
      <c r="BK313" s="104">
        <f>ROUND(V313*K313,2)</f>
        <v>0</v>
      </c>
      <c r="BL313" s="20" t="s">
        <v>161</v>
      </c>
      <c r="BM313" s="20" t="s">
        <v>360</v>
      </c>
    </row>
    <row r="314" spans="2:65" s="10" customFormat="1" ht="22.5" customHeight="1">
      <c r="B314" s="170"/>
      <c r="C314" s="171"/>
      <c r="D314" s="171"/>
      <c r="E314" s="172" t="s">
        <v>5</v>
      </c>
      <c r="F314" s="282" t="s">
        <v>361</v>
      </c>
      <c r="G314" s="283"/>
      <c r="H314" s="283"/>
      <c r="I314" s="283"/>
      <c r="J314" s="171"/>
      <c r="K314" s="173" t="s">
        <v>5</v>
      </c>
      <c r="L314" s="171"/>
      <c r="M314" s="171"/>
      <c r="N314" s="171"/>
      <c r="O314" s="171"/>
      <c r="P314" s="171"/>
      <c r="Q314" s="171"/>
      <c r="R314" s="174"/>
      <c r="T314" s="175"/>
      <c r="U314" s="171"/>
      <c r="V314" s="171"/>
      <c r="W314" s="171"/>
      <c r="X314" s="171"/>
      <c r="Y314" s="171"/>
      <c r="Z314" s="171"/>
      <c r="AA314" s="171"/>
      <c r="AB314" s="171"/>
      <c r="AC314" s="171"/>
      <c r="AD314" s="176"/>
      <c r="AT314" s="177" t="s">
        <v>164</v>
      </c>
      <c r="AU314" s="177" t="s">
        <v>102</v>
      </c>
      <c r="AV314" s="10" t="s">
        <v>86</v>
      </c>
      <c r="AW314" s="10" t="s">
        <v>7</v>
      </c>
      <c r="AX314" s="10" t="s">
        <v>81</v>
      </c>
      <c r="AY314" s="177" t="s">
        <v>156</v>
      </c>
    </row>
    <row r="315" spans="2:65" s="11" customFormat="1" ht="22.5" customHeight="1">
      <c r="B315" s="178"/>
      <c r="C315" s="179"/>
      <c r="D315" s="179"/>
      <c r="E315" s="180" t="s">
        <v>5</v>
      </c>
      <c r="F315" s="278" t="s">
        <v>362</v>
      </c>
      <c r="G315" s="279"/>
      <c r="H315" s="279"/>
      <c r="I315" s="279"/>
      <c r="J315" s="179"/>
      <c r="K315" s="181">
        <v>67</v>
      </c>
      <c r="L315" s="179"/>
      <c r="M315" s="179"/>
      <c r="N315" s="179"/>
      <c r="O315" s="179"/>
      <c r="P315" s="179"/>
      <c r="Q315" s="179"/>
      <c r="R315" s="182"/>
      <c r="T315" s="183"/>
      <c r="U315" s="179"/>
      <c r="V315" s="179"/>
      <c r="W315" s="179"/>
      <c r="X315" s="179"/>
      <c r="Y315" s="179"/>
      <c r="Z315" s="179"/>
      <c r="AA315" s="179"/>
      <c r="AB315" s="179"/>
      <c r="AC315" s="179"/>
      <c r="AD315" s="184"/>
      <c r="AT315" s="185" t="s">
        <v>164</v>
      </c>
      <c r="AU315" s="185" t="s">
        <v>102</v>
      </c>
      <c r="AV315" s="11" t="s">
        <v>102</v>
      </c>
      <c r="AW315" s="11" t="s">
        <v>7</v>
      </c>
      <c r="AX315" s="11" t="s">
        <v>81</v>
      </c>
      <c r="AY315" s="185" t="s">
        <v>156</v>
      </c>
    </row>
    <row r="316" spans="2:65" s="10" customFormat="1" ht="22.5" customHeight="1">
      <c r="B316" s="170"/>
      <c r="C316" s="171"/>
      <c r="D316" s="171"/>
      <c r="E316" s="172" t="s">
        <v>5</v>
      </c>
      <c r="F316" s="280" t="s">
        <v>363</v>
      </c>
      <c r="G316" s="281"/>
      <c r="H316" s="281"/>
      <c r="I316" s="281"/>
      <c r="J316" s="171"/>
      <c r="K316" s="173" t="s">
        <v>5</v>
      </c>
      <c r="L316" s="171"/>
      <c r="M316" s="171"/>
      <c r="N316" s="171"/>
      <c r="O316" s="171"/>
      <c r="P316" s="171"/>
      <c r="Q316" s="171"/>
      <c r="R316" s="174"/>
      <c r="T316" s="175"/>
      <c r="U316" s="171"/>
      <c r="V316" s="171"/>
      <c r="W316" s="171"/>
      <c r="X316" s="171"/>
      <c r="Y316" s="171"/>
      <c r="Z316" s="171"/>
      <c r="AA316" s="171"/>
      <c r="AB316" s="171"/>
      <c r="AC316" s="171"/>
      <c r="AD316" s="176"/>
      <c r="AT316" s="177" t="s">
        <v>164</v>
      </c>
      <c r="AU316" s="177" t="s">
        <v>102</v>
      </c>
      <c r="AV316" s="10" t="s">
        <v>86</v>
      </c>
      <c r="AW316" s="10" t="s">
        <v>7</v>
      </c>
      <c r="AX316" s="10" t="s">
        <v>81</v>
      </c>
      <c r="AY316" s="177" t="s">
        <v>156</v>
      </c>
    </row>
    <row r="317" spans="2:65" s="11" customFormat="1" ht="22.5" customHeight="1">
      <c r="B317" s="178"/>
      <c r="C317" s="179"/>
      <c r="D317" s="179"/>
      <c r="E317" s="180" t="s">
        <v>5</v>
      </c>
      <c r="F317" s="278" t="s">
        <v>350</v>
      </c>
      <c r="G317" s="279"/>
      <c r="H317" s="279"/>
      <c r="I317" s="279"/>
      <c r="J317" s="179"/>
      <c r="K317" s="181">
        <v>61.5</v>
      </c>
      <c r="L317" s="179"/>
      <c r="M317" s="179"/>
      <c r="N317" s="179"/>
      <c r="O317" s="179"/>
      <c r="P317" s="179"/>
      <c r="Q317" s="179"/>
      <c r="R317" s="182"/>
      <c r="T317" s="183"/>
      <c r="U317" s="179"/>
      <c r="V317" s="179"/>
      <c r="W317" s="179"/>
      <c r="X317" s="179"/>
      <c r="Y317" s="179"/>
      <c r="Z317" s="179"/>
      <c r="AA317" s="179"/>
      <c r="AB317" s="179"/>
      <c r="AC317" s="179"/>
      <c r="AD317" s="184"/>
      <c r="AT317" s="185" t="s">
        <v>164</v>
      </c>
      <c r="AU317" s="185" t="s">
        <v>102</v>
      </c>
      <c r="AV317" s="11" t="s">
        <v>102</v>
      </c>
      <c r="AW317" s="11" t="s">
        <v>7</v>
      </c>
      <c r="AX317" s="11" t="s">
        <v>81</v>
      </c>
      <c r="AY317" s="185" t="s">
        <v>156</v>
      </c>
    </row>
    <row r="318" spans="2:65" s="12" customFormat="1" ht="22.5" customHeight="1">
      <c r="B318" s="186"/>
      <c r="C318" s="187"/>
      <c r="D318" s="187"/>
      <c r="E318" s="188" t="s">
        <v>5</v>
      </c>
      <c r="F318" s="276" t="s">
        <v>168</v>
      </c>
      <c r="G318" s="277"/>
      <c r="H318" s="277"/>
      <c r="I318" s="277"/>
      <c r="J318" s="187"/>
      <c r="K318" s="189">
        <v>128.5</v>
      </c>
      <c r="L318" s="187"/>
      <c r="M318" s="187"/>
      <c r="N318" s="187"/>
      <c r="O318" s="187"/>
      <c r="P318" s="187"/>
      <c r="Q318" s="187"/>
      <c r="R318" s="190"/>
      <c r="T318" s="191"/>
      <c r="U318" s="187"/>
      <c r="V318" s="187"/>
      <c r="W318" s="187"/>
      <c r="X318" s="187"/>
      <c r="Y318" s="187"/>
      <c r="Z318" s="187"/>
      <c r="AA318" s="187"/>
      <c r="AB318" s="187"/>
      <c r="AC318" s="187"/>
      <c r="AD318" s="192"/>
      <c r="AT318" s="193" t="s">
        <v>164</v>
      </c>
      <c r="AU318" s="193" t="s">
        <v>102</v>
      </c>
      <c r="AV318" s="12" t="s">
        <v>161</v>
      </c>
      <c r="AW318" s="12" t="s">
        <v>7</v>
      </c>
      <c r="AX318" s="12" t="s">
        <v>86</v>
      </c>
      <c r="AY318" s="193" t="s">
        <v>156</v>
      </c>
    </row>
    <row r="319" spans="2:65" s="1" customFormat="1" ht="31.5" customHeight="1">
      <c r="B319" s="131"/>
      <c r="C319" s="162" t="s">
        <v>364</v>
      </c>
      <c r="D319" s="162" t="s">
        <v>157</v>
      </c>
      <c r="E319" s="163" t="s">
        <v>365</v>
      </c>
      <c r="F319" s="271" t="s">
        <v>366</v>
      </c>
      <c r="G319" s="271"/>
      <c r="H319" s="271"/>
      <c r="I319" s="271"/>
      <c r="J319" s="164" t="s">
        <v>160</v>
      </c>
      <c r="K319" s="165">
        <v>5.34</v>
      </c>
      <c r="L319" s="166">
        <v>0</v>
      </c>
      <c r="M319" s="273">
        <v>0</v>
      </c>
      <c r="N319" s="273"/>
      <c r="O319" s="273"/>
      <c r="P319" s="272">
        <f>ROUND(V319*K319,2)</f>
        <v>0</v>
      </c>
      <c r="Q319" s="272"/>
      <c r="R319" s="134"/>
      <c r="T319" s="167" t="s">
        <v>5</v>
      </c>
      <c r="U319" s="46" t="s">
        <v>44</v>
      </c>
      <c r="V319" s="117">
        <f>L319+M319</f>
        <v>0</v>
      </c>
      <c r="W319" s="117">
        <f>ROUND(L319*K319,2)</f>
        <v>0</v>
      </c>
      <c r="X319" s="117">
        <f>ROUND(M319*K319,2)</f>
        <v>0</v>
      </c>
      <c r="Y319" s="38"/>
      <c r="Z319" s="168">
        <f>Y319*K319</f>
        <v>0</v>
      </c>
      <c r="AA319" s="168">
        <v>0.26375999999999999</v>
      </c>
      <c r="AB319" s="168">
        <f>AA319*K319</f>
        <v>1.4084783999999999</v>
      </c>
      <c r="AC319" s="168">
        <v>0</v>
      </c>
      <c r="AD319" s="169">
        <f>AC319*K319</f>
        <v>0</v>
      </c>
      <c r="AR319" s="20" t="s">
        <v>161</v>
      </c>
      <c r="AT319" s="20" t="s">
        <v>157</v>
      </c>
      <c r="AU319" s="20" t="s">
        <v>102</v>
      </c>
      <c r="AY319" s="20" t="s">
        <v>156</v>
      </c>
      <c r="BE319" s="104">
        <f>IF(U319="základní",P319,0)</f>
        <v>0</v>
      </c>
      <c r="BF319" s="104">
        <f>IF(U319="snížená",P319,0)</f>
        <v>0</v>
      </c>
      <c r="BG319" s="104">
        <f>IF(U319="zákl. přenesená",P319,0)</f>
        <v>0</v>
      </c>
      <c r="BH319" s="104">
        <f>IF(U319="sníž. přenesená",P319,0)</f>
        <v>0</v>
      </c>
      <c r="BI319" s="104">
        <f>IF(U319="nulová",P319,0)</f>
        <v>0</v>
      </c>
      <c r="BJ319" s="20" t="s">
        <v>86</v>
      </c>
      <c r="BK319" s="104">
        <f>ROUND(V319*K319,2)</f>
        <v>0</v>
      </c>
      <c r="BL319" s="20" t="s">
        <v>161</v>
      </c>
      <c r="BM319" s="20" t="s">
        <v>367</v>
      </c>
    </row>
    <row r="320" spans="2:65" s="10" customFormat="1" ht="22.5" customHeight="1">
      <c r="B320" s="170"/>
      <c r="C320" s="171"/>
      <c r="D320" s="171"/>
      <c r="E320" s="172" t="s">
        <v>5</v>
      </c>
      <c r="F320" s="282" t="s">
        <v>368</v>
      </c>
      <c r="G320" s="283"/>
      <c r="H320" s="283"/>
      <c r="I320" s="283"/>
      <c r="J320" s="171"/>
      <c r="K320" s="173" t="s">
        <v>5</v>
      </c>
      <c r="L320" s="171"/>
      <c r="M320" s="171"/>
      <c r="N320" s="171"/>
      <c r="O320" s="171"/>
      <c r="P320" s="171"/>
      <c r="Q320" s="171"/>
      <c r="R320" s="174"/>
      <c r="T320" s="175"/>
      <c r="U320" s="171"/>
      <c r="V320" s="171"/>
      <c r="W320" s="171"/>
      <c r="X320" s="171"/>
      <c r="Y320" s="171"/>
      <c r="Z320" s="171"/>
      <c r="AA320" s="171"/>
      <c r="AB320" s="171"/>
      <c r="AC320" s="171"/>
      <c r="AD320" s="176"/>
      <c r="AT320" s="177" t="s">
        <v>164</v>
      </c>
      <c r="AU320" s="177" t="s">
        <v>102</v>
      </c>
      <c r="AV320" s="10" t="s">
        <v>86</v>
      </c>
      <c r="AW320" s="10" t="s">
        <v>7</v>
      </c>
      <c r="AX320" s="10" t="s">
        <v>81</v>
      </c>
      <c r="AY320" s="177" t="s">
        <v>156</v>
      </c>
    </row>
    <row r="321" spans="2:65" s="11" customFormat="1" ht="22.5" customHeight="1">
      <c r="B321" s="178"/>
      <c r="C321" s="179"/>
      <c r="D321" s="179"/>
      <c r="E321" s="180" t="s">
        <v>5</v>
      </c>
      <c r="F321" s="278" t="s">
        <v>356</v>
      </c>
      <c r="G321" s="279"/>
      <c r="H321" s="279"/>
      <c r="I321" s="279"/>
      <c r="J321" s="179"/>
      <c r="K321" s="181">
        <v>5.34</v>
      </c>
      <c r="L321" s="179"/>
      <c r="M321" s="179"/>
      <c r="N321" s="179"/>
      <c r="O321" s="179"/>
      <c r="P321" s="179"/>
      <c r="Q321" s="179"/>
      <c r="R321" s="182"/>
      <c r="T321" s="183"/>
      <c r="U321" s="179"/>
      <c r="V321" s="179"/>
      <c r="W321" s="179"/>
      <c r="X321" s="179"/>
      <c r="Y321" s="179"/>
      <c r="Z321" s="179"/>
      <c r="AA321" s="179"/>
      <c r="AB321" s="179"/>
      <c r="AC321" s="179"/>
      <c r="AD321" s="184"/>
      <c r="AT321" s="185" t="s">
        <v>164</v>
      </c>
      <c r="AU321" s="185" t="s">
        <v>102</v>
      </c>
      <c r="AV321" s="11" t="s">
        <v>102</v>
      </c>
      <c r="AW321" s="11" t="s">
        <v>7</v>
      </c>
      <c r="AX321" s="11" t="s">
        <v>81</v>
      </c>
      <c r="AY321" s="185" t="s">
        <v>156</v>
      </c>
    </row>
    <row r="322" spans="2:65" s="12" customFormat="1" ht="22.5" customHeight="1">
      <c r="B322" s="186"/>
      <c r="C322" s="187"/>
      <c r="D322" s="187"/>
      <c r="E322" s="188" t="s">
        <v>5</v>
      </c>
      <c r="F322" s="276" t="s">
        <v>168</v>
      </c>
      <c r="G322" s="277"/>
      <c r="H322" s="277"/>
      <c r="I322" s="277"/>
      <c r="J322" s="187"/>
      <c r="K322" s="189">
        <v>5.34</v>
      </c>
      <c r="L322" s="187"/>
      <c r="M322" s="187"/>
      <c r="N322" s="187"/>
      <c r="O322" s="187"/>
      <c r="P322" s="187"/>
      <c r="Q322" s="187"/>
      <c r="R322" s="190"/>
      <c r="T322" s="191"/>
      <c r="U322" s="187"/>
      <c r="V322" s="187"/>
      <c r="W322" s="187"/>
      <c r="X322" s="187"/>
      <c r="Y322" s="187"/>
      <c r="Z322" s="187"/>
      <c r="AA322" s="187"/>
      <c r="AB322" s="187"/>
      <c r="AC322" s="187"/>
      <c r="AD322" s="192"/>
      <c r="AT322" s="193" t="s">
        <v>164</v>
      </c>
      <c r="AU322" s="193" t="s">
        <v>102</v>
      </c>
      <c r="AV322" s="12" t="s">
        <v>161</v>
      </c>
      <c r="AW322" s="12" t="s">
        <v>7</v>
      </c>
      <c r="AX322" s="12" t="s">
        <v>86</v>
      </c>
      <c r="AY322" s="193" t="s">
        <v>156</v>
      </c>
    </row>
    <row r="323" spans="2:65" s="1" customFormat="1" ht="31.5" customHeight="1">
      <c r="B323" s="131"/>
      <c r="C323" s="162" t="s">
        <v>369</v>
      </c>
      <c r="D323" s="162" t="s">
        <v>157</v>
      </c>
      <c r="E323" s="163" t="s">
        <v>370</v>
      </c>
      <c r="F323" s="271" t="s">
        <v>371</v>
      </c>
      <c r="G323" s="271"/>
      <c r="H323" s="271"/>
      <c r="I323" s="271"/>
      <c r="J323" s="164" t="s">
        <v>160</v>
      </c>
      <c r="K323" s="165">
        <v>5.34</v>
      </c>
      <c r="L323" s="166">
        <v>0</v>
      </c>
      <c r="M323" s="273">
        <v>0</v>
      </c>
      <c r="N323" s="273"/>
      <c r="O323" s="273"/>
      <c r="P323" s="272">
        <f>ROUND(V323*K323,2)</f>
        <v>0</v>
      </c>
      <c r="Q323" s="272"/>
      <c r="R323" s="134"/>
      <c r="T323" s="167" t="s">
        <v>5</v>
      </c>
      <c r="U323" s="46" t="s">
        <v>44</v>
      </c>
      <c r="V323" s="117">
        <f>L323+M323</f>
        <v>0</v>
      </c>
      <c r="W323" s="117">
        <f>ROUND(L323*K323,2)</f>
        <v>0</v>
      </c>
      <c r="X323" s="117">
        <f>ROUND(M323*K323,2)</f>
        <v>0</v>
      </c>
      <c r="Y323" s="38"/>
      <c r="Z323" s="168">
        <f>Y323*K323</f>
        <v>0</v>
      </c>
      <c r="AA323" s="168">
        <v>0.20745</v>
      </c>
      <c r="AB323" s="168">
        <f>AA323*K323</f>
        <v>1.107783</v>
      </c>
      <c r="AC323" s="168">
        <v>0</v>
      </c>
      <c r="AD323" s="169">
        <f>AC323*K323</f>
        <v>0</v>
      </c>
      <c r="AR323" s="20" t="s">
        <v>161</v>
      </c>
      <c r="AT323" s="20" t="s">
        <v>157</v>
      </c>
      <c r="AU323" s="20" t="s">
        <v>102</v>
      </c>
      <c r="AY323" s="20" t="s">
        <v>156</v>
      </c>
      <c r="BE323" s="104">
        <f>IF(U323="základní",P323,0)</f>
        <v>0</v>
      </c>
      <c r="BF323" s="104">
        <f>IF(U323="snížená",P323,0)</f>
        <v>0</v>
      </c>
      <c r="BG323" s="104">
        <f>IF(U323="zákl. přenesená",P323,0)</f>
        <v>0</v>
      </c>
      <c r="BH323" s="104">
        <f>IF(U323="sníž. přenesená",P323,0)</f>
        <v>0</v>
      </c>
      <c r="BI323" s="104">
        <f>IF(U323="nulová",P323,0)</f>
        <v>0</v>
      </c>
      <c r="BJ323" s="20" t="s">
        <v>86</v>
      </c>
      <c r="BK323" s="104">
        <f>ROUND(V323*K323,2)</f>
        <v>0</v>
      </c>
      <c r="BL323" s="20" t="s">
        <v>161</v>
      </c>
      <c r="BM323" s="20" t="s">
        <v>372</v>
      </c>
    </row>
    <row r="324" spans="2:65" s="10" customFormat="1" ht="22.5" customHeight="1">
      <c r="B324" s="170"/>
      <c r="C324" s="171"/>
      <c r="D324" s="171"/>
      <c r="E324" s="172" t="s">
        <v>5</v>
      </c>
      <c r="F324" s="282" t="s">
        <v>368</v>
      </c>
      <c r="G324" s="283"/>
      <c r="H324" s="283"/>
      <c r="I324" s="283"/>
      <c r="J324" s="171"/>
      <c r="K324" s="173" t="s">
        <v>5</v>
      </c>
      <c r="L324" s="171"/>
      <c r="M324" s="171"/>
      <c r="N324" s="171"/>
      <c r="O324" s="171"/>
      <c r="P324" s="171"/>
      <c r="Q324" s="171"/>
      <c r="R324" s="174"/>
      <c r="T324" s="175"/>
      <c r="U324" s="171"/>
      <c r="V324" s="171"/>
      <c r="W324" s="171"/>
      <c r="X324" s="171"/>
      <c r="Y324" s="171"/>
      <c r="Z324" s="171"/>
      <c r="AA324" s="171"/>
      <c r="AB324" s="171"/>
      <c r="AC324" s="171"/>
      <c r="AD324" s="176"/>
      <c r="AT324" s="177" t="s">
        <v>164</v>
      </c>
      <c r="AU324" s="177" t="s">
        <v>102</v>
      </c>
      <c r="AV324" s="10" t="s">
        <v>86</v>
      </c>
      <c r="AW324" s="10" t="s">
        <v>7</v>
      </c>
      <c r="AX324" s="10" t="s">
        <v>81</v>
      </c>
      <c r="AY324" s="177" t="s">
        <v>156</v>
      </c>
    </row>
    <row r="325" spans="2:65" s="11" customFormat="1" ht="22.5" customHeight="1">
      <c r="B325" s="178"/>
      <c r="C325" s="179"/>
      <c r="D325" s="179"/>
      <c r="E325" s="180" t="s">
        <v>5</v>
      </c>
      <c r="F325" s="278" t="s">
        <v>356</v>
      </c>
      <c r="G325" s="279"/>
      <c r="H325" s="279"/>
      <c r="I325" s="279"/>
      <c r="J325" s="179"/>
      <c r="K325" s="181">
        <v>5.34</v>
      </c>
      <c r="L325" s="179"/>
      <c r="M325" s="179"/>
      <c r="N325" s="179"/>
      <c r="O325" s="179"/>
      <c r="P325" s="179"/>
      <c r="Q325" s="179"/>
      <c r="R325" s="182"/>
      <c r="T325" s="183"/>
      <c r="U325" s="179"/>
      <c r="V325" s="179"/>
      <c r="W325" s="179"/>
      <c r="X325" s="179"/>
      <c r="Y325" s="179"/>
      <c r="Z325" s="179"/>
      <c r="AA325" s="179"/>
      <c r="AB325" s="179"/>
      <c r="AC325" s="179"/>
      <c r="AD325" s="184"/>
      <c r="AT325" s="185" t="s">
        <v>164</v>
      </c>
      <c r="AU325" s="185" t="s">
        <v>102</v>
      </c>
      <c r="AV325" s="11" t="s">
        <v>102</v>
      </c>
      <c r="AW325" s="11" t="s">
        <v>7</v>
      </c>
      <c r="AX325" s="11" t="s">
        <v>81</v>
      </c>
      <c r="AY325" s="185" t="s">
        <v>156</v>
      </c>
    </row>
    <row r="326" spans="2:65" s="12" customFormat="1" ht="22.5" customHeight="1">
      <c r="B326" s="186"/>
      <c r="C326" s="187"/>
      <c r="D326" s="187"/>
      <c r="E326" s="188" t="s">
        <v>5</v>
      </c>
      <c r="F326" s="276" t="s">
        <v>168</v>
      </c>
      <c r="G326" s="277"/>
      <c r="H326" s="277"/>
      <c r="I326" s="277"/>
      <c r="J326" s="187"/>
      <c r="K326" s="189">
        <v>5.34</v>
      </c>
      <c r="L326" s="187"/>
      <c r="M326" s="187"/>
      <c r="N326" s="187"/>
      <c r="O326" s="187"/>
      <c r="P326" s="187"/>
      <c r="Q326" s="187"/>
      <c r="R326" s="190"/>
      <c r="T326" s="191"/>
      <c r="U326" s="187"/>
      <c r="V326" s="187"/>
      <c r="W326" s="187"/>
      <c r="X326" s="187"/>
      <c r="Y326" s="187"/>
      <c r="Z326" s="187"/>
      <c r="AA326" s="187"/>
      <c r="AB326" s="187"/>
      <c r="AC326" s="187"/>
      <c r="AD326" s="192"/>
      <c r="AT326" s="193" t="s">
        <v>164</v>
      </c>
      <c r="AU326" s="193" t="s">
        <v>102</v>
      </c>
      <c r="AV326" s="12" t="s">
        <v>161</v>
      </c>
      <c r="AW326" s="12" t="s">
        <v>7</v>
      </c>
      <c r="AX326" s="12" t="s">
        <v>86</v>
      </c>
      <c r="AY326" s="193" t="s">
        <v>156</v>
      </c>
    </row>
    <row r="327" spans="2:65" s="1" customFormat="1" ht="22.5" customHeight="1">
      <c r="B327" s="131"/>
      <c r="C327" s="162" t="s">
        <v>373</v>
      </c>
      <c r="D327" s="162" t="s">
        <v>157</v>
      </c>
      <c r="E327" s="163" t="s">
        <v>374</v>
      </c>
      <c r="F327" s="271" t="s">
        <v>375</v>
      </c>
      <c r="G327" s="271"/>
      <c r="H327" s="271"/>
      <c r="I327" s="271"/>
      <c r="J327" s="164" t="s">
        <v>245</v>
      </c>
      <c r="K327" s="165">
        <v>52.1</v>
      </c>
      <c r="L327" s="166">
        <v>0</v>
      </c>
      <c r="M327" s="273">
        <v>0</v>
      </c>
      <c r="N327" s="273"/>
      <c r="O327" s="273"/>
      <c r="P327" s="272">
        <f>ROUND(V327*K327,2)</f>
        <v>0</v>
      </c>
      <c r="Q327" s="272"/>
      <c r="R327" s="134"/>
      <c r="T327" s="167" t="s">
        <v>5</v>
      </c>
      <c r="U327" s="46" t="s">
        <v>44</v>
      </c>
      <c r="V327" s="117">
        <f>L327+M327</f>
        <v>0</v>
      </c>
      <c r="W327" s="117">
        <f>ROUND(L327*K327,2)</f>
        <v>0</v>
      </c>
      <c r="X327" s="117">
        <f>ROUND(M327*K327,2)</f>
        <v>0</v>
      </c>
      <c r="Y327" s="38"/>
      <c r="Z327" s="168">
        <f>Y327*K327</f>
        <v>0</v>
      </c>
      <c r="AA327" s="168">
        <v>1.2700000000000001E-3</v>
      </c>
      <c r="AB327" s="168">
        <f>AA327*K327</f>
        <v>6.6167000000000004E-2</v>
      </c>
      <c r="AC327" s="168">
        <v>0</v>
      </c>
      <c r="AD327" s="169">
        <f>AC327*K327</f>
        <v>0</v>
      </c>
      <c r="AR327" s="20" t="s">
        <v>161</v>
      </c>
      <c r="AT327" s="20" t="s">
        <v>157</v>
      </c>
      <c r="AU327" s="20" t="s">
        <v>102</v>
      </c>
      <c r="AY327" s="20" t="s">
        <v>156</v>
      </c>
      <c r="BE327" s="104">
        <f>IF(U327="základní",P327,0)</f>
        <v>0</v>
      </c>
      <c r="BF327" s="104">
        <f>IF(U327="snížená",P327,0)</f>
        <v>0</v>
      </c>
      <c r="BG327" s="104">
        <f>IF(U327="zákl. přenesená",P327,0)</f>
        <v>0</v>
      </c>
      <c r="BH327" s="104">
        <f>IF(U327="sníž. přenesená",P327,0)</f>
        <v>0</v>
      </c>
      <c r="BI327" s="104">
        <f>IF(U327="nulová",P327,0)</f>
        <v>0</v>
      </c>
      <c r="BJ327" s="20" t="s">
        <v>86</v>
      </c>
      <c r="BK327" s="104">
        <f>ROUND(V327*K327,2)</f>
        <v>0</v>
      </c>
      <c r="BL327" s="20" t="s">
        <v>161</v>
      </c>
      <c r="BM327" s="20" t="s">
        <v>376</v>
      </c>
    </row>
    <row r="328" spans="2:65" s="11" customFormat="1" ht="22.5" customHeight="1">
      <c r="B328" s="178"/>
      <c r="C328" s="179"/>
      <c r="D328" s="179"/>
      <c r="E328" s="180" t="s">
        <v>5</v>
      </c>
      <c r="F328" s="274" t="s">
        <v>377</v>
      </c>
      <c r="G328" s="275"/>
      <c r="H328" s="275"/>
      <c r="I328" s="275"/>
      <c r="J328" s="179"/>
      <c r="K328" s="181">
        <v>52.1</v>
      </c>
      <c r="L328" s="179"/>
      <c r="M328" s="179"/>
      <c r="N328" s="179"/>
      <c r="O328" s="179"/>
      <c r="P328" s="179"/>
      <c r="Q328" s="179"/>
      <c r="R328" s="182"/>
      <c r="T328" s="183"/>
      <c r="U328" s="179"/>
      <c r="V328" s="179"/>
      <c r="W328" s="179"/>
      <c r="X328" s="179"/>
      <c r="Y328" s="179"/>
      <c r="Z328" s="179"/>
      <c r="AA328" s="179"/>
      <c r="AB328" s="179"/>
      <c r="AC328" s="179"/>
      <c r="AD328" s="184"/>
      <c r="AT328" s="185" t="s">
        <v>164</v>
      </c>
      <c r="AU328" s="185" t="s">
        <v>102</v>
      </c>
      <c r="AV328" s="11" t="s">
        <v>102</v>
      </c>
      <c r="AW328" s="11" t="s">
        <v>7</v>
      </c>
      <c r="AX328" s="11" t="s">
        <v>81</v>
      </c>
      <c r="AY328" s="185" t="s">
        <v>156</v>
      </c>
    </row>
    <row r="329" spans="2:65" s="12" customFormat="1" ht="22.5" customHeight="1">
      <c r="B329" s="186"/>
      <c r="C329" s="187"/>
      <c r="D329" s="187"/>
      <c r="E329" s="188" t="s">
        <v>5</v>
      </c>
      <c r="F329" s="276" t="s">
        <v>168</v>
      </c>
      <c r="G329" s="277"/>
      <c r="H329" s="277"/>
      <c r="I329" s="277"/>
      <c r="J329" s="187"/>
      <c r="K329" s="189">
        <v>52.1</v>
      </c>
      <c r="L329" s="187"/>
      <c r="M329" s="187"/>
      <c r="N329" s="187"/>
      <c r="O329" s="187"/>
      <c r="P329" s="187"/>
      <c r="Q329" s="187"/>
      <c r="R329" s="190"/>
      <c r="T329" s="191"/>
      <c r="U329" s="187"/>
      <c r="V329" s="187"/>
      <c r="W329" s="187"/>
      <c r="X329" s="187"/>
      <c r="Y329" s="187"/>
      <c r="Z329" s="187"/>
      <c r="AA329" s="187"/>
      <c r="AB329" s="187"/>
      <c r="AC329" s="187"/>
      <c r="AD329" s="192"/>
      <c r="AT329" s="193" t="s">
        <v>164</v>
      </c>
      <c r="AU329" s="193" t="s">
        <v>102</v>
      </c>
      <c r="AV329" s="12" t="s">
        <v>161</v>
      </c>
      <c r="AW329" s="12" t="s">
        <v>7</v>
      </c>
      <c r="AX329" s="12" t="s">
        <v>86</v>
      </c>
      <c r="AY329" s="193" t="s">
        <v>156</v>
      </c>
    </row>
    <row r="330" spans="2:65" s="1" customFormat="1" ht="31.5" customHeight="1">
      <c r="B330" s="131"/>
      <c r="C330" s="162" t="s">
        <v>378</v>
      </c>
      <c r="D330" s="162" t="s">
        <v>157</v>
      </c>
      <c r="E330" s="163" t="s">
        <v>379</v>
      </c>
      <c r="F330" s="271" t="s">
        <v>380</v>
      </c>
      <c r="G330" s="271"/>
      <c r="H330" s="271"/>
      <c r="I330" s="271"/>
      <c r="J330" s="164" t="s">
        <v>160</v>
      </c>
      <c r="K330" s="165">
        <v>23.1</v>
      </c>
      <c r="L330" s="166">
        <v>0</v>
      </c>
      <c r="M330" s="273">
        <v>0</v>
      </c>
      <c r="N330" s="273"/>
      <c r="O330" s="273"/>
      <c r="P330" s="272">
        <f>ROUND(V330*K330,2)</f>
        <v>0</v>
      </c>
      <c r="Q330" s="272"/>
      <c r="R330" s="134"/>
      <c r="T330" s="167" t="s">
        <v>5</v>
      </c>
      <c r="U330" s="46" t="s">
        <v>44</v>
      </c>
      <c r="V330" s="117">
        <f>L330+M330</f>
        <v>0</v>
      </c>
      <c r="W330" s="117">
        <f>ROUND(L330*K330,2)</f>
        <v>0</v>
      </c>
      <c r="X330" s="117">
        <f>ROUND(M330*K330,2)</f>
        <v>0</v>
      </c>
      <c r="Y330" s="38"/>
      <c r="Z330" s="168">
        <f>Y330*K330</f>
        <v>0</v>
      </c>
      <c r="AA330" s="168">
        <v>0</v>
      </c>
      <c r="AB330" s="168">
        <f>AA330*K330</f>
        <v>0</v>
      </c>
      <c r="AC330" s="168">
        <v>0</v>
      </c>
      <c r="AD330" s="169">
        <f>AC330*K330</f>
        <v>0</v>
      </c>
      <c r="AR330" s="20" t="s">
        <v>161</v>
      </c>
      <c r="AT330" s="20" t="s">
        <v>157</v>
      </c>
      <c r="AU330" s="20" t="s">
        <v>102</v>
      </c>
      <c r="AY330" s="20" t="s">
        <v>156</v>
      </c>
      <c r="BE330" s="104">
        <f>IF(U330="základní",P330,0)</f>
        <v>0</v>
      </c>
      <c r="BF330" s="104">
        <f>IF(U330="snížená",P330,0)</f>
        <v>0</v>
      </c>
      <c r="BG330" s="104">
        <f>IF(U330="zákl. přenesená",P330,0)</f>
        <v>0</v>
      </c>
      <c r="BH330" s="104">
        <f>IF(U330="sníž. přenesená",P330,0)</f>
        <v>0</v>
      </c>
      <c r="BI330" s="104">
        <f>IF(U330="nulová",P330,0)</f>
        <v>0</v>
      </c>
      <c r="BJ330" s="20" t="s">
        <v>86</v>
      </c>
      <c r="BK330" s="104">
        <f>ROUND(V330*K330,2)</f>
        <v>0</v>
      </c>
      <c r="BL330" s="20" t="s">
        <v>161</v>
      </c>
      <c r="BM330" s="20" t="s">
        <v>381</v>
      </c>
    </row>
    <row r="331" spans="2:65" s="10" customFormat="1" ht="22.5" customHeight="1">
      <c r="B331" s="170"/>
      <c r="C331" s="171"/>
      <c r="D331" s="171"/>
      <c r="E331" s="172" t="s">
        <v>5</v>
      </c>
      <c r="F331" s="282" t="s">
        <v>337</v>
      </c>
      <c r="G331" s="283"/>
      <c r="H331" s="283"/>
      <c r="I331" s="283"/>
      <c r="J331" s="171"/>
      <c r="K331" s="173" t="s">
        <v>5</v>
      </c>
      <c r="L331" s="171"/>
      <c r="M331" s="171"/>
      <c r="N331" s="171"/>
      <c r="O331" s="171"/>
      <c r="P331" s="171"/>
      <c r="Q331" s="171"/>
      <c r="R331" s="174"/>
      <c r="T331" s="175"/>
      <c r="U331" s="171"/>
      <c r="V331" s="171"/>
      <c r="W331" s="171"/>
      <c r="X331" s="171"/>
      <c r="Y331" s="171"/>
      <c r="Z331" s="171"/>
      <c r="AA331" s="171"/>
      <c r="AB331" s="171"/>
      <c r="AC331" s="171"/>
      <c r="AD331" s="176"/>
      <c r="AT331" s="177" t="s">
        <v>164</v>
      </c>
      <c r="AU331" s="177" t="s">
        <v>102</v>
      </c>
      <c r="AV331" s="10" t="s">
        <v>86</v>
      </c>
      <c r="AW331" s="10" t="s">
        <v>7</v>
      </c>
      <c r="AX331" s="10" t="s">
        <v>81</v>
      </c>
      <c r="AY331" s="177" t="s">
        <v>156</v>
      </c>
    </row>
    <row r="332" spans="2:65" s="11" customFormat="1" ht="22.5" customHeight="1">
      <c r="B332" s="178"/>
      <c r="C332" s="179"/>
      <c r="D332" s="179"/>
      <c r="E332" s="180" t="s">
        <v>5</v>
      </c>
      <c r="F332" s="278" t="s">
        <v>338</v>
      </c>
      <c r="G332" s="279"/>
      <c r="H332" s="279"/>
      <c r="I332" s="279"/>
      <c r="J332" s="179"/>
      <c r="K332" s="181">
        <v>23.1</v>
      </c>
      <c r="L332" s="179"/>
      <c r="M332" s="179"/>
      <c r="N332" s="179"/>
      <c r="O332" s="179"/>
      <c r="P332" s="179"/>
      <c r="Q332" s="179"/>
      <c r="R332" s="182"/>
      <c r="T332" s="183"/>
      <c r="U332" s="179"/>
      <c r="V332" s="179"/>
      <c r="W332" s="179"/>
      <c r="X332" s="179"/>
      <c r="Y332" s="179"/>
      <c r="Z332" s="179"/>
      <c r="AA332" s="179"/>
      <c r="AB332" s="179"/>
      <c r="AC332" s="179"/>
      <c r="AD332" s="184"/>
      <c r="AT332" s="185" t="s">
        <v>164</v>
      </c>
      <c r="AU332" s="185" t="s">
        <v>102</v>
      </c>
      <c r="AV332" s="11" t="s">
        <v>102</v>
      </c>
      <c r="AW332" s="11" t="s">
        <v>7</v>
      </c>
      <c r="AX332" s="11" t="s">
        <v>81</v>
      </c>
      <c r="AY332" s="185" t="s">
        <v>156</v>
      </c>
    </row>
    <row r="333" spans="2:65" s="12" customFormat="1" ht="22.5" customHeight="1">
      <c r="B333" s="186"/>
      <c r="C333" s="187"/>
      <c r="D333" s="187"/>
      <c r="E333" s="188" t="s">
        <v>5</v>
      </c>
      <c r="F333" s="276" t="s">
        <v>168</v>
      </c>
      <c r="G333" s="277"/>
      <c r="H333" s="277"/>
      <c r="I333" s="277"/>
      <c r="J333" s="187"/>
      <c r="K333" s="189">
        <v>23.1</v>
      </c>
      <c r="L333" s="187"/>
      <c r="M333" s="187"/>
      <c r="N333" s="187"/>
      <c r="O333" s="187"/>
      <c r="P333" s="187"/>
      <c r="Q333" s="187"/>
      <c r="R333" s="190"/>
      <c r="T333" s="191"/>
      <c r="U333" s="187"/>
      <c r="V333" s="187"/>
      <c r="W333" s="187"/>
      <c r="X333" s="187"/>
      <c r="Y333" s="187"/>
      <c r="Z333" s="187"/>
      <c r="AA333" s="187"/>
      <c r="AB333" s="187"/>
      <c r="AC333" s="187"/>
      <c r="AD333" s="192"/>
      <c r="AT333" s="193" t="s">
        <v>164</v>
      </c>
      <c r="AU333" s="193" t="s">
        <v>102</v>
      </c>
      <c r="AV333" s="12" t="s">
        <v>161</v>
      </c>
      <c r="AW333" s="12" t="s">
        <v>7</v>
      </c>
      <c r="AX333" s="12" t="s">
        <v>86</v>
      </c>
      <c r="AY333" s="193" t="s">
        <v>156</v>
      </c>
    </row>
    <row r="334" spans="2:65" s="1" customFormat="1" ht="31.5" customHeight="1">
      <c r="B334" s="131"/>
      <c r="C334" s="162" t="s">
        <v>382</v>
      </c>
      <c r="D334" s="162" t="s">
        <v>157</v>
      </c>
      <c r="E334" s="163" t="s">
        <v>383</v>
      </c>
      <c r="F334" s="271" t="s">
        <v>384</v>
      </c>
      <c r="G334" s="271"/>
      <c r="H334" s="271"/>
      <c r="I334" s="271"/>
      <c r="J334" s="164" t="s">
        <v>160</v>
      </c>
      <c r="K334" s="165">
        <v>61.5</v>
      </c>
      <c r="L334" s="166">
        <v>0</v>
      </c>
      <c r="M334" s="273">
        <v>0</v>
      </c>
      <c r="N334" s="273"/>
      <c r="O334" s="273"/>
      <c r="P334" s="272">
        <f>ROUND(V334*K334,2)</f>
        <v>0</v>
      </c>
      <c r="Q334" s="272"/>
      <c r="R334" s="134"/>
      <c r="T334" s="167" t="s">
        <v>5</v>
      </c>
      <c r="U334" s="46" t="s">
        <v>44</v>
      </c>
      <c r="V334" s="117">
        <f>L334+M334</f>
        <v>0</v>
      </c>
      <c r="W334" s="117">
        <f>ROUND(L334*K334,2)</f>
        <v>0</v>
      </c>
      <c r="X334" s="117">
        <f>ROUND(M334*K334,2)</f>
        <v>0</v>
      </c>
      <c r="Y334" s="38"/>
      <c r="Z334" s="168">
        <f>Y334*K334</f>
        <v>0</v>
      </c>
      <c r="AA334" s="168">
        <v>0</v>
      </c>
      <c r="AB334" s="168">
        <f>AA334*K334</f>
        <v>0</v>
      </c>
      <c r="AC334" s="168">
        <v>0</v>
      </c>
      <c r="AD334" s="169">
        <f>AC334*K334</f>
        <v>0</v>
      </c>
      <c r="AR334" s="20" t="s">
        <v>161</v>
      </c>
      <c r="AT334" s="20" t="s">
        <v>157</v>
      </c>
      <c r="AU334" s="20" t="s">
        <v>102</v>
      </c>
      <c r="AY334" s="20" t="s">
        <v>156</v>
      </c>
      <c r="BE334" s="104">
        <f>IF(U334="základní",P334,0)</f>
        <v>0</v>
      </c>
      <c r="BF334" s="104">
        <f>IF(U334="snížená",P334,0)</f>
        <v>0</v>
      </c>
      <c r="BG334" s="104">
        <f>IF(U334="zákl. přenesená",P334,0)</f>
        <v>0</v>
      </c>
      <c r="BH334" s="104">
        <f>IF(U334="sníž. přenesená",P334,0)</f>
        <v>0</v>
      </c>
      <c r="BI334" s="104">
        <f>IF(U334="nulová",P334,0)</f>
        <v>0</v>
      </c>
      <c r="BJ334" s="20" t="s">
        <v>86</v>
      </c>
      <c r="BK334" s="104">
        <f>ROUND(V334*K334,2)</f>
        <v>0</v>
      </c>
      <c r="BL334" s="20" t="s">
        <v>161</v>
      </c>
      <c r="BM334" s="20" t="s">
        <v>385</v>
      </c>
    </row>
    <row r="335" spans="2:65" s="11" customFormat="1" ht="22.5" customHeight="1">
      <c r="B335" s="178"/>
      <c r="C335" s="179"/>
      <c r="D335" s="179"/>
      <c r="E335" s="180" t="s">
        <v>5</v>
      </c>
      <c r="F335" s="274" t="s">
        <v>386</v>
      </c>
      <c r="G335" s="275"/>
      <c r="H335" s="275"/>
      <c r="I335" s="275"/>
      <c r="J335" s="179"/>
      <c r="K335" s="181">
        <v>61.5</v>
      </c>
      <c r="L335" s="179"/>
      <c r="M335" s="179"/>
      <c r="N335" s="179"/>
      <c r="O335" s="179"/>
      <c r="P335" s="179"/>
      <c r="Q335" s="179"/>
      <c r="R335" s="182"/>
      <c r="T335" s="183"/>
      <c r="U335" s="179"/>
      <c r="V335" s="179"/>
      <c r="W335" s="179"/>
      <c r="X335" s="179"/>
      <c r="Y335" s="179"/>
      <c r="Z335" s="179"/>
      <c r="AA335" s="179"/>
      <c r="AB335" s="179"/>
      <c r="AC335" s="179"/>
      <c r="AD335" s="184"/>
      <c r="AT335" s="185" t="s">
        <v>164</v>
      </c>
      <c r="AU335" s="185" t="s">
        <v>102</v>
      </c>
      <c r="AV335" s="11" t="s">
        <v>102</v>
      </c>
      <c r="AW335" s="11" t="s">
        <v>7</v>
      </c>
      <c r="AX335" s="11" t="s">
        <v>81</v>
      </c>
      <c r="AY335" s="185" t="s">
        <v>156</v>
      </c>
    </row>
    <row r="336" spans="2:65" s="12" customFormat="1" ht="22.5" customHeight="1">
      <c r="B336" s="186"/>
      <c r="C336" s="187"/>
      <c r="D336" s="187"/>
      <c r="E336" s="188" t="s">
        <v>5</v>
      </c>
      <c r="F336" s="276" t="s">
        <v>168</v>
      </c>
      <c r="G336" s="277"/>
      <c r="H336" s="277"/>
      <c r="I336" s="277"/>
      <c r="J336" s="187"/>
      <c r="K336" s="189">
        <v>61.5</v>
      </c>
      <c r="L336" s="187"/>
      <c r="M336" s="187"/>
      <c r="N336" s="187"/>
      <c r="O336" s="187"/>
      <c r="P336" s="187"/>
      <c r="Q336" s="187"/>
      <c r="R336" s="190"/>
      <c r="T336" s="191"/>
      <c r="U336" s="187"/>
      <c r="V336" s="187"/>
      <c r="W336" s="187"/>
      <c r="X336" s="187"/>
      <c r="Y336" s="187"/>
      <c r="Z336" s="187"/>
      <c r="AA336" s="187"/>
      <c r="AB336" s="187"/>
      <c r="AC336" s="187"/>
      <c r="AD336" s="192"/>
      <c r="AT336" s="193" t="s">
        <v>164</v>
      </c>
      <c r="AU336" s="193" t="s">
        <v>102</v>
      </c>
      <c r="AV336" s="12" t="s">
        <v>161</v>
      </c>
      <c r="AW336" s="12" t="s">
        <v>7</v>
      </c>
      <c r="AX336" s="12" t="s">
        <v>86</v>
      </c>
      <c r="AY336" s="193" t="s">
        <v>156</v>
      </c>
    </row>
    <row r="337" spans="2:65" s="1" customFormat="1" ht="22.5" customHeight="1">
      <c r="B337" s="131"/>
      <c r="C337" s="162" t="s">
        <v>387</v>
      </c>
      <c r="D337" s="162" t="s">
        <v>157</v>
      </c>
      <c r="E337" s="163" t="s">
        <v>388</v>
      </c>
      <c r="F337" s="271" t="s">
        <v>389</v>
      </c>
      <c r="G337" s="271"/>
      <c r="H337" s="271"/>
      <c r="I337" s="271"/>
      <c r="J337" s="164" t="s">
        <v>160</v>
      </c>
      <c r="K337" s="165">
        <v>67</v>
      </c>
      <c r="L337" s="166">
        <v>0</v>
      </c>
      <c r="M337" s="273">
        <v>0</v>
      </c>
      <c r="N337" s="273"/>
      <c r="O337" s="273"/>
      <c r="P337" s="272">
        <f>ROUND(V337*K337,2)</f>
        <v>0</v>
      </c>
      <c r="Q337" s="272"/>
      <c r="R337" s="134"/>
      <c r="T337" s="167" t="s">
        <v>5</v>
      </c>
      <c r="U337" s="46" t="s">
        <v>44</v>
      </c>
      <c r="V337" s="117">
        <f>L337+M337</f>
        <v>0</v>
      </c>
      <c r="W337" s="117">
        <f>ROUND(L337*K337,2)</f>
        <v>0</v>
      </c>
      <c r="X337" s="117">
        <f>ROUND(M337*K337,2)</f>
        <v>0</v>
      </c>
      <c r="Y337" s="38"/>
      <c r="Z337" s="168">
        <f>Y337*K337</f>
        <v>0</v>
      </c>
      <c r="AA337" s="168">
        <v>0</v>
      </c>
      <c r="AB337" s="168">
        <f>AA337*K337</f>
        <v>0</v>
      </c>
      <c r="AC337" s="168">
        <v>0</v>
      </c>
      <c r="AD337" s="169">
        <f>AC337*K337</f>
        <v>0</v>
      </c>
      <c r="AR337" s="20" t="s">
        <v>161</v>
      </c>
      <c r="AT337" s="20" t="s">
        <v>157</v>
      </c>
      <c r="AU337" s="20" t="s">
        <v>102</v>
      </c>
      <c r="AY337" s="20" t="s">
        <v>156</v>
      </c>
      <c r="BE337" s="104">
        <f>IF(U337="základní",P337,0)</f>
        <v>0</v>
      </c>
      <c r="BF337" s="104">
        <f>IF(U337="snížená",P337,0)</f>
        <v>0</v>
      </c>
      <c r="BG337" s="104">
        <f>IF(U337="zákl. přenesená",P337,0)</f>
        <v>0</v>
      </c>
      <c r="BH337" s="104">
        <f>IF(U337="sníž. přenesená",P337,0)</f>
        <v>0</v>
      </c>
      <c r="BI337" s="104">
        <f>IF(U337="nulová",P337,0)</f>
        <v>0</v>
      </c>
      <c r="BJ337" s="20" t="s">
        <v>86</v>
      </c>
      <c r="BK337" s="104">
        <f>ROUND(V337*K337,2)</f>
        <v>0</v>
      </c>
      <c r="BL337" s="20" t="s">
        <v>161</v>
      </c>
      <c r="BM337" s="20" t="s">
        <v>390</v>
      </c>
    </row>
    <row r="338" spans="2:65" s="11" customFormat="1" ht="22.5" customHeight="1">
      <c r="B338" s="178"/>
      <c r="C338" s="179"/>
      <c r="D338" s="179"/>
      <c r="E338" s="180" t="s">
        <v>5</v>
      </c>
      <c r="F338" s="274" t="s">
        <v>362</v>
      </c>
      <c r="G338" s="275"/>
      <c r="H338" s="275"/>
      <c r="I338" s="275"/>
      <c r="J338" s="179"/>
      <c r="K338" s="181">
        <v>67</v>
      </c>
      <c r="L338" s="179"/>
      <c r="M338" s="179"/>
      <c r="N338" s="179"/>
      <c r="O338" s="179"/>
      <c r="P338" s="179"/>
      <c r="Q338" s="179"/>
      <c r="R338" s="182"/>
      <c r="T338" s="183"/>
      <c r="U338" s="179"/>
      <c r="V338" s="179"/>
      <c r="W338" s="179"/>
      <c r="X338" s="179"/>
      <c r="Y338" s="179"/>
      <c r="Z338" s="179"/>
      <c r="AA338" s="179"/>
      <c r="AB338" s="179"/>
      <c r="AC338" s="179"/>
      <c r="AD338" s="184"/>
      <c r="AT338" s="185" t="s">
        <v>164</v>
      </c>
      <c r="AU338" s="185" t="s">
        <v>102</v>
      </c>
      <c r="AV338" s="11" t="s">
        <v>102</v>
      </c>
      <c r="AW338" s="11" t="s">
        <v>7</v>
      </c>
      <c r="AX338" s="11" t="s">
        <v>81</v>
      </c>
      <c r="AY338" s="185" t="s">
        <v>156</v>
      </c>
    </row>
    <row r="339" spans="2:65" s="12" customFormat="1" ht="22.5" customHeight="1">
      <c r="B339" s="186"/>
      <c r="C339" s="187"/>
      <c r="D339" s="187"/>
      <c r="E339" s="188" t="s">
        <v>5</v>
      </c>
      <c r="F339" s="276" t="s">
        <v>168</v>
      </c>
      <c r="G339" s="277"/>
      <c r="H339" s="277"/>
      <c r="I339" s="277"/>
      <c r="J339" s="187"/>
      <c r="K339" s="189">
        <v>67</v>
      </c>
      <c r="L339" s="187"/>
      <c r="M339" s="187"/>
      <c r="N339" s="187"/>
      <c r="O339" s="187"/>
      <c r="P339" s="187"/>
      <c r="Q339" s="187"/>
      <c r="R339" s="190"/>
      <c r="T339" s="191"/>
      <c r="U339" s="187"/>
      <c r="V339" s="187"/>
      <c r="W339" s="187"/>
      <c r="X339" s="187"/>
      <c r="Y339" s="187"/>
      <c r="Z339" s="187"/>
      <c r="AA339" s="187"/>
      <c r="AB339" s="187"/>
      <c r="AC339" s="187"/>
      <c r="AD339" s="192"/>
      <c r="AT339" s="193" t="s">
        <v>164</v>
      </c>
      <c r="AU339" s="193" t="s">
        <v>102</v>
      </c>
      <c r="AV339" s="12" t="s">
        <v>161</v>
      </c>
      <c r="AW339" s="12" t="s">
        <v>7</v>
      </c>
      <c r="AX339" s="12" t="s">
        <v>86</v>
      </c>
      <c r="AY339" s="193" t="s">
        <v>156</v>
      </c>
    </row>
    <row r="340" spans="2:65" s="9" customFormat="1" ht="29.85" customHeight="1">
      <c r="B340" s="150"/>
      <c r="C340" s="151"/>
      <c r="D340" s="161" t="s">
        <v>117</v>
      </c>
      <c r="E340" s="161"/>
      <c r="F340" s="161"/>
      <c r="G340" s="161"/>
      <c r="H340" s="161"/>
      <c r="I340" s="161"/>
      <c r="J340" s="161"/>
      <c r="K340" s="161"/>
      <c r="L340" s="161"/>
      <c r="M340" s="263">
        <f>BK340</f>
        <v>0</v>
      </c>
      <c r="N340" s="264"/>
      <c r="O340" s="264"/>
      <c r="P340" s="264"/>
      <c r="Q340" s="264"/>
      <c r="R340" s="153"/>
      <c r="T340" s="154"/>
      <c r="U340" s="151"/>
      <c r="V340" s="151"/>
      <c r="W340" s="155">
        <f>SUM(W341:W349)</f>
        <v>0</v>
      </c>
      <c r="X340" s="155">
        <f>SUM(X341:X349)</f>
        <v>0</v>
      </c>
      <c r="Y340" s="151"/>
      <c r="Z340" s="156">
        <f>SUM(Z341:Z349)</f>
        <v>0</v>
      </c>
      <c r="AA340" s="151"/>
      <c r="AB340" s="156">
        <f>SUM(AB341:AB349)</f>
        <v>1.4430763500000001</v>
      </c>
      <c r="AC340" s="151"/>
      <c r="AD340" s="157">
        <f>SUM(AD341:AD349)</f>
        <v>0</v>
      </c>
      <c r="AR340" s="158" t="s">
        <v>86</v>
      </c>
      <c r="AT340" s="159" t="s">
        <v>80</v>
      </c>
      <c r="AU340" s="159" t="s">
        <v>86</v>
      </c>
      <c r="AY340" s="158" t="s">
        <v>156</v>
      </c>
      <c r="BK340" s="160">
        <f>SUM(BK341:BK349)</f>
        <v>0</v>
      </c>
    </row>
    <row r="341" spans="2:65" s="1" customFormat="1" ht="22.5" customHeight="1">
      <c r="B341" s="131"/>
      <c r="C341" s="162" t="s">
        <v>391</v>
      </c>
      <c r="D341" s="162" t="s">
        <v>157</v>
      </c>
      <c r="E341" s="163" t="s">
        <v>526</v>
      </c>
      <c r="F341" s="271" t="s">
        <v>525</v>
      </c>
      <c r="G341" s="271"/>
      <c r="H341" s="271"/>
      <c r="I341" s="271"/>
      <c r="J341" s="164" t="s">
        <v>160</v>
      </c>
      <c r="K341" s="165">
        <v>45.195</v>
      </c>
      <c r="L341" s="166">
        <v>0</v>
      </c>
      <c r="M341" s="273">
        <v>0</v>
      </c>
      <c r="N341" s="273"/>
      <c r="O341" s="273"/>
      <c r="P341" s="272">
        <f>ROUND(V341*K341,2)</f>
        <v>0</v>
      </c>
      <c r="Q341" s="272"/>
      <c r="R341" s="134"/>
      <c r="T341" s="167" t="s">
        <v>5</v>
      </c>
      <c r="U341" s="46" t="s">
        <v>44</v>
      </c>
      <c r="V341" s="117">
        <f>L341+M341</f>
        <v>0</v>
      </c>
      <c r="W341" s="117">
        <f>ROUND(L341*K341,2)</f>
        <v>0</v>
      </c>
      <c r="X341" s="117">
        <f>ROUND(M341*K341,2)</f>
        <v>0</v>
      </c>
      <c r="Y341" s="38"/>
      <c r="Z341" s="168">
        <f>Y341*K341</f>
        <v>0</v>
      </c>
      <c r="AA341" s="168">
        <v>3.193E-2</v>
      </c>
      <c r="AB341" s="168">
        <f>AA341*K341</f>
        <v>1.4430763500000001</v>
      </c>
      <c r="AC341" s="168">
        <v>0</v>
      </c>
      <c r="AD341" s="169">
        <f>AC341*K341</f>
        <v>0</v>
      </c>
      <c r="AR341" s="20" t="s">
        <v>161</v>
      </c>
      <c r="AT341" s="20" t="s">
        <v>157</v>
      </c>
      <c r="AU341" s="20" t="s">
        <v>102</v>
      </c>
      <c r="AY341" s="20" t="s">
        <v>156</v>
      </c>
      <c r="BE341" s="104">
        <f>IF(U341="základní",P341,0)</f>
        <v>0</v>
      </c>
      <c r="BF341" s="104">
        <f>IF(U341="snížená",P341,0)</f>
        <v>0</v>
      </c>
      <c r="BG341" s="104">
        <f>IF(U341="zákl. přenesená",P341,0)</f>
        <v>0</v>
      </c>
      <c r="BH341" s="104">
        <f>IF(U341="sníž. přenesená",P341,0)</f>
        <v>0</v>
      </c>
      <c r="BI341" s="104">
        <f>IF(U341="nulová",P341,0)</f>
        <v>0</v>
      </c>
      <c r="BJ341" s="20" t="s">
        <v>86</v>
      </c>
      <c r="BK341" s="104">
        <f>ROUND(V341*K341,2)</f>
        <v>0</v>
      </c>
      <c r="BL341" s="20" t="s">
        <v>161</v>
      </c>
      <c r="BM341" s="20" t="s">
        <v>392</v>
      </c>
    </row>
    <row r="342" spans="2:65" s="10" customFormat="1" ht="22.5" customHeight="1">
      <c r="B342" s="170"/>
      <c r="C342" s="171"/>
      <c r="D342" s="171"/>
      <c r="E342" s="172" t="s">
        <v>5</v>
      </c>
      <c r="F342" s="282" t="s">
        <v>332</v>
      </c>
      <c r="G342" s="283"/>
      <c r="H342" s="283"/>
      <c r="I342" s="283"/>
      <c r="J342" s="171"/>
      <c r="K342" s="173" t="s">
        <v>5</v>
      </c>
      <c r="L342" s="171"/>
      <c r="M342" s="171"/>
      <c r="N342" s="171"/>
      <c r="O342" s="171"/>
      <c r="P342" s="171"/>
      <c r="Q342" s="171"/>
      <c r="R342" s="174"/>
      <c r="T342" s="175"/>
      <c r="U342" s="171"/>
      <c r="V342" s="171"/>
      <c r="W342" s="171"/>
      <c r="X342" s="171"/>
      <c r="Y342" s="171"/>
      <c r="Z342" s="171"/>
      <c r="AA342" s="171"/>
      <c r="AB342" s="171"/>
      <c r="AC342" s="171"/>
      <c r="AD342" s="176"/>
      <c r="AT342" s="177" t="s">
        <v>164</v>
      </c>
      <c r="AU342" s="177" t="s">
        <v>102</v>
      </c>
      <c r="AV342" s="10" t="s">
        <v>86</v>
      </c>
      <c r="AW342" s="10" t="s">
        <v>7</v>
      </c>
      <c r="AX342" s="10" t="s">
        <v>81</v>
      </c>
      <c r="AY342" s="177" t="s">
        <v>156</v>
      </c>
    </row>
    <row r="343" spans="2:65" s="10" customFormat="1" ht="22.5" customHeight="1">
      <c r="B343" s="170"/>
      <c r="C343" s="171"/>
      <c r="D343" s="171"/>
      <c r="E343" s="172" t="s">
        <v>5</v>
      </c>
      <c r="F343" s="280" t="s">
        <v>190</v>
      </c>
      <c r="G343" s="281"/>
      <c r="H343" s="281"/>
      <c r="I343" s="281"/>
      <c r="J343" s="171"/>
      <c r="K343" s="173" t="s">
        <v>5</v>
      </c>
      <c r="L343" s="171"/>
      <c r="M343" s="171"/>
      <c r="N343" s="171"/>
      <c r="O343" s="171"/>
      <c r="P343" s="171"/>
      <c r="Q343" s="171"/>
      <c r="R343" s="174"/>
      <c r="T343" s="175"/>
      <c r="U343" s="171"/>
      <c r="V343" s="171"/>
      <c r="W343" s="171"/>
      <c r="X343" s="171"/>
      <c r="Y343" s="171"/>
      <c r="Z343" s="171"/>
      <c r="AA343" s="171"/>
      <c r="AB343" s="171"/>
      <c r="AC343" s="171"/>
      <c r="AD343" s="176"/>
      <c r="AT343" s="177" t="s">
        <v>164</v>
      </c>
      <c r="AU343" s="177" t="s">
        <v>102</v>
      </c>
      <c r="AV343" s="10" t="s">
        <v>86</v>
      </c>
      <c r="AW343" s="10" t="s">
        <v>7</v>
      </c>
      <c r="AX343" s="10" t="s">
        <v>81</v>
      </c>
      <c r="AY343" s="177" t="s">
        <v>156</v>
      </c>
    </row>
    <row r="344" spans="2:65" s="11" customFormat="1" ht="22.5" customHeight="1">
      <c r="B344" s="178"/>
      <c r="C344" s="179"/>
      <c r="D344" s="179"/>
      <c r="E344" s="180" t="s">
        <v>5</v>
      </c>
      <c r="F344" s="278" t="s">
        <v>393</v>
      </c>
      <c r="G344" s="279"/>
      <c r="H344" s="279"/>
      <c r="I344" s="279"/>
      <c r="J344" s="179"/>
      <c r="K344" s="181">
        <v>28.077000000000002</v>
      </c>
      <c r="L344" s="179"/>
      <c r="M344" s="179"/>
      <c r="N344" s="179"/>
      <c r="O344" s="179"/>
      <c r="P344" s="179"/>
      <c r="Q344" s="179"/>
      <c r="R344" s="182"/>
      <c r="T344" s="183"/>
      <c r="U344" s="179"/>
      <c r="V344" s="179"/>
      <c r="W344" s="179"/>
      <c r="X344" s="179"/>
      <c r="Y344" s="179"/>
      <c r="Z344" s="179"/>
      <c r="AA344" s="179"/>
      <c r="AB344" s="179"/>
      <c r="AC344" s="179"/>
      <c r="AD344" s="184"/>
      <c r="AT344" s="185" t="s">
        <v>164</v>
      </c>
      <c r="AU344" s="185" t="s">
        <v>102</v>
      </c>
      <c r="AV344" s="11" t="s">
        <v>102</v>
      </c>
      <c r="AW344" s="11" t="s">
        <v>7</v>
      </c>
      <c r="AX344" s="11" t="s">
        <v>81</v>
      </c>
      <c r="AY344" s="185" t="s">
        <v>156</v>
      </c>
    </row>
    <row r="345" spans="2:65" s="10" customFormat="1" ht="22.5" customHeight="1">
      <c r="B345" s="170"/>
      <c r="C345" s="171"/>
      <c r="D345" s="171"/>
      <c r="E345" s="172" t="s">
        <v>5</v>
      </c>
      <c r="F345" s="280" t="s">
        <v>192</v>
      </c>
      <c r="G345" s="281"/>
      <c r="H345" s="281"/>
      <c r="I345" s="281"/>
      <c r="J345" s="171"/>
      <c r="K345" s="173" t="s">
        <v>5</v>
      </c>
      <c r="L345" s="171"/>
      <c r="M345" s="171"/>
      <c r="N345" s="171"/>
      <c r="O345" s="171"/>
      <c r="P345" s="171"/>
      <c r="Q345" s="171"/>
      <c r="R345" s="174"/>
      <c r="T345" s="175"/>
      <c r="U345" s="171"/>
      <c r="V345" s="171"/>
      <c r="W345" s="171"/>
      <c r="X345" s="171"/>
      <c r="Y345" s="171"/>
      <c r="Z345" s="171"/>
      <c r="AA345" s="171"/>
      <c r="AB345" s="171"/>
      <c r="AC345" s="171"/>
      <c r="AD345" s="176"/>
      <c r="AT345" s="177" t="s">
        <v>164</v>
      </c>
      <c r="AU345" s="177" t="s">
        <v>102</v>
      </c>
      <c r="AV345" s="10" t="s">
        <v>86</v>
      </c>
      <c r="AW345" s="10" t="s">
        <v>7</v>
      </c>
      <c r="AX345" s="10" t="s">
        <v>81</v>
      </c>
      <c r="AY345" s="177" t="s">
        <v>156</v>
      </c>
    </row>
    <row r="346" spans="2:65" s="11" customFormat="1" ht="22.5" customHeight="1">
      <c r="B346" s="178"/>
      <c r="C346" s="179"/>
      <c r="D346" s="179"/>
      <c r="E346" s="180" t="s">
        <v>5</v>
      </c>
      <c r="F346" s="278" t="s">
        <v>394</v>
      </c>
      <c r="G346" s="279"/>
      <c r="H346" s="279"/>
      <c r="I346" s="279"/>
      <c r="J346" s="179"/>
      <c r="K346" s="181">
        <v>11.827999999999999</v>
      </c>
      <c r="L346" s="179"/>
      <c r="M346" s="179"/>
      <c r="N346" s="179"/>
      <c r="O346" s="179"/>
      <c r="P346" s="179"/>
      <c r="Q346" s="179"/>
      <c r="R346" s="182"/>
      <c r="T346" s="183"/>
      <c r="U346" s="179"/>
      <c r="V346" s="179"/>
      <c r="W346" s="179"/>
      <c r="X346" s="179"/>
      <c r="Y346" s="179"/>
      <c r="Z346" s="179"/>
      <c r="AA346" s="179"/>
      <c r="AB346" s="179"/>
      <c r="AC346" s="179"/>
      <c r="AD346" s="184"/>
      <c r="AT346" s="185" t="s">
        <v>164</v>
      </c>
      <c r="AU346" s="185" t="s">
        <v>102</v>
      </c>
      <c r="AV346" s="11" t="s">
        <v>102</v>
      </c>
      <c r="AW346" s="11" t="s">
        <v>7</v>
      </c>
      <c r="AX346" s="11" t="s">
        <v>81</v>
      </c>
      <c r="AY346" s="185" t="s">
        <v>156</v>
      </c>
    </row>
    <row r="347" spans="2:65" s="10" customFormat="1" ht="22.5" customHeight="1">
      <c r="B347" s="170"/>
      <c r="C347" s="171"/>
      <c r="D347" s="171"/>
      <c r="E347" s="172" t="s">
        <v>5</v>
      </c>
      <c r="F347" s="280" t="s">
        <v>194</v>
      </c>
      <c r="G347" s="281"/>
      <c r="H347" s="281"/>
      <c r="I347" s="281"/>
      <c r="J347" s="171"/>
      <c r="K347" s="173" t="s">
        <v>5</v>
      </c>
      <c r="L347" s="171"/>
      <c r="M347" s="171"/>
      <c r="N347" s="171"/>
      <c r="O347" s="171"/>
      <c r="P347" s="171"/>
      <c r="Q347" s="171"/>
      <c r="R347" s="174"/>
      <c r="T347" s="175"/>
      <c r="U347" s="171"/>
      <c r="V347" s="171"/>
      <c r="W347" s="171"/>
      <c r="X347" s="171"/>
      <c r="Y347" s="171"/>
      <c r="Z347" s="171"/>
      <c r="AA347" s="171"/>
      <c r="AB347" s="171"/>
      <c r="AC347" s="171"/>
      <c r="AD347" s="176"/>
      <c r="AT347" s="177" t="s">
        <v>164</v>
      </c>
      <c r="AU347" s="177" t="s">
        <v>102</v>
      </c>
      <c r="AV347" s="10" t="s">
        <v>86</v>
      </c>
      <c r="AW347" s="10" t="s">
        <v>7</v>
      </c>
      <c r="AX347" s="10" t="s">
        <v>81</v>
      </c>
      <c r="AY347" s="177" t="s">
        <v>156</v>
      </c>
    </row>
    <row r="348" spans="2:65" s="11" customFormat="1" ht="22.5" customHeight="1">
      <c r="B348" s="178"/>
      <c r="C348" s="179"/>
      <c r="D348" s="179"/>
      <c r="E348" s="180" t="s">
        <v>5</v>
      </c>
      <c r="F348" s="278" t="s">
        <v>395</v>
      </c>
      <c r="G348" s="279"/>
      <c r="H348" s="279"/>
      <c r="I348" s="279"/>
      <c r="J348" s="179"/>
      <c r="K348" s="181">
        <v>5.29</v>
      </c>
      <c r="L348" s="179"/>
      <c r="M348" s="179"/>
      <c r="N348" s="179"/>
      <c r="O348" s="179"/>
      <c r="P348" s="179"/>
      <c r="Q348" s="179"/>
      <c r="R348" s="182"/>
      <c r="T348" s="183"/>
      <c r="U348" s="179"/>
      <c r="V348" s="179"/>
      <c r="W348" s="179"/>
      <c r="X348" s="179"/>
      <c r="Y348" s="179"/>
      <c r="Z348" s="179"/>
      <c r="AA348" s="179"/>
      <c r="AB348" s="179"/>
      <c r="AC348" s="179"/>
      <c r="AD348" s="184"/>
      <c r="AT348" s="185" t="s">
        <v>164</v>
      </c>
      <c r="AU348" s="185" t="s">
        <v>102</v>
      </c>
      <c r="AV348" s="11" t="s">
        <v>102</v>
      </c>
      <c r="AW348" s="11" t="s">
        <v>7</v>
      </c>
      <c r="AX348" s="11" t="s">
        <v>81</v>
      </c>
      <c r="AY348" s="185" t="s">
        <v>156</v>
      </c>
    </row>
    <row r="349" spans="2:65" s="12" customFormat="1" ht="22.5" customHeight="1">
      <c r="B349" s="186"/>
      <c r="C349" s="187"/>
      <c r="D349" s="187"/>
      <c r="E349" s="188" t="s">
        <v>5</v>
      </c>
      <c r="F349" s="276" t="s">
        <v>168</v>
      </c>
      <c r="G349" s="277"/>
      <c r="H349" s="277"/>
      <c r="I349" s="277"/>
      <c r="J349" s="187"/>
      <c r="K349" s="189">
        <v>45.195</v>
      </c>
      <c r="L349" s="187"/>
      <c r="M349" s="187"/>
      <c r="N349" s="187"/>
      <c r="O349" s="187"/>
      <c r="P349" s="187"/>
      <c r="Q349" s="187"/>
      <c r="R349" s="190"/>
      <c r="T349" s="191"/>
      <c r="U349" s="187"/>
      <c r="V349" s="187"/>
      <c r="W349" s="187"/>
      <c r="X349" s="187"/>
      <c r="Y349" s="187"/>
      <c r="Z349" s="187"/>
      <c r="AA349" s="187"/>
      <c r="AB349" s="187"/>
      <c r="AC349" s="187"/>
      <c r="AD349" s="192"/>
      <c r="AT349" s="193" t="s">
        <v>164</v>
      </c>
      <c r="AU349" s="193" t="s">
        <v>102</v>
      </c>
      <c r="AV349" s="12" t="s">
        <v>161</v>
      </c>
      <c r="AW349" s="12" t="s">
        <v>7</v>
      </c>
      <c r="AX349" s="12" t="s">
        <v>86</v>
      </c>
      <c r="AY349" s="193" t="s">
        <v>156</v>
      </c>
    </row>
    <row r="350" spans="2:65" s="9" customFormat="1" ht="29.85" customHeight="1">
      <c r="B350" s="150"/>
      <c r="C350" s="151"/>
      <c r="D350" s="161" t="s">
        <v>118</v>
      </c>
      <c r="E350" s="161"/>
      <c r="F350" s="161"/>
      <c r="G350" s="161"/>
      <c r="H350" s="161"/>
      <c r="I350" s="161"/>
      <c r="J350" s="161"/>
      <c r="K350" s="161"/>
      <c r="L350" s="161"/>
      <c r="M350" s="263">
        <f>BK350</f>
        <v>0</v>
      </c>
      <c r="N350" s="264"/>
      <c r="O350" s="264"/>
      <c r="P350" s="264"/>
      <c r="Q350" s="264"/>
      <c r="R350" s="153"/>
      <c r="T350" s="154"/>
      <c r="U350" s="151"/>
      <c r="V350" s="151"/>
      <c r="W350" s="155">
        <f>SUM(W351:W360)</f>
        <v>0</v>
      </c>
      <c r="X350" s="155">
        <f>SUM(X351:X360)</f>
        <v>0</v>
      </c>
      <c r="Y350" s="151"/>
      <c r="Z350" s="156">
        <f>SUM(Z351:Z360)</f>
        <v>0</v>
      </c>
      <c r="AA350" s="151"/>
      <c r="AB350" s="156">
        <f>SUM(AB351:AB360)</f>
        <v>4.0549999999999996E-2</v>
      </c>
      <c r="AC350" s="151"/>
      <c r="AD350" s="157">
        <f>SUM(AD351:AD360)</f>
        <v>0.1</v>
      </c>
      <c r="AR350" s="158" t="s">
        <v>86</v>
      </c>
      <c r="AT350" s="159" t="s">
        <v>80</v>
      </c>
      <c r="AU350" s="159" t="s">
        <v>86</v>
      </c>
      <c r="AY350" s="158" t="s">
        <v>156</v>
      </c>
      <c r="BK350" s="160">
        <f>SUM(BK351:BK360)</f>
        <v>0</v>
      </c>
    </row>
    <row r="351" spans="2:65" s="1" customFormat="1" ht="31.5" customHeight="1">
      <c r="B351" s="131"/>
      <c r="C351" s="162" t="s">
        <v>396</v>
      </c>
      <c r="D351" s="162" t="s">
        <v>157</v>
      </c>
      <c r="E351" s="163" t="s">
        <v>397</v>
      </c>
      <c r="F351" s="271" t="s">
        <v>398</v>
      </c>
      <c r="G351" s="271"/>
      <c r="H351" s="271"/>
      <c r="I351" s="271"/>
      <c r="J351" s="164" t="s">
        <v>399</v>
      </c>
      <c r="K351" s="165">
        <v>5</v>
      </c>
      <c r="L351" s="166">
        <v>0</v>
      </c>
      <c r="M351" s="273">
        <v>0</v>
      </c>
      <c r="N351" s="273"/>
      <c r="O351" s="273"/>
      <c r="P351" s="272">
        <f>ROUND(V351*K351,2)</f>
        <v>0</v>
      </c>
      <c r="Q351" s="272"/>
      <c r="R351" s="134"/>
      <c r="T351" s="167" t="s">
        <v>5</v>
      </c>
      <c r="U351" s="46" t="s">
        <v>44</v>
      </c>
      <c r="V351" s="117">
        <f>L351+M351</f>
        <v>0</v>
      </c>
      <c r="W351" s="117">
        <f>ROUND(L351*K351,2)</f>
        <v>0</v>
      </c>
      <c r="X351" s="117">
        <f>ROUND(M351*K351,2)</f>
        <v>0</v>
      </c>
      <c r="Y351" s="38"/>
      <c r="Z351" s="168">
        <f>Y351*K351</f>
        <v>0</v>
      </c>
      <c r="AA351" s="168">
        <v>1.0000000000000001E-5</v>
      </c>
      <c r="AB351" s="168">
        <f>AA351*K351</f>
        <v>5.0000000000000002E-5</v>
      </c>
      <c r="AC351" s="168">
        <v>0</v>
      </c>
      <c r="AD351" s="169">
        <f>AC351*K351</f>
        <v>0</v>
      </c>
      <c r="AR351" s="20" t="s">
        <v>161</v>
      </c>
      <c r="AT351" s="20" t="s">
        <v>157</v>
      </c>
      <c r="AU351" s="20" t="s">
        <v>102</v>
      </c>
      <c r="AY351" s="20" t="s">
        <v>156</v>
      </c>
      <c r="BE351" s="104">
        <f>IF(U351="základní",P351,0)</f>
        <v>0</v>
      </c>
      <c r="BF351" s="104">
        <f>IF(U351="snížená",P351,0)</f>
        <v>0</v>
      </c>
      <c r="BG351" s="104">
        <f>IF(U351="zákl. přenesená",P351,0)</f>
        <v>0</v>
      </c>
      <c r="BH351" s="104">
        <f>IF(U351="sníž. přenesená",P351,0)</f>
        <v>0</v>
      </c>
      <c r="BI351" s="104">
        <f>IF(U351="nulová",P351,0)</f>
        <v>0</v>
      </c>
      <c r="BJ351" s="20" t="s">
        <v>86</v>
      </c>
      <c r="BK351" s="104">
        <f>ROUND(V351*K351,2)</f>
        <v>0</v>
      </c>
      <c r="BL351" s="20" t="s">
        <v>161</v>
      </c>
      <c r="BM351" s="20" t="s">
        <v>400</v>
      </c>
    </row>
    <row r="352" spans="2:65" s="11" customFormat="1" ht="22.5" customHeight="1">
      <c r="B352" s="178"/>
      <c r="C352" s="179"/>
      <c r="D352" s="179"/>
      <c r="E352" s="180" t="s">
        <v>5</v>
      </c>
      <c r="F352" s="274" t="s">
        <v>401</v>
      </c>
      <c r="G352" s="275"/>
      <c r="H352" s="275"/>
      <c r="I352" s="275"/>
      <c r="J352" s="179"/>
      <c r="K352" s="181">
        <v>5</v>
      </c>
      <c r="L352" s="179"/>
      <c r="M352" s="179"/>
      <c r="N352" s="179"/>
      <c r="O352" s="179"/>
      <c r="P352" s="179"/>
      <c r="Q352" s="179"/>
      <c r="R352" s="182"/>
      <c r="T352" s="183"/>
      <c r="U352" s="179"/>
      <c r="V352" s="179"/>
      <c r="W352" s="179"/>
      <c r="X352" s="179"/>
      <c r="Y352" s="179"/>
      <c r="Z352" s="179"/>
      <c r="AA352" s="179"/>
      <c r="AB352" s="179"/>
      <c r="AC352" s="179"/>
      <c r="AD352" s="184"/>
      <c r="AT352" s="185" t="s">
        <v>164</v>
      </c>
      <c r="AU352" s="185" t="s">
        <v>102</v>
      </c>
      <c r="AV352" s="11" t="s">
        <v>102</v>
      </c>
      <c r="AW352" s="11" t="s">
        <v>7</v>
      </c>
      <c r="AX352" s="11" t="s">
        <v>81</v>
      </c>
      <c r="AY352" s="185" t="s">
        <v>156</v>
      </c>
    </row>
    <row r="353" spans="2:65" s="12" customFormat="1" ht="22.5" customHeight="1">
      <c r="B353" s="186"/>
      <c r="C353" s="187"/>
      <c r="D353" s="187"/>
      <c r="E353" s="188" t="s">
        <v>5</v>
      </c>
      <c r="F353" s="276" t="s">
        <v>168</v>
      </c>
      <c r="G353" s="277"/>
      <c r="H353" s="277"/>
      <c r="I353" s="277"/>
      <c r="J353" s="187"/>
      <c r="K353" s="189">
        <v>5</v>
      </c>
      <c r="L353" s="187"/>
      <c r="M353" s="187"/>
      <c r="N353" s="187"/>
      <c r="O353" s="187"/>
      <c r="P353" s="187"/>
      <c r="Q353" s="187"/>
      <c r="R353" s="190"/>
      <c r="T353" s="191"/>
      <c r="U353" s="187"/>
      <c r="V353" s="187"/>
      <c r="W353" s="187"/>
      <c r="X353" s="187"/>
      <c r="Y353" s="187"/>
      <c r="Z353" s="187"/>
      <c r="AA353" s="187"/>
      <c r="AB353" s="187"/>
      <c r="AC353" s="187"/>
      <c r="AD353" s="192"/>
      <c r="AT353" s="193" t="s">
        <v>164</v>
      </c>
      <c r="AU353" s="193" t="s">
        <v>102</v>
      </c>
      <c r="AV353" s="12" t="s">
        <v>161</v>
      </c>
      <c r="AW353" s="12" t="s">
        <v>7</v>
      </c>
      <c r="AX353" s="12" t="s">
        <v>86</v>
      </c>
      <c r="AY353" s="193" t="s">
        <v>156</v>
      </c>
    </row>
    <row r="354" spans="2:65" s="1" customFormat="1" ht="22.5" customHeight="1">
      <c r="B354" s="131"/>
      <c r="C354" s="194" t="s">
        <v>402</v>
      </c>
      <c r="D354" s="194" t="s">
        <v>403</v>
      </c>
      <c r="E354" s="195" t="s">
        <v>404</v>
      </c>
      <c r="F354" s="284" t="s">
        <v>405</v>
      </c>
      <c r="G354" s="284"/>
      <c r="H354" s="284"/>
      <c r="I354" s="284"/>
      <c r="J354" s="196" t="s">
        <v>245</v>
      </c>
      <c r="K354" s="197">
        <v>5</v>
      </c>
      <c r="L354" s="198">
        <v>0</v>
      </c>
      <c r="M354" s="285"/>
      <c r="N354" s="285"/>
      <c r="O354" s="286"/>
      <c r="P354" s="272">
        <f>ROUND(V354*K354,2)</f>
        <v>0</v>
      </c>
      <c r="Q354" s="272"/>
      <c r="R354" s="134"/>
      <c r="T354" s="167" t="s">
        <v>5</v>
      </c>
      <c r="U354" s="46" t="s">
        <v>44</v>
      </c>
      <c r="V354" s="117">
        <f>L354+M354</f>
        <v>0</v>
      </c>
      <c r="W354" s="117">
        <f>ROUND(L354*K354,2)</f>
        <v>0</v>
      </c>
      <c r="X354" s="117">
        <f>ROUND(M354*K354,2)</f>
        <v>0</v>
      </c>
      <c r="Y354" s="38"/>
      <c r="Z354" s="168">
        <f>Y354*K354</f>
        <v>0</v>
      </c>
      <c r="AA354" s="168">
        <v>8.0999999999999996E-3</v>
      </c>
      <c r="AB354" s="168">
        <f>AA354*K354</f>
        <v>4.0499999999999994E-2</v>
      </c>
      <c r="AC354" s="168">
        <v>0</v>
      </c>
      <c r="AD354" s="169">
        <f>AC354*K354</f>
        <v>0</v>
      </c>
      <c r="AR354" s="20" t="s">
        <v>169</v>
      </c>
      <c r="AT354" s="20" t="s">
        <v>403</v>
      </c>
      <c r="AU354" s="20" t="s">
        <v>102</v>
      </c>
      <c r="AY354" s="20" t="s">
        <v>156</v>
      </c>
      <c r="BE354" s="104">
        <f>IF(U354="základní",P354,0)</f>
        <v>0</v>
      </c>
      <c r="BF354" s="104">
        <f>IF(U354="snížená",P354,0)</f>
        <v>0</v>
      </c>
      <c r="BG354" s="104">
        <f>IF(U354="zákl. přenesená",P354,0)</f>
        <v>0</v>
      </c>
      <c r="BH354" s="104">
        <f>IF(U354="sníž. přenesená",P354,0)</f>
        <v>0</v>
      </c>
      <c r="BI354" s="104">
        <f>IF(U354="nulová",P354,0)</f>
        <v>0</v>
      </c>
      <c r="BJ354" s="20" t="s">
        <v>86</v>
      </c>
      <c r="BK354" s="104">
        <f>ROUND(V354*K354,2)</f>
        <v>0</v>
      </c>
      <c r="BL354" s="20" t="s">
        <v>161</v>
      </c>
      <c r="BM354" s="20" t="s">
        <v>406</v>
      </c>
    </row>
    <row r="355" spans="2:65" s="11" customFormat="1" ht="22.5" customHeight="1">
      <c r="B355" s="178"/>
      <c r="C355" s="179"/>
      <c r="D355" s="179"/>
      <c r="E355" s="180" t="s">
        <v>5</v>
      </c>
      <c r="F355" s="274" t="s">
        <v>401</v>
      </c>
      <c r="G355" s="275"/>
      <c r="H355" s="275"/>
      <c r="I355" s="275"/>
      <c r="J355" s="179"/>
      <c r="K355" s="181">
        <v>5</v>
      </c>
      <c r="L355" s="179"/>
      <c r="M355" s="179"/>
      <c r="N355" s="179"/>
      <c r="O355" s="179"/>
      <c r="P355" s="179"/>
      <c r="Q355" s="179"/>
      <c r="R355" s="182"/>
      <c r="T355" s="183"/>
      <c r="U355" s="179"/>
      <c r="V355" s="179"/>
      <c r="W355" s="179"/>
      <c r="X355" s="179"/>
      <c r="Y355" s="179"/>
      <c r="Z355" s="179"/>
      <c r="AA355" s="179"/>
      <c r="AB355" s="179"/>
      <c r="AC355" s="179"/>
      <c r="AD355" s="184"/>
      <c r="AT355" s="185" t="s">
        <v>164</v>
      </c>
      <c r="AU355" s="185" t="s">
        <v>102</v>
      </c>
      <c r="AV355" s="11" t="s">
        <v>102</v>
      </c>
      <c r="AW355" s="11" t="s">
        <v>7</v>
      </c>
      <c r="AX355" s="11" t="s">
        <v>81</v>
      </c>
      <c r="AY355" s="185" t="s">
        <v>156</v>
      </c>
    </row>
    <row r="356" spans="2:65" s="12" customFormat="1" ht="22.5" customHeight="1">
      <c r="B356" s="186"/>
      <c r="C356" s="187"/>
      <c r="D356" s="187"/>
      <c r="E356" s="188" t="s">
        <v>5</v>
      </c>
      <c r="F356" s="276" t="s">
        <v>168</v>
      </c>
      <c r="G356" s="277"/>
      <c r="H356" s="277"/>
      <c r="I356" s="277"/>
      <c r="J356" s="187"/>
      <c r="K356" s="189">
        <v>5</v>
      </c>
      <c r="L356" s="187"/>
      <c r="M356" s="187"/>
      <c r="N356" s="187"/>
      <c r="O356" s="187"/>
      <c r="P356" s="187"/>
      <c r="Q356" s="187"/>
      <c r="R356" s="190"/>
      <c r="T356" s="191"/>
      <c r="U356" s="187"/>
      <c r="V356" s="187"/>
      <c r="W356" s="187"/>
      <c r="X356" s="187"/>
      <c r="Y356" s="187"/>
      <c r="Z356" s="187"/>
      <c r="AA356" s="187"/>
      <c r="AB356" s="187"/>
      <c r="AC356" s="187"/>
      <c r="AD356" s="192"/>
      <c r="AT356" s="193" t="s">
        <v>164</v>
      </c>
      <c r="AU356" s="193" t="s">
        <v>102</v>
      </c>
      <c r="AV356" s="12" t="s">
        <v>161</v>
      </c>
      <c r="AW356" s="12" t="s">
        <v>7</v>
      </c>
      <c r="AX356" s="12" t="s">
        <v>86</v>
      </c>
      <c r="AY356" s="193" t="s">
        <v>156</v>
      </c>
    </row>
    <row r="357" spans="2:65" s="1" customFormat="1" ht="31.5" customHeight="1">
      <c r="B357" s="131"/>
      <c r="C357" s="162" t="s">
        <v>407</v>
      </c>
      <c r="D357" s="162" t="s">
        <v>157</v>
      </c>
      <c r="E357" s="163" t="s">
        <v>408</v>
      </c>
      <c r="F357" s="271" t="s">
        <v>409</v>
      </c>
      <c r="G357" s="271"/>
      <c r="H357" s="271"/>
      <c r="I357" s="271"/>
      <c r="J357" s="164" t="s">
        <v>399</v>
      </c>
      <c r="K357" s="165">
        <v>1</v>
      </c>
      <c r="L357" s="166">
        <v>0</v>
      </c>
      <c r="M357" s="273">
        <v>0</v>
      </c>
      <c r="N357" s="273"/>
      <c r="O357" s="273"/>
      <c r="P357" s="272">
        <f>ROUND(V357*K357,2)</f>
        <v>0</v>
      </c>
      <c r="Q357" s="272"/>
      <c r="R357" s="134"/>
      <c r="T357" s="167" t="s">
        <v>5</v>
      </c>
      <c r="U357" s="46" t="s">
        <v>44</v>
      </c>
      <c r="V357" s="117">
        <f>L357+M357</f>
        <v>0</v>
      </c>
      <c r="W357" s="117">
        <f>ROUND(L357*K357,2)</f>
        <v>0</v>
      </c>
      <c r="X357" s="117">
        <f>ROUND(M357*K357,2)</f>
        <v>0</v>
      </c>
      <c r="Y357" s="38"/>
      <c r="Z357" s="168">
        <f>Y357*K357</f>
        <v>0</v>
      </c>
      <c r="AA357" s="168">
        <v>0</v>
      </c>
      <c r="AB357" s="168">
        <f>AA357*K357</f>
        <v>0</v>
      </c>
      <c r="AC357" s="168">
        <v>0.1</v>
      </c>
      <c r="AD357" s="169">
        <f>AC357*K357</f>
        <v>0.1</v>
      </c>
      <c r="AR357" s="20" t="s">
        <v>161</v>
      </c>
      <c r="AT357" s="20" t="s">
        <v>157</v>
      </c>
      <c r="AU357" s="20" t="s">
        <v>102</v>
      </c>
      <c r="AY357" s="20" t="s">
        <v>156</v>
      </c>
      <c r="BE357" s="104">
        <f>IF(U357="základní",P357,0)</f>
        <v>0</v>
      </c>
      <c r="BF357" s="104">
        <f>IF(U357="snížená",P357,0)</f>
        <v>0</v>
      </c>
      <c r="BG357" s="104">
        <f>IF(U357="zákl. přenesená",P357,0)</f>
        <v>0</v>
      </c>
      <c r="BH357" s="104">
        <f>IF(U357="sníž. přenesená",P357,0)</f>
        <v>0</v>
      </c>
      <c r="BI357" s="104">
        <f>IF(U357="nulová",P357,0)</f>
        <v>0</v>
      </c>
      <c r="BJ357" s="20" t="s">
        <v>86</v>
      </c>
      <c r="BK357" s="104">
        <f>ROUND(V357*K357,2)</f>
        <v>0</v>
      </c>
      <c r="BL357" s="20" t="s">
        <v>161</v>
      </c>
      <c r="BM357" s="20" t="s">
        <v>410</v>
      </c>
    </row>
    <row r="358" spans="2:65" s="10" customFormat="1" ht="22.5" customHeight="1">
      <c r="B358" s="170"/>
      <c r="C358" s="171"/>
      <c r="D358" s="171"/>
      <c r="E358" s="172" t="s">
        <v>5</v>
      </c>
      <c r="F358" s="282" t="s">
        <v>411</v>
      </c>
      <c r="G358" s="283"/>
      <c r="H358" s="283"/>
      <c r="I358" s="283"/>
      <c r="J358" s="171"/>
      <c r="K358" s="173" t="s">
        <v>5</v>
      </c>
      <c r="L358" s="171"/>
      <c r="M358" s="171"/>
      <c r="N358" s="171"/>
      <c r="O358" s="171"/>
      <c r="P358" s="171"/>
      <c r="Q358" s="171"/>
      <c r="R358" s="174"/>
      <c r="T358" s="175"/>
      <c r="U358" s="171"/>
      <c r="V358" s="171"/>
      <c r="W358" s="171"/>
      <c r="X358" s="171"/>
      <c r="Y358" s="171"/>
      <c r="Z358" s="171"/>
      <c r="AA358" s="171"/>
      <c r="AB358" s="171"/>
      <c r="AC358" s="171"/>
      <c r="AD358" s="176"/>
      <c r="AT358" s="177" t="s">
        <v>164</v>
      </c>
      <c r="AU358" s="177" t="s">
        <v>102</v>
      </c>
      <c r="AV358" s="10" t="s">
        <v>86</v>
      </c>
      <c r="AW358" s="10" t="s">
        <v>7</v>
      </c>
      <c r="AX358" s="10" t="s">
        <v>81</v>
      </c>
      <c r="AY358" s="177" t="s">
        <v>156</v>
      </c>
    </row>
    <row r="359" spans="2:65" s="11" customFormat="1" ht="22.5" customHeight="1">
      <c r="B359" s="178"/>
      <c r="C359" s="179"/>
      <c r="D359" s="179"/>
      <c r="E359" s="180" t="s">
        <v>5</v>
      </c>
      <c r="F359" s="278" t="s">
        <v>86</v>
      </c>
      <c r="G359" s="279"/>
      <c r="H359" s="279"/>
      <c r="I359" s="279"/>
      <c r="J359" s="179"/>
      <c r="K359" s="181">
        <v>1</v>
      </c>
      <c r="L359" s="179"/>
      <c r="M359" s="179"/>
      <c r="N359" s="179"/>
      <c r="O359" s="179"/>
      <c r="P359" s="179"/>
      <c r="Q359" s="179"/>
      <c r="R359" s="182"/>
      <c r="T359" s="183"/>
      <c r="U359" s="179"/>
      <c r="V359" s="179"/>
      <c r="W359" s="179"/>
      <c r="X359" s="179"/>
      <c r="Y359" s="179"/>
      <c r="Z359" s="179"/>
      <c r="AA359" s="179"/>
      <c r="AB359" s="179"/>
      <c r="AC359" s="179"/>
      <c r="AD359" s="184"/>
      <c r="AT359" s="185" t="s">
        <v>164</v>
      </c>
      <c r="AU359" s="185" t="s">
        <v>102</v>
      </c>
      <c r="AV359" s="11" t="s">
        <v>102</v>
      </c>
      <c r="AW359" s="11" t="s">
        <v>7</v>
      </c>
      <c r="AX359" s="11" t="s">
        <v>81</v>
      </c>
      <c r="AY359" s="185" t="s">
        <v>156</v>
      </c>
    </row>
    <row r="360" spans="2:65" s="12" customFormat="1" ht="22.5" customHeight="1">
      <c r="B360" s="186"/>
      <c r="C360" s="187"/>
      <c r="D360" s="187"/>
      <c r="E360" s="188" t="s">
        <v>5</v>
      </c>
      <c r="F360" s="276" t="s">
        <v>168</v>
      </c>
      <c r="G360" s="277"/>
      <c r="H360" s="277"/>
      <c r="I360" s="277"/>
      <c r="J360" s="187"/>
      <c r="K360" s="189">
        <v>1</v>
      </c>
      <c r="L360" s="187"/>
      <c r="M360" s="187"/>
      <c r="N360" s="187"/>
      <c r="O360" s="187"/>
      <c r="P360" s="187"/>
      <c r="Q360" s="187"/>
      <c r="R360" s="190"/>
      <c r="T360" s="191"/>
      <c r="U360" s="187"/>
      <c r="V360" s="187"/>
      <c r="W360" s="187"/>
      <c r="X360" s="187"/>
      <c r="Y360" s="187"/>
      <c r="Z360" s="187"/>
      <c r="AA360" s="187"/>
      <c r="AB360" s="187"/>
      <c r="AC360" s="187"/>
      <c r="AD360" s="192"/>
      <c r="AT360" s="193" t="s">
        <v>164</v>
      </c>
      <c r="AU360" s="193" t="s">
        <v>102</v>
      </c>
      <c r="AV360" s="12" t="s">
        <v>161</v>
      </c>
      <c r="AW360" s="12" t="s">
        <v>7</v>
      </c>
      <c r="AX360" s="12" t="s">
        <v>86</v>
      </c>
      <c r="AY360" s="193" t="s">
        <v>156</v>
      </c>
    </row>
    <row r="361" spans="2:65" s="9" customFormat="1" ht="29.85" customHeight="1">
      <c r="B361" s="150"/>
      <c r="C361" s="151"/>
      <c r="D361" s="161" t="s">
        <v>119</v>
      </c>
      <c r="E361" s="161"/>
      <c r="F361" s="161"/>
      <c r="G361" s="161"/>
      <c r="H361" s="161"/>
      <c r="I361" s="161"/>
      <c r="J361" s="161"/>
      <c r="K361" s="161"/>
      <c r="L361" s="161"/>
      <c r="M361" s="263">
        <f>BK361</f>
        <v>0</v>
      </c>
      <c r="N361" s="264"/>
      <c r="O361" s="264"/>
      <c r="P361" s="264"/>
      <c r="Q361" s="264"/>
      <c r="R361" s="153"/>
      <c r="T361" s="154"/>
      <c r="U361" s="151"/>
      <c r="V361" s="151"/>
      <c r="W361" s="155">
        <f>SUM(W362:W410)</f>
        <v>0</v>
      </c>
      <c r="X361" s="155">
        <f>SUM(X362:X410)</f>
        <v>0</v>
      </c>
      <c r="Y361" s="151"/>
      <c r="Z361" s="156">
        <f>SUM(Z362:Z410)</f>
        <v>0</v>
      </c>
      <c r="AA361" s="151"/>
      <c r="AB361" s="156">
        <f>SUM(AB362:AB410)</f>
        <v>23.894902860000002</v>
      </c>
      <c r="AC361" s="151"/>
      <c r="AD361" s="157">
        <f>SUM(AD362:AD410)</f>
        <v>0.51200000000000001</v>
      </c>
      <c r="AR361" s="158" t="s">
        <v>86</v>
      </c>
      <c r="AT361" s="159" t="s">
        <v>80</v>
      </c>
      <c r="AU361" s="159" t="s">
        <v>86</v>
      </c>
      <c r="AY361" s="158" t="s">
        <v>156</v>
      </c>
      <c r="BK361" s="160">
        <f>SUM(BK362:BK410)</f>
        <v>0</v>
      </c>
    </row>
    <row r="362" spans="2:65" s="1" customFormat="1" ht="31.5" customHeight="1">
      <c r="B362" s="131"/>
      <c r="C362" s="162" t="s">
        <v>412</v>
      </c>
      <c r="D362" s="162" t="s">
        <v>157</v>
      </c>
      <c r="E362" s="163" t="s">
        <v>413</v>
      </c>
      <c r="F362" s="271" t="s">
        <v>414</v>
      </c>
      <c r="G362" s="271"/>
      <c r="H362" s="271"/>
      <c r="I362" s="271"/>
      <c r="J362" s="164" t="s">
        <v>245</v>
      </c>
      <c r="K362" s="165">
        <v>40.015000000000001</v>
      </c>
      <c r="L362" s="166">
        <v>0</v>
      </c>
      <c r="M362" s="273">
        <v>0</v>
      </c>
      <c r="N362" s="273"/>
      <c r="O362" s="273"/>
      <c r="P362" s="272">
        <f>ROUND(V362*K362,2)</f>
        <v>0</v>
      </c>
      <c r="Q362" s="272"/>
      <c r="R362" s="134"/>
      <c r="T362" s="167" t="s">
        <v>5</v>
      </c>
      <c r="U362" s="46" t="s">
        <v>44</v>
      </c>
      <c r="V362" s="117">
        <f>L362+M362</f>
        <v>0</v>
      </c>
      <c r="W362" s="117">
        <f>ROUND(L362*K362,2)</f>
        <v>0</v>
      </c>
      <c r="X362" s="117">
        <f>ROUND(M362*K362,2)</f>
        <v>0</v>
      </c>
      <c r="Y362" s="38"/>
      <c r="Z362" s="168">
        <f>Y362*K362</f>
        <v>0</v>
      </c>
      <c r="AA362" s="168">
        <v>0.15540000000000001</v>
      </c>
      <c r="AB362" s="168">
        <f>AA362*K362</f>
        <v>6.2183310000000009</v>
      </c>
      <c r="AC362" s="168">
        <v>0</v>
      </c>
      <c r="AD362" s="169">
        <f>AC362*K362</f>
        <v>0</v>
      </c>
      <c r="AR362" s="20" t="s">
        <v>161</v>
      </c>
      <c r="AT362" s="20" t="s">
        <v>157</v>
      </c>
      <c r="AU362" s="20" t="s">
        <v>102</v>
      </c>
      <c r="AY362" s="20" t="s">
        <v>156</v>
      </c>
      <c r="BE362" s="104">
        <f>IF(U362="základní",P362,0)</f>
        <v>0</v>
      </c>
      <c r="BF362" s="104">
        <f>IF(U362="snížená",P362,0)</f>
        <v>0</v>
      </c>
      <c r="BG362" s="104">
        <f>IF(U362="zákl. přenesená",P362,0)</f>
        <v>0</v>
      </c>
      <c r="BH362" s="104">
        <f>IF(U362="sníž. přenesená",P362,0)</f>
        <v>0</v>
      </c>
      <c r="BI362" s="104">
        <f>IF(U362="nulová",P362,0)</f>
        <v>0</v>
      </c>
      <c r="BJ362" s="20" t="s">
        <v>86</v>
      </c>
      <c r="BK362" s="104">
        <f>ROUND(V362*K362,2)</f>
        <v>0</v>
      </c>
      <c r="BL362" s="20" t="s">
        <v>161</v>
      </c>
      <c r="BM362" s="20" t="s">
        <v>415</v>
      </c>
    </row>
    <row r="363" spans="2:65" s="11" customFormat="1" ht="22.5" customHeight="1">
      <c r="B363" s="178"/>
      <c r="C363" s="179"/>
      <c r="D363" s="179"/>
      <c r="E363" s="180" t="s">
        <v>5</v>
      </c>
      <c r="F363" s="274" t="s">
        <v>416</v>
      </c>
      <c r="G363" s="275"/>
      <c r="H363" s="275"/>
      <c r="I363" s="275"/>
      <c r="J363" s="179"/>
      <c r="K363" s="181">
        <v>40.015000000000001</v>
      </c>
      <c r="L363" s="179"/>
      <c r="M363" s="179"/>
      <c r="N363" s="179"/>
      <c r="O363" s="179"/>
      <c r="P363" s="179"/>
      <c r="Q363" s="179"/>
      <c r="R363" s="182"/>
      <c r="T363" s="183"/>
      <c r="U363" s="179"/>
      <c r="V363" s="179"/>
      <c r="W363" s="179"/>
      <c r="X363" s="179"/>
      <c r="Y363" s="179"/>
      <c r="Z363" s="179"/>
      <c r="AA363" s="179"/>
      <c r="AB363" s="179"/>
      <c r="AC363" s="179"/>
      <c r="AD363" s="184"/>
      <c r="AT363" s="185" t="s">
        <v>164</v>
      </c>
      <c r="AU363" s="185" t="s">
        <v>102</v>
      </c>
      <c r="AV363" s="11" t="s">
        <v>102</v>
      </c>
      <c r="AW363" s="11" t="s">
        <v>7</v>
      </c>
      <c r="AX363" s="11" t="s">
        <v>81</v>
      </c>
      <c r="AY363" s="185" t="s">
        <v>156</v>
      </c>
    </row>
    <row r="364" spans="2:65" s="12" customFormat="1" ht="22.5" customHeight="1">
      <c r="B364" s="186"/>
      <c r="C364" s="187"/>
      <c r="D364" s="187"/>
      <c r="E364" s="188" t="s">
        <v>5</v>
      </c>
      <c r="F364" s="276" t="s">
        <v>168</v>
      </c>
      <c r="G364" s="277"/>
      <c r="H364" s="277"/>
      <c r="I364" s="277"/>
      <c r="J364" s="187"/>
      <c r="K364" s="189">
        <v>40.015000000000001</v>
      </c>
      <c r="L364" s="187"/>
      <c r="M364" s="187"/>
      <c r="N364" s="187"/>
      <c r="O364" s="187"/>
      <c r="P364" s="187"/>
      <c r="Q364" s="187"/>
      <c r="R364" s="190"/>
      <c r="T364" s="191"/>
      <c r="U364" s="187"/>
      <c r="V364" s="187"/>
      <c r="W364" s="187"/>
      <c r="X364" s="187"/>
      <c r="Y364" s="187"/>
      <c r="Z364" s="187"/>
      <c r="AA364" s="187"/>
      <c r="AB364" s="187"/>
      <c r="AC364" s="187"/>
      <c r="AD364" s="192"/>
      <c r="AT364" s="193" t="s">
        <v>164</v>
      </c>
      <c r="AU364" s="193" t="s">
        <v>102</v>
      </c>
      <c r="AV364" s="12" t="s">
        <v>161</v>
      </c>
      <c r="AW364" s="12" t="s">
        <v>7</v>
      </c>
      <c r="AX364" s="12" t="s">
        <v>86</v>
      </c>
      <c r="AY364" s="193" t="s">
        <v>156</v>
      </c>
    </row>
    <row r="365" spans="2:65" s="1" customFormat="1" ht="22.5" customHeight="1">
      <c r="B365" s="131"/>
      <c r="C365" s="194" t="s">
        <v>417</v>
      </c>
      <c r="D365" s="194" t="s">
        <v>403</v>
      </c>
      <c r="E365" s="195" t="s">
        <v>418</v>
      </c>
      <c r="F365" s="284" t="s">
        <v>419</v>
      </c>
      <c r="G365" s="284"/>
      <c r="H365" s="284"/>
      <c r="I365" s="284"/>
      <c r="J365" s="196" t="s">
        <v>399</v>
      </c>
      <c r="K365" s="197">
        <v>150</v>
      </c>
      <c r="L365" s="198">
        <v>0</v>
      </c>
      <c r="M365" s="285"/>
      <c r="N365" s="285"/>
      <c r="O365" s="286"/>
      <c r="P365" s="272">
        <f>ROUND(V365*K365,2)</f>
        <v>0</v>
      </c>
      <c r="Q365" s="272"/>
      <c r="R365" s="134"/>
      <c r="T365" s="167" t="s">
        <v>5</v>
      </c>
      <c r="U365" s="46" t="s">
        <v>44</v>
      </c>
      <c r="V365" s="117">
        <f>L365+M365</f>
        <v>0</v>
      </c>
      <c r="W365" s="117">
        <f>ROUND(L365*K365,2)</f>
        <v>0</v>
      </c>
      <c r="X365" s="117">
        <f>ROUND(M365*K365,2)</f>
        <v>0</v>
      </c>
      <c r="Y365" s="38"/>
      <c r="Z365" s="168">
        <f>Y365*K365</f>
        <v>0</v>
      </c>
      <c r="AA365" s="168">
        <v>0.108</v>
      </c>
      <c r="AB365" s="168">
        <f>AA365*K365</f>
        <v>16.2</v>
      </c>
      <c r="AC365" s="168">
        <v>0</v>
      </c>
      <c r="AD365" s="169">
        <f>AC365*K365</f>
        <v>0</v>
      </c>
      <c r="AR365" s="20" t="s">
        <v>169</v>
      </c>
      <c r="AT365" s="20" t="s">
        <v>403</v>
      </c>
      <c r="AU365" s="20" t="s">
        <v>102</v>
      </c>
      <c r="AY365" s="20" t="s">
        <v>156</v>
      </c>
      <c r="BE365" s="104">
        <f>IF(U365="základní",P365,0)</f>
        <v>0</v>
      </c>
      <c r="BF365" s="104">
        <f>IF(U365="snížená",P365,0)</f>
        <v>0</v>
      </c>
      <c r="BG365" s="104">
        <f>IF(U365="zákl. přenesená",P365,0)</f>
        <v>0</v>
      </c>
      <c r="BH365" s="104">
        <f>IF(U365="sníž. přenesená",P365,0)</f>
        <v>0</v>
      </c>
      <c r="BI365" s="104">
        <f>IF(U365="nulová",P365,0)</f>
        <v>0</v>
      </c>
      <c r="BJ365" s="20" t="s">
        <v>86</v>
      </c>
      <c r="BK365" s="104">
        <f>ROUND(V365*K365,2)</f>
        <v>0</v>
      </c>
      <c r="BL365" s="20" t="s">
        <v>161</v>
      </c>
      <c r="BM365" s="20" t="s">
        <v>420</v>
      </c>
    </row>
    <row r="366" spans="2:65" s="10" customFormat="1" ht="22.5" customHeight="1">
      <c r="B366" s="170"/>
      <c r="C366" s="171"/>
      <c r="D366" s="171"/>
      <c r="E366" s="172" t="s">
        <v>5</v>
      </c>
      <c r="F366" s="282" t="s">
        <v>421</v>
      </c>
      <c r="G366" s="283"/>
      <c r="H366" s="283"/>
      <c r="I366" s="283"/>
      <c r="J366" s="171"/>
      <c r="K366" s="173" t="s">
        <v>5</v>
      </c>
      <c r="L366" s="171"/>
      <c r="M366" s="171"/>
      <c r="N366" s="171"/>
      <c r="O366" s="171"/>
      <c r="P366" s="171"/>
      <c r="Q366" s="171"/>
      <c r="R366" s="174"/>
      <c r="T366" s="175"/>
      <c r="U366" s="171"/>
      <c r="V366" s="171"/>
      <c r="W366" s="171"/>
      <c r="X366" s="171"/>
      <c r="Y366" s="171"/>
      <c r="Z366" s="171"/>
      <c r="AA366" s="171"/>
      <c r="AB366" s="171"/>
      <c r="AC366" s="171"/>
      <c r="AD366" s="176"/>
      <c r="AT366" s="177" t="s">
        <v>164</v>
      </c>
      <c r="AU366" s="177" t="s">
        <v>102</v>
      </c>
      <c r="AV366" s="10" t="s">
        <v>86</v>
      </c>
      <c r="AW366" s="10" t="s">
        <v>7</v>
      </c>
      <c r="AX366" s="10" t="s">
        <v>81</v>
      </c>
      <c r="AY366" s="177" t="s">
        <v>156</v>
      </c>
    </row>
    <row r="367" spans="2:65" s="11" customFormat="1" ht="22.5" customHeight="1">
      <c r="B367" s="178"/>
      <c r="C367" s="179"/>
      <c r="D367" s="179"/>
      <c r="E367" s="180" t="s">
        <v>5</v>
      </c>
      <c r="F367" s="278" t="s">
        <v>422</v>
      </c>
      <c r="G367" s="279"/>
      <c r="H367" s="279"/>
      <c r="I367" s="279"/>
      <c r="J367" s="179"/>
      <c r="K367" s="181">
        <v>150</v>
      </c>
      <c r="L367" s="179"/>
      <c r="M367" s="179"/>
      <c r="N367" s="179"/>
      <c r="O367" s="179"/>
      <c r="P367" s="179"/>
      <c r="Q367" s="179"/>
      <c r="R367" s="182"/>
      <c r="T367" s="183"/>
      <c r="U367" s="179"/>
      <c r="V367" s="179"/>
      <c r="W367" s="179"/>
      <c r="X367" s="179"/>
      <c r="Y367" s="179"/>
      <c r="Z367" s="179"/>
      <c r="AA367" s="179"/>
      <c r="AB367" s="179"/>
      <c r="AC367" s="179"/>
      <c r="AD367" s="184"/>
      <c r="AT367" s="185" t="s">
        <v>164</v>
      </c>
      <c r="AU367" s="185" t="s">
        <v>102</v>
      </c>
      <c r="AV367" s="11" t="s">
        <v>102</v>
      </c>
      <c r="AW367" s="11" t="s">
        <v>7</v>
      </c>
      <c r="AX367" s="11" t="s">
        <v>81</v>
      </c>
      <c r="AY367" s="185" t="s">
        <v>156</v>
      </c>
    </row>
    <row r="368" spans="2:65" s="12" customFormat="1" ht="22.5" customHeight="1">
      <c r="B368" s="186"/>
      <c r="C368" s="187"/>
      <c r="D368" s="187"/>
      <c r="E368" s="188" t="s">
        <v>5</v>
      </c>
      <c r="F368" s="276" t="s">
        <v>168</v>
      </c>
      <c r="G368" s="277"/>
      <c r="H368" s="277"/>
      <c r="I368" s="277"/>
      <c r="J368" s="187"/>
      <c r="K368" s="189">
        <v>150</v>
      </c>
      <c r="L368" s="187"/>
      <c r="M368" s="187"/>
      <c r="N368" s="187"/>
      <c r="O368" s="187"/>
      <c r="P368" s="187"/>
      <c r="Q368" s="187"/>
      <c r="R368" s="190"/>
      <c r="T368" s="191"/>
      <c r="U368" s="187"/>
      <c r="V368" s="187"/>
      <c r="W368" s="187"/>
      <c r="X368" s="187"/>
      <c r="Y368" s="187"/>
      <c r="Z368" s="187"/>
      <c r="AA368" s="187"/>
      <c r="AB368" s="187"/>
      <c r="AC368" s="187"/>
      <c r="AD368" s="192"/>
      <c r="AT368" s="193" t="s">
        <v>164</v>
      </c>
      <c r="AU368" s="193" t="s">
        <v>102</v>
      </c>
      <c r="AV368" s="12" t="s">
        <v>161</v>
      </c>
      <c r="AW368" s="12" t="s">
        <v>7</v>
      </c>
      <c r="AX368" s="12" t="s">
        <v>86</v>
      </c>
      <c r="AY368" s="193" t="s">
        <v>156</v>
      </c>
    </row>
    <row r="369" spans="2:65" s="1" customFormat="1" ht="31.5" customHeight="1">
      <c r="B369" s="131"/>
      <c r="C369" s="162" t="s">
        <v>423</v>
      </c>
      <c r="D369" s="162" t="s">
        <v>157</v>
      </c>
      <c r="E369" s="163" t="s">
        <v>424</v>
      </c>
      <c r="F369" s="271" t="s">
        <v>425</v>
      </c>
      <c r="G369" s="271"/>
      <c r="H369" s="271"/>
      <c r="I369" s="271"/>
      <c r="J369" s="164" t="s">
        <v>160</v>
      </c>
      <c r="K369" s="165">
        <v>61.137999999999998</v>
      </c>
      <c r="L369" s="166">
        <v>0</v>
      </c>
      <c r="M369" s="273">
        <v>0</v>
      </c>
      <c r="N369" s="273"/>
      <c r="O369" s="273"/>
      <c r="P369" s="272">
        <f>ROUND(V369*K369,2)</f>
        <v>0</v>
      </c>
      <c r="Q369" s="272"/>
      <c r="R369" s="134"/>
      <c r="T369" s="167" t="s">
        <v>5</v>
      </c>
      <c r="U369" s="46" t="s">
        <v>44</v>
      </c>
      <c r="V369" s="117">
        <f>L369+M369</f>
        <v>0</v>
      </c>
      <c r="W369" s="117">
        <f>ROUND(L369*K369,2)</f>
        <v>0</v>
      </c>
      <c r="X369" s="117">
        <f>ROUND(M369*K369,2)</f>
        <v>0</v>
      </c>
      <c r="Y369" s="38"/>
      <c r="Z369" s="168">
        <f>Y369*K369</f>
        <v>0</v>
      </c>
      <c r="AA369" s="168">
        <v>4.6999999999999999E-4</v>
      </c>
      <c r="AB369" s="168">
        <f>AA369*K369</f>
        <v>2.8734859999999997E-2</v>
      </c>
      <c r="AC369" s="168">
        <v>0</v>
      </c>
      <c r="AD369" s="169">
        <f>AC369*K369</f>
        <v>0</v>
      </c>
      <c r="AR369" s="20" t="s">
        <v>161</v>
      </c>
      <c r="AT369" s="20" t="s">
        <v>157</v>
      </c>
      <c r="AU369" s="20" t="s">
        <v>102</v>
      </c>
      <c r="AY369" s="20" t="s">
        <v>156</v>
      </c>
      <c r="BE369" s="104">
        <f>IF(U369="základní",P369,0)</f>
        <v>0</v>
      </c>
      <c r="BF369" s="104">
        <f>IF(U369="snížená",P369,0)</f>
        <v>0</v>
      </c>
      <c r="BG369" s="104">
        <f>IF(U369="zákl. přenesená",P369,0)</f>
        <v>0</v>
      </c>
      <c r="BH369" s="104">
        <f>IF(U369="sníž. přenesená",P369,0)</f>
        <v>0</v>
      </c>
      <c r="BI369" s="104">
        <f>IF(U369="nulová",P369,0)</f>
        <v>0</v>
      </c>
      <c r="BJ369" s="20" t="s">
        <v>86</v>
      </c>
      <c r="BK369" s="104">
        <f>ROUND(V369*K369,2)</f>
        <v>0</v>
      </c>
      <c r="BL369" s="20" t="s">
        <v>161</v>
      </c>
      <c r="BM369" s="20" t="s">
        <v>426</v>
      </c>
    </row>
    <row r="370" spans="2:65" s="10" customFormat="1" ht="22.5" customHeight="1">
      <c r="B370" s="170"/>
      <c r="C370" s="171"/>
      <c r="D370" s="171"/>
      <c r="E370" s="172" t="s">
        <v>5</v>
      </c>
      <c r="F370" s="282" t="s">
        <v>190</v>
      </c>
      <c r="G370" s="283"/>
      <c r="H370" s="283"/>
      <c r="I370" s="283"/>
      <c r="J370" s="171"/>
      <c r="K370" s="173" t="s">
        <v>5</v>
      </c>
      <c r="L370" s="171"/>
      <c r="M370" s="171"/>
      <c r="N370" s="171"/>
      <c r="O370" s="171"/>
      <c r="P370" s="171"/>
      <c r="Q370" s="171"/>
      <c r="R370" s="174"/>
      <c r="T370" s="175"/>
      <c r="U370" s="171"/>
      <c r="V370" s="171"/>
      <c r="W370" s="171"/>
      <c r="X370" s="171"/>
      <c r="Y370" s="171"/>
      <c r="Z370" s="171"/>
      <c r="AA370" s="171"/>
      <c r="AB370" s="171"/>
      <c r="AC370" s="171"/>
      <c r="AD370" s="176"/>
      <c r="AT370" s="177" t="s">
        <v>164</v>
      </c>
      <c r="AU370" s="177" t="s">
        <v>102</v>
      </c>
      <c r="AV370" s="10" t="s">
        <v>86</v>
      </c>
      <c r="AW370" s="10" t="s">
        <v>7</v>
      </c>
      <c r="AX370" s="10" t="s">
        <v>81</v>
      </c>
      <c r="AY370" s="177" t="s">
        <v>156</v>
      </c>
    </row>
    <row r="371" spans="2:65" s="11" customFormat="1" ht="22.5" customHeight="1">
      <c r="B371" s="178"/>
      <c r="C371" s="179"/>
      <c r="D371" s="179"/>
      <c r="E371" s="180" t="s">
        <v>5</v>
      </c>
      <c r="F371" s="278" t="s">
        <v>427</v>
      </c>
      <c r="G371" s="279"/>
      <c r="H371" s="279"/>
      <c r="I371" s="279"/>
      <c r="J371" s="179"/>
      <c r="K371" s="181">
        <v>30.4</v>
      </c>
      <c r="L371" s="179"/>
      <c r="M371" s="179"/>
      <c r="N371" s="179"/>
      <c r="O371" s="179"/>
      <c r="P371" s="179"/>
      <c r="Q371" s="179"/>
      <c r="R371" s="182"/>
      <c r="T371" s="183"/>
      <c r="U371" s="179"/>
      <c r="V371" s="179"/>
      <c r="W371" s="179"/>
      <c r="X371" s="179"/>
      <c r="Y371" s="179"/>
      <c r="Z371" s="179"/>
      <c r="AA371" s="179"/>
      <c r="AB371" s="179"/>
      <c r="AC371" s="179"/>
      <c r="AD371" s="184"/>
      <c r="AT371" s="185" t="s">
        <v>164</v>
      </c>
      <c r="AU371" s="185" t="s">
        <v>102</v>
      </c>
      <c r="AV371" s="11" t="s">
        <v>102</v>
      </c>
      <c r="AW371" s="11" t="s">
        <v>7</v>
      </c>
      <c r="AX371" s="11" t="s">
        <v>81</v>
      </c>
      <c r="AY371" s="185" t="s">
        <v>156</v>
      </c>
    </row>
    <row r="372" spans="2:65" s="10" customFormat="1" ht="22.5" customHeight="1">
      <c r="B372" s="170"/>
      <c r="C372" s="171"/>
      <c r="D372" s="171"/>
      <c r="E372" s="172" t="s">
        <v>5</v>
      </c>
      <c r="F372" s="280" t="s">
        <v>192</v>
      </c>
      <c r="G372" s="281"/>
      <c r="H372" s="281"/>
      <c r="I372" s="281"/>
      <c r="J372" s="171"/>
      <c r="K372" s="173" t="s">
        <v>5</v>
      </c>
      <c r="L372" s="171"/>
      <c r="M372" s="171"/>
      <c r="N372" s="171"/>
      <c r="O372" s="171"/>
      <c r="P372" s="171"/>
      <c r="Q372" s="171"/>
      <c r="R372" s="174"/>
      <c r="T372" s="175"/>
      <c r="U372" s="171"/>
      <c r="V372" s="171"/>
      <c r="W372" s="171"/>
      <c r="X372" s="171"/>
      <c r="Y372" s="171"/>
      <c r="Z372" s="171"/>
      <c r="AA372" s="171"/>
      <c r="AB372" s="171"/>
      <c r="AC372" s="171"/>
      <c r="AD372" s="176"/>
      <c r="AT372" s="177" t="s">
        <v>164</v>
      </c>
      <c r="AU372" s="177" t="s">
        <v>102</v>
      </c>
      <c r="AV372" s="10" t="s">
        <v>86</v>
      </c>
      <c r="AW372" s="10" t="s">
        <v>7</v>
      </c>
      <c r="AX372" s="10" t="s">
        <v>81</v>
      </c>
      <c r="AY372" s="177" t="s">
        <v>156</v>
      </c>
    </row>
    <row r="373" spans="2:65" s="11" customFormat="1" ht="22.5" customHeight="1">
      <c r="B373" s="178"/>
      <c r="C373" s="179"/>
      <c r="D373" s="179"/>
      <c r="E373" s="180" t="s">
        <v>5</v>
      </c>
      <c r="F373" s="278" t="s">
        <v>428</v>
      </c>
      <c r="G373" s="279"/>
      <c r="H373" s="279"/>
      <c r="I373" s="279"/>
      <c r="J373" s="179"/>
      <c r="K373" s="181">
        <v>21.25</v>
      </c>
      <c r="L373" s="179"/>
      <c r="M373" s="179"/>
      <c r="N373" s="179"/>
      <c r="O373" s="179"/>
      <c r="P373" s="179"/>
      <c r="Q373" s="179"/>
      <c r="R373" s="182"/>
      <c r="T373" s="183"/>
      <c r="U373" s="179"/>
      <c r="V373" s="179"/>
      <c r="W373" s="179"/>
      <c r="X373" s="179"/>
      <c r="Y373" s="179"/>
      <c r="Z373" s="179"/>
      <c r="AA373" s="179"/>
      <c r="AB373" s="179"/>
      <c r="AC373" s="179"/>
      <c r="AD373" s="184"/>
      <c r="AT373" s="185" t="s">
        <v>164</v>
      </c>
      <c r="AU373" s="185" t="s">
        <v>102</v>
      </c>
      <c r="AV373" s="11" t="s">
        <v>102</v>
      </c>
      <c r="AW373" s="11" t="s">
        <v>7</v>
      </c>
      <c r="AX373" s="11" t="s">
        <v>81</v>
      </c>
      <c r="AY373" s="185" t="s">
        <v>156</v>
      </c>
    </row>
    <row r="374" spans="2:65" s="10" customFormat="1" ht="22.5" customHeight="1">
      <c r="B374" s="170"/>
      <c r="C374" s="171"/>
      <c r="D374" s="171"/>
      <c r="E374" s="172" t="s">
        <v>5</v>
      </c>
      <c r="F374" s="280" t="s">
        <v>194</v>
      </c>
      <c r="G374" s="281"/>
      <c r="H374" s="281"/>
      <c r="I374" s="281"/>
      <c r="J374" s="171"/>
      <c r="K374" s="173" t="s">
        <v>5</v>
      </c>
      <c r="L374" s="171"/>
      <c r="M374" s="171"/>
      <c r="N374" s="171"/>
      <c r="O374" s="171"/>
      <c r="P374" s="171"/>
      <c r="Q374" s="171"/>
      <c r="R374" s="174"/>
      <c r="T374" s="175"/>
      <c r="U374" s="171"/>
      <c r="V374" s="171"/>
      <c r="W374" s="171"/>
      <c r="X374" s="171"/>
      <c r="Y374" s="171"/>
      <c r="Z374" s="171"/>
      <c r="AA374" s="171"/>
      <c r="AB374" s="171"/>
      <c r="AC374" s="171"/>
      <c r="AD374" s="176"/>
      <c r="AT374" s="177" t="s">
        <v>164</v>
      </c>
      <c r="AU374" s="177" t="s">
        <v>102</v>
      </c>
      <c r="AV374" s="10" t="s">
        <v>86</v>
      </c>
      <c r="AW374" s="10" t="s">
        <v>7</v>
      </c>
      <c r="AX374" s="10" t="s">
        <v>81</v>
      </c>
      <c r="AY374" s="177" t="s">
        <v>156</v>
      </c>
    </row>
    <row r="375" spans="2:65" s="11" customFormat="1" ht="22.5" customHeight="1">
      <c r="B375" s="178"/>
      <c r="C375" s="179"/>
      <c r="D375" s="179"/>
      <c r="E375" s="180" t="s">
        <v>5</v>
      </c>
      <c r="F375" s="278" t="s">
        <v>429</v>
      </c>
      <c r="G375" s="279"/>
      <c r="H375" s="279"/>
      <c r="I375" s="279"/>
      <c r="J375" s="179"/>
      <c r="K375" s="181">
        <v>9.4879999999999995</v>
      </c>
      <c r="L375" s="179"/>
      <c r="M375" s="179"/>
      <c r="N375" s="179"/>
      <c r="O375" s="179"/>
      <c r="P375" s="179"/>
      <c r="Q375" s="179"/>
      <c r="R375" s="182"/>
      <c r="T375" s="183"/>
      <c r="U375" s="179"/>
      <c r="V375" s="179"/>
      <c r="W375" s="179"/>
      <c r="X375" s="179"/>
      <c r="Y375" s="179"/>
      <c r="Z375" s="179"/>
      <c r="AA375" s="179"/>
      <c r="AB375" s="179"/>
      <c r="AC375" s="179"/>
      <c r="AD375" s="184"/>
      <c r="AT375" s="185" t="s">
        <v>164</v>
      </c>
      <c r="AU375" s="185" t="s">
        <v>102</v>
      </c>
      <c r="AV375" s="11" t="s">
        <v>102</v>
      </c>
      <c r="AW375" s="11" t="s">
        <v>7</v>
      </c>
      <c r="AX375" s="11" t="s">
        <v>81</v>
      </c>
      <c r="AY375" s="185" t="s">
        <v>156</v>
      </c>
    </row>
    <row r="376" spans="2:65" s="12" customFormat="1" ht="22.5" customHeight="1">
      <c r="B376" s="186"/>
      <c r="C376" s="187"/>
      <c r="D376" s="187"/>
      <c r="E376" s="188" t="s">
        <v>5</v>
      </c>
      <c r="F376" s="276" t="s">
        <v>168</v>
      </c>
      <c r="G376" s="277"/>
      <c r="H376" s="277"/>
      <c r="I376" s="277"/>
      <c r="J376" s="187"/>
      <c r="K376" s="189">
        <v>61.137999999999998</v>
      </c>
      <c r="L376" s="187"/>
      <c r="M376" s="187"/>
      <c r="N376" s="187"/>
      <c r="O376" s="187"/>
      <c r="P376" s="187"/>
      <c r="Q376" s="187"/>
      <c r="R376" s="190"/>
      <c r="T376" s="191"/>
      <c r="U376" s="187"/>
      <c r="V376" s="187"/>
      <c r="W376" s="187"/>
      <c r="X376" s="187"/>
      <c r="Y376" s="187"/>
      <c r="Z376" s="187"/>
      <c r="AA376" s="187"/>
      <c r="AB376" s="187"/>
      <c r="AC376" s="187"/>
      <c r="AD376" s="192"/>
      <c r="AT376" s="193" t="s">
        <v>164</v>
      </c>
      <c r="AU376" s="193" t="s">
        <v>102</v>
      </c>
      <c r="AV376" s="12" t="s">
        <v>161</v>
      </c>
      <c r="AW376" s="12" t="s">
        <v>7</v>
      </c>
      <c r="AX376" s="12" t="s">
        <v>86</v>
      </c>
      <c r="AY376" s="193" t="s">
        <v>156</v>
      </c>
    </row>
    <row r="377" spans="2:65" s="1" customFormat="1" ht="22.5" customHeight="1">
      <c r="B377" s="131"/>
      <c r="C377" s="162" t="s">
        <v>203</v>
      </c>
      <c r="D377" s="162" t="s">
        <v>157</v>
      </c>
      <c r="E377" s="163" t="s">
        <v>430</v>
      </c>
      <c r="F377" s="271" t="s">
        <v>431</v>
      </c>
      <c r="G377" s="271"/>
      <c r="H377" s="271"/>
      <c r="I377" s="271"/>
      <c r="J377" s="164" t="s">
        <v>245</v>
      </c>
      <c r="K377" s="165">
        <v>21.7</v>
      </c>
      <c r="L377" s="166">
        <v>0</v>
      </c>
      <c r="M377" s="273">
        <v>0</v>
      </c>
      <c r="N377" s="273"/>
      <c r="O377" s="273"/>
      <c r="P377" s="272">
        <f>ROUND(V377*K377,2)</f>
        <v>0</v>
      </c>
      <c r="Q377" s="272"/>
      <c r="R377" s="134"/>
      <c r="T377" s="167" t="s">
        <v>5</v>
      </c>
      <c r="U377" s="46" t="s">
        <v>44</v>
      </c>
      <c r="V377" s="117">
        <f>L377+M377</f>
        <v>0</v>
      </c>
      <c r="W377" s="117">
        <f>ROUND(L377*K377,2)</f>
        <v>0</v>
      </c>
      <c r="X377" s="117">
        <f>ROUND(M377*K377,2)</f>
        <v>0</v>
      </c>
      <c r="Y377" s="38"/>
      <c r="Z377" s="168">
        <f>Y377*K377</f>
        <v>0</v>
      </c>
      <c r="AA377" s="168">
        <v>2.0000000000000002E-5</v>
      </c>
      <c r="AB377" s="168">
        <f>AA377*K377</f>
        <v>4.3400000000000003E-4</v>
      </c>
      <c r="AC377" s="168">
        <v>0</v>
      </c>
      <c r="AD377" s="169">
        <f>AC377*K377</f>
        <v>0</v>
      </c>
      <c r="AR377" s="20" t="s">
        <v>161</v>
      </c>
      <c r="AT377" s="20" t="s">
        <v>157</v>
      </c>
      <c r="AU377" s="20" t="s">
        <v>102</v>
      </c>
      <c r="AY377" s="20" t="s">
        <v>156</v>
      </c>
      <c r="BE377" s="104">
        <f>IF(U377="základní",P377,0)</f>
        <v>0</v>
      </c>
      <c r="BF377" s="104">
        <f>IF(U377="snížená",P377,0)</f>
        <v>0</v>
      </c>
      <c r="BG377" s="104">
        <f>IF(U377="zákl. přenesená",P377,0)</f>
        <v>0</v>
      </c>
      <c r="BH377" s="104">
        <f>IF(U377="sníž. přenesená",P377,0)</f>
        <v>0</v>
      </c>
      <c r="BI377" s="104">
        <f>IF(U377="nulová",P377,0)</f>
        <v>0</v>
      </c>
      <c r="BJ377" s="20" t="s">
        <v>86</v>
      </c>
      <c r="BK377" s="104">
        <f>ROUND(V377*K377,2)</f>
        <v>0</v>
      </c>
      <c r="BL377" s="20" t="s">
        <v>161</v>
      </c>
      <c r="BM377" s="20" t="s">
        <v>432</v>
      </c>
    </row>
    <row r="378" spans="2:65" s="10" customFormat="1" ht="22.5" customHeight="1">
      <c r="B378" s="170"/>
      <c r="C378" s="171"/>
      <c r="D378" s="171"/>
      <c r="E378" s="172" t="s">
        <v>5</v>
      </c>
      <c r="F378" s="282" t="s">
        <v>433</v>
      </c>
      <c r="G378" s="283"/>
      <c r="H378" s="283"/>
      <c r="I378" s="283"/>
      <c r="J378" s="171"/>
      <c r="K378" s="173" t="s">
        <v>5</v>
      </c>
      <c r="L378" s="171"/>
      <c r="M378" s="171"/>
      <c r="N378" s="171"/>
      <c r="O378" s="171"/>
      <c r="P378" s="171"/>
      <c r="Q378" s="171"/>
      <c r="R378" s="174"/>
      <c r="T378" s="175"/>
      <c r="U378" s="171"/>
      <c r="V378" s="171"/>
      <c r="W378" s="171"/>
      <c r="X378" s="171"/>
      <c r="Y378" s="171"/>
      <c r="Z378" s="171"/>
      <c r="AA378" s="171"/>
      <c r="AB378" s="171"/>
      <c r="AC378" s="171"/>
      <c r="AD378" s="176"/>
      <c r="AT378" s="177" t="s">
        <v>164</v>
      </c>
      <c r="AU378" s="177" t="s">
        <v>102</v>
      </c>
      <c r="AV378" s="10" t="s">
        <v>86</v>
      </c>
      <c r="AW378" s="10" t="s">
        <v>7</v>
      </c>
      <c r="AX378" s="10" t="s">
        <v>81</v>
      </c>
      <c r="AY378" s="177" t="s">
        <v>156</v>
      </c>
    </row>
    <row r="379" spans="2:65" s="10" customFormat="1" ht="22.5" customHeight="1">
      <c r="B379" s="170"/>
      <c r="C379" s="171"/>
      <c r="D379" s="171"/>
      <c r="E379" s="172" t="s">
        <v>5</v>
      </c>
      <c r="F379" s="280" t="s">
        <v>434</v>
      </c>
      <c r="G379" s="281"/>
      <c r="H379" s="281"/>
      <c r="I379" s="281"/>
      <c r="J379" s="171"/>
      <c r="K379" s="173" t="s">
        <v>5</v>
      </c>
      <c r="L379" s="171"/>
      <c r="M379" s="171"/>
      <c r="N379" s="171"/>
      <c r="O379" s="171"/>
      <c r="P379" s="171"/>
      <c r="Q379" s="171"/>
      <c r="R379" s="174"/>
      <c r="T379" s="175"/>
      <c r="U379" s="171"/>
      <c r="V379" s="171"/>
      <c r="W379" s="171"/>
      <c r="X379" s="171"/>
      <c r="Y379" s="171"/>
      <c r="Z379" s="171"/>
      <c r="AA379" s="171"/>
      <c r="AB379" s="171"/>
      <c r="AC379" s="171"/>
      <c r="AD379" s="176"/>
      <c r="AT379" s="177" t="s">
        <v>164</v>
      </c>
      <c r="AU379" s="177" t="s">
        <v>102</v>
      </c>
      <c r="AV379" s="10" t="s">
        <v>86</v>
      </c>
      <c r="AW379" s="10" t="s">
        <v>7</v>
      </c>
      <c r="AX379" s="10" t="s">
        <v>81</v>
      </c>
      <c r="AY379" s="177" t="s">
        <v>156</v>
      </c>
    </row>
    <row r="380" spans="2:65" s="10" customFormat="1" ht="22.5" customHeight="1">
      <c r="B380" s="170"/>
      <c r="C380" s="171"/>
      <c r="D380" s="171"/>
      <c r="E380" s="172" t="s">
        <v>5</v>
      </c>
      <c r="F380" s="280" t="s">
        <v>435</v>
      </c>
      <c r="G380" s="281"/>
      <c r="H380" s="281"/>
      <c r="I380" s="281"/>
      <c r="J380" s="171"/>
      <c r="K380" s="173" t="s">
        <v>5</v>
      </c>
      <c r="L380" s="171"/>
      <c r="M380" s="171"/>
      <c r="N380" s="171"/>
      <c r="O380" s="171"/>
      <c r="P380" s="171"/>
      <c r="Q380" s="171"/>
      <c r="R380" s="174"/>
      <c r="T380" s="175"/>
      <c r="U380" s="171"/>
      <c r="V380" s="171"/>
      <c r="W380" s="171"/>
      <c r="X380" s="171"/>
      <c r="Y380" s="171"/>
      <c r="Z380" s="171"/>
      <c r="AA380" s="171"/>
      <c r="AB380" s="171"/>
      <c r="AC380" s="171"/>
      <c r="AD380" s="176"/>
      <c r="AT380" s="177" t="s">
        <v>164</v>
      </c>
      <c r="AU380" s="177" t="s">
        <v>102</v>
      </c>
      <c r="AV380" s="10" t="s">
        <v>86</v>
      </c>
      <c r="AW380" s="10" t="s">
        <v>7</v>
      </c>
      <c r="AX380" s="10" t="s">
        <v>81</v>
      </c>
      <c r="AY380" s="177" t="s">
        <v>156</v>
      </c>
    </row>
    <row r="381" spans="2:65" s="11" customFormat="1" ht="22.5" customHeight="1">
      <c r="B381" s="178"/>
      <c r="C381" s="179"/>
      <c r="D381" s="179"/>
      <c r="E381" s="180" t="s">
        <v>5</v>
      </c>
      <c r="F381" s="278" t="s">
        <v>436</v>
      </c>
      <c r="G381" s="279"/>
      <c r="H381" s="279"/>
      <c r="I381" s="279"/>
      <c r="J381" s="179"/>
      <c r="K381" s="181">
        <v>21.7</v>
      </c>
      <c r="L381" s="179"/>
      <c r="M381" s="179"/>
      <c r="N381" s="179"/>
      <c r="O381" s="179"/>
      <c r="P381" s="179"/>
      <c r="Q381" s="179"/>
      <c r="R381" s="182"/>
      <c r="T381" s="183"/>
      <c r="U381" s="179"/>
      <c r="V381" s="179"/>
      <c r="W381" s="179"/>
      <c r="X381" s="179"/>
      <c r="Y381" s="179"/>
      <c r="Z381" s="179"/>
      <c r="AA381" s="179"/>
      <c r="AB381" s="179"/>
      <c r="AC381" s="179"/>
      <c r="AD381" s="184"/>
      <c r="AT381" s="185" t="s">
        <v>164</v>
      </c>
      <c r="AU381" s="185" t="s">
        <v>102</v>
      </c>
      <c r="AV381" s="11" t="s">
        <v>102</v>
      </c>
      <c r="AW381" s="11" t="s">
        <v>7</v>
      </c>
      <c r="AX381" s="11" t="s">
        <v>81</v>
      </c>
      <c r="AY381" s="185" t="s">
        <v>156</v>
      </c>
    </row>
    <row r="382" spans="2:65" s="12" customFormat="1" ht="22.5" customHeight="1">
      <c r="B382" s="186"/>
      <c r="C382" s="187"/>
      <c r="D382" s="187"/>
      <c r="E382" s="188" t="s">
        <v>5</v>
      </c>
      <c r="F382" s="276" t="s">
        <v>168</v>
      </c>
      <c r="G382" s="277"/>
      <c r="H382" s="277"/>
      <c r="I382" s="277"/>
      <c r="J382" s="187"/>
      <c r="K382" s="189">
        <v>21.7</v>
      </c>
      <c r="L382" s="187"/>
      <c r="M382" s="187"/>
      <c r="N382" s="187"/>
      <c r="O382" s="187"/>
      <c r="P382" s="187"/>
      <c r="Q382" s="187"/>
      <c r="R382" s="190"/>
      <c r="T382" s="191"/>
      <c r="U382" s="187"/>
      <c r="V382" s="187"/>
      <c r="W382" s="187"/>
      <c r="X382" s="187"/>
      <c r="Y382" s="187"/>
      <c r="Z382" s="187"/>
      <c r="AA382" s="187"/>
      <c r="AB382" s="187"/>
      <c r="AC382" s="187"/>
      <c r="AD382" s="192"/>
      <c r="AT382" s="193" t="s">
        <v>164</v>
      </c>
      <c r="AU382" s="193" t="s">
        <v>102</v>
      </c>
      <c r="AV382" s="12" t="s">
        <v>161</v>
      </c>
      <c r="AW382" s="12" t="s">
        <v>7</v>
      </c>
      <c r="AX382" s="12" t="s">
        <v>86</v>
      </c>
      <c r="AY382" s="193" t="s">
        <v>156</v>
      </c>
    </row>
    <row r="383" spans="2:65" s="1" customFormat="1" ht="31.5" customHeight="1">
      <c r="B383" s="131"/>
      <c r="C383" s="162" t="s">
        <v>161</v>
      </c>
      <c r="D383" s="162" t="s">
        <v>157</v>
      </c>
      <c r="E383" s="163" t="s">
        <v>437</v>
      </c>
      <c r="F383" s="271" t="s">
        <v>438</v>
      </c>
      <c r="G383" s="271"/>
      <c r="H383" s="271"/>
      <c r="I383" s="271"/>
      <c r="J383" s="164" t="s">
        <v>245</v>
      </c>
      <c r="K383" s="165">
        <v>5.95</v>
      </c>
      <c r="L383" s="166">
        <v>0</v>
      </c>
      <c r="M383" s="273">
        <v>0</v>
      </c>
      <c r="N383" s="273"/>
      <c r="O383" s="273"/>
      <c r="P383" s="272">
        <f>ROUND(V383*K383,2)</f>
        <v>0</v>
      </c>
      <c r="Q383" s="272"/>
      <c r="R383" s="134"/>
      <c r="T383" s="167" t="s">
        <v>5</v>
      </c>
      <c r="U383" s="46" t="s">
        <v>44</v>
      </c>
      <c r="V383" s="117">
        <f>L383+M383</f>
        <v>0</v>
      </c>
      <c r="W383" s="117">
        <f>ROUND(L383*K383,2)</f>
        <v>0</v>
      </c>
      <c r="X383" s="117">
        <f>ROUND(M383*K383,2)</f>
        <v>0</v>
      </c>
      <c r="Y383" s="38"/>
      <c r="Z383" s="168">
        <f>Y383*K383</f>
        <v>0</v>
      </c>
      <c r="AA383" s="168">
        <v>1.3999999999999999E-4</v>
      </c>
      <c r="AB383" s="168">
        <f>AA383*K383</f>
        <v>8.3299999999999997E-4</v>
      </c>
      <c r="AC383" s="168">
        <v>0</v>
      </c>
      <c r="AD383" s="169">
        <f>AC383*K383</f>
        <v>0</v>
      </c>
      <c r="AR383" s="20" t="s">
        <v>161</v>
      </c>
      <c r="AT383" s="20" t="s">
        <v>157</v>
      </c>
      <c r="AU383" s="20" t="s">
        <v>102</v>
      </c>
      <c r="AY383" s="20" t="s">
        <v>156</v>
      </c>
      <c r="BE383" s="104">
        <f>IF(U383="základní",P383,0)</f>
        <v>0</v>
      </c>
      <c r="BF383" s="104">
        <f>IF(U383="snížená",P383,0)</f>
        <v>0</v>
      </c>
      <c r="BG383" s="104">
        <f>IF(U383="zákl. přenesená",P383,0)</f>
        <v>0</v>
      </c>
      <c r="BH383" s="104">
        <f>IF(U383="sníž. přenesená",P383,0)</f>
        <v>0</v>
      </c>
      <c r="BI383" s="104">
        <f>IF(U383="nulová",P383,0)</f>
        <v>0</v>
      </c>
      <c r="BJ383" s="20" t="s">
        <v>86</v>
      </c>
      <c r="BK383" s="104">
        <f>ROUND(V383*K383,2)</f>
        <v>0</v>
      </c>
      <c r="BL383" s="20" t="s">
        <v>161</v>
      </c>
      <c r="BM383" s="20" t="s">
        <v>439</v>
      </c>
    </row>
    <row r="384" spans="2:65" s="10" customFormat="1" ht="22.5" customHeight="1">
      <c r="B384" s="170"/>
      <c r="C384" s="171"/>
      <c r="D384" s="171"/>
      <c r="E384" s="172" t="s">
        <v>5</v>
      </c>
      <c r="F384" s="282" t="s">
        <v>433</v>
      </c>
      <c r="G384" s="283"/>
      <c r="H384" s="283"/>
      <c r="I384" s="283"/>
      <c r="J384" s="171"/>
      <c r="K384" s="173" t="s">
        <v>5</v>
      </c>
      <c r="L384" s="171"/>
      <c r="M384" s="171"/>
      <c r="N384" s="171"/>
      <c r="O384" s="171"/>
      <c r="P384" s="171"/>
      <c r="Q384" s="171"/>
      <c r="R384" s="174"/>
      <c r="T384" s="175"/>
      <c r="U384" s="171"/>
      <c r="V384" s="171"/>
      <c r="W384" s="171"/>
      <c r="X384" s="171"/>
      <c r="Y384" s="171"/>
      <c r="Z384" s="171"/>
      <c r="AA384" s="171"/>
      <c r="AB384" s="171"/>
      <c r="AC384" s="171"/>
      <c r="AD384" s="176"/>
      <c r="AT384" s="177" t="s">
        <v>164</v>
      </c>
      <c r="AU384" s="177" t="s">
        <v>102</v>
      </c>
      <c r="AV384" s="10" t="s">
        <v>86</v>
      </c>
      <c r="AW384" s="10" t="s">
        <v>7</v>
      </c>
      <c r="AX384" s="10" t="s">
        <v>81</v>
      </c>
      <c r="AY384" s="177" t="s">
        <v>156</v>
      </c>
    </row>
    <row r="385" spans="2:65" s="10" customFormat="1" ht="22.5" customHeight="1">
      <c r="B385" s="170"/>
      <c r="C385" s="171"/>
      <c r="D385" s="171"/>
      <c r="E385" s="172" t="s">
        <v>5</v>
      </c>
      <c r="F385" s="280" t="s">
        <v>434</v>
      </c>
      <c r="G385" s="281"/>
      <c r="H385" s="281"/>
      <c r="I385" s="281"/>
      <c r="J385" s="171"/>
      <c r="K385" s="173" t="s">
        <v>5</v>
      </c>
      <c r="L385" s="171"/>
      <c r="M385" s="171"/>
      <c r="N385" s="171"/>
      <c r="O385" s="171"/>
      <c r="P385" s="171"/>
      <c r="Q385" s="171"/>
      <c r="R385" s="174"/>
      <c r="T385" s="175"/>
      <c r="U385" s="171"/>
      <c r="V385" s="171"/>
      <c r="W385" s="171"/>
      <c r="X385" s="171"/>
      <c r="Y385" s="171"/>
      <c r="Z385" s="171"/>
      <c r="AA385" s="171"/>
      <c r="AB385" s="171"/>
      <c r="AC385" s="171"/>
      <c r="AD385" s="176"/>
      <c r="AT385" s="177" t="s">
        <v>164</v>
      </c>
      <c r="AU385" s="177" t="s">
        <v>102</v>
      </c>
      <c r="AV385" s="10" t="s">
        <v>86</v>
      </c>
      <c r="AW385" s="10" t="s">
        <v>7</v>
      </c>
      <c r="AX385" s="10" t="s">
        <v>81</v>
      </c>
      <c r="AY385" s="177" t="s">
        <v>156</v>
      </c>
    </row>
    <row r="386" spans="2:65" s="10" customFormat="1" ht="22.5" customHeight="1">
      <c r="B386" s="170"/>
      <c r="C386" s="171"/>
      <c r="D386" s="171"/>
      <c r="E386" s="172" t="s">
        <v>5</v>
      </c>
      <c r="F386" s="280" t="s">
        <v>435</v>
      </c>
      <c r="G386" s="281"/>
      <c r="H386" s="281"/>
      <c r="I386" s="281"/>
      <c r="J386" s="171"/>
      <c r="K386" s="173" t="s">
        <v>5</v>
      </c>
      <c r="L386" s="171"/>
      <c r="M386" s="171"/>
      <c r="N386" s="171"/>
      <c r="O386" s="171"/>
      <c r="P386" s="171"/>
      <c r="Q386" s="171"/>
      <c r="R386" s="174"/>
      <c r="T386" s="175"/>
      <c r="U386" s="171"/>
      <c r="V386" s="171"/>
      <c r="W386" s="171"/>
      <c r="X386" s="171"/>
      <c r="Y386" s="171"/>
      <c r="Z386" s="171"/>
      <c r="AA386" s="171"/>
      <c r="AB386" s="171"/>
      <c r="AC386" s="171"/>
      <c r="AD386" s="176"/>
      <c r="AT386" s="177" t="s">
        <v>164</v>
      </c>
      <c r="AU386" s="177" t="s">
        <v>102</v>
      </c>
      <c r="AV386" s="10" t="s">
        <v>86</v>
      </c>
      <c r="AW386" s="10" t="s">
        <v>7</v>
      </c>
      <c r="AX386" s="10" t="s">
        <v>81</v>
      </c>
      <c r="AY386" s="177" t="s">
        <v>156</v>
      </c>
    </row>
    <row r="387" spans="2:65" s="11" customFormat="1" ht="22.5" customHeight="1">
      <c r="B387" s="178"/>
      <c r="C387" s="179"/>
      <c r="D387" s="179"/>
      <c r="E387" s="180" t="s">
        <v>5</v>
      </c>
      <c r="F387" s="278" t="s">
        <v>440</v>
      </c>
      <c r="G387" s="279"/>
      <c r="H387" s="279"/>
      <c r="I387" s="279"/>
      <c r="J387" s="179"/>
      <c r="K387" s="181">
        <v>5.95</v>
      </c>
      <c r="L387" s="179"/>
      <c r="M387" s="179"/>
      <c r="N387" s="179"/>
      <c r="O387" s="179"/>
      <c r="P387" s="179"/>
      <c r="Q387" s="179"/>
      <c r="R387" s="182"/>
      <c r="T387" s="183"/>
      <c r="U387" s="179"/>
      <c r="V387" s="179"/>
      <c r="W387" s="179"/>
      <c r="X387" s="179"/>
      <c r="Y387" s="179"/>
      <c r="Z387" s="179"/>
      <c r="AA387" s="179"/>
      <c r="AB387" s="179"/>
      <c r="AC387" s="179"/>
      <c r="AD387" s="184"/>
      <c r="AT387" s="185" t="s">
        <v>164</v>
      </c>
      <c r="AU387" s="185" t="s">
        <v>102</v>
      </c>
      <c r="AV387" s="11" t="s">
        <v>102</v>
      </c>
      <c r="AW387" s="11" t="s">
        <v>7</v>
      </c>
      <c r="AX387" s="11" t="s">
        <v>81</v>
      </c>
      <c r="AY387" s="185" t="s">
        <v>156</v>
      </c>
    </row>
    <row r="388" spans="2:65" s="12" customFormat="1" ht="22.5" customHeight="1">
      <c r="B388" s="186"/>
      <c r="C388" s="187"/>
      <c r="D388" s="187"/>
      <c r="E388" s="188" t="s">
        <v>5</v>
      </c>
      <c r="F388" s="276" t="s">
        <v>168</v>
      </c>
      <c r="G388" s="277"/>
      <c r="H388" s="277"/>
      <c r="I388" s="277"/>
      <c r="J388" s="187"/>
      <c r="K388" s="189">
        <v>5.95</v>
      </c>
      <c r="L388" s="187"/>
      <c r="M388" s="187"/>
      <c r="N388" s="187"/>
      <c r="O388" s="187"/>
      <c r="P388" s="187"/>
      <c r="Q388" s="187"/>
      <c r="R388" s="190"/>
      <c r="T388" s="191"/>
      <c r="U388" s="187"/>
      <c r="V388" s="187"/>
      <c r="W388" s="187"/>
      <c r="X388" s="187"/>
      <c r="Y388" s="187"/>
      <c r="Z388" s="187"/>
      <c r="AA388" s="187"/>
      <c r="AB388" s="187"/>
      <c r="AC388" s="187"/>
      <c r="AD388" s="192"/>
      <c r="AT388" s="193" t="s">
        <v>164</v>
      </c>
      <c r="AU388" s="193" t="s">
        <v>102</v>
      </c>
      <c r="AV388" s="12" t="s">
        <v>161</v>
      </c>
      <c r="AW388" s="12" t="s">
        <v>7</v>
      </c>
      <c r="AX388" s="12" t="s">
        <v>86</v>
      </c>
      <c r="AY388" s="193" t="s">
        <v>156</v>
      </c>
    </row>
    <row r="389" spans="2:65" s="1" customFormat="1" ht="22.5" customHeight="1">
      <c r="B389" s="131"/>
      <c r="C389" s="162" t="s">
        <v>441</v>
      </c>
      <c r="D389" s="162" t="s">
        <v>157</v>
      </c>
      <c r="E389" s="163" t="s">
        <v>442</v>
      </c>
      <c r="F389" s="271" t="s">
        <v>443</v>
      </c>
      <c r="G389" s="271"/>
      <c r="H389" s="271"/>
      <c r="I389" s="271"/>
      <c r="J389" s="164" t="s">
        <v>245</v>
      </c>
      <c r="K389" s="165">
        <v>3</v>
      </c>
      <c r="L389" s="166">
        <v>0</v>
      </c>
      <c r="M389" s="273">
        <v>0</v>
      </c>
      <c r="N389" s="273"/>
      <c r="O389" s="273"/>
      <c r="P389" s="272">
        <f>ROUND(V389*K389,2)</f>
        <v>0</v>
      </c>
      <c r="Q389" s="272"/>
      <c r="R389" s="134"/>
      <c r="T389" s="167" t="s">
        <v>5</v>
      </c>
      <c r="U389" s="46" t="s">
        <v>44</v>
      </c>
      <c r="V389" s="117">
        <f>L389+M389</f>
        <v>0</v>
      </c>
      <c r="W389" s="117">
        <f>ROUND(L389*K389,2)</f>
        <v>0</v>
      </c>
      <c r="X389" s="117">
        <f>ROUND(M389*K389,2)</f>
        <v>0</v>
      </c>
      <c r="Y389" s="38"/>
      <c r="Z389" s="168">
        <f>Y389*K389</f>
        <v>0</v>
      </c>
      <c r="AA389" s="168">
        <v>0.43819000000000002</v>
      </c>
      <c r="AB389" s="168">
        <f>AA389*K389</f>
        <v>1.31457</v>
      </c>
      <c r="AC389" s="168">
        <v>0</v>
      </c>
      <c r="AD389" s="169">
        <f>AC389*K389</f>
        <v>0</v>
      </c>
      <c r="AR389" s="20" t="s">
        <v>161</v>
      </c>
      <c r="AT389" s="20" t="s">
        <v>157</v>
      </c>
      <c r="AU389" s="20" t="s">
        <v>102</v>
      </c>
      <c r="AY389" s="20" t="s">
        <v>156</v>
      </c>
      <c r="BE389" s="104">
        <f>IF(U389="základní",P389,0)</f>
        <v>0</v>
      </c>
      <c r="BF389" s="104">
        <f>IF(U389="snížená",P389,0)</f>
        <v>0</v>
      </c>
      <c r="BG389" s="104">
        <f>IF(U389="zákl. přenesená",P389,0)</f>
        <v>0</v>
      </c>
      <c r="BH389" s="104">
        <f>IF(U389="sníž. přenesená",P389,0)</f>
        <v>0</v>
      </c>
      <c r="BI389" s="104">
        <f>IF(U389="nulová",P389,0)</f>
        <v>0</v>
      </c>
      <c r="BJ389" s="20" t="s">
        <v>86</v>
      </c>
      <c r="BK389" s="104">
        <f>ROUND(V389*K389,2)</f>
        <v>0</v>
      </c>
      <c r="BL389" s="20" t="s">
        <v>161</v>
      </c>
      <c r="BM389" s="20" t="s">
        <v>444</v>
      </c>
    </row>
    <row r="390" spans="2:65" s="11" customFormat="1" ht="22.5" customHeight="1">
      <c r="B390" s="178"/>
      <c r="C390" s="179"/>
      <c r="D390" s="179"/>
      <c r="E390" s="180" t="s">
        <v>5</v>
      </c>
      <c r="F390" s="274" t="s">
        <v>445</v>
      </c>
      <c r="G390" s="275"/>
      <c r="H390" s="275"/>
      <c r="I390" s="275"/>
      <c r="J390" s="179"/>
      <c r="K390" s="181">
        <v>3</v>
      </c>
      <c r="L390" s="179"/>
      <c r="M390" s="179"/>
      <c r="N390" s="179"/>
      <c r="O390" s="179"/>
      <c r="P390" s="179"/>
      <c r="Q390" s="179"/>
      <c r="R390" s="182"/>
      <c r="T390" s="183"/>
      <c r="U390" s="179"/>
      <c r="V390" s="179"/>
      <c r="W390" s="179"/>
      <c r="X390" s="179"/>
      <c r="Y390" s="179"/>
      <c r="Z390" s="179"/>
      <c r="AA390" s="179"/>
      <c r="AB390" s="179"/>
      <c r="AC390" s="179"/>
      <c r="AD390" s="184"/>
      <c r="AT390" s="185" t="s">
        <v>164</v>
      </c>
      <c r="AU390" s="185" t="s">
        <v>102</v>
      </c>
      <c r="AV390" s="11" t="s">
        <v>102</v>
      </c>
      <c r="AW390" s="11" t="s">
        <v>7</v>
      </c>
      <c r="AX390" s="11" t="s">
        <v>81</v>
      </c>
      <c r="AY390" s="185" t="s">
        <v>156</v>
      </c>
    </row>
    <row r="391" spans="2:65" s="12" customFormat="1" ht="22.5" customHeight="1">
      <c r="B391" s="186"/>
      <c r="C391" s="187"/>
      <c r="D391" s="187"/>
      <c r="E391" s="188" t="s">
        <v>5</v>
      </c>
      <c r="F391" s="276" t="s">
        <v>168</v>
      </c>
      <c r="G391" s="277"/>
      <c r="H391" s="277"/>
      <c r="I391" s="277"/>
      <c r="J391" s="187"/>
      <c r="K391" s="189">
        <v>3</v>
      </c>
      <c r="L391" s="187"/>
      <c r="M391" s="187"/>
      <c r="N391" s="187"/>
      <c r="O391" s="187"/>
      <c r="P391" s="187"/>
      <c r="Q391" s="187"/>
      <c r="R391" s="190"/>
      <c r="T391" s="191"/>
      <c r="U391" s="187"/>
      <c r="V391" s="187"/>
      <c r="W391" s="187"/>
      <c r="X391" s="187"/>
      <c r="Y391" s="187"/>
      <c r="Z391" s="187"/>
      <c r="AA391" s="187"/>
      <c r="AB391" s="187"/>
      <c r="AC391" s="187"/>
      <c r="AD391" s="192"/>
      <c r="AT391" s="193" t="s">
        <v>164</v>
      </c>
      <c r="AU391" s="193" t="s">
        <v>102</v>
      </c>
      <c r="AV391" s="12" t="s">
        <v>161</v>
      </c>
      <c r="AW391" s="12" t="s">
        <v>7</v>
      </c>
      <c r="AX391" s="12" t="s">
        <v>86</v>
      </c>
      <c r="AY391" s="193" t="s">
        <v>156</v>
      </c>
    </row>
    <row r="392" spans="2:65" s="1" customFormat="1" ht="44.25" customHeight="1">
      <c r="B392" s="131"/>
      <c r="C392" s="194" t="s">
        <v>446</v>
      </c>
      <c r="D392" s="194" t="s">
        <v>403</v>
      </c>
      <c r="E392" s="195" t="s">
        <v>447</v>
      </c>
      <c r="F392" s="284" t="s">
        <v>448</v>
      </c>
      <c r="G392" s="284"/>
      <c r="H392" s="284"/>
      <c r="I392" s="284"/>
      <c r="J392" s="196" t="s">
        <v>245</v>
      </c>
      <c r="K392" s="197">
        <v>3</v>
      </c>
      <c r="L392" s="198">
        <v>0</v>
      </c>
      <c r="M392" s="285"/>
      <c r="N392" s="285"/>
      <c r="O392" s="286"/>
      <c r="P392" s="272">
        <f>ROUND(V392*K392,2)</f>
        <v>0</v>
      </c>
      <c r="Q392" s="272"/>
      <c r="R392" s="134"/>
      <c r="T392" s="167" t="s">
        <v>5</v>
      </c>
      <c r="U392" s="46" t="s">
        <v>44</v>
      </c>
      <c r="V392" s="117">
        <f>L392+M392</f>
        <v>0</v>
      </c>
      <c r="W392" s="117">
        <f>ROUND(L392*K392,2)</f>
        <v>0</v>
      </c>
      <c r="X392" s="117">
        <f>ROUND(M392*K392,2)</f>
        <v>0</v>
      </c>
      <c r="Y392" s="38"/>
      <c r="Z392" s="168">
        <f>Y392*K392</f>
        <v>0</v>
      </c>
      <c r="AA392" s="168">
        <v>4.3999999999999997E-2</v>
      </c>
      <c r="AB392" s="168">
        <f>AA392*K392</f>
        <v>0.13200000000000001</v>
      </c>
      <c r="AC392" s="168">
        <v>0</v>
      </c>
      <c r="AD392" s="169">
        <f>AC392*K392</f>
        <v>0</v>
      </c>
      <c r="AR392" s="20" t="s">
        <v>169</v>
      </c>
      <c r="AT392" s="20" t="s">
        <v>403</v>
      </c>
      <c r="AU392" s="20" t="s">
        <v>102</v>
      </c>
      <c r="AY392" s="20" t="s">
        <v>156</v>
      </c>
      <c r="BE392" s="104">
        <f>IF(U392="základní",P392,0)</f>
        <v>0</v>
      </c>
      <c r="BF392" s="104">
        <f>IF(U392="snížená",P392,0)</f>
        <v>0</v>
      </c>
      <c r="BG392" s="104">
        <f>IF(U392="zákl. přenesená",P392,0)</f>
        <v>0</v>
      </c>
      <c r="BH392" s="104">
        <f>IF(U392="sníž. přenesená",P392,0)</f>
        <v>0</v>
      </c>
      <c r="BI392" s="104">
        <f>IF(U392="nulová",P392,0)</f>
        <v>0</v>
      </c>
      <c r="BJ392" s="20" t="s">
        <v>86</v>
      </c>
      <c r="BK392" s="104">
        <f>ROUND(V392*K392,2)</f>
        <v>0</v>
      </c>
      <c r="BL392" s="20" t="s">
        <v>161</v>
      </c>
      <c r="BM392" s="20" t="s">
        <v>449</v>
      </c>
    </row>
    <row r="393" spans="2:65" s="11" customFormat="1" ht="22.5" customHeight="1">
      <c r="B393" s="178"/>
      <c r="C393" s="179"/>
      <c r="D393" s="179"/>
      <c r="E393" s="180" t="s">
        <v>5</v>
      </c>
      <c r="F393" s="274" t="s">
        <v>445</v>
      </c>
      <c r="G393" s="275"/>
      <c r="H393" s="275"/>
      <c r="I393" s="275"/>
      <c r="J393" s="179"/>
      <c r="K393" s="181">
        <v>3</v>
      </c>
      <c r="L393" s="179"/>
      <c r="M393" s="179"/>
      <c r="N393" s="179"/>
      <c r="O393" s="179"/>
      <c r="P393" s="179"/>
      <c r="Q393" s="179"/>
      <c r="R393" s="182"/>
      <c r="T393" s="183"/>
      <c r="U393" s="179"/>
      <c r="V393" s="179"/>
      <c r="W393" s="179"/>
      <c r="X393" s="179"/>
      <c r="Y393" s="179"/>
      <c r="Z393" s="179"/>
      <c r="AA393" s="179"/>
      <c r="AB393" s="179"/>
      <c r="AC393" s="179"/>
      <c r="AD393" s="184"/>
      <c r="AT393" s="185" t="s">
        <v>164</v>
      </c>
      <c r="AU393" s="185" t="s">
        <v>102</v>
      </c>
      <c r="AV393" s="11" t="s">
        <v>102</v>
      </c>
      <c r="AW393" s="11" t="s">
        <v>7</v>
      </c>
      <c r="AX393" s="11" t="s">
        <v>81</v>
      </c>
      <c r="AY393" s="185" t="s">
        <v>156</v>
      </c>
    </row>
    <row r="394" spans="2:65" s="12" customFormat="1" ht="22.5" customHeight="1">
      <c r="B394" s="186"/>
      <c r="C394" s="187"/>
      <c r="D394" s="187"/>
      <c r="E394" s="188" t="s">
        <v>5</v>
      </c>
      <c r="F394" s="276" t="s">
        <v>168</v>
      </c>
      <c r="G394" s="277"/>
      <c r="H394" s="277"/>
      <c r="I394" s="277"/>
      <c r="J394" s="187"/>
      <c r="K394" s="189">
        <v>3</v>
      </c>
      <c r="L394" s="187"/>
      <c r="M394" s="187"/>
      <c r="N394" s="187"/>
      <c r="O394" s="187"/>
      <c r="P394" s="187"/>
      <c r="Q394" s="187"/>
      <c r="R394" s="190"/>
      <c r="T394" s="191"/>
      <c r="U394" s="187"/>
      <c r="V394" s="187"/>
      <c r="W394" s="187"/>
      <c r="X394" s="187"/>
      <c r="Y394" s="187"/>
      <c r="Z394" s="187"/>
      <c r="AA394" s="187"/>
      <c r="AB394" s="187"/>
      <c r="AC394" s="187"/>
      <c r="AD394" s="192"/>
      <c r="AT394" s="193" t="s">
        <v>164</v>
      </c>
      <c r="AU394" s="193" t="s">
        <v>102</v>
      </c>
      <c r="AV394" s="12" t="s">
        <v>161</v>
      </c>
      <c r="AW394" s="12" t="s">
        <v>7</v>
      </c>
      <c r="AX394" s="12" t="s">
        <v>86</v>
      </c>
      <c r="AY394" s="193" t="s">
        <v>156</v>
      </c>
    </row>
    <row r="395" spans="2:65" s="1" customFormat="1" ht="22.5" customHeight="1">
      <c r="B395" s="131"/>
      <c r="C395" s="162" t="s">
        <v>450</v>
      </c>
      <c r="D395" s="162" t="s">
        <v>157</v>
      </c>
      <c r="E395" s="163" t="s">
        <v>451</v>
      </c>
      <c r="F395" s="271" t="s">
        <v>452</v>
      </c>
      <c r="G395" s="271"/>
      <c r="H395" s="271"/>
      <c r="I395" s="271"/>
      <c r="J395" s="164" t="s">
        <v>172</v>
      </c>
      <c r="K395" s="165">
        <v>0.25600000000000001</v>
      </c>
      <c r="L395" s="166">
        <v>0</v>
      </c>
      <c r="M395" s="273">
        <v>0</v>
      </c>
      <c r="N395" s="273"/>
      <c r="O395" s="273"/>
      <c r="P395" s="272">
        <f>ROUND(V395*K395,2)</f>
        <v>0</v>
      </c>
      <c r="Q395" s="272"/>
      <c r="R395" s="134"/>
      <c r="T395" s="167" t="s">
        <v>5</v>
      </c>
      <c r="U395" s="46" t="s">
        <v>44</v>
      </c>
      <c r="V395" s="117">
        <f>L395+M395</f>
        <v>0</v>
      </c>
      <c r="W395" s="117">
        <f>ROUND(L395*K395,2)</f>
        <v>0</v>
      </c>
      <c r="X395" s="117">
        <f>ROUND(M395*K395,2)</f>
        <v>0</v>
      </c>
      <c r="Y395" s="38"/>
      <c r="Z395" s="168">
        <f>Y395*K395</f>
        <v>0</v>
      </c>
      <c r="AA395" s="168">
        <v>0</v>
      </c>
      <c r="AB395" s="168">
        <f>AA395*K395</f>
        <v>0</v>
      </c>
      <c r="AC395" s="168">
        <v>2</v>
      </c>
      <c r="AD395" s="169">
        <f>AC395*K395</f>
        <v>0.51200000000000001</v>
      </c>
      <c r="AR395" s="20" t="s">
        <v>161</v>
      </c>
      <c r="AT395" s="20" t="s">
        <v>157</v>
      </c>
      <c r="AU395" s="20" t="s">
        <v>102</v>
      </c>
      <c r="AY395" s="20" t="s">
        <v>156</v>
      </c>
      <c r="BE395" s="104">
        <f>IF(U395="základní",P395,0)</f>
        <v>0</v>
      </c>
      <c r="BF395" s="104">
        <f>IF(U395="snížená",P395,0)</f>
        <v>0</v>
      </c>
      <c r="BG395" s="104">
        <f>IF(U395="zákl. přenesená",P395,0)</f>
        <v>0</v>
      </c>
      <c r="BH395" s="104">
        <f>IF(U395="sníž. přenesená",P395,0)</f>
        <v>0</v>
      </c>
      <c r="BI395" s="104">
        <f>IF(U395="nulová",P395,0)</f>
        <v>0</v>
      </c>
      <c r="BJ395" s="20" t="s">
        <v>86</v>
      </c>
      <c r="BK395" s="104">
        <f>ROUND(V395*K395,2)</f>
        <v>0</v>
      </c>
      <c r="BL395" s="20" t="s">
        <v>161</v>
      </c>
      <c r="BM395" s="20" t="s">
        <v>453</v>
      </c>
    </row>
    <row r="396" spans="2:65" s="10" customFormat="1" ht="22.5" customHeight="1">
      <c r="B396" s="170"/>
      <c r="C396" s="171"/>
      <c r="D396" s="171"/>
      <c r="E396" s="172" t="s">
        <v>5</v>
      </c>
      <c r="F396" s="282" t="s">
        <v>454</v>
      </c>
      <c r="G396" s="283"/>
      <c r="H396" s="283"/>
      <c r="I396" s="283"/>
      <c r="J396" s="171"/>
      <c r="K396" s="173" t="s">
        <v>5</v>
      </c>
      <c r="L396" s="171"/>
      <c r="M396" s="171"/>
      <c r="N396" s="171"/>
      <c r="O396" s="171"/>
      <c r="P396" s="171"/>
      <c r="Q396" s="171"/>
      <c r="R396" s="174"/>
      <c r="T396" s="175"/>
      <c r="U396" s="171"/>
      <c r="V396" s="171"/>
      <c r="W396" s="171"/>
      <c r="X396" s="171"/>
      <c r="Y396" s="171"/>
      <c r="Z396" s="171"/>
      <c r="AA396" s="171"/>
      <c r="AB396" s="171"/>
      <c r="AC396" s="171"/>
      <c r="AD396" s="176"/>
      <c r="AT396" s="177" t="s">
        <v>164</v>
      </c>
      <c r="AU396" s="177" t="s">
        <v>102</v>
      </c>
      <c r="AV396" s="10" t="s">
        <v>86</v>
      </c>
      <c r="AW396" s="10" t="s">
        <v>7</v>
      </c>
      <c r="AX396" s="10" t="s">
        <v>81</v>
      </c>
      <c r="AY396" s="177" t="s">
        <v>156</v>
      </c>
    </row>
    <row r="397" spans="2:65" s="11" customFormat="1" ht="22.5" customHeight="1">
      <c r="B397" s="178"/>
      <c r="C397" s="179"/>
      <c r="D397" s="179"/>
      <c r="E397" s="180" t="s">
        <v>5</v>
      </c>
      <c r="F397" s="278" t="s">
        <v>455</v>
      </c>
      <c r="G397" s="279"/>
      <c r="H397" s="279"/>
      <c r="I397" s="279"/>
      <c r="J397" s="179"/>
      <c r="K397" s="181">
        <v>0.25600000000000001</v>
      </c>
      <c r="L397" s="179"/>
      <c r="M397" s="179"/>
      <c r="N397" s="179"/>
      <c r="O397" s="179"/>
      <c r="P397" s="179"/>
      <c r="Q397" s="179"/>
      <c r="R397" s="182"/>
      <c r="T397" s="183"/>
      <c r="U397" s="179"/>
      <c r="V397" s="179"/>
      <c r="W397" s="179"/>
      <c r="X397" s="179"/>
      <c r="Y397" s="179"/>
      <c r="Z397" s="179"/>
      <c r="AA397" s="179"/>
      <c r="AB397" s="179"/>
      <c r="AC397" s="179"/>
      <c r="AD397" s="184"/>
      <c r="AT397" s="185" t="s">
        <v>164</v>
      </c>
      <c r="AU397" s="185" t="s">
        <v>102</v>
      </c>
      <c r="AV397" s="11" t="s">
        <v>102</v>
      </c>
      <c r="AW397" s="11" t="s">
        <v>7</v>
      </c>
      <c r="AX397" s="11" t="s">
        <v>81</v>
      </c>
      <c r="AY397" s="185" t="s">
        <v>156</v>
      </c>
    </row>
    <row r="398" spans="2:65" s="12" customFormat="1" ht="22.5" customHeight="1">
      <c r="B398" s="186"/>
      <c r="C398" s="187"/>
      <c r="D398" s="187"/>
      <c r="E398" s="188" t="s">
        <v>5</v>
      </c>
      <c r="F398" s="276" t="s">
        <v>168</v>
      </c>
      <c r="G398" s="277"/>
      <c r="H398" s="277"/>
      <c r="I398" s="277"/>
      <c r="J398" s="187"/>
      <c r="K398" s="189">
        <v>0.25600000000000001</v>
      </c>
      <c r="L398" s="187"/>
      <c r="M398" s="187"/>
      <c r="N398" s="187"/>
      <c r="O398" s="187"/>
      <c r="P398" s="187"/>
      <c r="Q398" s="187"/>
      <c r="R398" s="190"/>
      <c r="T398" s="191"/>
      <c r="U398" s="187"/>
      <c r="V398" s="187"/>
      <c r="W398" s="187"/>
      <c r="X398" s="187"/>
      <c r="Y398" s="187"/>
      <c r="Z398" s="187"/>
      <c r="AA398" s="187"/>
      <c r="AB398" s="187"/>
      <c r="AC398" s="187"/>
      <c r="AD398" s="192"/>
      <c r="AT398" s="193" t="s">
        <v>164</v>
      </c>
      <c r="AU398" s="193" t="s">
        <v>102</v>
      </c>
      <c r="AV398" s="12" t="s">
        <v>161</v>
      </c>
      <c r="AW398" s="12" t="s">
        <v>7</v>
      </c>
      <c r="AX398" s="12" t="s">
        <v>86</v>
      </c>
      <c r="AY398" s="193" t="s">
        <v>156</v>
      </c>
    </row>
    <row r="399" spans="2:65" s="1" customFormat="1" ht="44.25" customHeight="1">
      <c r="B399" s="131"/>
      <c r="C399" s="162" t="s">
        <v>86</v>
      </c>
      <c r="D399" s="162" t="s">
        <v>157</v>
      </c>
      <c r="E399" s="163" t="s">
        <v>456</v>
      </c>
      <c r="F399" s="271" t="s">
        <v>457</v>
      </c>
      <c r="G399" s="271"/>
      <c r="H399" s="271"/>
      <c r="I399" s="271"/>
      <c r="J399" s="164" t="s">
        <v>160</v>
      </c>
      <c r="K399" s="165">
        <v>12.95</v>
      </c>
      <c r="L399" s="166">
        <v>0</v>
      </c>
      <c r="M399" s="273">
        <v>0</v>
      </c>
      <c r="N399" s="273"/>
      <c r="O399" s="273"/>
      <c r="P399" s="272">
        <f>ROUND(V399*K399,2)</f>
        <v>0</v>
      </c>
      <c r="Q399" s="272"/>
      <c r="R399" s="134"/>
      <c r="T399" s="167" t="s">
        <v>5</v>
      </c>
      <c r="U399" s="46" t="s">
        <v>44</v>
      </c>
      <c r="V399" s="117">
        <f>L399+M399</f>
        <v>0</v>
      </c>
      <c r="W399" s="117">
        <f>ROUND(L399*K399,2)</f>
        <v>0</v>
      </c>
      <c r="X399" s="117">
        <f>ROUND(M399*K399,2)</f>
        <v>0</v>
      </c>
      <c r="Y399" s="38"/>
      <c r="Z399" s="168">
        <f>Y399*K399</f>
        <v>0</v>
      </c>
      <c r="AA399" s="168">
        <v>0</v>
      </c>
      <c r="AB399" s="168">
        <f>AA399*K399</f>
        <v>0</v>
      </c>
      <c r="AC399" s="168">
        <v>0</v>
      </c>
      <c r="AD399" s="169">
        <f>AC399*K399</f>
        <v>0</v>
      </c>
      <c r="AR399" s="20" t="s">
        <v>161</v>
      </c>
      <c r="AT399" s="20" t="s">
        <v>157</v>
      </c>
      <c r="AU399" s="20" t="s">
        <v>102</v>
      </c>
      <c r="AY399" s="20" t="s">
        <v>156</v>
      </c>
      <c r="BE399" s="104">
        <f>IF(U399="základní",P399,0)</f>
        <v>0</v>
      </c>
      <c r="BF399" s="104">
        <f>IF(U399="snížená",P399,0)</f>
        <v>0</v>
      </c>
      <c r="BG399" s="104">
        <f>IF(U399="zákl. přenesená",P399,0)</f>
        <v>0</v>
      </c>
      <c r="BH399" s="104">
        <f>IF(U399="sníž. přenesená",P399,0)</f>
        <v>0</v>
      </c>
      <c r="BI399" s="104">
        <f>IF(U399="nulová",P399,0)</f>
        <v>0</v>
      </c>
      <c r="BJ399" s="20" t="s">
        <v>86</v>
      </c>
      <c r="BK399" s="104">
        <f>ROUND(V399*K399,2)</f>
        <v>0</v>
      </c>
      <c r="BL399" s="20" t="s">
        <v>161</v>
      </c>
      <c r="BM399" s="20" t="s">
        <v>458</v>
      </c>
    </row>
    <row r="400" spans="2:65" s="10" customFormat="1" ht="31.5" customHeight="1">
      <c r="B400" s="170"/>
      <c r="C400" s="171"/>
      <c r="D400" s="171"/>
      <c r="E400" s="172" t="s">
        <v>5</v>
      </c>
      <c r="F400" s="282" t="s">
        <v>163</v>
      </c>
      <c r="G400" s="283"/>
      <c r="H400" s="283"/>
      <c r="I400" s="283"/>
      <c r="J400" s="171"/>
      <c r="K400" s="173" t="s">
        <v>5</v>
      </c>
      <c r="L400" s="171"/>
      <c r="M400" s="171"/>
      <c r="N400" s="171"/>
      <c r="O400" s="171"/>
      <c r="P400" s="171"/>
      <c r="Q400" s="171"/>
      <c r="R400" s="174"/>
      <c r="T400" s="175"/>
      <c r="U400" s="171"/>
      <c r="V400" s="171"/>
      <c r="W400" s="171"/>
      <c r="X400" s="171"/>
      <c r="Y400" s="171"/>
      <c r="Z400" s="171"/>
      <c r="AA400" s="171"/>
      <c r="AB400" s="171"/>
      <c r="AC400" s="171"/>
      <c r="AD400" s="176"/>
      <c r="AT400" s="177" t="s">
        <v>164</v>
      </c>
      <c r="AU400" s="177" t="s">
        <v>102</v>
      </c>
      <c r="AV400" s="10" t="s">
        <v>86</v>
      </c>
      <c r="AW400" s="10" t="s">
        <v>7</v>
      </c>
      <c r="AX400" s="10" t="s">
        <v>81</v>
      </c>
      <c r="AY400" s="177" t="s">
        <v>156</v>
      </c>
    </row>
    <row r="401" spans="2:65" s="10" customFormat="1" ht="22.5" customHeight="1">
      <c r="B401" s="170"/>
      <c r="C401" s="171"/>
      <c r="D401" s="171"/>
      <c r="E401" s="172" t="s">
        <v>5</v>
      </c>
      <c r="F401" s="280" t="s">
        <v>166</v>
      </c>
      <c r="G401" s="281"/>
      <c r="H401" s="281"/>
      <c r="I401" s="281"/>
      <c r="J401" s="171"/>
      <c r="K401" s="173" t="s">
        <v>5</v>
      </c>
      <c r="L401" s="171"/>
      <c r="M401" s="171"/>
      <c r="N401" s="171"/>
      <c r="O401" s="171"/>
      <c r="P401" s="171"/>
      <c r="Q401" s="171"/>
      <c r="R401" s="174"/>
      <c r="T401" s="175"/>
      <c r="U401" s="171"/>
      <c r="V401" s="171"/>
      <c r="W401" s="171"/>
      <c r="X401" s="171"/>
      <c r="Y401" s="171"/>
      <c r="Z401" s="171"/>
      <c r="AA401" s="171"/>
      <c r="AB401" s="171"/>
      <c r="AC401" s="171"/>
      <c r="AD401" s="176"/>
      <c r="AT401" s="177" t="s">
        <v>164</v>
      </c>
      <c r="AU401" s="177" t="s">
        <v>102</v>
      </c>
      <c r="AV401" s="10" t="s">
        <v>86</v>
      </c>
      <c r="AW401" s="10" t="s">
        <v>7</v>
      </c>
      <c r="AX401" s="10" t="s">
        <v>81</v>
      </c>
      <c r="AY401" s="177" t="s">
        <v>156</v>
      </c>
    </row>
    <row r="402" spans="2:65" s="11" customFormat="1" ht="22.5" customHeight="1">
      <c r="B402" s="178"/>
      <c r="C402" s="179"/>
      <c r="D402" s="179"/>
      <c r="E402" s="180" t="s">
        <v>5</v>
      </c>
      <c r="F402" s="278" t="s">
        <v>167</v>
      </c>
      <c r="G402" s="279"/>
      <c r="H402" s="279"/>
      <c r="I402" s="279"/>
      <c r="J402" s="179"/>
      <c r="K402" s="181">
        <v>12.95</v>
      </c>
      <c r="L402" s="179"/>
      <c r="M402" s="179"/>
      <c r="N402" s="179"/>
      <c r="O402" s="179"/>
      <c r="P402" s="179"/>
      <c r="Q402" s="179"/>
      <c r="R402" s="182"/>
      <c r="T402" s="183"/>
      <c r="U402" s="179"/>
      <c r="V402" s="179"/>
      <c r="W402" s="179"/>
      <c r="X402" s="179"/>
      <c r="Y402" s="179"/>
      <c r="Z402" s="179"/>
      <c r="AA402" s="179"/>
      <c r="AB402" s="179"/>
      <c r="AC402" s="179"/>
      <c r="AD402" s="184"/>
      <c r="AT402" s="185" t="s">
        <v>164</v>
      </c>
      <c r="AU402" s="185" t="s">
        <v>102</v>
      </c>
      <c r="AV402" s="11" t="s">
        <v>102</v>
      </c>
      <c r="AW402" s="11" t="s">
        <v>7</v>
      </c>
      <c r="AX402" s="11" t="s">
        <v>81</v>
      </c>
      <c r="AY402" s="185" t="s">
        <v>156</v>
      </c>
    </row>
    <row r="403" spans="2:65" s="12" customFormat="1" ht="22.5" customHeight="1">
      <c r="B403" s="186"/>
      <c r="C403" s="187"/>
      <c r="D403" s="187"/>
      <c r="E403" s="188" t="s">
        <v>5</v>
      </c>
      <c r="F403" s="276" t="s">
        <v>168</v>
      </c>
      <c r="G403" s="277"/>
      <c r="H403" s="277"/>
      <c r="I403" s="277"/>
      <c r="J403" s="187"/>
      <c r="K403" s="189">
        <v>12.95</v>
      </c>
      <c r="L403" s="187"/>
      <c r="M403" s="187"/>
      <c r="N403" s="187"/>
      <c r="O403" s="187"/>
      <c r="P403" s="187"/>
      <c r="Q403" s="187"/>
      <c r="R403" s="190"/>
      <c r="T403" s="191"/>
      <c r="U403" s="187"/>
      <c r="V403" s="187"/>
      <c r="W403" s="187"/>
      <c r="X403" s="187"/>
      <c r="Y403" s="187"/>
      <c r="Z403" s="187"/>
      <c r="AA403" s="187"/>
      <c r="AB403" s="187"/>
      <c r="AC403" s="187"/>
      <c r="AD403" s="192"/>
      <c r="AT403" s="193" t="s">
        <v>164</v>
      </c>
      <c r="AU403" s="193" t="s">
        <v>102</v>
      </c>
      <c r="AV403" s="12" t="s">
        <v>161</v>
      </c>
      <c r="AW403" s="12" t="s">
        <v>7</v>
      </c>
      <c r="AX403" s="12" t="s">
        <v>86</v>
      </c>
      <c r="AY403" s="193" t="s">
        <v>156</v>
      </c>
    </row>
    <row r="404" spans="2:65" s="1" customFormat="1" ht="69.75" customHeight="1">
      <c r="B404" s="131"/>
      <c r="C404" s="162" t="s">
        <v>459</v>
      </c>
      <c r="D404" s="162" t="s">
        <v>157</v>
      </c>
      <c r="E404" s="163" t="s">
        <v>460</v>
      </c>
      <c r="F404" s="271" t="s">
        <v>461</v>
      </c>
      <c r="G404" s="271"/>
      <c r="H404" s="271"/>
      <c r="I404" s="271"/>
      <c r="J404" s="164" t="s">
        <v>211</v>
      </c>
      <c r="K404" s="165">
        <v>1</v>
      </c>
      <c r="L404" s="166">
        <v>0</v>
      </c>
      <c r="M404" s="273">
        <v>0</v>
      </c>
      <c r="N404" s="273"/>
      <c r="O404" s="273"/>
      <c r="P404" s="272">
        <f>ROUND(V404*K404,2)</f>
        <v>0</v>
      </c>
      <c r="Q404" s="272"/>
      <c r="R404" s="134"/>
      <c r="T404" s="167" t="s">
        <v>5</v>
      </c>
      <c r="U404" s="46" t="s">
        <v>44</v>
      </c>
      <c r="V404" s="117">
        <f>L404+M404</f>
        <v>0</v>
      </c>
      <c r="W404" s="117">
        <f>ROUND(L404*K404,2)</f>
        <v>0</v>
      </c>
      <c r="X404" s="117">
        <f>ROUND(M404*K404,2)</f>
        <v>0</v>
      </c>
      <c r="Y404" s="38"/>
      <c r="Z404" s="168">
        <f>Y404*K404</f>
        <v>0</v>
      </c>
      <c r="AA404" s="168">
        <v>0</v>
      </c>
      <c r="AB404" s="168">
        <f>AA404*K404</f>
        <v>0</v>
      </c>
      <c r="AC404" s="168">
        <v>0</v>
      </c>
      <c r="AD404" s="169">
        <f>AC404*K404</f>
        <v>0</v>
      </c>
      <c r="AR404" s="20" t="s">
        <v>161</v>
      </c>
      <c r="AT404" s="20" t="s">
        <v>157</v>
      </c>
      <c r="AU404" s="20" t="s">
        <v>102</v>
      </c>
      <c r="AY404" s="20" t="s">
        <v>156</v>
      </c>
      <c r="BE404" s="104">
        <f>IF(U404="základní",P404,0)</f>
        <v>0</v>
      </c>
      <c r="BF404" s="104">
        <f>IF(U404="snížená",P404,0)</f>
        <v>0</v>
      </c>
      <c r="BG404" s="104">
        <f>IF(U404="zákl. přenesená",P404,0)</f>
        <v>0</v>
      </c>
      <c r="BH404" s="104">
        <f>IF(U404="sníž. přenesená",P404,0)</f>
        <v>0</v>
      </c>
      <c r="BI404" s="104">
        <f>IF(U404="nulová",P404,0)</f>
        <v>0</v>
      </c>
      <c r="BJ404" s="20" t="s">
        <v>86</v>
      </c>
      <c r="BK404" s="104">
        <f>ROUND(V404*K404,2)</f>
        <v>0</v>
      </c>
      <c r="BL404" s="20" t="s">
        <v>161</v>
      </c>
      <c r="BM404" s="20" t="s">
        <v>462</v>
      </c>
    </row>
    <row r="405" spans="2:65" s="1" customFormat="1" ht="82.5" customHeight="1">
      <c r="B405" s="131"/>
      <c r="C405" s="162" t="s">
        <v>463</v>
      </c>
      <c r="D405" s="162" t="s">
        <v>157</v>
      </c>
      <c r="E405" s="163" t="s">
        <v>464</v>
      </c>
      <c r="F405" s="271" t="s">
        <v>465</v>
      </c>
      <c r="G405" s="271"/>
      <c r="H405" s="271"/>
      <c r="I405" s="271"/>
      <c r="J405" s="164" t="s">
        <v>211</v>
      </c>
      <c r="K405" s="165">
        <v>1</v>
      </c>
      <c r="L405" s="166">
        <v>0</v>
      </c>
      <c r="M405" s="273">
        <v>0</v>
      </c>
      <c r="N405" s="273"/>
      <c r="O405" s="273"/>
      <c r="P405" s="272">
        <f>ROUND(V405*K405,2)</f>
        <v>0</v>
      </c>
      <c r="Q405" s="272"/>
      <c r="R405" s="134"/>
      <c r="T405" s="167" t="s">
        <v>5</v>
      </c>
      <c r="U405" s="46" t="s">
        <v>44</v>
      </c>
      <c r="V405" s="117">
        <f>L405+M405</f>
        <v>0</v>
      </c>
      <c r="W405" s="117">
        <f>ROUND(L405*K405,2)</f>
        <v>0</v>
      </c>
      <c r="X405" s="117">
        <f>ROUND(M405*K405,2)</f>
        <v>0</v>
      </c>
      <c r="Y405" s="38"/>
      <c r="Z405" s="168">
        <f>Y405*K405</f>
        <v>0</v>
      </c>
      <c r="AA405" s="168">
        <v>0</v>
      </c>
      <c r="AB405" s="168">
        <f>AA405*K405</f>
        <v>0</v>
      </c>
      <c r="AC405" s="168">
        <v>0</v>
      </c>
      <c r="AD405" s="169">
        <f>AC405*K405</f>
        <v>0</v>
      </c>
      <c r="AR405" s="20" t="s">
        <v>161</v>
      </c>
      <c r="AT405" s="20" t="s">
        <v>157</v>
      </c>
      <c r="AU405" s="20" t="s">
        <v>102</v>
      </c>
      <c r="AY405" s="20" t="s">
        <v>156</v>
      </c>
      <c r="BE405" s="104">
        <f>IF(U405="základní",P405,0)</f>
        <v>0</v>
      </c>
      <c r="BF405" s="104">
        <f>IF(U405="snížená",P405,0)</f>
        <v>0</v>
      </c>
      <c r="BG405" s="104">
        <f>IF(U405="zákl. přenesená",P405,0)</f>
        <v>0</v>
      </c>
      <c r="BH405" s="104">
        <f>IF(U405="sníž. přenesená",P405,0)</f>
        <v>0</v>
      </c>
      <c r="BI405" s="104">
        <f>IF(U405="nulová",P405,0)</f>
        <v>0</v>
      </c>
      <c r="BJ405" s="20" t="s">
        <v>86</v>
      </c>
      <c r="BK405" s="104">
        <f>ROUND(V405*K405,2)</f>
        <v>0</v>
      </c>
      <c r="BL405" s="20" t="s">
        <v>161</v>
      </c>
      <c r="BM405" s="20" t="s">
        <v>466</v>
      </c>
    </row>
    <row r="406" spans="2:65" s="11" customFormat="1" ht="22.5" customHeight="1">
      <c r="B406" s="178"/>
      <c r="C406" s="179"/>
      <c r="D406" s="179"/>
      <c r="E406" s="180" t="s">
        <v>5</v>
      </c>
      <c r="F406" s="274" t="s">
        <v>86</v>
      </c>
      <c r="G406" s="275"/>
      <c r="H406" s="275"/>
      <c r="I406" s="275"/>
      <c r="J406" s="179"/>
      <c r="K406" s="181">
        <v>1</v>
      </c>
      <c r="L406" s="179"/>
      <c r="M406" s="179"/>
      <c r="N406" s="179"/>
      <c r="O406" s="179"/>
      <c r="P406" s="179"/>
      <c r="Q406" s="179"/>
      <c r="R406" s="182"/>
      <c r="T406" s="183"/>
      <c r="U406" s="179"/>
      <c r="V406" s="179"/>
      <c r="W406" s="179"/>
      <c r="X406" s="179"/>
      <c r="Y406" s="179"/>
      <c r="Z406" s="179"/>
      <c r="AA406" s="179"/>
      <c r="AB406" s="179"/>
      <c r="AC406" s="179"/>
      <c r="AD406" s="184"/>
      <c r="AT406" s="185" t="s">
        <v>164</v>
      </c>
      <c r="AU406" s="185" t="s">
        <v>102</v>
      </c>
      <c r="AV406" s="11" t="s">
        <v>102</v>
      </c>
      <c r="AW406" s="11" t="s">
        <v>7</v>
      </c>
      <c r="AX406" s="11" t="s">
        <v>81</v>
      </c>
      <c r="AY406" s="185" t="s">
        <v>156</v>
      </c>
    </row>
    <row r="407" spans="2:65" s="12" customFormat="1" ht="22.5" customHeight="1">
      <c r="B407" s="186"/>
      <c r="C407" s="187"/>
      <c r="D407" s="187"/>
      <c r="E407" s="188" t="s">
        <v>5</v>
      </c>
      <c r="F407" s="276" t="s">
        <v>168</v>
      </c>
      <c r="G407" s="277"/>
      <c r="H407" s="277"/>
      <c r="I407" s="277"/>
      <c r="J407" s="187"/>
      <c r="K407" s="189">
        <v>1</v>
      </c>
      <c r="L407" s="187"/>
      <c r="M407" s="187"/>
      <c r="N407" s="187"/>
      <c r="O407" s="187"/>
      <c r="P407" s="187"/>
      <c r="Q407" s="187"/>
      <c r="R407" s="190"/>
      <c r="T407" s="191"/>
      <c r="U407" s="187"/>
      <c r="V407" s="187"/>
      <c r="W407" s="187"/>
      <c r="X407" s="187"/>
      <c r="Y407" s="187"/>
      <c r="Z407" s="187"/>
      <c r="AA407" s="187"/>
      <c r="AB407" s="187"/>
      <c r="AC407" s="187"/>
      <c r="AD407" s="192"/>
      <c r="AT407" s="193" t="s">
        <v>164</v>
      </c>
      <c r="AU407" s="193" t="s">
        <v>102</v>
      </c>
      <c r="AV407" s="12" t="s">
        <v>161</v>
      </c>
      <c r="AW407" s="12" t="s">
        <v>7</v>
      </c>
      <c r="AX407" s="12" t="s">
        <v>86</v>
      </c>
      <c r="AY407" s="193" t="s">
        <v>156</v>
      </c>
    </row>
    <row r="408" spans="2:65" s="1" customFormat="1" ht="31.5" customHeight="1">
      <c r="B408" s="131"/>
      <c r="C408" s="162" t="s">
        <v>467</v>
      </c>
      <c r="D408" s="162" t="s">
        <v>157</v>
      </c>
      <c r="E408" s="163" t="s">
        <v>468</v>
      </c>
      <c r="F408" s="271" t="s">
        <v>469</v>
      </c>
      <c r="G408" s="271"/>
      <c r="H408" s="271"/>
      <c r="I408" s="271"/>
      <c r="J408" s="164" t="s">
        <v>160</v>
      </c>
      <c r="K408" s="165">
        <v>3</v>
      </c>
      <c r="L408" s="166">
        <v>0</v>
      </c>
      <c r="M408" s="273">
        <v>0</v>
      </c>
      <c r="N408" s="273"/>
      <c r="O408" s="273"/>
      <c r="P408" s="272">
        <f>ROUND(V408*K408,2)</f>
        <v>0</v>
      </c>
      <c r="Q408" s="272"/>
      <c r="R408" s="134"/>
      <c r="T408" s="167" t="s">
        <v>5</v>
      </c>
      <c r="U408" s="46" t="s">
        <v>44</v>
      </c>
      <c r="V408" s="117">
        <f>L408+M408</f>
        <v>0</v>
      </c>
      <c r="W408" s="117">
        <f>ROUND(L408*K408,2)</f>
        <v>0</v>
      </c>
      <c r="X408" s="117">
        <f>ROUND(M408*K408,2)</f>
        <v>0</v>
      </c>
      <c r="Y408" s="38"/>
      <c r="Z408" s="168">
        <f>Y408*K408</f>
        <v>0</v>
      </c>
      <c r="AA408" s="168">
        <v>0</v>
      </c>
      <c r="AB408" s="168">
        <f>AA408*K408</f>
        <v>0</v>
      </c>
      <c r="AC408" s="168">
        <v>0</v>
      </c>
      <c r="AD408" s="169">
        <f>AC408*K408</f>
        <v>0</v>
      </c>
      <c r="AR408" s="20" t="s">
        <v>161</v>
      </c>
      <c r="AT408" s="20" t="s">
        <v>157</v>
      </c>
      <c r="AU408" s="20" t="s">
        <v>102</v>
      </c>
      <c r="AY408" s="20" t="s">
        <v>156</v>
      </c>
      <c r="BE408" s="104">
        <f>IF(U408="základní",P408,0)</f>
        <v>0</v>
      </c>
      <c r="BF408" s="104">
        <f>IF(U408="snížená",P408,0)</f>
        <v>0</v>
      </c>
      <c r="BG408" s="104">
        <f>IF(U408="zákl. přenesená",P408,0)</f>
        <v>0</v>
      </c>
      <c r="BH408" s="104">
        <f>IF(U408="sníž. přenesená",P408,0)</f>
        <v>0</v>
      </c>
      <c r="BI408" s="104">
        <f>IF(U408="nulová",P408,0)</f>
        <v>0</v>
      </c>
      <c r="BJ408" s="20" t="s">
        <v>86</v>
      </c>
      <c r="BK408" s="104">
        <f>ROUND(V408*K408,2)</f>
        <v>0</v>
      </c>
      <c r="BL408" s="20" t="s">
        <v>161</v>
      </c>
      <c r="BM408" s="20" t="s">
        <v>470</v>
      </c>
    </row>
    <row r="409" spans="2:65" s="11" customFormat="1" ht="22.5" customHeight="1">
      <c r="B409" s="178"/>
      <c r="C409" s="179"/>
      <c r="D409" s="179"/>
      <c r="E409" s="180" t="s">
        <v>5</v>
      </c>
      <c r="F409" s="274" t="s">
        <v>445</v>
      </c>
      <c r="G409" s="275"/>
      <c r="H409" s="275"/>
      <c r="I409" s="275"/>
      <c r="J409" s="179"/>
      <c r="K409" s="181">
        <v>3</v>
      </c>
      <c r="L409" s="179"/>
      <c r="M409" s="179"/>
      <c r="N409" s="179"/>
      <c r="O409" s="179"/>
      <c r="P409" s="179"/>
      <c r="Q409" s="179"/>
      <c r="R409" s="182"/>
      <c r="T409" s="183"/>
      <c r="U409" s="179"/>
      <c r="V409" s="179"/>
      <c r="W409" s="179"/>
      <c r="X409" s="179"/>
      <c r="Y409" s="179"/>
      <c r="Z409" s="179"/>
      <c r="AA409" s="179"/>
      <c r="AB409" s="179"/>
      <c r="AC409" s="179"/>
      <c r="AD409" s="184"/>
      <c r="AT409" s="185" t="s">
        <v>164</v>
      </c>
      <c r="AU409" s="185" t="s">
        <v>102</v>
      </c>
      <c r="AV409" s="11" t="s">
        <v>102</v>
      </c>
      <c r="AW409" s="11" t="s">
        <v>7</v>
      </c>
      <c r="AX409" s="11" t="s">
        <v>81</v>
      </c>
      <c r="AY409" s="185" t="s">
        <v>156</v>
      </c>
    </row>
    <row r="410" spans="2:65" s="12" customFormat="1" ht="22.5" customHeight="1">
      <c r="B410" s="186"/>
      <c r="C410" s="187"/>
      <c r="D410" s="187"/>
      <c r="E410" s="188" t="s">
        <v>5</v>
      </c>
      <c r="F410" s="276" t="s">
        <v>168</v>
      </c>
      <c r="G410" s="277"/>
      <c r="H410" s="277"/>
      <c r="I410" s="277"/>
      <c r="J410" s="187"/>
      <c r="K410" s="189">
        <v>3</v>
      </c>
      <c r="L410" s="187"/>
      <c r="M410" s="187"/>
      <c r="N410" s="187"/>
      <c r="O410" s="187"/>
      <c r="P410" s="187"/>
      <c r="Q410" s="187"/>
      <c r="R410" s="190"/>
      <c r="T410" s="191"/>
      <c r="U410" s="187"/>
      <c r="V410" s="187"/>
      <c r="W410" s="187"/>
      <c r="X410" s="187"/>
      <c r="Y410" s="187"/>
      <c r="Z410" s="187"/>
      <c r="AA410" s="187"/>
      <c r="AB410" s="187"/>
      <c r="AC410" s="187"/>
      <c r="AD410" s="192"/>
      <c r="AT410" s="193" t="s">
        <v>164</v>
      </c>
      <c r="AU410" s="193" t="s">
        <v>102</v>
      </c>
      <c r="AV410" s="12" t="s">
        <v>161</v>
      </c>
      <c r="AW410" s="12" t="s">
        <v>7</v>
      </c>
      <c r="AX410" s="12" t="s">
        <v>86</v>
      </c>
      <c r="AY410" s="193" t="s">
        <v>156</v>
      </c>
    </row>
    <row r="411" spans="2:65" s="9" customFormat="1" ht="29.85" customHeight="1">
      <c r="B411" s="150"/>
      <c r="C411" s="151"/>
      <c r="D411" s="161" t="s">
        <v>120</v>
      </c>
      <c r="E411" s="161"/>
      <c r="F411" s="161"/>
      <c r="G411" s="161"/>
      <c r="H411" s="161"/>
      <c r="I411" s="161"/>
      <c r="J411" s="161"/>
      <c r="K411" s="161"/>
      <c r="L411" s="161"/>
      <c r="M411" s="263">
        <f>BK411</f>
        <v>0</v>
      </c>
      <c r="N411" s="264"/>
      <c r="O411" s="264"/>
      <c r="P411" s="264"/>
      <c r="Q411" s="264"/>
      <c r="R411" s="153"/>
      <c r="T411" s="154"/>
      <c r="U411" s="151"/>
      <c r="V411" s="151"/>
      <c r="W411" s="155">
        <f>SUM(W412:W414)</f>
        <v>0</v>
      </c>
      <c r="X411" s="155">
        <f>SUM(X412:X414)</f>
        <v>0</v>
      </c>
      <c r="Y411" s="151"/>
      <c r="Z411" s="156">
        <f>SUM(Z412:Z414)</f>
        <v>0</v>
      </c>
      <c r="AA411" s="151"/>
      <c r="AB411" s="156">
        <f>SUM(AB412:AB414)</f>
        <v>0</v>
      </c>
      <c r="AC411" s="151"/>
      <c r="AD411" s="157">
        <f>SUM(AD412:AD414)</f>
        <v>0</v>
      </c>
      <c r="AR411" s="158" t="s">
        <v>86</v>
      </c>
      <c r="AT411" s="159" t="s">
        <v>80</v>
      </c>
      <c r="AU411" s="159" t="s">
        <v>86</v>
      </c>
      <c r="AY411" s="158" t="s">
        <v>156</v>
      </c>
      <c r="BK411" s="160">
        <f>SUM(BK412:BK414)</f>
        <v>0</v>
      </c>
    </row>
    <row r="412" spans="2:65" s="1" customFormat="1" ht="31.5" customHeight="1">
      <c r="B412" s="131"/>
      <c r="C412" s="162" t="s">
        <v>471</v>
      </c>
      <c r="D412" s="162" t="s">
        <v>157</v>
      </c>
      <c r="E412" s="163" t="s">
        <v>472</v>
      </c>
      <c r="F412" s="271" t="s">
        <v>473</v>
      </c>
      <c r="G412" s="271"/>
      <c r="H412" s="271"/>
      <c r="I412" s="271"/>
      <c r="J412" s="164" t="s">
        <v>225</v>
      </c>
      <c r="K412" s="165">
        <v>4.3680000000000003</v>
      </c>
      <c r="L412" s="166">
        <v>0</v>
      </c>
      <c r="M412" s="273">
        <v>0</v>
      </c>
      <c r="N412" s="273"/>
      <c r="O412" s="273"/>
      <c r="P412" s="272">
        <f>ROUND(V412*K412,2)</f>
        <v>0</v>
      </c>
      <c r="Q412" s="272"/>
      <c r="R412" s="134"/>
      <c r="T412" s="167" t="s">
        <v>5</v>
      </c>
      <c r="U412" s="46" t="s">
        <v>44</v>
      </c>
      <c r="V412" s="117">
        <f>L412+M412</f>
        <v>0</v>
      </c>
      <c r="W412" s="117">
        <f>ROUND(L412*K412,2)</f>
        <v>0</v>
      </c>
      <c r="X412" s="117">
        <f>ROUND(M412*K412,2)</f>
        <v>0</v>
      </c>
      <c r="Y412" s="38"/>
      <c r="Z412" s="168">
        <f>Y412*K412</f>
        <v>0</v>
      </c>
      <c r="AA412" s="168">
        <v>0</v>
      </c>
      <c r="AB412" s="168">
        <f>AA412*K412</f>
        <v>0</v>
      </c>
      <c r="AC412" s="168">
        <v>0</v>
      </c>
      <c r="AD412" s="169">
        <f>AC412*K412</f>
        <v>0</v>
      </c>
      <c r="AR412" s="20" t="s">
        <v>161</v>
      </c>
      <c r="AT412" s="20" t="s">
        <v>157</v>
      </c>
      <c r="AU412" s="20" t="s">
        <v>102</v>
      </c>
      <c r="AY412" s="20" t="s">
        <v>156</v>
      </c>
      <c r="BE412" s="104">
        <f>IF(U412="základní",P412,0)</f>
        <v>0</v>
      </c>
      <c r="BF412" s="104">
        <f>IF(U412="snížená",P412,0)</f>
        <v>0</v>
      </c>
      <c r="BG412" s="104">
        <f>IF(U412="zákl. přenesená",P412,0)</f>
        <v>0</v>
      </c>
      <c r="BH412" s="104">
        <f>IF(U412="sníž. přenesená",P412,0)</f>
        <v>0</v>
      </c>
      <c r="BI412" s="104">
        <f>IF(U412="nulová",P412,0)</f>
        <v>0</v>
      </c>
      <c r="BJ412" s="20" t="s">
        <v>86</v>
      </c>
      <c r="BK412" s="104">
        <f>ROUND(V412*K412,2)</f>
        <v>0</v>
      </c>
      <c r="BL412" s="20" t="s">
        <v>161</v>
      </c>
      <c r="BM412" s="20" t="s">
        <v>474</v>
      </c>
    </row>
    <row r="413" spans="2:65" s="1" customFormat="1" ht="31.5" customHeight="1">
      <c r="B413" s="131"/>
      <c r="C413" s="162" t="s">
        <v>475</v>
      </c>
      <c r="D413" s="162" t="s">
        <v>157</v>
      </c>
      <c r="E413" s="163" t="s">
        <v>476</v>
      </c>
      <c r="F413" s="271" t="s">
        <v>477</v>
      </c>
      <c r="G413" s="271"/>
      <c r="H413" s="271"/>
      <c r="I413" s="271"/>
      <c r="J413" s="164" t="s">
        <v>225</v>
      </c>
      <c r="K413" s="165">
        <v>4.3680000000000003</v>
      </c>
      <c r="L413" s="166">
        <v>0</v>
      </c>
      <c r="M413" s="273">
        <v>0</v>
      </c>
      <c r="N413" s="273"/>
      <c r="O413" s="273"/>
      <c r="P413" s="272">
        <f>ROUND(V413*K413,2)</f>
        <v>0</v>
      </c>
      <c r="Q413" s="272"/>
      <c r="R413" s="134"/>
      <c r="T413" s="167" t="s">
        <v>5</v>
      </c>
      <c r="U413" s="46" t="s">
        <v>44</v>
      </c>
      <c r="V413" s="117">
        <f>L413+M413</f>
        <v>0</v>
      </c>
      <c r="W413" s="117">
        <f>ROUND(L413*K413,2)</f>
        <v>0</v>
      </c>
      <c r="X413" s="117">
        <f>ROUND(M413*K413,2)</f>
        <v>0</v>
      </c>
      <c r="Y413" s="38"/>
      <c r="Z413" s="168">
        <f>Y413*K413</f>
        <v>0</v>
      </c>
      <c r="AA413" s="168">
        <v>0</v>
      </c>
      <c r="AB413" s="168">
        <f>AA413*K413</f>
        <v>0</v>
      </c>
      <c r="AC413" s="168">
        <v>0</v>
      </c>
      <c r="AD413" s="169">
        <f>AC413*K413</f>
        <v>0</v>
      </c>
      <c r="AR413" s="20" t="s">
        <v>161</v>
      </c>
      <c r="AT413" s="20" t="s">
        <v>157</v>
      </c>
      <c r="AU413" s="20" t="s">
        <v>102</v>
      </c>
      <c r="AY413" s="20" t="s">
        <v>156</v>
      </c>
      <c r="BE413" s="104">
        <f>IF(U413="základní",P413,0)</f>
        <v>0</v>
      </c>
      <c r="BF413" s="104">
        <f>IF(U413="snížená",P413,0)</f>
        <v>0</v>
      </c>
      <c r="BG413" s="104">
        <f>IF(U413="zákl. přenesená",P413,0)</f>
        <v>0</v>
      </c>
      <c r="BH413" s="104">
        <f>IF(U413="sníž. přenesená",P413,0)</f>
        <v>0</v>
      </c>
      <c r="BI413" s="104">
        <f>IF(U413="nulová",P413,0)</f>
        <v>0</v>
      </c>
      <c r="BJ413" s="20" t="s">
        <v>86</v>
      </c>
      <c r="BK413" s="104">
        <f>ROUND(V413*K413,2)</f>
        <v>0</v>
      </c>
      <c r="BL413" s="20" t="s">
        <v>161</v>
      </c>
      <c r="BM413" s="20" t="s">
        <v>478</v>
      </c>
    </row>
    <row r="414" spans="2:65" s="1" customFormat="1" ht="31.5" customHeight="1">
      <c r="B414" s="131"/>
      <c r="C414" s="162" t="s">
        <v>479</v>
      </c>
      <c r="D414" s="162" t="s">
        <v>157</v>
      </c>
      <c r="E414" s="163" t="s">
        <v>480</v>
      </c>
      <c r="F414" s="271" t="s">
        <v>481</v>
      </c>
      <c r="G414" s="271"/>
      <c r="H414" s="271"/>
      <c r="I414" s="271"/>
      <c r="J414" s="164" t="s">
        <v>225</v>
      </c>
      <c r="K414" s="165">
        <v>4.3680000000000003</v>
      </c>
      <c r="L414" s="166">
        <v>0</v>
      </c>
      <c r="M414" s="273">
        <v>0</v>
      </c>
      <c r="N414" s="273"/>
      <c r="O414" s="273"/>
      <c r="P414" s="272">
        <f>ROUND(V414*K414,2)</f>
        <v>0</v>
      </c>
      <c r="Q414" s="272"/>
      <c r="R414" s="134"/>
      <c r="T414" s="167" t="s">
        <v>5</v>
      </c>
      <c r="U414" s="46" t="s">
        <v>44</v>
      </c>
      <c r="V414" s="117">
        <f>L414+M414</f>
        <v>0</v>
      </c>
      <c r="W414" s="117">
        <f>ROUND(L414*K414,2)</f>
        <v>0</v>
      </c>
      <c r="X414" s="117">
        <f>ROUND(M414*K414,2)</f>
        <v>0</v>
      </c>
      <c r="Y414" s="38"/>
      <c r="Z414" s="168">
        <f>Y414*K414</f>
        <v>0</v>
      </c>
      <c r="AA414" s="168">
        <v>0</v>
      </c>
      <c r="AB414" s="168">
        <f>AA414*K414</f>
        <v>0</v>
      </c>
      <c r="AC414" s="168">
        <v>0</v>
      </c>
      <c r="AD414" s="169">
        <f>AC414*K414</f>
        <v>0</v>
      </c>
      <c r="AR414" s="20" t="s">
        <v>161</v>
      </c>
      <c r="AT414" s="20" t="s">
        <v>157</v>
      </c>
      <c r="AU414" s="20" t="s">
        <v>102</v>
      </c>
      <c r="AY414" s="20" t="s">
        <v>156</v>
      </c>
      <c r="BE414" s="104">
        <f>IF(U414="základní",P414,0)</f>
        <v>0</v>
      </c>
      <c r="BF414" s="104">
        <f>IF(U414="snížená",P414,0)</f>
        <v>0</v>
      </c>
      <c r="BG414" s="104">
        <f>IF(U414="zákl. přenesená",P414,0)</f>
        <v>0</v>
      </c>
      <c r="BH414" s="104">
        <f>IF(U414="sníž. přenesená",P414,0)</f>
        <v>0</v>
      </c>
      <c r="BI414" s="104">
        <f>IF(U414="nulová",P414,0)</f>
        <v>0</v>
      </c>
      <c r="BJ414" s="20" t="s">
        <v>86</v>
      </c>
      <c r="BK414" s="104">
        <f>ROUND(V414*K414,2)</f>
        <v>0</v>
      </c>
      <c r="BL414" s="20" t="s">
        <v>161</v>
      </c>
      <c r="BM414" s="20" t="s">
        <v>482</v>
      </c>
    </row>
    <row r="415" spans="2:65" s="9" customFormat="1" ht="29.85" customHeight="1">
      <c r="B415" s="150"/>
      <c r="C415" s="151"/>
      <c r="D415" s="161" t="s">
        <v>121</v>
      </c>
      <c r="E415" s="161"/>
      <c r="F415" s="161"/>
      <c r="G415" s="161"/>
      <c r="H415" s="161"/>
      <c r="I415" s="161"/>
      <c r="J415" s="161"/>
      <c r="K415" s="161"/>
      <c r="L415" s="161"/>
      <c r="M415" s="265">
        <f>BK415</f>
        <v>0</v>
      </c>
      <c r="N415" s="266"/>
      <c r="O415" s="266"/>
      <c r="P415" s="266"/>
      <c r="Q415" s="266"/>
      <c r="R415" s="153"/>
      <c r="T415" s="154"/>
      <c r="U415" s="151"/>
      <c r="V415" s="151"/>
      <c r="W415" s="155">
        <f>W416</f>
        <v>0</v>
      </c>
      <c r="X415" s="155">
        <f>X416</f>
        <v>0</v>
      </c>
      <c r="Y415" s="151"/>
      <c r="Z415" s="156">
        <f>Z416</f>
        <v>0</v>
      </c>
      <c r="AA415" s="151"/>
      <c r="AB415" s="156">
        <f>AB416</f>
        <v>0</v>
      </c>
      <c r="AC415" s="151"/>
      <c r="AD415" s="157">
        <f>AD416</f>
        <v>0</v>
      </c>
      <c r="AR415" s="158" t="s">
        <v>86</v>
      </c>
      <c r="AT415" s="159" t="s">
        <v>80</v>
      </c>
      <c r="AU415" s="159" t="s">
        <v>86</v>
      </c>
      <c r="AY415" s="158" t="s">
        <v>156</v>
      </c>
      <c r="BK415" s="160">
        <f>BK416</f>
        <v>0</v>
      </c>
    </row>
    <row r="416" spans="2:65" s="1" customFormat="1" ht="22.5" customHeight="1">
      <c r="B416" s="131"/>
      <c r="C416" s="162" t="s">
        <v>483</v>
      </c>
      <c r="D416" s="162" t="s">
        <v>157</v>
      </c>
      <c r="E416" s="163" t="s">
        <v>484</v>
      </c>
      <c r="F416" s="271" t="s">
        <v>485</v>
      </c>
      <c r="G416" s="271"/>
      <c r="H416" s="271"/>
      <c r="I416" s="271"/>
      <c r="J416" s="164" t="s">
        <v>225</v>
      </c>
      <c r="K416" s="165">
        <v>161.86000000000001</v>
      </c>
      <c r="L416" s="166">
        <v>0</v>
      </c>
      <c r="M416" s="273">
        <v>0</v>
      </c>
      <c r="N416" s="273"/>
      <c r="O416" s="273"/>
      <c r="P416" s="272">
        <f>ROUND(V416*K416,2)</f>
        <v>0</v>
      </c>
      <c r="Q416" s="272"/>
      <c r="R416" s="134"/>
      <c r="T416" s="167" t="s">
        <v>5</v>
      </c>
      <c r="U416" s="46" t="s">
        <v>44</v>
      </c>
      <c r="V416" s="117">
        <f>L416+M416</f>
        <v>0</v>
      </c>
      <c r="W416" s="117">
        <f>ROUND(L416*K416,2)</f>
        <v>0</v>
      </c>
      <c r="X416" s="117">
        <f>ROUND(M416*K416,2)</f>
        <v>0</v>
      </c>
      <c r="Y416" s="38"/>
      <c r="Z416" s="168">
        <f>Y416*K416</f>
        <v>0</v>
      </c>
      <c r="AA416" s="168">
        <v>0</v>
      </c>
      <c r="AB416" s="168">
        <f>AA416*K416</f>
        <v>0</v>
      </c>
      <c r="AC416" s="168">
        <v>0</v>
      </c>
      <c r="AD416" s="169">
        <f>AC416*K416</f>
        <v>0</v>
      </c>
      <c r="AR416" s="20" t="s">
        <v>161</v>
      </c>
      <c r="AT416" s="20" t="s">
        <v>157</v>
      </c>
      <c r="AU416" s="20" t="s">
        <v>102</v>
      </c>
      <c r="AY416" s="20" t="s">
        <v>156</v>
      </c>
      <c r="BE416" s="104">
        <f>IF(U416="základní",P416,0)</f>
        <v>0</v>
      </c>
      <c r="BF416" s="104">
        <f>IF(U416="snížená",P416,0)</f>
        <v>0</v>
      </c>
      <c r="BG416" s="104">
        <f>IF(U416="zákl. přenesená",P416,0)</f>
        <v>0</v>
      </c>
      <c r="BH416" s="104">
        <f>IF(U416="sníž. přenesená",P416,0)</f>
        <v>0</v>
      </c>
      <c r="BI416" s="104">
        <f>IF(U416="nulová",P416,0)</f>
        <v>0</v>
      </c>
      <c r="BJ416" s="20" t="s">
        <v>86</v>
      </c>
      <c r="BK416" s="104">
        <f>ROUND(V416*K416,2)</f>
        <v>0</v>
      </c>
      <c r="BL416" s="20" t="s">
        <v>161</v>
      </c>
      <c r="BM416" s="20" t="s">
        <v>486</v>
      </c>
    </row>
    <row r="417" spans="2:65" s="9" customFormat="1" ht="37.35" customHeight="1">
      <c r="B417" s="150"/>
      <c r="C417" s="151"/>
      <c r="D417" s="152" t="s">
        <v>122</v>
      </c>
      <c r="E417" s="152"/>
      <c r="F417" s="152"/>
      <c r="G417" s="152"/>
      <c r="H417" s="152"/>
      <c r="I417" s="152"/>
      <c r="J417" s="152"/>
      <c r="K417" s="152"/>
      <c r="L417" s="152"/>
      <c r="M417" s="267">
        <f>BK417</f>
        <v>0</v>
      </c>
      <c r="N417" s="268"/>
      <c r="O417" s="268"/>
      <c r="P417" s="268"/>
      <c r="Q417" s="268"/>
      <c r="R417" s="153"/>
      <c r="T417" s="154"/>
      <c r="U417" s="151"/>
      <c r="V417" s="151"/>
      <c r="W417" s="155">
        <f>W418+W428</f>
        <v>0</v>
      </c>
      <c r="X417" s="155">
        <f>X418+X428</f>
        <v>0</v>
      </c>
      <c r="Y417" s="151"/>
      <c r="Z417" s="156">
        <f>Z418+Z428</f>
        <v>0</v>
      </c>
      <c r="AA417" s="151"/>
      <c r="AB417" s="156">
        <f>AB418+AB428</f>
        <v>2.2338E-2</v>
      </c>
      <c r="AC417" s="151"/>
      <c r="AD417" s="157">
        <f>AD418+AD428</f>
        <v>0</v>
      </c>
      <c r="AR417" s="158" t="s">
        <v>102</v>
      </c>
      <c r="AT417" s="159" t="s">
        <v>80</v>
      </c>
      <c r="AU417" s="159" t="s">
        <v>81</v>
      </c>
      <c r="AY417" s="158" t="s">
        <v>156</v>
      </c>
      <c r="BK417" s="160">
        <f>BK418+BK428</f>
        <v>0</v>
      </c>
    </row>
    <row r="418" spans="2:65" s="9" customFormat="1" ht="19.899999999999999" customHeight="1">
      <c r="B418" s="150"/>
      <c r="C418" s="151"/>
      <c r="D418" s="161" t="s">
        <v>123</v>
      </c>
      <c r="E418" s="161"/>
      <c r="F418" s="161"/>
      <c r="G418" s="161"/>
      <c r="H418" s="161"/>
      <c r="I418" s="161"/>
      <c r="J418" s="161"/>
      <c r="K418" s="161"/>
      <c r="L418" s="161"/>
      <c r="M418" s="263">
        <f>BK418</f>
        <v>0</v>
      </c>
      <c r="N418" s="264"/>
      <c r="O418" s="264"/>
      <c r="P418" s="264"/>
      <c r="Q418" s="264"/>
      <c r="R418" s="153"/>
      <c r="T418" s="154"/>
      <c r="U418" s="151"/>
      <c r="V418" s="151"/>
      <c r="W418" s="155">
        <f>SUM(W419:W427)</f>
        <v>0</v>
      </c>
      <c r="X418" s="155">
        <f>SUM(X419:X427)</f>
        <v>0</v>
      </c>
      <c r="Y418" s="151"/>
      <c r="Z418" s="156">
        <f>SUM(Z419:Z427)</f>
        <v>0</v>
      </c>
      <c r="AA418" s="151"/>
      <c r="AB418" s="156">
        <f>SUM(AB419:AB427)</f>
        <v>2.2338E-2</v>
      </c>
      <c r="AC418" s="151"/>
      <c r="AD418" s="157">
        <f>SUM(AD419:AD427)</f>
        <v>0</v>
      </c>
      <c r="AR418" s="158" t="s">
        <v>102</v>
      </c>
      <c r="AT418" s="159" t="s">
        <v>80</v>
      </c>
      <c r="AU418" s="159" t="s">
        <v>86</v>
      </c>
      <c r="AY418" s="158" t="s">
        <v>156</v>
      </c>
      <c r="BK418" s="160">
        <f>SUM(BK419:BK427)</f>
        <v>0</v>
      </c>
    </row>
    <row r="419" spans="2:65" s="1" customFormat="1" ht="31.5" customHeight="1">
      <c r="B419" s="131"/>
      <c r="C419" s="162" t="s">
        <v>487</v>
      </c>
      <c r="D419" s="162" t="s">
        <v>157</v>
      </c>
      <c r="E419" s="163" t="s">
        <v>488</v>
      </c>
      <c r="F419" s="271" t="s">
        <v>489</v>
      </c>
      <c r="G419" s="271"/>
      <c r="H419" s="271"/>
      <c r="I419" s="271"/>
      <c r="J419" s="164" t="s">
        <v>160</v>
      </c>
      <c r="K419" s="165">
        <v>31.024999999999999</v>
      </c>
      <c r="L419" s="166">
        <v>0</v>
      </c>
      <c r="M419" s="273">
        <v>0</v>
      </c>
      <c r="N419" s="273"/>
      <c r="O419" s="273"/>
      <c r="P419" s="272">
        <f>ROUND(V419*K419,2)</f>
        <v>0</v>
      </c>
      <c r="Q419" s="272"/>
      <c r="R419" s="134"/>
      <c r="T419" s="167" t="s">
        <v>5</v>
      </c>
      <c r="U419" s="46" t="s">
        <v>44</v>
      </c>
      <c r="V419" s="117">
        <f>L419+M419</f>
        <v>0</v>
      </c>
      <c r="W419" s="117">
        <f>ROUND(L419*K419,2)</f>
        <v>0</v>
      </c>
      <c r="X419" s="117">
        <f>ROUND(M419*K419,2)</f>
        <v>0</v>
      </c>
      <c r="Y419" s="38"/>
      <c r="Z419" s="168">
        <f>Y419*K419</f>
        <v>0</v>
      </c>
      <c r="AA419" s="168">
        <v>7.2000000000000005E-4</v>
      </c>
      <c r="AB419" s="168">
        <f>AA419*K419</f>
        <v>2.2338E-2</v>
      </c>
      <c r="AC419" s="168">
        <v>0</v>
      </c>
      <c r="AD419" s="169">
        <f>AC419*K419</f>
        <v>0</v>
      </c>
      <c r="AR419" s="20" t="s">
        <v>249</v>
      </c>
      <c r="AT419" s="20" t="s">
        <v>157</v>
      </c>
      <c r="AU419" s="20" t="s">
        <v>102</v>
      </c>
      <c r="AY419" s="20" t="s">
        <v>156</v>
      </c>
      <c r="BE419" s="104">
        <f>IF(U419="základní",P419,0)</f>
        <v>0</v>
      </c>
      <c r="BF419" s="104">
        <f>IF(U419="snížená",P419,0)</f>
        <v>0</v>
      </c>
      <c r="BG419" s="104">
        <f>IF(U419="zákl. přenesená",P419,0)</f>
        <v>0</v>
      </c>
      <c r="BH419" s="104">
        <f>IF(U419="sníž. přenesená",P419,0)</f>
        <v>0</v>
      </c>
      <c r="BI419" s="104">
        <f>IF(U419="nulová",P419,0)</f>
        <v>0</v>
      </c>
      <c r="BJ419" s="20" t="s">
        <v>86</v>
      </c>
      <c r="BK419" s="104">
        <f>ROUND(V419*K419,2)</f>
        <v>0</v>
      </c>
      <c r="BL419" s="20" t="s">
        <v>249</v>
      </c>
      <c r="BM419" s="20" t="s">
        <v>490</v>
      </c>
    </row>
    <row r="420" spans="2:65" s="10" customFormat="1" ht="22.5" customHeight="1">
      <c r="B420" s="170"/>
      <c r="C420" s="171"/>
      <c r="D420" s="171"/>
      <c r="E420" s="172" t="s">
        <v>5</v>
      </c>
      <c r="F420" s="282" t="s">
        <v>190</v>
      </c>
      <c r="G420" s="283"/>
      <c r="H420" s="283"/>
      <c r="I420" s="283"/>
      <c r="J420" s="171"/>
      <c r="K420" s="173" t="s">
        <v>5</v>
      </c>
      <c r="L420" s="171"/>
      <c r="M420" s="171"/>
      <c r="N420" s="171"/>
      <c r="O420" s="171"/>
      <c r="P420" s="171"/>
      <c r="Q420" s="171"/>
      <c r="R420" s="174"/>
      <c r="T420" s="175"/>
      <c r="U420" s="171"/>
      <c r="V420" s="171"/>
      <c r="W420" s="171"/>
      <c r="X420" s="171"/>
      <c r="Y420" s="171"/>
      <c r="Z420" s="171"/>
      <c r="AA420" s="171"/>
      <c r="AB420" s="171"/>
      <c r="AC420" s="171"/>
      <c r="AD420" s="176"/>
      <c r="AT420" s="177" t="s">
        <v>164</v>
      </c>
      <c r="AU420" s="177" t="s">
        <v>102</v>
      </c>
      <c r="AV420" s="10" t="s">
        <v>86</v>
      </c>
      <c r="AW420" s="10" t="s">
        <v>7</v>
      </c>
      <c r="AX420" s="10" t="s">
        <v>81</v>
      </c>
      <c r="AY420" s="177" t="s">
        <v>156</v>
      </c>
    </row>
    <row r="421" spans="2:65" s="11" customFormat="1" ht="22.5" customHeight="1">
      <c r="B421" s="178"/>
      <c r="C421" s="179"/>
      <c r="D421" s="179"/>
      <c r="E421" s="180" t="s">
        <v>5</v>
      </c>
      <c r="F421" s="278" t="s">
        <v>491</v>
      </c>
      <c r="G421" s="279"/>
      <c r="H421" s="279"/>
      <c r="I421" s="279"/>
      <c r="J421" s="179"/>
      <c r="K421" s="181">
        <v>17.100000000000001</v>
      </c>
      <c r="L421" s="179"/>
      <c r="M421" s="179"/>
      <c r="N421" s="179"/>
      <c r="O421" s="179"/>
      <c r="P421" s="179"/>
      <c r="Q421" s="179"/>
      <c r="R421" s="182"/>
      <c r="T421" s="183"/>
      <c r="U421" s="179"/>
      <c r="V421" s="179"/>
      <c r="W421" s="179"/>
      <c r="X421" s="179"/>
      <c r="Y421" s="179"/>
      <c r="Z421" s="179"/>
      <c r="AA421" s="179"/>
      <c r="AB421" s="179"/>
      <c r="AC421" s="179"/>
      <c r="AD421" s="184"/>
      <c r="AT421" s="185" t="s">
        <v>164</v>
      </c>
      <c r="AU421" s="185" t="s">
        <v>102</v>
      </c>
      <c r="AV421" s="11" t="s">
        <v>102</v>
      </c>
      <c r="AW421" s="11" t="s">
        <v>7</v>
      </c>
      <c r="AX421" s="11" t="s">
        <v>81</v>
      </c>
      <c r="AY421" s="185" t="s">
        <v>156</v>
      </c>
    </row>
    <row r="422" spans="2:65" s="10" customFormat="1" ht="22.5" customHeight="1">
      <c r="B422" s="170"/>
      <c r="C422" s="171"/>
      <c r="D422" s="171"/>
      <c r="E422" s="172" t="s">
        <v>5</v>
      </c>
      <c r="F422" s="280" t="s">
        <v>192</v>
      </c>
      <c r="G422" s="281"/>
      <c r="H422" s="281"/>
      <c r="I422" s="281"/>
      <c r="J422" s="171"/>
      <c r="K422" s="173" t="s">
        <v>5</v>
      </c>
      <c r="L422" s="171"/>
      <c r="M422" s="171"/>
      <c r="N422" s="171"/>
      <c r="O422" s="171"/>
      <c r="P422" s="171"/>
      <c r="Q422" s="171"/>
      <c r="R422" s="174"/>
      <c r="T422" s="175"/>
      <c r="U422" s="171"/>
      <c r="V422" s="171"/>
      <c r="W422" s="171"/>
      <c r="X422" s="171"/>
      <c r="Y422" s="171"/>
      <c r="Z422" s="171"/>
      <c r="AA422" s="171"/>
      <c r="AB422" s="171"/>
      <c r="AC422" s="171"/>
      <c r="AD422" s="176"/>
      <c r="AT422" s="177" t="s">
        <v>164</v>
      </c>
      <c r="AU422" s="177" t="s">
        <v>102</v>
      </c>
      <c r="AV422" s="10" t="s">
        <v>86</v>
      </c>
      <c r="AW422" s="10" t="s">
        <v>7</v>
      </c>
      <c r="AX422" s="10" t="s">
        <v>81</v>
      </c>
      <c r="AY422" s="177" t="s">
        <v>156</v>
      </c>
    </row>
    <row r="423" spans="2:65" s="11" customFormat="1" ht="22.5" customHeight="1">
      <c r="B423" s="178"/>
      <c r="C423" s="179"/>
      <c r="D423" s="179"/>
      <c r="E423" s="180" t="s">
        <v>5</v>
      </c>
      <c r="F423" s="278" t="s">
        <v>492</v>
      </c>
      <c r="G423" s="279"/>
      <c r="H423" s="279"/>
      <c r="I423" s="279"/>
      <c r="J423" s="179"/>
      <c r="K423" s="181">
        <v>11.05</v>
      </c>
      <c r="L423" s="179"/>
      <c r="M423" s="179"/>
      <c r="N423" s="179"/>
      <c r="O423" s="179"/>
      <c r="P423" s="179"/>
      <c r="Q423" s="179"/>
      <c r="R423" s="182"/>
      <c r="T423" s="183"/>
      <c r="U423" s="179"/>
      <c r="V423" s="179"/>
      <c r="W423" s="179"/>
      <c r="X423" s="179"/>
      <c r="Y423" s="179"/>
      <c r="Z423" s="179"/>
      <c r="AA423" s="179"/>
      <c r="AB423" s="179"/>
      <c r="AC423" s="179"/>
      <c r="AD423" s="184"/>
      <c r="AT423" s="185" t="s">
        <v>164</v>
      </c>
      <c r="AU423" s="185" t="s">
        <v>102</v>
      </c>
      <c r="AV423" s="11" t="s">
        <v>102</v>
      </c>
      <c r="AW423" s="11" t="s">
        <v>7</v>
      </c>
      <c r="AX423" s="11" t="s">
        <v>81</v>
      </c>
      <c r="AY423" s="185" t="s">
        <v>156</v>
      </c>
    </row>
    <row r="424" spans="2:65" s="10" customFormat="1" ht="22.5" customHeight="1">
      <c r="B424" s="170"/>
      <c r="C424" s="171"/>
      <c r="D424" s="171"/>
      <c r="E424" s="172" t="s">
        <v>5</v>
      </c>
      <c r="F424" s="280" t="s">
        <v>194</v>
      </c>
      <c r="G424" s="281"/>
      <c r="H424" s="281"/>
      <c r="I424" s="281"/>
      <c r="J424" s="171"/>
      <c r="K424" s="173" t="s">
        <v>5</v>
      </c>
      <c r="L424" s="171"/>
      <c r="M424" s="171"/>
      <c r="N424" s="171"/>
      <c r="O424" s="171"/>
      <c r="P424" s="171"/>
      <c r="Q424" s="171"/>
      <c r="R424" s="174"/>
      <c r="T424" s="175"/>
      <c r="U424" s="171"/>
      <c r="V424" s="171"/>
      <c r="W424" s="171"/>
      <c r="X424" s="171"/>
      <c r="Y424" s="171"/>
      <c r="Z424" s="171"/>
      <c r="AA424" s="171"/>
      <c r="AB424" s="171"/>
      <c r="AC424" s="171"/>
      <c r="AD424" s="176"/>
      <c r="AT424" s="177" t="s">
        <v>164</v>
      </c>
      <c r="AU424" s="177" t="s">
        <v>102</v>
      </c>
      <c r="AV424" s="10" t="s">
        <v>86</v>
      </c>
      <c r="AW424" s="10" t="s">
        <v>7</v>
      </c>
      <c r="AX424" s="10" t="s">
        <v>81</v>
      </c>
      <c r="AY424" s="177" t="s">
        <v>156</v>
      </c>
    </row>
    <row r="425" spans="2:65" s="11" customFormat="1" ht="22.5" customHeight="1">
      <c r="B425" s="178"/>
      <c r="C425" s="179"/>
      <c r="D425" s="179"/>
      <c r="E425" s="180" t="s">
        <v>5</v>
      </c>
      <c r="F425" s="278" t="s">
        <v>312</v>
      </c>
      <c r="G425" s="279"/>
      <c r="H425" s="279"/>
      <c r="I425" s="279"/>
      <c r="J425" s="179"/>
      <c r="K425" s="181">
        <v>2.875</v>
      </c>
      <c r="L425" s="179"/>
      <c r="M425" s="179"/>
      <c r="N425" s="179"/>
      <c r="O425" s="179"/>
      <c r="P425" s="179"/>
      <c r="Q425" s="179"/>
      <c r="R425" s="182"/>
      <c r="T425" s="183"/>
      <c r="U425" s="179"/>
      <c r="V425" s="179"/>
      <c r="W425" s="179"/>
      <c r="X425" s="179"/>
      <c r="Y425" s="179"/>
      <c r="Z425" s="179"/>
      <c r="AA425" s="179"/>
      <c r="AB425" s="179"/>
      <c r="AC425" s="179"/>
      <c r="AD425" s="184"/>
      <c r="AT425" s="185" t="s">
        <v>164</v>
      </c>
      <c r="AU425" s="185" t="s">
        <v>102</v>
      </c>
      <c r="AV425" s="11" t="s">
        <v>102</v>
      </c>
      <c r="AW425" s="11" t="s">
        <v>7</v>
      </c>
      <c r="AX425" s="11" t="s">
        <v>81</v>
      </c>
      <c r="AY425" s="185" t="s">
        <v>156</v>
      </c>
    </row>
    <row r="426" spans="2:65" s="12" customFormat="1" ht="22.5" customHeight="1">
      <c r="B426" s="186"/>
      <c r="C426" s="187"/>
      <c r="D426" s="187"/>
      <c r="E426" s="188" t="s">
        <v>5</v>
      </c>
      <c r="F426" s="276" t="s">
        <v>168</v>
      </c>
      <c r="G426" s="277"/>
      <c r="H426" s="277"/>
      <c r="I426" s="277"/>
      <c r="J426" s="187"/>
      <c r="K426" s="189">
        <v>31.024999999999999</v>
      </c>
      <c r="L426" s="187"/>
      <c r="M426" s="187"/>
      <c r="N426" s="187"/>
      <c r="O426" s="187"/>
      <c r="P426" s="187"/>
      <c r="Q426" s="187"/>
      <c r="R426" s="190"/>
      <c r="T426" s="191"/>
      <c r="U426" s="187"/>
      <c r="V426" s="187"/>
      <c r="W426" s="187"/>
      <c r="X426" s="187"/>
      <c r="Y426" s="187"/>
      <c r="Z426" s="187"/>
      <c r="AA426" s="187"/>
      <c r="AB426" s="187"/>
      <c r="AC426" s="187"/>
      <c r="AD426" s="192"/>
      <c r="AT426" s="193" t="s">
        <v>164</v>
      </c>
      <c r="AU426" s="193" t="s">
        <v>102</v>
      </c>
      <c r="AV426" s="12" t="s">
        <v>161</v>
      </c>
      <c r="AW426" s="12" t="s">
        <v>7</v>
      </c>
      <c r="AX426" s="12" t="s">
        <v>86</v>
      </c>
      <c r="AY426" s="193" t="s">
        <v>156</v>
      </c>
    </row>
    <row r="427" spans="2:65" s="1" customFormat="1" ht="31.5" customHeight="1">
      <c r="B427" s="131"/>
      <c r="C427" s="162" t="s">
        <v>493</v>
      </c>
      <c r="D427" s="162" t="s">
        <v>157</v>
      </c>
      <c r="E427" s="163" t="s">
        <v>494</v>
      </c>
      <c r="F427" s="271" t="s">
        <v>495</v>
      </c>
      <c r="G427" s="271"/>
      <c r="H427" s="271"/>
      <c r="I427" s="271"/>
      <c r="J427" s="164" t="s">
        <v>496</v>
      </c>
      <c r="K427" s="199">
        <v>0</v>
      </c>
      <c r="L427" s="166">
        <v>0</v>
      </c>
      <c r="M427" s="273">
        <v>0</v>
      </c>
      <c r="N427" s="273"/>
      <c r="O427" s="273"/>
      <c r="P427" s="272">
        <f>ROUND(V427*K427,2)</f>
        <v>0</v>
      </c>
      <c r="Q427" s="272"/>
      <c r="R427" s="134"/>
      <c r="T427" s="167" t="s">
        <v>5</v>
      </c>
      <c r="U427" s="46" t="s">
        <v>44</v>
      </c>
      <c r="V427" s="117">
        <f>L427+M427</f>
        <v>0</v>
      </c>
      <c r="W427" s="117">
        <f>ROUND(L427*K427,2)</f>
        <v>0</v>
      </c>
      <c r="X427" s="117">
        <f>ROUND(M427*K427,2)</f>
        <v>0</v>
      </c>
      <c r="Y427" s="38"/>
      <c r="Z427" s="168">
        <f>Y427*K427</f>
        <v>0</v>
      </c>
      <c r="AA427" s="168">
        <v>0</v>
      </c>
      <c r="AB427" s="168">
        <f>AA427*K427</f>
        <v>0</v>
      </c>
      <c r="AC427" s="168">
        <v>0</v>
      </c>
      <c r="AD427" s="169">
        <f>AC427*K427</f>
        <v>0</v>
      </c>
      <c r="AR427" s="20" t="s">
        <v>249</v>
      </c>
      <c r="AT427" s="20" t="s">
        <v>157</v>
      </c>
      <c r="AU427" s="20" t="s">
        <v>102</v>
      </c>
      <c r="AY427" s="20" t="s">
        <v>156</v>
      </c>
      <c r="BE427" s="104">
        <f>IF(U427="základní",P427,0)</f>
        <v>0</v>
      </c>
      <c r="BF427" s="104">
        <f>IF(U427="snížená",P427,0)</f>
        <v>0</v>
      </c>
      <c r="BG427" s="104">
        <f>IF(U427="zákl. přenesená",P427,0)</f>
        <v>0</v>
      </c>
      <c r="BH427" s="104">
        <f>IF(U427="sníž. přenesená",P427,0)</f>
        <v>0</v>
      </c>
      <c r="BI427" s="104">
        <f>IF(U427="nulová",P427,0)</f>
        <v>0</v>
      </c>
      <c r="BJ427" s="20" t="s">
        <v>86</v>
      </c>
      <c r="BK427" s="104">
        <f>ROUND(V427*K427,2)</f>
        <v>0</v>
      </c>
      <c r="BL427" s="20" t="s">
        <v>249</v>
      </c>
      <c r="BM427" s="20" t="s">
        <v>497</v>
      </c>
    </row>
    <row r="428" spans="2:65" s="9" customFormat="1" ht="29.85" customHeight="1">
      <c r="B428" s="150"/>
      <c r="C428" s="151"/>
      <c r="D428" s="161" t="s">
        <v>124</v>
      </c>
      <c r="E428" s="161"/>
      <c r="F428" s="161"/>
      <c r="G428" s="161"/>
      <c r="H428" s="161"/>
      <c r="I428" s="161"/>
      <c r="J428" s="161"/>
      <c r="K428" s="161"/>
      <c r="L428" s="161"/>
      <c r="M428" s="265">
        <f>BK428</f>
        <v>0</v>
      </c>
      <c r="N428" s="266"/>
      <c r="O428" s="266"/>
      <c r="P428" s="266"/>
      <c r="Q428" s="266"/>
      <c r="R428" s="153"/>
      <c r="T428" s="154"/>
      <c r="U428" s="151"/>
      <c r="V428" s="151"/>
      <c r="W428" s="155">
        <f>SUM(W429:W434)</f>
        <v>0</v>
      </c>
      <c r="X428" s="155">
        <f>SUM(X429:X434)</f>
        <v>0</v>
      </c>
      <c r="Y428" s="151"/>
      <c r="Z428" s="156">
        <f>SUM(Z429:Z434)</f>
        <v>0</v>
      </c>
      <c r="AA428" s="151"/>
      <c r="AB428" s="156">
        <f>SUM(AB429:AB434)</f>
        <v>0</v>
      </c>
      <c r="AC428" s="151"/>
      <c r="AD428" s="157">
        <f>SUM(AD429:AD434)</f>
        <v>0</v>
      </c>
      <c r="AR428" s="158" t="s">
        <v>102</v>
      </c>
      <c r="AT428" s="159" t="s">
        <v>80</v>
      </c>
      <c r="AU428" s="159" t="s">
        <v>86</v>
      </c>
      <c r="AY428" s="158" t="s">
        <v>156</v>
      </c>
      <c r="BK428" s="160">
        <f>SUM(BK429:BK434)</f>
        <v>0</v>
      </c>
    </row>
    <row r="429" spans="2:65" s="1" customFormat="1" ht="44.25" customHeight="1">
      <c r="B429" s="131"/>
      <c r="C429" s="162" t="s">
        <v>498</v>
      </c>
      <c r="D429" s="162" t="s">
        <v>157</v>
      </c>
      <c r="E429" s="163" t="s">
        <v>499</v>
      </c>
      <c r="F429" s="271" t="s">
        <v>500</v>
      </c>
      <c r="G429" s="271"/>
      <c r="H429" s="271"/>
      <c r="I429" s="271"/>
      <c r="J429" s="164" t="s">
        <v>211</v>
      </c>
      <c r="K429" s="165">
        <v>1</v>
      </c>
      <c r="L429" s="166">
        <v>0</v>
      </c>
      <c r="M429" s="273">
        <v>0</v>
      </c>
      <c r="N429" s="273"/>
      <c r="O429" s="273"/>
      <c r="P429" s="272">
        <f>ROUND(V429*K429,2)</f>
        <v>0</v>
      </c>
      <c r="Q429" s="272"/>
      <c r="R429" s="134"/>
      <c r="T429" s="167" t="s">
        <v>5</v>
      </c>
      <c r="U429" s="46" t="s">
        <v>44</v>
      </c>
      <c r="V429" s="117">
        <f>L429+M429</f>
        <v>0</v>
      </c>
      <c r="W429" s="117">
        <f>ROUND(L429*K429,2)</f>
        <v>0</v>
      </c>
      <c r="X429" s="117">
        <f>ROUND(M429*K429,2)</f>
        <v>0</v>
      </c>
      <c r="Y429" s="38"/>
      <c r="Z429" s="168">
        <f>Y429*K429</f>
        <v>0</v>
      </c>
      <c r="AA429" s="168">
        <v>0</v>
      </c>
      <c r="AB429" s="168">
        <f>AA429*K429</f>
        <v>0</v>
      </c>
      <c r="AC429" s="168">
        <v>0</v>
      </c>
      <c r="AD429" s="169">
        <f>AC429*K429</f>
        <v>0</v>
      </c>
      <c r="AR429" s="20" t="s">
        <v>249</v>
      </c>
      <c r="AT429" s="20" t="s">
        <v>157</v>
      </c>
      <c r="AU429" s="20" t="s">
        <v>102</v>
      </c>
      <c r="AY429" s="20" t="s">
        <v>156</v>
      </c>
      <c r="BE429" s="104">
        <f>IF(U429="základní",P429,0)</f>
        <v>0</v>
      </c>
      <c r="BF429" s="104">
        <f>IF(U429="snížená",P429,0)</f>
        <v>0</v>
      </c>
      <c r="BG429" s="104">
        <f>IF(U429="zákl. přenesená",P429,0)</f>
        <v>0</v>
      </c>
      <c r="BH429" s="104">
        <f>IF(U429="sníž. přenesená",P429,0)</f>
        <v>0</v>
      </c>
      <c r="BI429" s="104">
        <f>IF(U429="nulová",P429,0)</f>
        <v>0</v>
      </c>
      <c r="BJ429" s="20" t="s">
        <v>86</v>
      </c>
      <c r="BK429" s="104">
        <f>ROUND(V429*K429,2)</f>
        <v>0</v>
      </c>
      <c r="BL429" s="20" t="s">
        <v>249</v>
      </c>
      <c r="BM429" s="20" t="s">
        <v>501</v>
      </c>
    </row>
    <row r="430" spans="2:65" s="1" customFormat="1" ht="44.25" customHeight="1">
      <c r="B430" s="131"/>
      <c r="C430" s="162" t="s">
        <v>502</v>
      </c>
      <c r="D430" s="162" t="s">
        <v>157</v>
      </c>
      <c r="E430" s="163" t="s">
        <v>503</v>
      </c>
      <c r="F430" s="271" t="s">
        <v>504</v>
      </c>
      <c r="G430" s="271"/>
      <c r="H430" s="271"/>
      <c r="I430" s="271"/>
      <c r="J430" s="164" t="s">
        <v>211</v>
      </c>
      <c r="K430" s="165">
        <v>1</v>
      </c>
      <c r="L430" s="166">
        <v>0</v>
      </c>
      <c r="M430" s="273">
        <v>0</v>
      </c>
      <c r="N430" s="273"/>
      <c r="O430" s="273"/>
      <c r="P430" s="272">
        <f>ROUND(V430*K430,2)</f>
        <v>0</v>
      </c>
      <c r="Q430" s="272"/>
      <c r="R430" s="134"/>
      <c r="T430" s="167" t="s">
        <v>5</v>
      </c>
      <c r="U430" s="46" t="s">
        <v>44</v>
      </c>
      <c r="V430" s="117">
        <f>L430+M430</f>
        <v>0</v>
      </c>
      <c r="W430" s="117">
        <f>ROUND(L430*K430,2)</f>
        <v>0</v>
      </c>
      <c r="X430" s="117">
        <f>ROUND(M430*K430,2)</f>
        <v>0</v>
      </c>
      <c r="Y430" s="38"/>
      <c r="Z430" s="168">
        <f>Y430*K430</f>
        <v>0</v>
      </c>
      <c r="AA430" s="168">
        <v>0</v>
      </c>
      <c r="AB430" s="168">
        <f>AA430*K430</f>
        <v>0</v>
      </c>
      <c r="AC430" s="168">
        <v>0</v>
      </c>
      <c r="AD430" s="169">
        <f>AC430*K430</f>
        <v>0</v>
      </c>
      <c r="AR430" s="20" t="s">
        <v>249</v>
      </c>
      <c r="AT430" s="20" t="s">
        <v>157</v>
      </c>
      <c r="AU430" s="20" t="s">
        <v>102</v>
      </c>
      <c r="AY430" s="20" t="s">
        <v>156</v>
      </c>
      <c r="BE430" s="104">
        <f>IF(U430="základní",P430,0)</f>
        <v>0</v>
      </c>
      <c r="BF430" s="104">
        <f>IF(U430="snížená",P430,0)</f>
        <v>0</v>
      </c>
      <c r="BG430" s="104">
        <f>IF(U430="zákl. přenesená",P430,0)</f>
        <v>0</v>
      </c>
      <c r="BH430" s="104">
        <f>IF(U430="sníž. přenesená",P430,0)</f>
        <v>0</v>
      </c>
      <c r="BI430" s="104">
        <f>IF(U430="nulová",P430,0)</f>
        <v>0</v>
      </c>
      <c r="BJ430" s="20" t="s">
        <v>86</v>
      </c>
      <c r="BK430" s="104">
        <f>ROUND(V430*K430,2)</f>
        <v>0</v>
      </c>
      <c r="BL430" s="20" t="s">
        <v>249</v>
      </c>
      <c r="BM430" s="20" t="s">
        <v>505</v>
      </c>
    </row>
    <row r="431" spans="2:65" s="1" customFormat="1" ht="57" customHeight="1">
      <c r="B431" s="131"/>
      <c r="C431" s="162" t="s">
        <v>506</v>
      </c>
      <c r="D431" s="162" t="s">
        <v>157</v>
      </c>
      <c r="E431" s="163" t="s">
        <v>507</v>
      </c>
      <c r="F431" s="271" t="s">
        <v>508</v>
      </c>
      <c r="G431" s="271"/>
      <c r="H431" s="271"/>
      <c r="I431" s="271"/>
      <c r="J431" s="164" t="s">
        <v>245</v>
      </c>
      <c r="K431" s="165">
        <v>18</v>
      </c>
      <c r="L431" s="166">
        <v>0</v>
      </c>
      <c r="M431" s="273">
        <v>0</v>
      </c>
      <c r="N431" s="273"/>
      <c r="O431" s="273"/>
      <c r="P431" s="272">
        <f>ROUND(V431*K431,2)</f>
        <v>0</v>
      </c>
      <c r="Q431" s="272"/>
      <c r="R431" s="134"/>
      <c r="T431" s="167" t="s">
        <v>5</v>
      </c>
      <c r="U431" s="46" t="s">
        <v>44</v>
      </c>
      <c r="V431" s="117">
        <f>L431+M431</f>
        <v>0</v>
      </c>
      <c r="W431" s="117">
        <f>ROUND(L431*K431,2)</f>
        <v>0</v>
      </c>
      <c r="X431" s="117">
        <f>ROUND(M431*K431,2)</f>
        <v>0</v>
      </c>
      <c r="Y431" s="38"/>
      <c r="Z431" s="168">
        <f>Y431*K431</f>
        <v>0</v>
      </c>
      <c r="AA431" s="168">
        <v>0</v>
      </c>
      <c r="AB431" s="168">
        <f>AA431*K431</f>
        <v>0</v>
      </c>
      <c r="AC431" s="168">
        <v>0</v>
      </c>
      <c r="AD431" s="169">
        <f>AC431*K431</f>
        <v>0</v>
      </c>
      <c r="AR431" s="20" t="s">
        <v>249</v>
      </c>
      <c r="AT431" s="20" t="s">
        <v>157</v>
      </c>
      <c r="AU431" s="20" t="s">
        <v>102</v>
      </c>
      <c r="AY431" s="20" t="s">
        <v>156</v>
      </c>
      <c r="BE431" s="104">
        <f>IF(U431="základní",P431,0)</f>
        <v>0</v>
      </c>
      <c r="BF431" s="104">
        <f>IF(U431="snížená",P431,0)</f>
        <v>0</v>
      </c>
      <c r="BG431" s="104">
        <f>IF(U431="zákl. přenesená",P431,0)</f>
        <v>0</v>
      </c>
      <c r="BH431" s="104">
        <f>IF(U431="sníž. přenesená",P431,0)</f>
        <v>0</v>
      </c>
      <c r="BI431" s="104">
        <f>IF(U431="nulová",P431,0)</f>
        <v>0</v>
      </c>
      <c r="BJ431" s="20" t="s">
        <v>86</v>
      </c>
      <c r="BK431" s="104">
        <f>ROUND(V431*K431,2)</f>
        <v>0</v>
      </c>
      <c r="BL431" s="20" t="s">
        <v>249</v>
      </c>
      <c r="BM431" s="20" t="s">
        <v>509</v>
      </c>
    </row>
    <row r="432" spans="2:65" s="11" customFormat="1" ht="22.5" customHeight="1">
      <c r="B432" s="178"/>
      <c r="C432" s="179"/>
      <c r="D432" s="179"/>
      <c r="E432" s="180" t="s">
        <v>5</v>
      </c>
      <c r="F432" s="274" t="s">
        <v>262</v>
      </c>
      <c r="G432" s="275"/>
      <c r="H432" s="275"/>
      <c r="I432" s="275"/>
      <c r="J432" s="179"/>
      <c r="K432" s="181">
        <v>18</v>
      </c>
      <c r="L432" s="179"/>
      <c r="M432" s="179"/>
      <c r="N432" s="179"/>
      <c r="O432" s="179"/>
      <c r="P432" s="179"/>
      <c r="Q432" s="179"/>
      <c r="R432" s="182"/>
      <c r="T432" s="183"/>
      <c r="U432" s="179"/>
      <c r="V432" s="179"/>
      <c r="W432" s="179"/>
      <c r="X432" s="179"/>
      <c r="Y432" s="179"/>
      <c r="Z432" s="179"/>
      <c r="AA432" s="179"/>
      <c r="AB432" s="179"/>
      <c r="AC432" s="179"/>
      <c r="AD432" s="184"/>
      <c r="AT432" s="185" t="s">
        <v>164</v>
      </c>
      <c r="AU432" s="185" t="s">
        <v>102</v>
      </c>
      <c r="AV432" s="11" t="s">
        <v>102</v>
      </c>
      <c r="AW432" s="11" t="s">
        <v>7</v>
      </c>
      <c r="AX432" s="11" t="s">
        <v>81</v>
      </c>
      <c r="AY432" s="185" t="s">
        <v>156</v>
      </c>
    </row>
    <row r="433" spans="2:65" s="12" customFormat="1" ht="22.5" customHeight="1">
      <c r="B433" s="186"/>
      <c r="C433" s="187"/>
      <c r="D433" s="187"/>
      <c r="E433" s="188" t="s">
        <v>5</v>
      </c>
      <c r="F433" s="276" t="s">
        <v>168</v>
      </c>
      <c r="G433" s="277"/>
      <c r="H433" s="277"/>
      <c r="I433" s="277"/>
      <c r="J433" s="187"/>
      <c r="K433" s="189">
        <v>18</v>
      </c>
      <c r="L433" s="187"/>
      <c r="M433" s="187"/>
      <c r="N433" s="187"/>
      <c r="O433" s="187"/>
      <c r="P433" s="187"/>
      <c r="Q433" s="187"/>
      <c r="R433" s="190"/>
      <c r="T433" s="191"/>
      <c r="U433" s="187"/>
      <c r="V433" s="187"/>
      <c r="W433" s="187"/>
      <c r="X433" s="187"/>
      <c r="Y433" s="187"/>
      <c r="Z433" s="187"/>
      <c r="AA433" s="187"/>
      <c r="AB433" s="187"/>
      <c r="AC433" s="187"/>
      <c r="AD433" s="192"/>
      <c r="AT433" s="193" t="s">
        <v>164</v>
      </c>
      <c r="AU433" s="193" t="s">
        <v>102</v>
      </c>
      <c r="AV433" s="12" t="s">
        <v>161</v>
      </c>
      <c r="AW433" s="12" t="s">
        <v>7</v>
      </c>
      <c r="AX433" s="12" t="s">
        <v>86</v>
      </c>
      <c r="AY433" s="193" t="s">
        <v>156</v>
      </c>
    </row>
    <row r="434" spans="2:65" s="1" customFormat="1" ht="31.5" customHeight="1">
      <c r="B434" s="131"/>
      <c r="C434" s="162" t="s">
        <v>510</v>
      </c>
      <c r="D434" s="162" t="s">
        <v>157</v>
      </c>
      <c r="E434" s="163" t="s">
        <v>511</v>
      </c>
      <c r="F434" s="271" t="s">
        <v>512</v>
      </c>
      <c r="G434" s="271"/>
      <c r="H434" s="271"/>
      <c r="I434" s="271"/>
      <c r="J434" s="164" t="s">
        <v>496</v>
      </c>
      <c r="K434" s="199">
        <v>0</v>
      </c>
      <c r="L434" s="166">
        <v>0</v>
      </c>
      <c r="M434" s="273">
        <v>0</v>
      </c>
      <c r="N434" s="273"/>
      <c r="O434" s="273"/>
      <c r="P434" s="272">
        <f>ROUND(V434*K434,2)</f>
        <v>0</v>
      </c>
      <c r="Q434" s="272"/>
      <c r="R434" s="134"/>
      <c r="T434" s="167" t="s">
        <v>5</v>
      </c>
      <c r="U434" s="46" t="s">
        <v>44</v>
      </c>
      <c r="V434" s="117">
        <f>L434+M434</f>
        <v>0</v>
      </c>
      <c r="W434" s="117">
        <f>ROUND(L434*K434,2)</f>
        <v>0</v>
      </c>
      <c r="X434" s="117">
        <f>ROUND(M434*K434,2)</f>
        <v>0</v>
      </c>
      <c r="Y434" s="38"/>
      <c r="Z434" s="168">
        <f>Y434*K434</f>
        <v>0</v>
      </c>
      <c r="AA434" s="168">
        <v>0</v>
      </c>
      <c r="AB434" s="168">
        <f>AA434*K434</f>
        <v>0</v>
      </c>
      <c r="AC434" s="168">
        <v>0</v>
      </c>
      <c r="AD434" s="169">
        <f>AC434*K434</f>
        <v>0</v>
      </c>
      <c r="AR434" s="20" t="s">
        <v>249</v>
      </c>
      <c r="AT434" s="20" t="s">
        <v>157</v>
      </c>
      <c r="AU434" s="20" t="s">
        <v>102</v>
      </c>
      <c r="AY434" s="20" t="s">
        <v>156</v>
      </c>
      <c r="BE434" s="104">
        <f>IF(U434="základní",P434,0)</f>
        <v>0</v>
      </c>
      <c r="BF434" s="104">
        <f>IF(U434="snížená",P434,0)</f>
        <v>0</v>
      </c>
      <c r="BG434" s="104">
        <f>IF(U434="zákl. přenesená",P434,0)</f>
        <v>0</v>
      </c>
      <c r="BH434" s="104">
        <f>IF(U434="sníž. přenesená",P434,0)</f>
        <v>0</v>
      </c>
      <c r="BI434" s="104">
        <f>IF(U434="nulová",P434,0)</f>
        <v>0</v>
      </c>
      <c r="BJ434" s="20" t="s">
        <v>86</v>
      </c>
      <c r="BK434" s="104">
        <f>ROUND(V434*K434,2)</f>
        <v>0</v>
      </c>
      <c r="BL434" s="20" t="s">
        <v>249</v>
      </c>
      <c r="BM434" s="20" t="s">
        <v>513</v>
      </c>
    </row>
    <row r="435" spans="2:65" s="9" customFormat="1" ht="37.35" customHeight="1">
      <c r="B435" s="150"/>
      <c r="C435" s="151"/>
      <c r="D435" s="152" t="s">
        <v>125</v>
      </c>
      <c r="E435" s="152"/>
      <c r="F435" s="152"/>
      <c r="G435" s="152"/>
      <c r="H435" s="152"/>
      <c r="I435" s="152"/>
      <c r="J435" s="152"/>
      <c r="K435" s="152"/>
      <c r="L435" s="152"/>
      <c r="M435" s="267">
        <f>BK435</f>
        <v>0</v>
      </c>
      <c r="N435" s="268"/>
      <c r="O435" s="268"/>
      <c r="P435" s="268"/>
      <c r="Q435" s="268"/>
      <c r="R435" s="153"/>
      <c r="T435" s="154"/>
      <c r="U435" s="151"/>
      <c r="V435" s="151"/>
      <c r="W435" s="155">
        <f>W436+W438</f>
        <v>0</v>
      </c>
      <c r="X435" s="155">
        <f>X436+X438</f>
        <v>0</v>
      </c>
      <c r="Y435" s="151"/>
      <c r="Z435" s="156">
        <f>Z436+Z438</f>
        <v>0</v>
      </c>
      <c r="AA435" s="151"/>
      <c r="AB435" s="156">
        <f>AB436+AB438</f>
        <v>0</v>
      </c>
      <c r="AC435" s="151"/>
      <c r="AD435" s="157">
        <f>AD436+AD438</f>
        <v>0</v>
      </c>
      <c r="AR435" s="158" t="s">
        <v>407</v>
      </c>
      <c r="AT435" s="159" t="s">
        <v>80</v>
      </c>
      <c r="AU435" s="159" t="s">
        <v>81</v>
      </c>
      <c r="AY435" s="158" t="s">
        <v>156</v>
      </c>
      <c r="BK435" s="160">
        <f>BK436+BK438</f>
        <v>0</v>
      </c>
    </row>
    <row r="436" spans="2:65" s="9" customFormat="1" ht="19.899999999999999" customHeight="1">
      <c r="B436" s="150"/>
      <c r="C436" s="151"/>
      <c r="D436" s="161" t="s">
        <v>126</v>
      </c>
      <c r="E436" s="161"/>
      <c r="F436" s="161"/>
      <c r="G436" s="161"/>
      <c r="H436" s="161"/>
      <c r="I436" s="161"/>
      <c r="J436" s="161"/>
      <c r="K436" s="161"/>
      <c r="L436" s="161"/>
      <c r="M436" s="263">
        <f>BK436</f>
        <v>0</v>
      </c>
      <c r="N436" s="264"/>
      <c r="O436" s="264"/>
      <c r="P436" s="264"/>
      <c r="Q436" s="264"/>
      <c r="R436" s="153"/>
      <c r="T436" s="154"/>
      <c r="U436" s="151"/>
      <c r="V436" s="151"/>
      <c r="W436" s="155">
        <f>W437</f>
        <v>0</v>
      </c>
      <c r="X436" s="155">
        <f>X437</f>
        <v>0</v>
      </c>
      <c r="Y436" s="151"/>
      <c r="Z436" s="156">
        <f>Z437</f>
        <v>0</v>
      </c>
      <c r="AA436" s="151"/>
      <c r="AB436" s="156">
        <f>AB437</f>
        <v>0</v>
      </c>
      <c r="AC436" s="151"/>
      <c r="AD436" s="157">
        <f>AD437</f>
        <v>0</v>
      </c>
      <c r="AR436" s="158" t="s">
        <v>407</v>
      </c>
      <c r="AT436" s="159" t="s">
        <v>80</v>
      </c>
      <c r="AU436" s="159" t="s">
        <v>86</v>
      </c>
      <c r="AY436" s="158" t="s">
        <v>156</v>
      </c>
      <c r="BK436" s="160">
        <f>BK437</f>
        <v>0</v>
      </c>
    </row>
    <row r="437" spans="2:65" s="1" customFormat="1" ht="44.25" customHeight="1">
      <c r="B437" s="131"/>
      <c r="C437" s="162" t="s">
        <v>514</v>
      </c>
      <c r="D437" s="162" t="s">
        <v>157</v>
      </c>
      <c r="E437" s="163" t="s">
        <v>515</v>
      </c>
      <c r="F437" s="271" t="s">
        <v>516</v>
      </c>
      <c r="G437" s="271"/>
      <c r="H437" s="271"/>
      <c r="I437" s="271"/>
      <c r="J437" s="164" t="s">
        <v>211</v>
      </c>
      <c r="K437" s="165">
        <v>1</v>
      </c>
      <c r="L437" s="166">
        <v>0</v>
      </c>
      <c r="M437" s="273">
        <v>0</v>
      </c>
      <c r="N437" s="273"/>
      <c r="O437" s="273"/>
      <c r="P437" s="272">
        <f>ROUND(V437*K437,2)</f>
        <v>0</v>
      </c>
      <c r="Q437" s="272"/>
      <c r="R437" s="134"/>
      <c r="T437" s="167" t="s">
        <v>5</v>
      </c>
      <c r="U437" s="46" t="s">
        <v>44</v>
      </c>
      <c r="V437" s="117">
        <f>L437+M437</f>
        <v>0</v>
      </c>
      <c r="W437" s="117">
        <f>ROUND(L437*K437,2)</f>
        <v>0</v>
      </c>
      <c r="X437" s="117">
        <f>ROUND(M437*K437,2)</f>
        <v>0</v>
      </c>
      <c r="Y437" s="38"/>
      <c r="Z437" s="168">
        <f>Y437*K437</f>
        <v>0</v>
      </c>
      <c r="AA437" s="168">
        <v>0</v>
      </c>
      <c r="AB437" s="168">
        <f>AA437*K437</f>
        <v>0</v>
      </c>
      <c r="AC437" s="168">
        <v>0</v>
      </c>
      <c r="AD437" s="169">
        <f>AC437*K437</f>
        <v>0</v>
      </c>
      <c r="AR437" s="20" t="s">
        <v>517</v>
      </c>
      <c r="AT437" s="20" t="s">
        <v>157</v>
      </c>
      <c r="AU437" s="20" t="s">
        <v>102</v>
      </c>
      <c r="AY437" s="20" t="s">
        <v>156</v>
      </c>
      <c r="BE437" s="104">
        <f>IF(U437="základní",P437,0)</f>
        <v>0</v>
      </c>
      <c r="BF437" s="104">
        <f>IF(U437="snížená",P437,0)</f>
        <v>0</v>
      </c>
      <c r="BG437" s="104">
        <f>IF(U437="zákl. přenesená",P437,0)</f>
        <v>0</v>
      </c>
      <c r="BH437" s="104">
        <f>IF(U437="sníž. přenesená",P437,0)</f>
        <v>0</v>
      </c>
      <c r="BI437" s="104">
        <f>IF(U437="nulová",P437,0)</f>
        <v>0</v>
      </c>
      <c r="BJ437" s="20" t="s">
        <v>86</v>
      </c>
      <c r="BK437" s="104">
        <f>ROUND(V437*K437,2)</f>
        <v>0</v>
      </c>
      <c r="BL437" s="20" t="s">
        <v>517</v>
      </c>
      <c r="BM437" s="20" t="s">
        <v>518</v>
      </c>
    </row>
    <row r="438" spans="2:65" s="9" customFormat="1" ht="29.85" customHeight="1">
      <c r="B438" s="150"/>
      <c r="C438" s="151"/>
      <c r="D438" s="161" t="s">
        <v>127</v>
      </c>
      <c r="E438" s="161"/>
      <c r="F438" s="161"/>
      <c r="G438" s="161"/>
      <c r="H438" s="161"/>
      <c r="I438" s="161"/>
      <c r="J438" s="161"/>
      <c r="K438" s="161"/>
      <c r="L438" s="161"/>
      <c r="M438" s="265">
        <f>BK438</f>
        <v>0</v>
      </c>
      <c r="N438" s="266"/>
      <c r="O438" s="266"/>
      <c r="P438" s="266"/>
      <c r="Q438" s="266"/>
      <c r="R438" s="153"/>
      <c r="T438" s="154"/>
      <c r="U438" s="151"/>
      <c r="V438" s="151"/>
      <c r="W438" s="155">
        <f>W439</f>
        <v>0</v>
      </c>
      <c r="X438" s="155">
        <f>X439</f>
        <v>0</v>
      </c>
      <c r="Y438" s="151"/>
      <c r="Z438" s="156">
        <f>Z439</f>
        <v>0</v>
      </c>
      <c r="AA438" s="151"/>
      <c r="AB438" s="156">
        <f>AB439</f>
        <v>0</v>
      </c>
      <c r="AC438" s="151"/>
      <c r="AD438" s="157">
        <f>AD439</f>
        <v>0</v>
      </c>
      <c r="AR438" s="158" t="s">
        <v>407</v>
      </c>
      <c r="AT438" s="159" t="s">
        <v>80</v>
      </c>
      <c r="AU438" s="159" t="s">
        <v>86</v>
      </c>
      <c r="AY438" s="158" t="s">
        <v>156</v>
      </c>
      <c r="BK438" s="160">
        <f>BK439</f>
        <v>0</v>
      </c>
    </row>
    <row r="439" spans="2:65" s="1" customFormat="1" ht="69.75" customHeight="1">
      <c r="B439" s="131"/>
      <c r="C439" s="162" t="s">
        <v>519</v>
      </c>
      <c r="D439" s="162" t="s">
        <v>157</v>
      </c>
      <c r="E439" s="163" t="s">
        <v>520</v>
      </c>
      <c r="F439" s="271" t="s">
        <v>521</v>
      </c>
      <c r="G439" s="271"/>
      <c r="H439" s="271"/>
      <c r="I439" s="271"/>
      <c r="J439" s="164" t="s">
        <v>211</v>
      </c>
      <c r="K439" s="165">
        <v>1</v>
      </c>
      <c r="L439" s="166">
        <v>0</v>
      </c>
      <c r="M439" s="273">
        <v>0</v>
      </c>
      <c r="N439" s="273"/>
      <c r="O439" s="273"/>
      <c r="P439" s="272">
        <f>ROUND(V439*K439,2)</f>
        <v>0</v>
      </c>
      <c r="Q439" s="272"/>
      <c r="R439" s="134"/>
      <c r="T439" s="167" t="s">
        <v>5</v>
      </c>
      <c r="U439" s="46" t="s">
        <v>44</v>
      </c>
      <c r="V439" s="117">
        <f>L439+M439</f>
        <v>0</v>
      </c>
      <c r="W439" s="117">
        <f>ROUND(L439*K439,2)</f>
        <v>0</v>
      </c>
      <c r="X439" s="117">
        <f>ROUND(M439*K439,2)</f>
        <v>0</v>
      </c>
      <c r="Y439" s="38"/>
      <c r="Z439" s="168">
        <f>Y439*K439</f>
        <v>0</v>
      </c>
      <c r="AA439" s="168">
        <v>0</v>
      </c>
      <c r="AB439" s="168">
        <f>AA439*K439</f>
        <v>0</v>
      </c>
      <c r="AC439" s="168">
        <v>0</v>
      </c>
      <c r="AD439" s="169">
        <f>AC439*K439</f>
        <v>0</v>
      </c>
      <c r="AR439" s="20" t="s">
        <v>517</v>
      </c>
      <c r="AT439" s="20" t="s">
        <v>157</v>
      </c>
      <c r="AU439" s="20" t="s">
        <v>102</v>
      </c>
      <c r="AY439" s="20" t="s">
        <v>156</v>
      </c>
      <c r="BE439" s="104">
        <f>IF(U439="základní",P439,0)</f>
        <v>0</v>
      </c>
      <c r="BF439" s="104">
        <f>IF(U439="snížená",P439,0)</f>
        <v>0</v>
      </c>
      <c r="BG439" s="104">
        <f>IF(U439="zákl. přenesená",P439,0)</f>
        <v>0</v>
      </c>
      <c r="BH439" s="104">
        <f>IF(U439="sníž. přenesená",P439,0)</f>
        <v>0</v>
      </c>
      <c r="BI439" s="104">
        <f>IF(U439="nulová",P439,0)</f>
        <v>0</v>
      </c>
      <c r="BJ439" s="20" t="s">
        <v>86</v>
      </c>
      <c r="BK439" s="104">
        <f>ROUND(V439*K439,2)</f>
        <v>0</v>
      </c>
      <c r="BL439" s="20" t="s">
        <v>517</v>
      </c>
      <c r="BM439" s="20" t="s">
        <v>522</v>
      </c>
    </row>
    <row r="440" spans="2:65" s="1" customFormat="1" ht="49.9" customHeight="1">
      <c r="B440" s="37"/>
      <c r="C440" s="38"/>
      <c r="D440" s="152" t="s">
        <v>523</v>
      </c>
      <c r="E440" s="38"/>
      <c r="F440" s="38"/>
      <c r="G440" s="38"/>
      <c r="H440" s="38"/>
      <c r="I440" s="38"/>
      <c r="J440" s="38"/>
      <c r="K440" s="38"/>
      <c r="L440" s="38"/>
      <c r="M440" s="269">
        <f>BK440</f>
        <v>0</v>
      </c>
      <c r="N440" s="270"/>
      <c r="O440" s="270"/>
      <c r="P440" s="270"/>
      <c r="Q440" s="270"/>
      <c r="R440" s="39"/>
      <c r="T440" s="200"/>
      <c r="U440" s="38"/>
      <c r="V440" s="38"/>
      <c r="W440" s="155">
        <f>SUM(W441:W445)</f>
        <v>0</v>
      </c>
      <c r="X440" s="155">
        <f>SUM(X441:X445)</f>
        <v>0</v>
      </c>
      <c r="Y440" s="38"/>
      <c r="Z440" s="38"/>
      <c r="AA440" s="38"/>
      <c r="AB440" s="38"/>
      <c r="AC440" s="38"/>
      <c r="AD440" s="76"/>
      <c r="AT440" s="20" t="s">
        <v>80</v>
      </c>
      <c r="AU440" s="20" t="s">
        <v>81</v>
      </c>
      <c r="AY440" s="20" t="s">
        <v>524</v>
      </c>
      <c r="BK440" s="104">
        <f>SUM(BK441:BK445)</f>
        <v>0</v>
      </c>
    </row>
    <row r="441" spans="2:65" s="1" customFormat="1" ht="22.35" customHeight="1">
      <c r="B441" s="37"/>
      <c r="C441" s="201" t="s">
        <v>5</v>
      </c>
      <c r="D441" s="201" t="s">
        <v>157</v>
      </c>
      <c r="E441" s="202" t="s">
        <v>5</v>
      </c>
      <c r="F441" s="255" t="s">
        <v>5</v>
      </c>
      <c r="G441" s="255"/>
      <c r="H441" s="255"/>
      <c r="I441" s="255"/>
      <c r="J441" s="203" t="s">
        <v>5</v>
      </c>
      <c r="K441" s="199"/>
      <c r="L441" s="199"/>
      <c r="M441" s="257"/>
      <c r="N441" s="258"/>
      <c r="O441" s="258"/>
      <c r="P441" s="256">
        <f>BK441</f>
        <v>0</v>
      </c>
      <c r="Q441" s="256"/>
      <c r="R441" s="39"/>
      <c r="T441" s="167" t="s">
        <v>5</v>
      </c>
      <c r="U441" s="204" t="s">
        <v>44</v>
      </c>
      <c r="V441" s="117">
        <f>L441+M441</f>
        <v>0</v>
      </c>
      <c r="W441" s="205">
        <f>L441*K441</f>
        <v>0</v>
      </c>
      <c r="X441" s="205">
        <f>M441*K441</f>
        <v>0</v>
      </c>
      <c r="Y441" s="38"/>
      <c r="Z441" s="38"/>
      <c r="AA441" s="38"/>
      <c r="AB441" s="38"/>
      <c r="AC441" s="38"/>
      <c r="AD441" s="76"/>
      <c r="AT441" s="20" t="s">
        <v>524</v>
      </c>
      <c r="AU441" s="20" t="s">
        <v>86</v>
      </c>
      <c r="AY441" s="20" t="s">
        <v>524</v>
      </c>
      <c r="BE441" s="104">
        <f>IF(U441="základní",P441,0)</f>
        <v>0</v>
      </c>
      <c r="BF441" s="104">
        <f>IF(U441="snížená",P441,0)</f>
        <v>0</v>
      </c>
      <c r="BG441" s="104">
        <f>IF(U441="zákl. přenesená",P441,0)</f>
        <v>0</v>
      </c>
      <c r="BH441" s="104">
        <f>IF(U441="sníž. přenesená",P441,0)</f>
        <v>0</v>
      </c>
      <c r="BI441" s="104">
        <f>IF(U441="nulová",P441,0)</f>
        <v>0</v>
      </c>
      <c r="BJ441" s="20" t="s">
        <v>86</v>
      </c>
      <c r="BK441" s="104">
        <f>V441*K441</f>
        <v>0</v>
      </c>
    </row>
    <row r="442" spans="2:65" s="1" customFormat="1" ht="22.35" customHeight="1">
      <c r="B442" s="37"/>
      <c r="C442" s="201" t="s">
        <v>5</v>
      </c>
      <c r="D442" s="201" t="s">
        <v>157</v>
      </c>
      <c r="E442" s="202" t="s">
        <v>5</v>
      </c>
      <c r="F442" s="255" t="s">
        <v>5</v>
      </c>
      <c r="G442" s="255"/>
      <c r="H442" s="255"/>
      <c r="I442" s="255"/>
      <c r="J442" s="203" t="s">
        <v>5</v>
      </c>
      <c r="K442" s="199"/>
      <c r="L442" s="199"/>
      <c r="M442" s="257"/>
      <c r="N442" s="258"/>
      <c r="O442" s="258"/>
      <c r="P442" s="256">
        <f>BK442</f>
        <v>0</v>
      </c>
      <c r="Q442" s="256"/>
      <c r="R442" s="39"/>
      <c r="T442" s="167" t="s">
        <v>5</v>
      </c>
      <c r="U442" s="204" t="s">
        <v>44</v>
      </c>
      <c r="V442" s="117">
        <f>L442+M442</f>
        <v>0</v>
      </c>
      <c r="W442" s="205">
        <f>L442*K442</f>
        <v>0</v>
      </c>
      <c r="X442" s="205">
        <f>M442*K442</f>
        <v>0</v>
      </c>
      <c r="Y442" s="38"/>
      <c r="Z442" s="38"/>
      <c r="AA442" s="38"/>
      <c r="AB442" s="38"/>
      <c r="AC442" s="38"/>
      <c r="AD442" s="76"/>
      <c r="AT442" s="20" t="s">
        <v>524</v>
      </c>
      <c r="AU442" s="20" t="s">
        <v>86</v>
      </c>
      <c r="AY442" s="20" t="s">
        <v>524</v>
      </c>
      <c r="BE442" s="104">
        <f>IF(U442="základní",P442,0)</f>
        <v>0</v>
      </c>
      <c r="BF442" s="104">
        <f>IF(U442="snížená",P442,0)</f>
        <v>0</v>
      </c>
      <c r="BG442" s="104">
        <f>IF(U442="zákl. přenesená",P442,0)</f>
        <v>0</v>
      </c>
      <c r="BH442" s="104">
        <f>IF(U442="sníž. přenesená",P442,0)</f>
        <v>0</v>
      </c>
      <c r="BI442" s="104">
        <f>IF(U442="nulová",P442,0)</f>
        <v>0</v>
      </c>
      <c r="BJ442" s="20" t="s">
        <v>86</v>
      </c>
      <c r="BK442" s="104">
        <f>V442*K442</f>
        <v>0</v>
      </c>
    </row>
    <row r="443" spans="2:65" s="1" customFormat="1" ht="22.35" customHeight="1">
      <c r="B443" s="37"/>
      <c r="C443" s="201" t="s">
        <v>5</v>
      </c>
      <c r="D443" s="201" t="s">
        <v>157</v>
      </c>
      <c r="E443" s="202" t="s">
        <v>5</v>
      </c>
      <c r="F443" s="255" t="s">
        <v>5</v>
      </c>
      <c r="G443" s="255"/>
      <c r="H443" s="255"/>
      <c r="I443" s="255"/>
      <c r="J443" s="203" t="s">
        <v>5</v>
      </c>
      <c r="K443" s="199"/>
      <c r="L443" s="199"/>
      <c r="M443" s="257"/>
      <c r="N443" s="258"/>
      <c r="O443" s="258"/>
      <c r="P443" s="256">
        <f>BK443</f>
        <v>0</v>
      </c>
      <c r="Q443" s="256"/>
      <c r="R443" s="39"/>
      <c r="T443" s="167" t="s">
        <v>5</v>
      </c>
      <c r="U443" s="204" t="s">
        <v>44</v>
      </c>
      <c r="V443" s="117">
        <f>L443+M443</f>
        <v>0</v>
      </c>
      <c r="W443" s="205">
        <f>L443*K443</f>
        <v>0</v>
      </c>
      <c r="X443" s="205">
        <f>M443*K443</f>
        <v>0</v>
      </c>
      <c r="Y443" s="38"/>
      <c r="Z443" s="38"/>
      <c r="AA443" s="38"/>
      <c r="AB443" s="38"/>
      <c r="AC443" s="38"/>
      <c r="AD443" s="76"/>
      <c r="AT443" s="20" t="s">
        <v>524</v>
      </c>
      <c r="AU443" s="20" t="s">
        <v>86</v>
      </c>
      <c r="AY443" s="20" t="s">
        <v>524</v>
      </c>
      <c r="BE443" s="104">
        <f>IF(U443="základní",P443,0)</f>
        <v>0</v>
      </c>
      <c r="BF443" s="104">
        <f>IF(U443="snížená",P443,0)</f>
        <v>0</v>
      </c>
      <c r="BG443" s="104">
        <f>IF(U443="zákl. přenesená",P443,0)</f>
        <v>0</v>
      </c>
      <c r="BH443" s="104">
        <f>IF(U443="sníž. přenesená",P443,0)</f>
        <v>0</v>
      </c>
      <c r="BI443" s="104">
        <f>IF(U443="nulová",P443,0)</f>
        <v>0</v>
      </c>
      <c r="BJ443" s="20" t="s">
        <v>86</v>
      </c>
      <c r="BK443" s="104">
        <f>V443*K443</f>
        <v>0</v>
      </c>
    </row>
    <row r="444" spans="2:65" s="1" customFormat="1" ht="22.35" customHeight="1">
      <c r="B444" s="37"/>
      <c r="C444" s="201" t="s">
        <v>5</v>
      </c>
      <c r="D444" s="201" t="s">
        <v>157</v>
      </c>
      <c r="E444" s="202" t="s">
        <v>5</v>
      </c>
      <c r="F444" s="255" t="s">
        <v>5</v>
      </c>
      <c r="G444" s="255"/>
      <c r="H444" s="255"/>
      <c r="I444" s="255"/>
      <c r="J444" s="203" t="s">
        <v>5</v>
      </c>
      <c r="K444" s="199"/>
      <c r="L444" s="199"/>
      <c r="M444" s="257"/>
      <c r="N444" s="258"/>
      <c r="O444" s="258"/>
      <c r="P444" s="256">
        <f>BK444</f>
        <v>0</v>
      </c>
      <c r="Q444" s="256"/>
      <c r="R444" s="39"/>
      <c r="T444" s="167" t="s">
        <v>5</v>
      </c>
      <c r="U444" s="204" t="s">
        <v>44</v>
      </c>
      <c r="V444" s="117">
        <f>L444+M444</f>
        <v>0</v>
      </c>
      <c r="W444" s="205">
        <f>L444*K444</f>
        <v>0</v>
      </c>
      <c r="X444" s="205">
        <f>M444*K444</f>
        <v>0</v>
      </c>
      <c r="Y444" s="38"/>
      <c r="Z444" s="38"/>
      <c r="AA444" s="38"/>
      <c r="AB444" s="38"/>
      <c r="AC444" s="38"/>
      <c r="AD444" s="76"/>
      <c r="AT444" s="20" t="s">
        <v>524</v>
      </c>
      <c r="AU444" s="20" t="s">
        <v>86</v>
      </c>
      <c r="AY444" s="20" t="s">
        <v>524</v>
      </c>
      <c r="BE444" s="104">
        <f>IF(U444="základní",P444,0)</f>
        <v>0</v>
      </c>
      <c r="BF444" s="104">
        <f>IF(U444="snížená",P444,0)</f>
        <v>0</v>
      </c>
      <c r="BG444" s="104">
        <f>IF(U444="zákl. přenesená",P444,0)</f>
        <v>0</v>
      </c>
      <c r="BH444" s="104">
        <f>IF(U444="sníž. přenesená",P444,0)</f>
        <v>0</v>
      </c>
      <c r="BI444" s="104">
        <f>IF(U444="nulová",P444,0)</f>
        <v>0</v>
      </c>
      <c r="BJ444" s="20" t="s">
        <v>86</v>
      </c>
      <c r="BK444" s="104">
        <f>V444*K444</f>
        <v>0</v>
      </c>
    </row>
    <row r="445" spans="2:65" s="1" customFormat="1" ht="22.35" customHeight="1">
      <c r="B445" s="37"/>
      <c r="C445" s="201" t="s">
        <v>5</v>
      </c>
      <c r="D445" s="201" t="s">
        <v>157</v>
      </c>
      <c r="E445" s="202" t="s">
        <v>5</v>
      </c>
      <c r="F445" s="255" t="s">
        <v>5</v>
      </c>
      <c r="G445" s="255"/>
      <c r="H445" s="255"/>
      <c r="I445" s="255"/>
      <c r="J445" s="203" t="s">
        <v>5</v>
      </c>
      <c r="K445" s="199"/>
      <c r="L445" s="199"/>
      <c r="M445" s="257"/>
      <c r="N445" s="258"/>
      <c r="O445" s="258"/>
      <c r="P445" s="256">
        <f>BK445</f>
        <v>0</v>
      </c>
      <c r="Q445" s="256"/>
      <c r="R445" s="39"/>
      <c r="T445" s="167" t="s">
        <v>5</v>
      </c>
      <c r="U445" s="204" t="s">
        <v>44</v>
      </c>
      <c r="V445" s="206">
        <f>L445+M445</f>
        <v>0</v>
      </c>
      <c r="W445" s="207">
        <f>L445*K445</f>
        <v>0</v>
      </c>
      <c r="X445" s="207">
        <f>M445*K445</f>
        <v>0</v>
      </c>
      <c r="Y445" s="58"/>
      <c r="Z445" s="58"/>
      <c r="AA445" s="58"/>
      <c r="AB445" s="58"/>
      <c r="AC445" s="58"/>
      <c r="AD445" s="60"/>
      <c r="AT445" s="20" t="s">
        <v>524</v>
      </c>
      <c r="AU445" s="20" t="s">
        <v>86</v>
      </c>
      <c r="AY445" s="20" t="s">
        <v>524</v>
      </c>
      <c r="BE445" s="104">
        <f>IF(U445="základní",P445,0)</f>
        <v>0</v>
      </c>
      <c r="BF445" s="104">
        <f>IF(U445="snížená",P445,0)</f>
        <v>0</v>
      </c>
      <c r="BG445" s="104">
        <f>IF(U445="zákl. přenesená",P445,0)</f>
        <v>0</v>
      </c>
      <c r="BH445" s="104">
        <f>IF(U445="sníž. přenesená",P445,0)</f>
        <v>0</v>
      </c>
      <c r="BI445" s="104">
        <f>IF(U445="nulová",P445,0)</f>
        <v>0</v>
      </c>
      <c r="BJ445" s="20" t="s">
        <v>86</v>
      </c>
      <c r="BK445" s="104">
        <f>V445*K445</f>
        <v>0</v>
      </c>
    </row>
    <row r="446" spans="2:65" s="1" customFormat="1" ht="6.95" customHeight="1">
      <c r="B446" s="61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3"/>
    </row>
  </sheetData>
  <mergeCells count="560">
    <mergeCell ref="C2:Q2"/>
    <mergeCell ref="C4:Q4"/>
    <mergeCell ref="F6:P6"/>
    <mergeCell ref="O8:P8"/>
    <mergeCell ref="O10:P10"/>
    <mergeCell ref="O11:P11"/>
    <mergeCell ref="O13:P13"/>
    <mergeCell ref="E14:L14"/>
    <mergeCell ref="O14:P14"/>
    <mergeCell ref="O16:P16"/>
    <mergeCell ref="O17:P17"/>
    <mergeCell ref="O19:P19"/>
    <mergeCell ref="O20:P20"/>
    <mergeCell ref="E23:L23"/>
    <mergeCell ref="M26:P26"/>
    <mergeCell ref="M27:P27"/>
    <mergeCell ref="M28:P28"/>
    <mergeCell ref="M29:P29"/>
    <mergeCell ref="M31:P31"/>
    <mergeCell ref="H33:J33"/>
    <mergeCell ref="M33:P33"/>
    <mergeCell ref="H34:J34"/>
    <mergeCell ref="M34:P34"/>
    <mergeCell ref="H35:J35"/>
    <mergeCell ref="M35:P35"/>
    <mergeCell ref="H36:J36"/>
    <mergeCell ref="M36:P36"/>
    <mergeCell ref="H37:J37"/>
    <mergeCell ref="M37:P37"/>
    <mergeCell ref="L39:P39"/>
    <mergeCell ref="C76:Q76"/>
    <mergeCell ref="F78:P78"/>
    <mergeCell ref="M80:P80"/>
    <mergeCell ref="M82:Q82"/>
    <mergeCell ref="M83:Q83"/>
    <mergeCell ref="C85:G85"/>
    <mergeCell ref="H85:J85"/>
    <mergeCell ref="K85:L85"/>
    <mergeCell ref="M85:Q85"/>
    <mergeCell ref="H87:J87"/>
    <mergeCell ref="K87:L87"/>
    <mergeCell ref="M87:Q87"/>
    <mergeCell ref="H88:J88"/>
    <mergeCell ref="K88:L88"/>
    <mergeCell ref="M88:Q88"/>
    <mergeCell ref="H89:J89"/>
    <mergeCell ref="K89:L89"/>
    <mergeCell ref="M89:Q89"/>
    <mergeCell ref="H90:J90"/>
    <mergeCell ref="K90:L90"/>
    <mergeCell ref="M90:Q90"/>
    <mergeCell ref="H91:J91"/>
    <mergeCell ref="K91:L91"/>
    <mergeCell ref="M91:Q91"/>
    <mergeCell ref="H92:J92"/>
    <mergeCell ref="K92:L92"/>
    <mergeCell ref="M92:Q92"/>
    <mergeCell ref="H93:J93"/>
    <mergeCell ref="K93:L93"/>
    <mergeCell ref="M93:Q93"/>
    <mergeCell ref="H94:J94"/>
    <mergeCell ref="K94:L94"/>
    <mergeCell ref="M94:Q94"/>
    <mergeCell ref="H95:J95"/>
    <mergeCell ref="K95:L95"/>
    <mergeCell ref="M95:Q95"/>
    <mergeCell ref="H96:J96"/>
    <mergeCell ref="K96:L96"/>
    <mergeCell ref="M96:Q96"/>
    <mergeCell ref="H97:J97"/>
    <mergeCell ref="K97:L97"/>
    <mergeCell ref="M97:Q97"/>
    <mergeCell ref="H98:J98"/>
    <mergeCell ref="K98:L98"/>
    <mergeCell ref="M98:Q98"/>
    <mergeCell ref="H99:J99"/>
    <mergeCell ref="K99:L99"/>
    <mergeCell ref="M99:Q99"/>
    <mergeCell ref="H100:J100"/>
    <mergeCell ref="K100:L100"/>
    <mergeCell ref="M100:Q100"/>
    <mergeCell ref="H101:J101"/>
    <mergeCell ref="K101:L101"/>
    <mergeCell ref="M101:Q101"/>
    <mergeCell ref="H102:J102"/>
    <mergeCell ref="K102:L102"/>
    <mergeCell ref="M102:Q102"/>
    <mergeCell ref="H103:J103"/>
    <mergeCell ref="K103:L103"/>
    <mergeCell ref="M103:Q103"/>
    <mergeCell ref="H104:J104"/>
    <mergeCell ref="K104:L104"/>
    <mergeCell ref="M104:Q104"/>
    <mergeCell ref="M106:Q106"/>
    <mergeCell ref="D107:H107"/>
    <mergeCell ref="M107:Q107"/>
    <mergeCell ref="D108:H108"/>
    <mergeCell ref="M108:Q108"/>
    <mergeCell ref="D109:H109"/>
    <mergeCell ref="M109:Q109"/>
    <mergeCell ref="D110:H110"/>
    <mergeCell ref="M110:Q110"/>
    <mergeCell ref="D111:H111"/>
    <mergeCell ref="M111:Q111"/>
    <mergeCell ref="M112:Q112"/>
    <mergeCell ref="L114:Q114"/>
    <mergeCell ref="C120:Q120"/>
    <mergeCell ref="F122:P122"/>
    <mergeCell ref="M124:P124"/>
    <mergeCell ref="M126:Q126"/>
    <mergeCell ref="M127:Q127"/>
    <mergeCell ref="F129:I129"/>
    <mergeCell ref="P129:Q129"/>
    <mergeCell ref="M129:O129"/>
    <mergeCell ref="F133:I133"/>
    <mergeCell ref="P133:Q133"/>
    <mergeCell ref="M133:O133"/>
    <mergeCell ref="F134:I134"/>
    <mergeCell ref="F135:I135"/>
    <mergeCell ref="F136:I136"/>
    <mergeCell ref="F137:I137"/>
    <mergeCell ref="F138:I138"/>
    <mergeCell ref="F139:I139"/>
    <mergeCell ref="P139:Q139"/>
    <mergeCell ref="M139:O139"/>
    <mergeCell ref="F140:I140"/>
    <mergeCell ref="F141:I141"/>
    <mergeCell ref="F142:I142"/>
    <mergeCell ref="F143:I143"/>
    <mergeCell ref="F144:I144"/>
    <mergeCell ref="F145:I145"/>
    <mergeCell ref="F146:I146"/>
    <mergeCell ref="F147:I147"/>
    <mergeCell ref="F148:I148"/>
    <mergeCell ref="F149:I149"/>
    <mergeCell ref="F150:I150"/>
    <mergeCell ref="F151:I151"/>
    <mergeCell ref="F152:I152"/>
    <mergeCell ref="P152:Q152"/>
    <mergeCell ref="M152:O152"/>
    <mergeCell ref="F153:I153"/>
    <mergeCell ref="F154:I154"/>
    <mergeCell ref="F155:I155"/>
    <mergeCell ref="F156:I156"/>
    <mergeCell ref="F157:I157"/>
    <mergeCell ref="F158:I158"/>
    <mergeCell ref="F159:I159"/>
    <mergeCell ref="F160:I160"/>
    <mergeCell ref="F161:I161"/>
    <mergeCell ref="F162:I162"/>
    <mergeCell ref="F163:I163"/>
    <mergeCell ref="F164:I164"/>
    <mergeCell ref="F165:I165"/>
    <mergeCell ref="F166:I166"/>
    <mergeCell ref="F167:I167"/>
    <mergeCell ref="F168:I168"/>
    <mergeCell ref="F169:I169"/>
    <mergeCell ref="F170:I170"/>
    <mergeCell ref="F171:I171"/>
    <mergeCell ref="F172:I172"/>
    <mergeCell ref="F173:I173"/>
    <mergeCell ref="P173:Q173"/>
    <mergeCell ref="M173:O173"/>
    <mergeCell ref="F174:I174"/>
    <mergeCell ref="P174:Q174"/>
    <mergeCell ref="M174:O174"/>
    <mergeCell ref="F175:I175"/>
    <mergeCell ref="F176:I176"/>
    <mergeCell ref="F177:I177"/>
    <mergeCell ref="P177:Q177"/>
    <mergeCell ref="M177:O177"/>
    <mergeCell ref="F178:I178"/>
    <mergeCell ref="F179:I179"/>
    <mergeCell ref="F180:I180"/>
    <mergeCell ref="P180:Q180"/>
    <mergeCell ref="M180:O180"/>
    <mergeCell ref="F181:I181"/>
    <mergeCell ref="F182:I182"/>
    <mergeCell ref="F183:I183"/>
    <mergeCell ref="P183:Q183"/>
    <mergeCell ref="M183:O183"/>
    <mergeCell ref="F184:I184"/>
    <mergeCell ref="F185:I185"/>
    <mergeCell ref="F186:I186"/>
    <mergeCell ref="P186:Q186"/>
    <mergeCell ref="M186:O186"/>
    <mergeCell ref="F187:I187"/>
    <mergeCell ref="F188:I188"/>
    <mergeCell ref="F189:I189"/>
    <mergeCell ref="F190:I190"/>
    <mergeCell ref="F191:I191"/>
    <mergeCell ref="F192:I192"/>
    <mergeCell ref="F193:I193"/>
    <mergeCell ref="F194:I194"/>
    <mergeCell ref="F195:I195"/>
    <mergeCell ref="F196:I196"/>
    <mergeCell ref="F197:I197"/>
    <mergeCell ref="F199:I199"/>
    <mergeCell ref="P199:Q199"/>
    <mergeCell ref="M199:O199"/>
    <mergeCell ref="F200:I200"/>
    <mergeCell ref="F201:I201"/>
    <mergeCell ref="F202:I202"/>
    <mergeCell ref="F203:I203"/>
    <mergeCell ref="P203:Q203"/>
    <mergeCell ref="M203:O203"/>
    <mergeCell ref="F204:I204"/>
    <mergeCell ref="F205:I205"/>
    <mergeCell ref="F206:I206"/>
    <mergeCell ref="F207:I207"/>
    <mergeCell ref="F208:I208"/>
    <mergeCell ref="F209:I209"/>
    <mergeCell ref="F210:I210"/>
    <mergeCell ref="F211:I211"/>
    <mergeCell ref="F212:I212"/>
    <mergeCell ref="F213:I213"/>
    <mergeCell ref="P213:Q213"/>
    <mergeCell ref="M213:O213"/>
    <mergeCell ref="F214:I214"/>
    <mergeCell ref="F215:I215"/>
    <mergeCell ref="F216:I216"/>
    <mergeCell ref="F217:I217"/>
    <mergeCell ref="P217:Q217"/>
    <mergeCell ref="M217:O217"/>
    <mergeCell ref="F218:I218"/>
    <mergeCell ref="F219:I219"/>
    <mergeCell ref="F220:I220"/>
    <mergeCell ref="F221:I221"/>
    <mergeCell ref="P221:Q221"/>
    <mergeCell ref="M221:O221"/>
    <mergeCell ref="F222:I222"/>
    <mergeCell ref="F223:I223"/>
    <mergeCell ref="F224:I224"/>
    <mergeCell ref="F225:I225"/>
    <mergeCell ref="F226:I226"/>
    <mergeCell ref="F227:I227"/>
    <mergeCell ref="F228:I228"/>
    <mergeCell ref="F229:I229"/>
    <mergeCell ref="F230:I230"/>
    <mergeCell ref="F231:I231"/>
    <mergeCell ref="F232:I232"/>
    <mergeCell ref="F233:I233"/>
    <mergeCell ref="F234:I234"/>
    <mergeCell ref="F235:I235"/>
    <mergeCell ref="F236:I236"/>
    <mergeCell ref="F237:I237"/>
    <mergeCell ref="P237:Q237"/>
    <mergeCell ref="M237:O237"/>
    <mergeCell ref="F238:I238"/>
    <mergeCell ref="F239:I239"/>
    <mergeCell ref="F240:I240"/>
    <mergeCell ref="F241:I241"/>
    <mergeCell ref="F242:I242"/>
    <mergeCell ref="F243:I243"/>
    <mergeCell ref="F244:I244"/>
    <mergeCell ref="F245:I245"/>
    <mergeCell ref="P245:Q245"/>
    <mergeCell ref="M245:O245"/>
    <mergeCell ref="F246:I246"/>
    <mergeCell ref="F247:I247"/>
    <mergeCell ref="F248:I248"/>
    <mergeCell ref="F249:I249"/>
    <mergeCell ref="F250:I250"/>
    <mergeCell ref="F251:I251"/>
    <mergeCell ref="F252:I252"/>
    <mergeCell ref="F253:I253"/>
    <mergeCell ref="P253:Q253"/>
    <mergeCell ref="M253:O253"/>
    <mergeCell ref="F254:I254"/>
    <mergeCell ref="F255:I255"/>
    <mergeCell ref="F256:I256"/>
    <mergeCell ref="F257:I257"/>
    <mergeCell ref="F258:I258"/>
    <mergeCell ref="F259:I259"/>
    <mergeCell ref="F260:I260"/>
    <mergeCell ref="F261:I261"/>
    <mergeCell ref="P261:Q261"/>
    <mergeCell ref="M261:O261"/>
    <mergeCell ref="F262:I262"/>
    <mergeCell ref="F263:I263"/>
    <mergeCell ref="F264:I264"/>
    <mergeCell ref="F266:I266"/>
    <mergeCell ref="P266:Q266"/>
    <mergeCell ref="M266:O266"/>
    <mergeCell ref="F267:I267"/>
    <mergeCell ref="F268:I268"/>
    <mergeCell ref="F269:I269"/>
    <mergeCell ref="F270:I270"/>
    <mergeCell ref="F271:I271"/>
    <mergeCell ref="F272:I272"/>
    <mergeCell ref="F273:I273"/>
    <mergeCell ref="F274:I274"/>
    <mergeCell ref="F275:I275"/>
    <mergeCell ref="F276:I276"/>
    <mergeCell ref="P276:Q276"/>
    <mergeCell ref="M276:O276"/>
    <mergeCell ref="F277:I277"/>
    <mergeCell ref="F278:I278"/>
    <mergeCell ref="F279:I279"/>
    <mergeCell ref="F280:I280"/>
    <mergeCell ref="F281:I281"/>
    <mergeCell ref="F282:I282"/>
    <mergeCell ref="F283:I283"/>
    <mergeCell ref="F284:I284"/>
    <mergeCell ref="F285:I285"/>
    <mergeCell ref="F286:I286"/>
    <mergeCell ref="F287:I287"/>
    <mergeCell ref="F288:I288"/>
    <mergeCell ref="F289:I289"/>
    <mergeCell ref="F290:I290"/>
    <mergeCell ref="F291:I291"/>
    <mergeCell ref="F292:I292"/>
    <mergeCell ref="F293:I293"/>
    <mergeCell ref="F294:I294"/>
    <mergeCell ref="F295:I295"/>
    <mergeCell ref="F297:I297"/>
    <mergeCell ref="P297:Q297"/>
    <mergeCell ref="M297:O297"/>
    <mergeCell ref="F298:I298"/>
    <mergeCell ref="F299:I299"/>
    <mergeCell ref="F300:I300"/>
    <mergeCell ref="F301:I301"/>
    <mergeCell ref="P301:Q301"/>
    <mergeCell ref="M301:O301"/>
    <mergeCell ref="F302:I302"/>
    <mergeCell ref="F303:I303"/>
    <mergeCell ref="F304:I304"/>
    <mergeCell ref="F305:I305"/>
    <mergeCell ref="P305:Q305"/>
    <mergeCell ref="M305:O305"/>
    <mergeCell ref="F306:I306"/>
    <mergeCell ref="F307:I307"/>
    <mergeCell ref="F308:I308"/>
    <mergeCell ref="F309:I309"/>
    <mergeCell ref="P309:Q309"/>
    <mergeCell ref="M309:O309"/>
    <mergeCell ref="F310:I310"/>
    <mergeCell ref="F311:I311"/>
    <mergeCell ref="F312:I312"/>
    <mergeCell ref="F313:I313"/>
    <mergeCell ref="P313:Q313"/>
    <mergeCell ref="M313:O313"/>
    <mergeCell ref="F314:I314"/>
    <mergeCell ref="F315:I315"/>
    <mergeCell ref="F316:I316"/>
    <mergeCell ref="F317:I317"/>
    <mergeCell ref="F318:I318"/>
    <mergeCell ref="F319:I319"/>
    <mergeCell ref="P319:Q319"/>
    <mergeCell ref="M319:O319"/>
    <mergeCell ref="F320:I320"/>
    <mergeCell ref="F321:I321"/>
    <mergeCell ref="F322:I322"/>
    <mergeCell ref="F323:I323"/>
    <mergeCell ref="P323:Q323"/>
    <mergeCell ref="M323:O323"/>
    <mergeCell ref="F324:I324"/>
    <mergeCell ref="F325:I325"/>
    <mergeCell ref="F326:I326"/>
    <mergeCell ref="F327:I327"/>
    <mergeCell ref="P327:Q327"/>
    <mergeCell ref="M327:O327"/>
    <mergeCell ref="F328:I328"/>
    <mergeCell ref="F329:I329"/>
    <mergeCell ref="F330:I330"/>
    <mergeCell ref="P330:Q330"/>
    <mergeCell ref="M330:O330"/>
    <mergeCell ref="F331:I331"/>
    <mergeCell ref="F332:I332"/>
    <mergeCell ref="F333:I333"/>
    <mergeCell ref="F334:I334"/>
    <mergeCell ref="P334:Q334"/>
    <mergeCell ref="M334:O334"/>
    <mergeCell ref="F335:I335"/>
    <mergeCell ref="F336:I336"/>
    <mergeCell ref="F337:I337"/>
    <mergeCell ref="P337:Q337"/>
    <mergeCell ref="M337:O337"/>
    <mergeCell ref="F338:I338"/>
    <mergeCell ref="F339:I339"/>
    <mergeCell ref="F341:I341"/>
    <mergeCell ref="P341:Q341"/>
    <mergeCell ref="M341:O341"/>
    <mergeCell ref="F342:I342"/>
    <mergeCell ref="F343:I343"/>
    <mergeCell ref="F344:I344"/>
    <mergeCell ref="F345:I345"/>
    <mergeCell ref="F346:I346"/>
    <mergeCell ref="F347:I347"/>
    <mergeCell ref="F348:I348"/>
    <mergeCell ref="F349:I349"/>
    <mergeCell ref="F351:I351"/>
    <mergeCell ref="P351:Q351"/>
    <mergeCell ref="M351:O351"/>
    <mergeCell ref="F352:I352"/>
    <mergeCell ref="F353:I353"/>
    <mergeCell ref="F354:I354"/>
    <mergeCell ref="P354:Q354"/>
    <mergeCell ref="M354:O354"/>
    <mergeCell ref="F355:I355"/>
    <mergeCell ref="F356:I356"/>
    <mergeCell ref="F357:I357"/>
    <mergeCell ref="P357:Q357"/>
    <mergeCell ref="M357:O357"/>
    <mergeCell ref="F358:I358"/>
    <mergeCell ref="F359:I359"/>
    <mergeCell ref="F360:I360"/>
    <mergeCell ref="F362:I362"/>
    <mergeCell ref="P362:Q362"/>
    <mergeCell ref="M362:O362"/>
    <mergeCell ref="F363:I363"/>
    <mergeCell ref="F364:I364"/>
    <mergeCell ref="F365:I365"/>
    <mergeCell ref="P365:Q365"/>
    <mergeCell ref="M365:O365"/>
    <mergeCell ref="F366:I366"/>
    <mergeCell ref="F367:I367"/>
    <mergeCell ref="F368:I368"/>
    <mergeCell ref="F369:I369"/>
    <mergeCell ref="P369:Q369"/>
    <mergeCell ref="M369:O369"/>
    <mergeCell ref="F370:I370"/>
    <mergeCell ref="F371:I371"/>
    <mergeCell ref="F372:I372"/>
    <mergeCell ref="F373:I373"/>
    <mergeCell ref="F374:I374"/>
    <mergeCell ref="F375:I375"/>
    <mergeCell ref="F376:I376"/>
    <mergeCell ref="F377:I377"/>
    <mergeCell ref="P377:Q377"/>
    <mergeCell ref="M377:O377"/>
    <mergeCell ref="F378:I378"/>
    <mergeCell ref="F379:I379"/>
    <mergeCell ref="F380:I380"/>
    <mergeCell ref="F381:I381"/>
    <mergeCell ref="F382:I382"/>
    <mergeCell ref="F383:I383"/>
    <mergeCell ref="P383:Q383"/>
    <mergeCell ref="M383:O383"/>
    <mergeCell ref="F384:I384"/>
    <mergeCell ref="F385:I385"/>
    <mergeCell ref="F386:I386"/>
    <mergeCell ref="F387:I387"/>
    <mergeCell ref="F388:I388"/>
    <mergeCell ref="F389:I389"/>
    <mergeCell ref="P389:Q389"/>
    <mergeCell ref="M389:O389"/>
    <mergeCell ref="F390:I390"/>
    <mergeCell ref="F391:I391"/>
    <mergeCell ref="F392:I392"/>
    <mergeCell ref="P392:Q392"/>
    <mergeCell ref="M392:O392"/>
    <mergeCell ref="F393:I393"/>
    <mergeCell ref="F394:I394"/>
    <mergeCell ref="F395:I395"/>
    <mergeCell ref="P395:Q395"/>
    <mergeCell ref="M395:O395"/>
    <mergeCell ref="F396:I396"/>
    <mergeCell ref="F397:I397"/>
    <mergeCell ref="F398:I398"/>
    <mergeCell ref="F399:I399"/>
    <mergeCell ref="P399:Q399"/>
    <mergeCell ref="M399:O399"/>
    <mergeCell ref="F400:I400"/>
    <mergeCell ref="F401:I401"/>
    <mergeCell ref="F402:I402"/>
    <mergeCell ref="F403:I403"/>
    <mergeCell ref="F404:I404"/>
    <mergeCell ref="P404:Q404"/>
    <mergeCell ref="M404:O404"/>
    <mergeCell ref="F405:I405"/>
    <mergeCell ref="P405:Q405"/>
    <mergeCell ref="M405:O405"/>
    <mergeCell ref="F406:I406"/>
    <mergeCell ref="F407:I407"/>
    <mergeCell ref="F408:I408"/>
    <mergeCell ref="P408:Q408"/>
    <mergeCell ref="M408:O408"/>
    <mergeCell ref="F409:I409"/>
    <mergeCell ref="F410:I410"/>
    <mergeCell ref="F412:I412"/>
    <mergeCell ref="P412:Q412"/>
    <mergeCell ref="M412:O412"/>
    <mergeCell ref="F413:I413"/>
    <mergeCell ref="P413:Q413"/>
    <mergeCell ref="M413:O413"/>
    <mergeCell ref="F414:I414"/>
    <mergeCell ref="P414:Q414"/>
    <mergeCell ref="M414:O414"/>
    <mergeCell ref="F416:I416"/>
    <mergeCell ref="P416:Q416"/>
    <mergeCell ref="M416:O416"/>
    <mergeCell ref="F419:I419"/>
    <mergeCell ref="P419:Q419"/>
    <mergeCell ref="M419:O419"/>
    <mergeCell ref="F420:I420"/>
    <mergeCell ref="F421:I421"/>
    <mergeCell ref="F422:I422"/>
    <mergeCell ref="F423:I423"/>
    <mergeCell ref="F424:I424"/>
    <mergeCell ref="F425:I425"/>
    <mergeCell ref="F426:I426"/>
    <mergeCell ref="F427:I427"/>
    <mergeCell ref="P427:Q427"/>
    <mergeCell ref="M427:O427"/>
    <mergeCell ref="F429:I429"/>
    <mergeCell ref="P429:Q429"/>
    <mergeCell ref="M429:O429"/>
    <mergeCell ref="F430:I430"/>
    <mergeCell ref="P430:Q430"/>
    <mergeCell ref="M430:O430"/>
    <mergeCell ref="F431:I431"/>
    <mergeCell ref="P431:Q431"/>
    <mergeCell ref="M431:O431"/>
    <mergeCell ref="F432:I432"/>
    <mergeCell ref="F433:I433"/>
    <mergeCell ref="F434:I434"/>
    <mergeCell ref="P434:Q434"/>
    <mergeCell ref="M434:O434"/>
    <mergeCell ref="P442:Q442"/>
    <mergeCell ref="M442:O442"/>
    <mergeCell ref="F443:I443"/>
    <mergeCell ref="P443:Q443"/>
    <mergeCell ref="M443:O443"/>
    <mergeCell ref="F444:I444"/>
    <mergeCell ref="P444:Q444"/>
    <mergeCell ref="M444:O444"/>
    <mergeCell ref="F437:I437"/>
    <mergeCell ref="P437:Q437"/>
    <mergeCell ref="M437:O437"/>
    <mergeCell ref="F439:I439"/>
    <mergeCell ref="P439:Q439"/>
    <mergeCell ref="M439:O439"/>
    <mergeCell ref="F441:I441"/>
    <mergeCell ref="P441:Q441"/>
    <mergeCell ref="M441:O441"/>
    <mergeCell ref="H1:K1"/>
    <mergeCell ref="S2:AF2"/>
    <mergeCell ref="F445:I445"/>
    <mergeCell ref="P445:Q445"/>
    <mergeCell ref="M445:O445"/>
    <mergeCell ref="M130:Q130"/>
    <mergeCell ref="M131:Q131"/>
    <mergeCell ref="M132:Q132"/>
    <mergeCell ref="M198:Q198"/>
    <mergeCell ref="M265:Q265"/>
    <mergeCell ref="M296:Q296"/>
    <mergeCell ref="M340:Q340"/>
    <mergeCell ref="M350:Q350"/>
    <mergeCell ref="M361:Q361"/>
    <mergeCell ref="M411:Q411"/>
    <mergeCell ref="M415:Q415"/>
    <mergeCell ref="M417:Q417"/>
    <mergeCell ref="M418:Q418"/>
    <mergeCell ref="M428:Q428"/>
    <mergeCell ref="M435:Q435"/>
    <mergeCell ref="M436:Q436"/>
    <mergeCell ref="M438:Q438"/>
    <mergeCell ref="M440:Q440"/>
    <mergeCell ref="F442:I442"/>
  </mergeCells>
  <dataValidations count="2">
    <dataValidation type="list" allowBlank="1" showInputMessage="1" showErrorMessage="1" error="Povoleny jsou hodnoty K, M." sqref="D441:D446">
      <formula1>"K, M"</formula1>
    </dataValidation>
    <dataValidation type="list" allowBlank="1" showInputMessage="1" showErrorMessage="1" error="Povoleny jsou hodnoty základní, snížená, zákl. přenesená, sníž. přenesená, nulová." sqref="U441:U446">
      <formula1>"základní, snížená, zákl. přenesená, sníž. přenesená, nulová"</formula1>
    </dataValidation>
  </dataValidations>
  <hyperlinks>
    <hyperlink ref="F1:G1" location="C2" display="1) Krycí list rozpočtu"/>
    <hyperlink ref="H1:K1" location="C85" display="2) Rekapitulace rozpočtu"/>
    <hyperlink ref="L1" location="C129" display="3) Rozpočet"/>
    <hyperlink ref="S1:T1" location="'Rekapitulace stavby'!C2" display="Rekapitulace stavby"/>
  </hyperlinks>
  <pageMargins left="0.58333330000000005" right="0.58333330000000005" top="0.5" bottom="0.46666669999999999" header="0" footer="0"/>
  <pageSetup paperSize="9" scale="95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2017-04 - Stavební úpravy...</vt:lpstr>
      <vt:lpstr>'2017-04 - Stavební úpravy...'!Názvy_tisku</vt:lpstr>
      <vt:lpstr>'Rekapitulace stavby'!Názvy_tisku</vt:lpstr>
      <vt:lpstr>'2017-04 - Stavební úpravy...'!Oblast_tisku</vt:lpstr>
      <vt:lpstr>'Rekapitulace stavby'!Oblast_tisku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DESKTOP-E2J5M8A\Katka</dc:creator>
  <cp:lastModifiedBy>Jirka</cp:lastModifiedBy>
  <dcterms:created xsi:type="dcterms:W3CDTF">2017-04-20T09:21:21Z</dcterms:created>
  <dcterms:modified xsi:type="dcterms:W3CDTF">2017-04-21T07:26:18Z</dcterms:modified>
</cp:coreProperties>
</file>