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28800" windowHeight="12435" activeTab="1"/>
  </bookViews>
  <sheets>
    <sheet name="Rekapitulace stavby" sheetId="1" r:id="rId1"/>
    <sheet name="08 - VYHLÍDKY PRO FOTOGRA..." sheetId="2" r:id="rId2"/>
  </sheets>
  <definedNames>
    <definedName name="_xlnm.Print_Titles" localSheetId="1">'08 - VYHLÍDKY PRO FOTOGRA...'!$115:$115</definedName>
    <definedName name="_xlnm.Print_Titles" localSheetId="0">'Rekapitulace stavby'!$85:$85</definedName>
    <definedName name="_xlnm.Print_Area" localSheetId="1">'08 - VYHLÍDKY PRO FOTOGRA...'!$C$4:$Q$70,'08 - VYHLÍDKY PRO FOTOGRA...'!$C$76:$Q$100,'08 - VYHLÍDKY PRO FOTOGRA...'!$C$106:$Q$144</definedName>
    <definedName name="_xlnm.Print_Area" localSheetId="0">'Rekapitulace stavby'!$C$4:$AP$70,'Rekapitulace stavby'!$C$76:$AP$92</definedName>
  </definedNames>
  <calcPr calcId="152511"/>
</workbook>
</file>

<file path=xl/calcChain.xml><?xml version="1.0" encoding="utf-8"?>
<calcChain xmlns="http://schemas.openxmlformats.org/spreadsheetml/2006/main">
  <c r="AY88" i="1" l="1"/>
  <c r="AX88" i="1"/>
  <c r="BI144" i="2"/>
  <c r="BH144" i="2"/>
  <c r="BG144" i="2"/>
  <c r="BF144" i="2"/>
  <c r="AA144" i="2"/>
  <c r="AA143" i="2" s="1"/>
  <c r="AA142" i="2" s="1"/>
  <c r="Y144" i="2"/>
  <c r="Y143" i="2" s="1"/>
  <c r="Y142" i="2" s="1"/>
  <c r="W144" i="2"/>
  <c r="W143" i="2" s="1"/>
  <c r="W142" i="2" s="1"/>
  <c r="BK144" i="2"/>
  <c r="BK143" i="2"/>
  <c r="N143" i="2" s="1"/>
  <c r="N96" i="2" s="1"/>
  <c r="N144" i="2"/>
  <c r="BE144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AA139" i="2" s="1"/>
  <c r="Y140" i="2"/>
  <c r="Y139" i="2" s="1"/>
  <c r="W140" i="2"/>
  <c r="W139" i="2" s="1"/>
  <c r="BK140" i="2"/>
  <c r="N140" i="2"/>
  <c r="BE140" i="2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W126" i="2" s="1"/>
  <c r="W125" i="2" s="1"/>
  <c r="BK128" i="2"/>
  <c r="N128" i="2"/>
  <c r="BE128" i="2"/>
  <c r="BI127" i="2"/>
  <c r="BH127" i="2"/>
  <c r="BG127" i="2"/>
  <c r="BF127" i="2"/>
  <c r="AA127" i="2"/>
  <c r="AA126" i="2" s="1"/>
  <c r="AA125" i="2" s="1"/>
  <c r="Y127" i="2"/>
  <c r="Y126" i="2"/>
  <c r="Y125" i="2" s="1"/>
  <c r="W127" i="2"/>
  <c r="BK127" i="2"/>
  <c r="N127" i="2"/>
  <c r="BE127" i="2"/>
  <c r="BI124" i="2"/>
  <c r="BH124" i="2"/>
  <c r="BG124" i="2"/>
  <c r="BF124" i="2"/>
  <c r="AA124" i="2"/>
  <c r="AA123" i="2" s="1"/>
  <c r="Y124" i="2"/>
  <c r="Y123" i="2" s="1"/>
  <c r="W124" i="2"/>
  <c r="W123" i="2" s="1"/>
  <c r="BK124" i="2"/>
  <c r="BK123" i="2" s="1"/>
  <c r="N123" i="2" s="1"/>
  <c r="N91" i="2" s="1"/>
  <c r="N124" i="2"/>
  <c r="BE124" i="2" s="1"/>
  <c r="BI122" i="2"/>
  <c r="BH122" i="2"/>
  <c r="BG122" i="2"/>
  <c r="BF122" i="2"/>
  <c r="AA122" i="2"/>
  <c r="AA121" i="2"/>
  <c r="Y122" i="2"/>
  <c r="Y121" i="2" s="1"/>
  <c r="W122" i="2"/>
  <c r="W121" i="2"/>
  <c r="BK122" i="2"/>
  <c r="BK121" i="2" s="1"/>
  <c r="N121" i="2" s="1"/>
  <c r="N90" i="2" s="1"/>
  <c r="N122" i="2"/>
  <c r="BE122" i="2" s="1"/>
  <c r="BI120" i="2"/>
  <c r="BH120" i="2"/>
  <c r="BG120" i="2"/>
  <c r="BF120" i="2"/>
  <c r="AA120" i="2"/>
  <c r="Y120" i="2"/>
  <c r="W120" i="2"/>
  <c r="BK120" i="2"/>
  <c r="N120" i="2"/>
  <c r="BE120" i="2" s="1"/>
  <c r="BI119" i="2"/>
  <c r="BH119" i="2"/>
  <c r="BG119" i="2"/>
  <c r="BF119" i="2"/>
  <c r="AA119" i="2"/>
  <c r="AA118" i="2"/>
  <c r="AA117" i="2" s="1"/>
  <c r="Y119" i="2"/>
  <c r="Y118" i="2"/>
  <c r="W119" i="2"/>
  <c r="W118" i="2"/>
  <c r="W117" i="2" s="1"/>
  <c r="BK119" i="2"/>
  <c r="BK118" i="2" s="1"/>
  <c r="N119" i="2"/>
  <c r="BE119" i="2" s="1"/>
  <c r="F110" i="2"/>
  <c r="F108" i="2"/>
  <c r="M27" i="2"/>
  <c r="AS88" i="1"/>
  <c r="F80" i="2"/>
  <c r="F78" i="2"/>
  <c r="O20" i="2"/>
  <c r="E20" i="2"/>
  <c r="M83" i="2" s="1"/>
  <c r="M113" i="2"/>
  <c r="O19" i="2"/>
  <c r="O17" i="2"/>
  <c r="E17" i="2"/>
  <c r="M112" i="2" s="1"/>
  <c r="O16" i="2"/>
  <c r="O14" i="2"/>
  <c r="E14" i="2"/>
  <c r="F113" i="2" s="1"/>
  <c r="F83" i="2"/>
  <c r="O13" i="2"/>
  <c r="O11" i="2"/>
  <c r="E11" i="2"/>
  <c r="F112" i="2"/>
  <c r="F82" i="2"/>
  <c r="O10" i="2"/>
  <c r="O8" i="2"/>
  <c r="M110" i="2"/>
  <c r="M80" i="2"/>
  <c r="AK27" i="1"/>
  <c r="AS87" i="1"/>
  <c r="AM83" i="1"/>
  <c r="L83" i="1"/>
  <c r="AM82" i="1"/>
  <c r="L82" i="1"/>
  <c r="AM80" i="1"/>
  <c r="L80" i="1"/>
  <c r="L78" i="1"/>
  <c r="L77" i="1"/>
  <c r="H35" i="2" l="1"/>
  <c r="BD88" i="1" s="1"/>
  <c r="BD87" i="1" s="1"/>
  <c r="W35" i="1" s="1"/>
  <c r="BK139" i="2"/>
  <c r="N139" i="2" s="1"/>
  <c r="N94" i="2" s="1"/>
  <c r="H32" i="2"/>
  <c r="BA88" i="1" s="1"/>
  <c r="BA87" i="1" s="1"/>
  <c r="W32" i="1" s="1"/>
  <c r="H33" i="2"/>
  <c r="BB88" i="1" s="1"/>
  <c r="BB87" i="1" s="1"/>
  <c r="AX87" i="1" s="1"/>
  <c r="H34" i="2"/>
  <c r="BC88" i="1" s="1"/>
  <c r="BC87" i="1" s="1"/>
  <c r="W34" i="1" s="1"/>
  <c r="BK126" i="2"/>
  <c r="BK125" i="2" s="1"/>
  <c r="N125" i="2" s="1"/>
  <c r="N92" i="2" s="1"/>
  <c r="M32" i="2"/>
  <c r="AW88" i="1" s="1"/>
  <c r="W116" i="2"/>
  <c r="AU88" i="1" s="1"/>
  <c r="AU87" i="1" s="1"/>
  <c r="AA116" i="2"/>
  <c r="M31" i="2"/>
  <c r="AV88" i="1" s="1"/>
  <c r="H31" i="2"/>
  <c r="AZ88" i="1" s="1"/>
  <c r="AZ87" i="1" s="1"/>
  <c r="Y117" i="2"/>
  <c r="Y116" i="2" s="1"/>
  <c r="N118" i="2"/>
  <c r="N89" i="2" s="1"/>
  <c r="BK117" i="2"/>
  <c r="M82" i="2"/>
  <c r="BK142" i="2"/>
  <c r="N142" i="2" s="1"/>
  <c r="N95" i="2" s="1"/>
  <c r="AY87" i="1" l="1"/>
  <c r="AW87" i="1"/>
  <c r="AK32" i="1" s="1"/>
  <c r="W33" i="1"/>
  <c r="N126" i="2"/>
  <c r="N93" i="2" s="1"/>
  <c r="AT88" i="1"/>
  <c r="AV87" i="1"/>
  <c r="W31" i="1"/>
  <c r="BK116" i="2"/>
  <c r="N116" i="2" s="1"/>
  <c r="N87" i="2" s="1"/>
  <c r="N117" i="2"/>
  <c r="N88" i="2" s="1"/>
  <c r="M26" i="2" l="1"/>
  <c r="M29" i="2" s="1"/>
  <c r="L100" i="2"/>
  <c r="AK31" i="1"/>
  <c r="AT87" i="1"/>
  <c r="AG88" i="1" l="1"/>
  <c r="L37" i="2"/>
  <c r="AG87" i="1" l="1"/>
  <c r="AN88" i="1"/>
  <c r="AG92" i="1" l="1"/>
  <c r="AK26" i="1"/>
  <c r="AK29" i="1" s="1"/>
  <c r="AK37" i="1" s="1"/>
  <c r="AN87" i="1"/>
  <c r="AN92" i="1" s="1"/>
</calcChain>
</file>

<file path=xl/sharedStrings.xml><?xml version="1.0" encoding="utf-8"?>
<sst xmlns="http://schemas.openxmlformats.org/spreadsheetml/2006/main" count="572" uniqueCount="207">
  <si>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</si>
  <si>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</si>
  <si>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</si>
  <si>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</si>
  <si>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</si>
  <si>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</si>
  <si>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</si>
  <si>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</si>
  <si>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</si>
  <si>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</si>
  <si>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</si>
  <si>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</si>
  <si>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</si>
  <si>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</si>
  <si>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</si>
  <si>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</si>
  <si>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08</t>
  </si>
  <si>
    <t>Stavba:</t>
  </si>
  <si>
    <t>VYHLÍDKY PRO FOTOGRAFY U VÝBĚHŮ TYGRŮ</t>
  </si>
  <si>
    <t>JKSO:</t>
  </si>
  <si>
    <t>CC-CZ:</t>
  </si>
  <si>
    <t>Místo:</t>
  </si>
  <si>
    <t xml:space="preserve"> </t>
  </si>
  <si>
    <t>Datum:</t>
  </si>
  <si>
    <t>12.07.2018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</si>
  <si>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</si>
  <si>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</si>
  <si>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</si>
  <si>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</si>
  <si>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</si>
  <si>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</si>
  <si>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</si>
  <si>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</si>
  <si>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</si>
  <si>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</si>
  <si>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</si>
  <si>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</si>
  <si>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</si>
  <si>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</si>
  <si>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</si>
  <si>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</si>
  <si>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</si>
  <si>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</si>
  <si>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</si>
  <si>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</si>
  <si>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</si>
  <si>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</si>
  <si>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</si>
  <si>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</si>
  <si>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</si>
  <si>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</si>
  <si>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</si>
  <si>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</si>
  <si>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</si>
  <si>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</si>
  <si>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</si>
  <si>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</si>
  <si>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</si>
  <si>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</si>
  <si>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</si>
  <si>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</si>
  <si>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</si>
  <si>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</si>
  <si>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</si>
  <si>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</si>
  <si>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</si>
  <si>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</si>
  <si>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</si>
  <si>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</si>
  <si>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</si>
  <si>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</si>
  <si>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</si>
  <si>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</si>
  <si>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</si>
  <si>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{4c7be4eb-28c3-4c73-a1d8-d5c9ee0651e6}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</si>
  <si>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</si>
  <si>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</si>
  <si>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</si>
  <si>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</si>
  <si>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</si>
  <si>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</si>
  <si>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</si>
  <si>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</si>
  <si>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</si>
  <si>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</si>
  <si>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</si>
  <si>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</si>
  <si>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</si>
  <si>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</si>
  <si>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</si>
  <si>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</si>
  <si>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</si>
  <si>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</si>
  <si>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</si>
  <si>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</si>
  <si>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</si>
  <si>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</si>
  <si>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</si>
  <si>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</si>
  <si>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</si>
  <si>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</si>
  <si>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>PSV - Práce a dodávky PSV</t>
  </si>
  <si>
    <t xml:space="preserve">    762 - Konstrukce truhlářské</t>
  </si>
  <si>
    <t xml:space="preserve">    783 - Dokončovací práce - nátěry</t>
  </si>
  <si>
    <t>VRN - Vedlejší rozpočtové náklady</t>
  </si>
  <si>
    <t xml:space="preserve">    VRN3 - Zařízení staveniště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</si>
  <si>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</si>
  <si>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</si>
  <si>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</si>
  <si>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</si>
  <si>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</si>
  <si>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</si>
  <si>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</si>
  <si>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</si>
  <si>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</si>
  <si>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</si>
  <si>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</si>
  <si>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</si>
  <si>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</si>
  <si>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</si>
  <si>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</si>
  <si>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</si>
  <si>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</si>
  <si>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121112112</t>
  </si>
  <si>
    <t>Sejmutí ornice tl vrstvy přes 150 mm ručně s vodorovným přemístěním do 50 m</t>
  </si>
  <si>
    <t>m3</t>
  </si>
  <si>
    <t>4</t>
  </si>
  <si>
    <t>-892950277</t>
  </si>
  <si>
    <t>182301122</t>
  </si>
  <si>
    <t>Rozprostření ornice pl do 500 m2 ve svahu přes 1:5 tl vrstvy do 150 mm</t>
  </si>
  <si>
    <t>m2</t>
  </si>
  <si>
    <t>1486833566</t>
  </si>
  <si>
    <t>3</t>
  </si>
  <si>
    <t>271572211</t>
  </si>
  <si>
    <t>Podsyp pod základové konstrukce se zhutněním z netříděného štěrkopísku</t>
  </si>
  <si>
    <t>-157205817</t>
  </si>
  <si>
    <t>953921111</t>
  </si>
  <si>
    <t xml:space="preserve">Dlaždice betonové 300x300 mm kladené na sucho </t>
  </si>
  <si>
    <t>kus</t>
  </si>
  <si>
    <t>-1031650471</t>
  </si>
  <si>
    <t>5</t>
  </si>
  <si>
    <t>762951003</t>
  </si>
  <si>
    <t>Montáž podkladního roštu terasy z plných profilů osové vzdálenosti podpěrpřes 420 do 550 mm</t>
  </si>
  <si>
    <t>16</t>
  </si>
  <si>
    <t>460519369</t>
  </si>
  <si>
    <t>6</t>
  </si>
  <si>
    <t>M</t>
  </si>
  <si>
    <t>60556101</t>
  </si>
  <si>
    <t>řezivo dubové sušené pro nosnou konstrukci pod terasy, profil 80x80mm</t>
  </si>
  <si>
    <t>32</t>
  </si>
  <si>
    <t>1966987908</t>
  </si>
  <si>
    <t>7</t>
  </si>
  <si>
    <t>762952013</t>
  </si>
  <si>
    <t>Montáž teras z prken š do 135 mm z dřevin tvrdých šroubovaných broušených bez povrchové úpravy</t>
  </si>
  <si>
    <t>-2002360380</t>
  </si>
  <si>
    <t>8</t>
  </si>
  <si>
    <t>61198165</t>
  </si>
  <si>
    <t>prkna terasová drážkovaná dubová 22 x 125 mm</t>
  </si>
  <si>
    <t>-1940000824</t>
  </si>
  <si>
    <t>9</t>
  </si>
  <si>
    <t>766311111</t>
  </si>
  <si>
    <t>Montáž dřevěného zábradlí s nerezovými lanky včetně kotvení přes ocelové plechy dle výkresové dokumentace</t>
  </si>
  <si>
    <t>m</t>
  </si>
  <si>
    <t>-1360973576</t>
  </si>
  <si>
    <t>10</t>
  </si>
  <si>
    <t>R001</t>
  </si>
  <si>
    <t>Dřevěné zábradlí s nerezovými lanky včetně kotvení, výška 900mm, vodorovné provedení, dle výkresové dokumentace</t>
  </si>
  <si>
    <t>-1379268941</t>
  </si>
  <si>
    <t>11</t>
  </si>
  <si>
    <t>766121210</t>
  </si>
  <si>
    <t>Montáž stěn plných s prkennou výplní v do 2,75 m</t>
  </si>
  <si>
    <t>-730633806</t>
  </si>
  <si>
    <t>12</t>
  </si>
  <si>
    <t>60556101a</t>
  </si>
  <si>
    <t>řezivo dubové sušené pro sloupky, profil 100x100mm</t>
  </si>
  <si>
    <t>653491425</t>
  </si>
  <si>
    <t>13</t>
  </si>
  <si>
    <t>60556101b</t>
  </si>
  <si>
    <t>řezivo dubové sušené pro prkna hrazení, profil 30x125mm</t>
  </si>
  <si>
    <t>-1322015274</t>
  </si>
  <si>
    <t>14</t>
  </si>
  <si>
    <t>953961113</t>
  </si>
  <si>
    <t>Kotvy chemickým tmelem M 12 hl 110 mm do betonu, ŽB nebo kamene s vyvrtáním otvoru</t>
  </si>
  <si>
    <t>-1202920886</t>
  </si>
  <si>
    <t>R002</t>
  </si>
  <si>
    <t>Spojovací materiál pro terasy a dřevěné hrazení</t>
  </si>
  <si>
    <t>kpl</t>
  </si>
  <si>
    <t>-1210625427</t>
  </si>
  <si>
    <t>998766102</t>
  </si>
  <si>
    <t>Přesun hmot tonážní pro konstrukce truhlářské v objektech v do 12 m</t>
  </si>
  <si>
    <t>t</t>
  </si>
  <si>
    <t>-1430206288</t>
  </si>
  <si>
    <t>17</t>
  </si>
  <si>
    <t>783213121</t>
  </si>
  <si>
    <t>Napouštěcí dvojnásobný syntetický biocidní nátěr tesařských konstrukcí zabudovaných do konstrukce</t>
  </si>
  <si>
    <t>-697550265</t>
  </si>
  <si>
    <t>18</t>
  </si>
  <si>
    <t>24626770</t>
  </si>
  <si>
    <t>hmota nátěrová syntetická napouštěcí a krycí s biocidy na dřevo (Karbolineum extra)</t>
  </si>
  <si>
    <t>kg</t>
  </si>
  <si>
    <t>1810029979</t>
  </si>
  <si>
    <t>19</t>
  </si>
  <si>
    <t>030001000</t>
  </si>
  <si>
    <t>Zařízení staveniště</t>
  </si>
  <si>
    <t>…</t>
  </si>
  <si>
    <t>1024</t>
  </si>
  <si>
    <t>-1433527145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</si>
</sst>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5" borderId="0" xfId="0" applyNumberFormat="1" applyFont="1" applyFill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4" fontId="16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0" fillId="0" borderId="25" xfId="0" applyNumberFormat="1" applyFont="1" applyBorder="1" applyAlignment="1" applyProtection="1">
      <alignment vertical="center"/>
      <protection locked="0"/>
    </xf>
    <xf numFmtId="4" fontId="31" fillId="0" borderId="25" xfId="0" applyNumberFormat="1" applyFont="1" applyBorder="1" applyAlignment="1" applyProtection="1">
      <alignment vertical="center"/>
      <protection locked="0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0" fillId="6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81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>
      <c r="C2" s="151" t="s">
        <v>7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R2" s="158" t="s">
        <v>8</v>
      </c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53" t="s">
        <v>12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23"/>
      <c r="AS4" s="17" t="s">
        <v>13</v>
      </c>
      <c r="BS4" s="18" t="s">
        <v>14</v>
      </c>
    </row>
    <row r="5" spans="1:73" ht="14.45" customHeight="1">
      <c r="B5" s="22"/>
      <c r="C5" s="24"/>
      <c r="D5" s="25" t="s">
        <v>15</v>
      </c>
      <c r="E5" s="24"/>
      <c r="F5" s="24"/>
      <c r="G5" s="24"/>
      <c r="H5" s="24"/>
      <c r="I5" s="24"/>
      <c r="J5" s="24"/>
      <c r="K5" s="155" t="s">
        <v>16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24"/>
      <c r="AQ5" s="23"/>
      <c r="BS5" s="18" t="s">
        <v>9</v>
      </c>
    </row>
    <row r="6" spans="1:73" ht="36.950000000000003" customHeight="1">
      <c r="B6" s="22"/>
      <c r="C6" s="24"/>
      <c r="D6" s="27" t="s">
        <v>17</v>
      </c>
      <c r="E6" s="24"/>
      <c r="F6" s="24"/>
      <c r="G6" s="24"/>
      <c r="H6" s="24"/>
      <c r="I6" s="24"/>
      <c r="J6" s="24"/>
      <c r="K6" s="157" t="s">
        <v>18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24"/>
      <c r="AQ6" s="23"/>
      <c r="BS6" s="18" t="s">
        <v>9</v>
      </c>
    </row>
    <row r="7" spans="1:73" ht="14.45" customHeight="1">
      <c r="B7" s="22"/>
      <c r="C7" s="24"/>
      <c r="D7" s="28" t="s">
        <v>19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20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5" customHeight="1">
      <c r="B8" s="22"/>
      <c r="C8" s="24"/>
      <c r="D8" s="28" t="s">
        <v>21</v>
      </c>
      <c r="E8" s="24"/>
      <c r="F8" s="24"/>
      <c r="G8" s="24"/>
      <c r="H8" s="24"/>
      <c r="I8" s="24"/>
      <c r="J8" s="24"/>
      <c r="K8" s="26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23</v>
      </c>
      <c r="AL8" s="24"/>
      <c r="AM8" s="24"/>
      <c r="AN8" s="26" t="s">
        <v>24</v>
      </c>
      <c r="AO8" s="24"/>
      <c r="AP8" s="24"/>
      <c r="AQ8" s="23"/>
      <c r="BS8" s="18" t="s">
        <v>9</v>
      </c>
    </row>
    <row r="9" spans="1:73" ht="14.45" customHeight="1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5" customHeight="1">
      <c r="B10" s="22"/>
      <c r="C10" s="24"/>
      <c r="D10" s="28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26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399999999999999" customHeight="1">
      <c r="B11" s="22"/>
      <c r="C11" s="24"/>
      <c r="D11" s="24"/>
      <c r="E11" s="26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27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5" customHeight="1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5" customHeight="1">
      <c r="B13" s="22"/>
      <c r="C13" s="24"/>
      <c r="D13" s="28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26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>
      <c r="B14" s="22"/>
      <c r="C14" s="24"/>
      <c r="D14" s="24"/>
      <c r="E14" s="26" t="s">
        <v>22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27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5" customHeight="1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5" customHeight="1">
      <c r="B16" s="22"/>
      <c r="C16" s="24"/>
      <c r="D16" s="28" t="s">
        <v>29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26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399999999999999" customHeight="1">
      <c r="B17" s="22"/>
      <c r="C17" s="24"/>
      <c r="D17" s="24"/>
      <c r="E17" s="26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27</v>
      </c>
      <c r="AL17" s="24"/>
      <c r="AM17" s="24"/>
      <c r="AN17" s="26" t="s">
        <v>5</v>
      </c>
      <c r="AO17" s="24"/>
      <c r="AP17" s="24"/>
      <c r="AQ17" s="23"/>
      <c r="BS17" s="18" t="s">
        <v>30</v>
      </c>
    </row>
    <row r="18" spans="2:71" ht="6.95" customHeight="1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9</v>
      </c>
    </row>
    <row r="19" spans="2:71" ht="14.45" customHeight="1">
      <c r="B19" s="22"/>
      <c r="C19" s="24"/>
      <c r="D19" s="28" t="s">
        <v>31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26</v>
      </c>
      <c r="AL19" s="24"/>
      <c r="AM19" s="24"/>
      <c r="AN19" s="26" t="s">
        <v>5</v>
      </c>
      <c r="AO19" s="24"/>
      <c r="AP19" s="24"/>
      <c r="AQ19" s="23"/>
      <c r="BS19" s="18" t="s">
        <v>9</v>
      </c>
    </row>
    <row r="20" spans="2:71" ht="18.399999999999999" customHeight="1">
      <c r="B20" s="22"/>
      <c r="C20" s="24"/>
      <c r="D20" s="24"/>
      <c r="E20" s="26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27</v>
      </c>
      <c r="AL20" s="24"/>
      <c r="AM20" s="24"/>
      <c r="AN20" s="26" t="s">
        <v>5</v>
      </c>
      <c r="AO20" s="24"/>
      <c r="AP20" s="24"/>
      <c r="AQ20" s="23"/>
    </row>
    <row r="21" spans="2:71" ht="6.95" customHeight="1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>
      <c r="B22" s="22"/>
      <c r="C22" s="24"/>
      <c r="D22" s="28" t="s">
        <v>32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>
      <c r="B23" s="22"/>
      <c r="C23" s="24"/>
      <c r="D23" s="24"/>
      <c r="E23" s="173" t="s">
        <v>5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24"/>
      <c r="AP23" s="24"/>
      <c r="AQ23" s="23"/>
    </row>
    <row r="24" spans="2:71" ht="6.95" customHeight="1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5" customHeight="1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5" customHeight="1">
      <c r="B26" s="22"/>
      <c r="C26" s="24"/>
      <c r="D26" s="30" t="s">
        <v>33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4">
        <f>ROUND(AG87,2)</f>
        <v>0</v>
      </c>
      <c r="AL26" s="156"/>
      <c r="AM26" s="156"/>
      <c r="AN26" s="156"/>
      <c r="AO26" s="156"/>
      <c r="AP26" s="24"/>
      <c r="AQ26" s="23"/>
    </row>
    <row r="27" spans="2:71" ht="14.45" customHeight="1">
      <c r="B27" s="22"/>
      <c r="C27" s="24"/>
      <c r="D27" s="30" t="s">
        <v>34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4">
        <f>ROUND(AG90,2)</f>
        <v>0</v>
      </c>
      <c r="AL27" s="174"/>
      <c r="AM27" s="174"/>
      <c r="AN27" s="174"/>
      <c r="AO27" s="174"/>
      <c r="AP27" s="24"/>
      <c r="AQ27" s="23"/>
    </row>
    <row r="28" spans="2:71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>
      <c r="B29" s="31"/>
      <c r="C29" s="32"/>
      <c r="D29" s="34" t="s">
        <v>35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75">
        <f>ROUND(AK26+AK27,2)</f>
        <v>0</v>
      </c>
      <c r="AL29" s="176"/>
      <c r="AM29" s="176"/>
      <c r="AN29" s="176"/>
      <c r="AO29" s="176"/>
      <c r="AP29" s="32"/>
      <c r="AQ29" s="33"/>
    </row>
    <row r="30" spans="2:71" s="1" customFormat="1" ht="6.95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>
      <c r="B31" s="36"/>
      <c r="C31" s="37"/>
      <c r="D31" s="38" t="s">
        <v>36</v>
      </c>
      <c r="E31" s="37"/>
      <c r="F31" s="38" t="s">
        <v>37</v>
      </c>
      <c r="G31" s="37"/>
      <c r="H31" s="37"/>
      <c r="I31" s="37"/>
      <c r="J31" s="37"/>
      <c r="K31" s="37"/>
      <c r="L31" s="149">
        <v>0.21</v>
      </c>
      <c r="M31" s="150"/>
      <c r="N31" s="150"/>
      <c r="O31" s="150"/>
      <c r="P31" s="37"/>
      <c r="Q31" s="37"/>
      <c r="R31" s="37"/>
      <c r="S31" s="37"/>
      <c r="T31" s="40" t="s">
        <v>38</v>
      </c>
      <c r="U31" s="37"/>
      <c r="V31" s="37"/>
      <c r="W31" s="177">
        <f>ROUND(AZ87+SUM(CD91),2)</f>
        <v>0</v>
      </c>
      <c r="X31" s="150"/>
      <c r="Y31" s="150"/>
      <c r="Z31" s="150"/>
      <c r="AA31" s="150"/>
      <c r="AB31" s="150"/>
      <c r="AC31" s="150"/>
      <c r="AD31" s="150"/>
      <c r="AE31" s="150"/>
      <c r="AF31" s="37"/>
      <c r="AG31" s="37"/>
      <c r="AH31" s="37"/>
      <c r="AI31" s="37"/>
      <c r="AJ31" s="37"/>
      <c r="AK31" s="177">
        <f>ROUND(AV87+SUM(BY91),2)</f>
        <v>0</v>
      </c>
      <c r="AL31" s="150"/>
      <c r="AM31" s="150"/>
      <c r="AN31" s="150"/>
      <c r="AO31" s="150"/>
      <c r="AP31" s="37"/>
      <c r="AQ31" s="41"/>
    </row>
    <row r="32" spans="2:71" s="2" customFormat="1" ht="14.45" customHeight="1">
      <c r="B32" s="36"/>
      <c r="C32" s="37"/>
      <c r="D32" s="37"/>
      <c r="E32" s="37"/>
      <c r="F32" s="38" t="s">
        <v>39</v>
      </c>
      <c r="G32" s="37"/>
      <c r="H32" s="37"/>
      <c r="I32" s="37"/>
      <c r="J32" s="37"/>
      <c r="K32" s="37"/>
      <c r="L32" s="149">
        <v>0.15</v>
      </c>
      <c r="M32" s="150"/>
      <c r="N32" s="150"/>
      <c r="O32" s="150"/>
      <c r="P32" s="37"/>
      <c r="Q32" s="37"/>
      <c r="R32" s="37"/>
      <c r="S32" s="37"/>
      <c r="T32" s="40" t="s">
        <v>38</v>
      </c>
      <c r="U32" s="37"/>
      <c r="V32" s="37"/>
      <c r="W32" s="177">
        <f>ROUND(BA87+SUM(CE91),2)</f>
        <v>0</v>
      </c>
      <c r="X32" s="150"/>
      <c r="Y32" s="150"/>
      <c r="Z32" s="150"/>
      <c r="AA32" s="150"/>
      <c r="AB32" s="150"/>
      <c r="AC32" s="150"/>
      <c r="AD32" s="150"/>
      <c r="AE32" s="150"/>
      <c r="AF32" s="37"/>
      <c r="AG32" s="37"/>
      <c r="AH32" s="37"/>
      <c r="AI32" s="37"/>
      <c r="AJ32" s="37"/>
      <c r="AK32" s="177">
        <f>ROUND(AW87+SUM(BZ91),2)</f>
        <v>0</v>
      </c>
      <c r="AL32" s="150"/>
      <c r="AM32" s="150"/>
      <c r="AN32" s="150"/>
      <c r="AO32" s="150"/>
      <c r="AP32" s="37"/>
      <c r="AQ32" s="41"/>
    </row>
    <row r="33" spans="2:43" s="2" customFormat="1" ht="14.45" hidden="1" customHeight="1">
      <c r="B33" s="36"/>
      <c r="C33" s="37"/>
      <c r="D33" s="37"/>
      <c r="E33" s="37"/>
      <c r="F33" s="38" t="s">
        <v>40</v>
      </c>
      <c r="G33" s="37"/>
      <c r="H33" s="37"/>
      <c r="I33" s="37"/>
      <c r="J33" s="37"/>
      <c r="K33" s="37"/>
      <c r="L33" s="149">
        <v>0.21</v>
      </c>
      <c r="M33" s="150"/>
      <c r="N33" s="150"/>
      <c r="O33" s="150"/>
      <c r="P33" s="37"/>
      <c r="Q33" s="37"/>
      <c r="R33" s="37"/>
      <c r="S33" s="37"/>
      <c r="T33" s="40" t="s">
        <v>38</v>
      </c>
      <c r="U33" s="37"/>
      <c r="V33" s="37"/>
      <c r="W33" s="177">
        <f>ROUND(BB87+SUM(CF91),2)</f>
        <v>0</v>
      </c>
      <c r="X33" s="150"/>
      <c r="Y33" s="150"/>
      <c r="Z33" s="150"/>
      <c r="AA33" s="150"/>
      <c r="AB33" s="150"/>
      <c r="AC33" s="150"/>
      <c r="AD33" s="150"/>
      <c r="AE33" s="150"/>
      <c r="AF33" s="37"/>
      <c r="AG33" s="37"/>
      <c r="AH33" s="37"/>
      <c r="AI33" s="37"/>
      <c r="AJ33" s="37"/>
      <c r="AK33" s="177">
        <v>0</v>
      </c>
      <c r="AL33" s="150"/>
      <c r="AM33" s="150"/>
      <c r="AN33" s="150"/>
      <c r="AO33" s="150"/>
      <c r="AP33" s="37"/>
      <c r="AQ33" s="41"/>
    </row>
    <row r="34" spans="2:43" s="2" customFormat="1" ht="14.45" hidden="1" customHeight="1">
      <c r="B34" s="36"/>
      <c r="C34" s="37"/>
      <c r="D34" s="37"/>
      <c r="E34" s="37"/>
      <c r="F34" s="38" t="s">
        <v>41</v>
      </c>
      <c r="G34" s="37"/>
      <c r="H34" s="37"/>
      <c r="I34" s="37"/>
      <c r="J34" s="37"/>
      <c r="K34" s="37"/>
      <c r="L34" s="149">
        <v>0.15</v>
      </c>
      <c r="M34" s="150"/>
      <c r="N34" s="150"/>
      <c r="O34" s="150"/>
      <c r="P34" s="37"/>
      <c r="Q34" s="37"/>
      <c r="R34" s="37"/>
      <c r="S34" s="37"/>
      <c r="T34" s="40" t="s">
        <v>38</v>
      </c>
      <c r="U34" s="37"/>
      <c r="V34" s="37"/>
      <c r="W34" s="177">
        <f>ROUND(BC87+SUM(CG91),2)</f>
        <v>0</v>
      </c>
      <c r="X34" s="150"/>
      <c r="Y34" s="150"/>
      <c r="Z34" s="150"/>
      <c r="AA34" s="150"/>
      <c r="AB34" s="150"/>
      <c r="AC34" s="150"/>
      <c r="AD34" s="150"/>
      <c r="AE34" s="150"/>
      <c r="AF34" s="37"/>
      <c r="AG34" s="37"/>
      <c r="AH34" s="37"/>
      <c r="AI34" s="37"/>
      <c r="AJ34" s="37"/>
      <c r="AK34" s="177">
        <v>0</v>
      </c>
      <c r="AL34" s="150"/>
      <c r="AM34" s="150"/>
      <c r="AN34" s="150"/>
      <c r="AO34" s="150"/>
      <c r="AP34" s="37"/>
      <c r="AQ34" s="41"/>
    </row>
    <row r="35" spans="2:43" s="2" customFormat="1" ht="14.45" hidden="1" customHeight="1">
      <c r="B35" s="36"/>
      <c r="C35" s="37"/>
      <c r="D35" s="37"/>
      <c r="E35" s="37"/>
      <c r="F35" s="38" t="s">
        <v>42</v>
      </c>
      <c r="G35" s="37"/>
      <c r="H35" s="37"/>
      <c r="I35" s="37"/>
      <c r="J35" s="37"/>
      <c r="K35" s="37"/>
      <c r="L35" s="149">
        <v>0</v>
      </c>
      <c r="M35" s="150"/>
      <c r="N35" s="150"/>
      <c r="O35" s="150"/>
      <c r="P35" s="37"/>
      <c r="Q35" s="37"/>
      <c r="R35" s="37"/>
      <c r="S35" s="37"/>
      <c r="T35" s="40" t="s">
        <v>38</v>
      </c>
      <c r="U35" s="37"/>
      <c r="V35" s="37"/>
      <c r="W35" s="177">
        <f>ROUND(BD87+SUM(CH91),2)</f>
        <v>0</v>
      </c>
      <c r="X35" s="150"/>
      <c r="Y35" s="150"/>
      <c r="Z35" s="150"/>
      <c r="AA35" s="150"/>
      <c r="AB35" s="150"/>
      <c r="AC35" s="150"/>
      <c r="AD35" s="150"/>
      <c r="AE35" s="150"/>
      <c r="AF35" s="37"/>
      <c r="AG35" s="37"/>
      <c r="AH35" s="37"/>
      <c r="AI35" s="37"/>
      <c r="AJ35" s="37"/>
      <c r="AK35" s="177">
        <v>0</v>
      </c>
      <c r="AL35" s="150"/>
      <c r="AM35" s="150"/>
      <c r="AN35" s="150"/>
      <c r="AO35" s="150"/>
      <c r="AP35" s="37"/>
      <c r="AQ35" s="41"/>
    </row>
    <row r="36" spans="2:43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>
      <c r="B37" s="31"/>
      <c r="C37" s="42"/>
      <c r="D37" s="43" t="s">
        <v>43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44</v>
      </c>
      <c r="U37" s="44"/>
      <c r="V37" s="44"/>
      <c r="W37" s="44"/>
      <c r="X37" s="178" t="s">
        <v>45</v>
      </c>
      <c r="Y37" s="179"/>
      <c r="Z37" s="179"/>
      <c r="AA37" s="179"/>
      <c r="AB37" s="179"/>
      <c r="AC37" s="44"/>
      <c r="AD37" s="44"/>
      <c r="AE37" s="44"/>
      <c r="AF37" s="44"/>
      <c r="AG37" s="44"/>
      <c r="AH37" s="44"/>
      <c r="AI37" s="44"/>
      <c r="AJ37" s="44"/>
      <c r="AK37" s="180">
        <f>SUM(AK29:AK35)</f>
        <v>0</v>
      </c>
      <c r="AL37" s="179"/>
      <c r="AM37" s="179"/>
      <c r="AN37" s="179"/>
      <c r="AO37" s="181"/>
      <c r="AP37" s="42"/>
      <c r="AQ37" s="33"/>
    </row>
    <row r="38" spans="2:43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 ht="13.5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 ht="13.5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 ht="13.5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 ht="13.5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 ht="13.5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 ht="13.5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 ht="13.5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 ht="13.5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 ht="13.5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 ht="13.5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>
      <c r="B49" s="31"/>
      <c r="C49" s="32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47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 ht="13.5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 ht="13.5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 ht="13.5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 ht="13.5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 ht="13.5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 ht="13.5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 ht="13.5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 ht="13.5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>
      <c r="B58" s="31"/>
      <c r="C58" s="32"/>
      <c r="D58" s="51" t="s">
        <v>48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49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48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49</v>
      </c>
      <c r="AN58" s="52"/>
      <c r="AO58" s="54"/>
      <c r="AP58" s="32"/>
      <c r="AQ58" s="33"/>
    </row>
    <row r="59" spans="2:43" ht="13.5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>
      <c r="B60" s="31"/>
      <c r="C60" s="32"/>
      <c r="D60" s="46" t="s">
        <v>50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51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 ht="13.5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 ht="13.5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 ht="13.5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 ht="13.5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 ht="13.5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 ht="13.5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 ht="13.5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 ht="13.5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>
      <c r="B69" s="31"/>
      <c r="C69" s="32"/>
      <c r="D69" s="51" t="s">
        <v>48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49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48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49</v>
      </c>
      <c r="AN69" s="52"/>
      <c r="AO69" s="54"/>
      <c r="AP69" s="32"/>
      <c r="AQ69" s="33"/>
    </row>
    <row r="70" spans="2:43" s="1" customFormat="1" ht="6.9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>
      <c r="B76" s="31"/>
      <c r="C76" s="153" t="s">
        <v>52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33"/>
    </row>
    <row r="77" spans="2:43" s="3" customFormat="1" ht="14.45" customHeight="1">
      <c r="B77" s="61"/>
      <c r="C77" s="28" t="s">
        <v>15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08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>
      <c r="B78" s="64"/>
      <c r="C78" s="65" t="s">
        <v>17</v>
      </c>
      <c r="D78" s="66"/>
      <c r="E78" s="66"/>
      <c r="F78" s="66"/>
      <c r="G78" s="66"/>
      <c r="H78" s="66"/>
      <c r="I78" s="66"/>
      <c r="J78" s="66"/>
      <c r="K78" s="66"/>
      <c r="L78" s="182" t="str">
        <f>K6</f>
        <v>VYHLÍDKY PRO FOTOGRAFY U VÝBĚHŮ TYGRŮ</v>
      </c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66"/>
      <c r="AQ78" s="67"/>
    </row>
    <row r="79" spans="2:43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>
      <c r="B80" s="31"/>
      <c r="C80" s="28" t="s">
        <v>21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 xml:space="preserve"> 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23</v>
      </c>
      <c r="AJ80" s="32"/>
      <c r="AK80" s="32"/>
      <c r="AL80" s="32"/>
      <c r="AM80" s="69" t="str">
        <f>IF(AN8= "","",AN8)</f>
        <v>12.07.2018</v>
      </c>
      <c r="AN80" s="32"/>
      <c r="AO80" s="32"/>
      <c r="AP80" s="32"/>
      <c r="AQ80" s="33"/>
    </row>
    <row r="81" spans="1:76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>
      <c r="B82" s="31"/>
      <c r="C82" s="28" t="s">
        <v>25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29</v>
      </c>
      <c r="AJ82" s="32"/>
      <c r="AK82" s="32"/>
      <c r="AL82" s="32"/>
      <c r="AM82" s="162" t="str">
        <f>IF(E17="","",E17)</f>
        <v xml:space="preserve"> </v>
      </c>
      <c r="AN82" s="162"/>
      <c r="AO82" s="162"/>
      <c r="AP82" s="162"/>
      <c r="AQ82" s="33"/>
      <c r="AS82" s="163" t="s">
        <v>53</v>
      </c>
      <c r="AT82" s="164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>
      <c r="B83" s="31"/>
      <c r="C83" s="28" t="s">
        <v>28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31</v>
      </c>
      <c r="AJ83" s="32"/>
      <c r="AK83" s="32"/>
      <c r="AL83" s="32"/>
      <c r="AM83" s="162" t="str">
        <f>IF(E20="","",E20)</f>
        <v xml:space="preserve"> </v>
      </c>
      <c r="AN83" s="162"/>
      <c r="AO83" s="162"/>
      <c r="AP83" s="162"/>
      <c r="AQ83" s="33"/>
      <c r="AS83" s="165"/>
      <c r="AT83" s="166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165"/>
      <c r="AT84" s="166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>
      <c r="B85" s="31"/>
      <c r="C85" s="184" t="s">
        <v>54</v>
      </c>
      <c r="D85" s="168"/>
      <c r="E85" s="168"/>
      <c r="F85" s="168"/>
      <c r="G85" s="168"/>
      <c r="H85" s="71"/>
      <c r="I85" s="167" t="s">
        <v>55</v>
      </c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7" t="s">
        <v>56</v>
      </c>
      <c r="AH85" s="168"/>
      <c r="AI85" s="168"/>
      <c r="AJ85" s="168"/>
      <c r="AK85" s="168"/>
      <c r="AL85" s="168"/>
      <c r="AM85" s="168"/>
      <c r="AN85" s="167" t="s">
        <v>57</v>
      </c>
      <c r="AO85" s="168"/>
      <c r="AP85" s="169"/>
      <c r="AQ85" s="33"/>
      <c r="AS85" s="72" t="s">
        <v>58</v>
      </c>
      <c r="AT85" s="73" t="s">
        <v>59</v>
      </c>
      <c r="AU85" s="73" t="s">
        <v>60</v>
      </c>
      <c r="AV85" s="73" t="s">
        <v>61</v>
      </c>
      <c r="AW85" s="73" t="s">
        <v>62</v>
      </c>
      <c r="AX85" s="73" t="s">
        <v>63</v>
      </c>
      <c r="AY85" s="73" t="s">
        <v>64</v>
      </c>
      <c r="AZ85" s="73" t="s">
        <v>65</v>
      </c>
      <c r="BA85" s="73" t="s">
        <v>66</v>
      </c>
      <c r="BB85" s="73" t="s">
        <v>67</v>
      </c>
      <c r="BC85" s="73" t="s">
        <v>68</v>
      </c>
      <c r="BD85" s="74" t="s">
        <v>69</v>
      </c>
    </row>
    <row r="86" spans="1:76" s="1" customFormat="1" ht="10.9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>
      <c r="B87" s="64"/>
      <c r="C87" s="76" t="s">
        <v>70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172">
        <f>ROUND(AG88,2)</f>
        <v>0</v>
      </c>
      <c r="AH87" s="172"/>
      <c r="AI87" s="172"/>
      <c r="AJ87" s="172"/>
      <c r="AK87" s="172"/>
      <c r="AL87" s="172"/>
      <c r="AM87" s="172"/>
      <c r="AN87" s="161">
        <f>SUM(AG87,AT87)</f>
        <v>0</v>
      </c>
      <c r="AO87" s="161"/>
      <c r="AP87" s="161"/>
      <c r="AQ87" s="67"/>
      <c r="AS87" s="78">
        <f>ROUND(AS88,2)</f>
        <v>0</v>
      </c>
      <c r="AT87" s="79">
        <f>ROUND(SUM(AV87:AW87),2)</f>
        <v>0</v>
      </c>
      <c r="AU87" s="80">
        <f>ROUND(AU88,5)</f>
        <v>73.710250000000002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71</v>
      </c>
      <c r="BT87" s="82" t="s">
        <v>72</v>
      </c>
      <c r="BV87" s="82" t="s">
        <v>73</v>
      </c>
      <c r="BW87" s="82" t="s">
        <v>74</v>
      </c>
      <c r="BX87" s="82" t="s">
        <v>75</v>
      </c>
    </row>
    <row r="88" spans="1:76" s="5" customFormat="1" ht="31.5" customHeight="1">
      <c r="A88" s="83" t="s">
        <v>76</v>
      </c>
      <c r="B88" s="84"/>
      <c r="C88" s="85"/>
      <c r="D88" s="185" t="s">
        <v>16</v>
      </c>
      <c r="E88" s="185"/>
      <c r="F88" s="185"/>
      <c r="G88" s="185"/>
      <c r="H88" s="185"/>
      <c r="I88" s="86"/>
      <c r="J88" s="185" t="s">
        <v>18</v>
      </c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70">
        <f>'08 - VYHLÍDKY PRO FOTOGRA...'!M29</f>
        <v>0</v>
      </c>
      <c r="AH88" s="171"/>
      <c r="AI88" s="171"/>
      <c r="AJ88" s="171"/>
      <c r="AK88" s="171"/>
      <c r="AL88" s="171"/>
      <c r="AM88" s="171"/>
      <c r="AN88" s="170">
        <f>SUM(AG88,AT88)</f>
        <v>0</v>
      </c>
      <c r="AO88" s="171"/>
      <c r="AP88" s="171"/>
      <c r="AQ88" s="87"/>
      <c r="AS88" s="88">
        <f>'08 - VYHLÍDKY PRO FOTOGRA...'!M27</f>
        <v>0</v>
      </c>
      <c r="AT88" s="89">
        <f>ROUND(SUM(AV88:AW88),2)</f>
        <v>0</v>
      </c>
      <c r="AU88" s="90">
        <f>'08 - VYHLÍDKY PRO FOTOGRA...'!W116</f>
        <v>73.710249000000005</v>
      </c>
      <c r="AV88" s="89">
        <f>'08 - VYHLÍDKY PRO FOTOGRA...'!M31</f>
        <v>0</v>
      </c>
      <c r="AW88" s="89">
        <f>'08 - VYHLÍDKY PRO FOTOGRA...'!M32</f>
        <v>0</v>
      </c>
      <c r="AX88" s="89">
        <f>'08 - VYHLÍDKY PRO FOTOGRA...'!M33</f>
        <v>0</v>
      </c>
      <c r="AY88" s="89">
        <f>'08 - VYHLÍDKY PRO FOTOGRA...'!M34</f>
        <v>0</v>
      </c>
      <c r="AZ88" s="89">
        <f>'08 - VYHLÍDKY PRO FOTOGRA...'!H31</f>
        <v>0</v>
      </c>
      <c r="BA88" s="89">
        <f>'08 - VYHLÍDKY PRO FOTOGRA...'!H32</f>
        <v>0</v>
      </c>
      <c r="BB88" s="89">
        <f>'08 - VYHLÍDKY PRO FOTOGRA...'!H33</f>
        <v>0</v>
      </c>
      <c r="BC88" s="89">
        <f>'08 - VYHLÍDKY PRO FOTOGRA...'!H34</f>
        <v>0</v>
      </c>
      <c r="BD88" s="91">
        <f>'08 - VYHLÍDKY PRO FOTOGRA...'!H35</f>
        <v>0</v>
      </c>
      <c r="BT88" s="92" t="s">
        <v>77</v>
      </c>
      <c r="BU88" s="92" t="s">
        <v>78</v>
      </c>
      <c r="BV88" s="92" t="s">
        <v>73</v>
      </c>
      <c r="BW88" s="92" t="s">
        <v>74</v>
      </c>
      <c r="BX88" s="92" t="s">
        <v>75</v>
      </c>
    </row>
    <row r="89" spans="1:76" ht="13.5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>
      <c r="B90" s="31"/>
      <c r="C90" s="76" t="s">
        <v>79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161">
        <v>0</v>
      </c>
      <c r="AH90" s="161"/>
      <c r="AI90" s="161"/>
      <c r="AJ90" s="161"/>
      <c r="AK90" s="161"/>
      <c r="AL90" s="161"/>
      <c r="AM90" s="161"/>
      <c r="AN90" s="161">
        <v>0</v>
      </c>
      <c r="AO90" s="161"/>
      <c r="AP90" s="161"/>
      <c r="AQ90" s="33"/>
      <c r="AS90" s="72" t="s">
        <v>80</v>
      </c>
      <c r="AT90" s="73" t="s">
        <v>81</v>
      </c>
      <c r="AU90" s="73" t="s">
        <v>36</v>
      </c>
      <c r="AV90" s="74" t="s">
        <v>59</v>
      </c>
    </row>
    <row r="91" spans="1:76" s="1" customFormat="1" ht="10.9" customHeight="1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>
      <c r="B92" s="31"/>
      <c r="C92" s="94" t="s">
        <v>82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160">
        <f>ROUND(AG87+AG90,2)</f>
        <v>0</v>
      </c>
      <c r="AH92" s="160"/>
      <c r="AI92" s="160"/>
      <c r="AJ92" s="160"/>
      <c r="AK92" s="160"/>
      <c r="AL92" s="160"/>
      <c r="AM92" s="160"/>
      <c r="AN92" s="160">
        <f>AN87+AN90</f>
        <v>0</v>
      </c>
      <c r="AO92" s="160"/>
      <c r="AP92" s="160"/>
      <c r="AQ92" s="33"/>
    </row>
    <row r="93" spans="1:76" s="1" customFormat="1" ht="6.95" customHeight="1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D88:H88"/>
    <mergeCell ref="J88:AF88"/>
    <mergeCell ref="W35:AE35"/>
    <mergeCell ref="AK35:AO35"/>
    <mergeCell ref="X37:AB37"/>
    <mergeCell ref="AK37:AO37"/>
    <mergeCell ref="AN87:AP87"/>
    <mergeCell ref="C76:AP76"/>
    <mergeCell ref="L78:AO78"/>
    <mergeCell ref="C85:G85"/>
    <mergeCell ref="I85:AF85"/>
    <mergeCell ref="W32:AE32"/>
    <mergeCell ref="AK32:AO32"/>
    <mergeCell ref="W33:AE33"/>
    <mergeCell ref="AK33:AO33"/>
    <mergeCell ref="W34:AE34"/>
    <mergeCell ref="AK34:AO34"/>
    <mergeCell ref="E23:AN23"/>
    <mergeCell ref="AK26:AO26"/>
    <mergeCell ref="AK27:AO27"/>
    <mergeCell ref="AK29:AO29"/>
    <mergeCell ref="W31:AE31"/>
    <mergeCell ref="AK31:AO31"/>
    <mergeCell ref="AG92:AM92"/>
    <mergeCell ref="AG90:AM90"/>
    <mergeCell ref="AM82:AP82"/>
    <mergeCell ref="AS82:AT84"/>
    <mergeCell ref="AM83:AP83"/>
    <mergeCell ref="AG85:AM85"/>
    <mergeCell ref="AN85:AP85"/>
    <mergeCell ref="AN88:AP88"/>
    <mergeCell ref="AG88:AM88"/>
    <mergeCell ref="AG87:AM87"/>
    <mergeCell ref="AN90:AP90"/>
    <mergeCell ref="AN92:AP92"/>
    <mergeCell ref="C2:AP2"/>
    <mergeCell ref="C4:AP4"/>
    <mergeCell ref="K5:AO5"/>
    <mergeCell ref="K6:AO6"/>
    <mergeCell ref="AR2:BE2"/>
    <mergeCell ref="L35:O35"/>
    <mergeCell ref="L33:O33"/>
    <mergeCell ref="L31:O31"/>
    <mergeCell ref="L32:O32"/>
    <mergeCell ref="L34:O34"/>
  </mergeCells>
  <hyperlinks>
    <hyperlink ref="K1:S1" location="C2" display="1) Souhrnný list stavby"/>
    <hyperlink ref="W1:AF1" location="C87" display="2) Rekapitulace objektů"/>
    <hyperlink ref="A88" location="'08 - VYHLÍDKY PRO FOTOGRA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5"/>
  <sheetViews>
    <sheetView showGridLines="0" tabSelected="1" workbookViewId="0">
      <pane ySplit="1" topLeftCell="A2" activePane="bottomLeft" state="frozen"/>
      <selection pane="bottomLeft" activeCell="AD149" sqref="AD14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96"/>
      <c r="B1" s="11"/>
      <c r="C1" s="11"/>
      <c r="D1" s="12" t="s">
        <v>1</v>
      </c>
      <c r="E1" s="11"/>
      <c r="F1" s="13" t="s">
        <v>83</v>
      </c>
      <c r="G1" s="13"/>
      <c r="H1" s="215" t="s">
        <v>84</v>
      </c>
      <c r="I1" s="215"/>
      <c r="J1" s="215"/>
      <c r="K1" s="215"/>
      <c r="L1" s="13" t="s">
        <v>85</v>
      </c>
      <c r="M1" s="11"/>
      <c r="N1" s="11"/>
      <c r="O1" s="12" t="s">
        <v>86</v>
      </c>
      <c r="P1" s="11"/>
      <c r="Q1" s="11"/>
      <c r="R1" s="11"/>
      <c r="S1" s="13" t="s">
        <v>87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151" t="s">
        <v>7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S2" s="158" t="s">
        <v>8</v>
      </c>
      <c r="T2" s="159"/>
      <c r="U2" s="159"/>
      <c r="V2" s="159"/>
      <c r="W2" s="159"/>
      <c r="X2" s="159"/>
      <c r="Y2" s="159"/>
      <c r="Z2" s="159"/>
      <c r="AA2" s="159"/>
      <c r="AB2" s="159"/>
      <c r="AC2" s="159"/>
      <c r="AT2" s="18" t="s">
        <v>74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88</v>
      </c>
    </row>
    <row r="4" spans="1:66" ht="36.950000000000003" customHeight="1">
      <c r="B4" s="22"/>
      <c r="C4" s="153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23"/>
      <c r="T4" s="17" t="s">
        <v>13</v>
      </c>
      <c r="AT4" s="18" t="s">
        <v>6</v>
      </c>
    </row>
    <row r="5" spans="1:66" ht="6.95" customHeight="1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85" customHeight="1">
      <c r="B6" s="31"/>
      <c r="C6" s="32"/>
      <c r="D6" s="27" t="s">
        <v>17</v>
      </c>
      <c r="E6" s="32"/>
      <c r="F6" s="157" t="s">
        <v>18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32"/>
      <c r="R6" s="33"/>
    </row>
    <row r="7" spans="1:66" s="1" customFormat="1" ht="14.45" customHeight="1">
      <c r="B7" s="31"/>
      <c r="C7" s="32"/>
      <c r="D7" s="28" t="s">
        <v>19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20</v>
      </c>
      <c r="N7" s="32"/>
      <c r="O7" s="26" t="s">
        <v>5</v>
      </c>
      <c r="P7" s="32"/>
      <c r="Q7" s="32"/>
      <c r="R7" s="33"/>
    </row>
    <row r="8" spans="1:66" s="1" customFormat="1" ht="14.45" customHeight="1">
      <c r="B8" s="31"/>
      <c r="C8" s="32"/>
      <c r="D8" s="28" t="s">
        <v>21</v>
      </c>
      <c r="E8" s="32"/>
      <c r="F8" s="26" t="s">
        <v>22</v>
      </c>
      <c r="G8" s="32"/>
      <c r="H8" s="32"/>
      <c r="I8" s="32"/>
      <c r="J8" s="32"/>
      <c r="K8" s="32"/>
      <c r="L8" s="32"/>
      <c r="M8" s="28" t="s">
        <v>23</v>
      </c>
      <c r="N8" s="32"/>
      <c r="O8" s="195" t="str">
        <f>'Rekapitulace stavby'!AN8</f>
        <v>12.07.2018</v>
      </c>
      <c r="P8" s="195"/>
      <c r="Q8" s="32"/>
      <c r="R8" s="33"/>
    </row>
    <row r="9" spans="1:66" s="1" customFormat="1" ht="10.9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>
      <c r="B10" s="31"/>
      <c r="C10" s="32"/>
      <c r="D10" s="28" t="s">
        <v>25</v>
      </c>
      <c r="E10" s="32"/>
      <c r="F10" s="32"/>
      <c r="G10" s="32"/>
      <c r="H10" s="32"/>
      <c r="I10" s="32"/>
      <c r="J10" s="32"/>
      <c r="K10" s="32"/>
      <c r="L10" s="32"/>
      <c r="M10" s="28" t="s">
        <v>26</v>
      </c>
      <c r="N10" s="32"/>
      <c r="O10" s="155" t="str">
        <f>IF('Rekapitulace stavby'!AN10="","",'Rekapitulace stavby'!AN10)</f>
        <v/>
      </c>
      <c r="P10" s="155"/>
      <c r="Q10" s="32"/>
      <c r="R10" s="33"/>
    </row>
    <row r="11" spans="1:66" s="1" customFormat="1" ht="18" customHeight="1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155" t="str">
        <f>IF('Rekapitulace stavby'!AN11="","",'Rekapitulace stavby'!AN11)</f>
        <v/>
      </c>
      <c r="P11" s="155"/>
      <c r="Q11" s="32"/>
      <c r="R11" s="33"/>
    </row>
    <row r="12" spans="1:66" s="1" customFormat="1" ht="6.95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>
      <c r="B13" s="31"/>
      <c r="C13" s="32"/>
      <c r="D13" s="28" t="s">
        <v>28</v>
      </c>
      <c r="E13" s="32"/>
      <c r="F13" s="32"/>
      <c r="G13" s="32"/>
      <c r="H13" s="32"/>
      <c r="I13" s="32"/>
      <c r="J13" s="32"/>
      <c r="K13" s="32"/>
      <c r="L13" s="32"/>
      <c r="M13" s="28" t="s">
        <v>26</v>
      </c>
      <c r="N13" s="32"/>
      <c r="O13" s="155" t="str">
        <f>IF('Rekapitulace stavby'!AN13="","",'Rekapitulace stavby'!AN13)</f>
        <v/>
      </c>
      <c r="P13" s="155"/>
      <c r="Q13" s="32"/>
      <c r="R13" s="33"/>
    </row>
    <row r="14" spans="1:66" s="1" customFormat="1" ht="18" customHeight="1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155" t="str">
        <f>IF('Rekapitulace stavby'!AN14="","",'Rekapitulace stavby'!AN14)</f>
        <v/>
      </c>
      <c r="P14" s="155"/>
      <c r="Q14" s="32"/>
      <c r="R14" s="33"/>
    </row>
    <row r="15" spans="1:66" s="1" customFormat="1" ht="6.95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>
      <c r="B16" s="31"/>
      <c r="C16" s="32"/>
      <c r="D16" s="28" t="s">
        <v>29</v>
      </c>
      <c r="E16" s="32"/>
      <c r="F16" s="32"/>
      <c r="G16" s="32"/>
      <c r="H16" s="32"/>
      <c r="I16" s="32"/>
      <c r="J16" s="32"/>
      <c r="K16" s="32"/>
      <c r="L16" s="32"/>
      <c r="M16" s="28" t="s">
        <v>26</v>
      </c>
      <c r="N16" s="32"/>
      <c r="O16" s="155" t="str">
        <f>IF('Rekapitulace stavby'!AN16="","",'Rekapitulace stavby'!AN16)</f>
        <v/>
      </c>
      <c r="P16" s="155"/>
      <c r="Q16" s="32"/>
      <c r="R16" s="33"/>
    </row>
    <row r="17" spans="2:18" s="1" customFormat="1" ht="18" customHeight="1">
      <c r="B17" s="31"/>
      <c r="C17" s="32"/>
      <c r="D17" s="32"/>
      <c r="E17" s="26" t="str">
        <f>IF('Rekapitulace stavby'!E17="","",'Rekapitulace stavby'!E17)</f>
        <v xml:space="preserve"> </v>
      </c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155" t="str">
        <f>IF('Rekapitulace stavby'!AN17="","",'Rekapitulace stavby'!AN17)</f>
        <v/>
      </c>
      <c r="P17" s="155"/>
      <c r="Q17" s="32"/>
      <c r="R17" s="33"/>
    </row>
    <row r="18" spans="2:18" s="1" customFormat="1" ht="6.95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>
      <c r="B19" s="31"/>
      <c r="C19" s="32"/>
      <c r="D19" s="28" t="s">
        <v>31</v>
      </c>
      <c r="E19" s="32"/>
      <c r="F19" s="32"/>
      <c r="G19" s="32"/>
      <c r="H19" s="32"/>
      <c r="I19" s="32"/>
      <c r="J19" s="32"/>
      <c r="K19" s="32"/>
      <c r="L19" s="32"/>
      <c r="M19" s="28" t="s">
        <v>26</v>
      </c>
      <c r="N19" s="32"/>
      <c r="O19" s="155" t="str">
        <f>IF('Rekapitulace stavby'!AN19="","",'Rekapitulace stavby'!AN19)</f>
        <v/>
      </c>
      <c r="P19" s="155"/>
      <c r="Q19" s="32"/>
      <c r="R19" s="33"/>
    </row>
    <row r="20" spans="2:18" s="1" customFormat="1" ht="18" customHeight="1">
      <c r="B20" s="31"/>
      <c r="C20" s="32"/>
      <c r="D20" s="32"/>
      <c r="E20" s="26" t="str">
        <f>IF('Rekapitulace stavby'!E20="","",'Rekapitulace stavby'!E20)</f>
        <v xml:space="preserve"> </v>
      </c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155" t="str">
        <f>IF('Rekapitulace stavby'!AN20="","",'Rekapitulace stavby'!AN20)</f>
        <v/>
      </c>
      <c r="P20" s="155"/>
      <c r="Q20" s="32"/>
      <c r="R20" s="33"/>
    </row>
    <row r="21" spans="2:18" s="1" customFormat="1" ht="6.95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>
      <c r="B22" s="31"/>
      <c r="C22" s="32"/>
      <c r="D22" s="28" t="s">
        <v>32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>
      <c r="B23" s="31"/>
      <c r="C23" s="32"/>
      <c r="D23" s="32"/>
      <c r="E23" s="173" t="s">
        <v>5</v>
      </c>
      <c r="F23" s="173"/>
      <c r="G23" s="173"/>
      <c r="H23" s="173"/>
      <c r="I23" s="173"/>
      <c r="J23" s="173"/>
      <c r="K23" s="173"/>
      <c r="L23" s="173"/>
      <c r="M23" s="32"/>
      <c r="N23" s="32"/>
      <c r="O23" s="32"/>
      <c r="P23" s="32"/>
      <c r="Q23" s="32"/>
      <c r="R23" s="33"/>
    </row>
    <row r="24" spans="2:18" s="1" customFormat="1" ht="6.95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>
      <c r="B26" s="31"/>
      <c r="C26" s="32"/>
      <c r="D26" s="97" t="s">
        <v>90</v>
      </c>
      <c r="E26" s="32"/>
      <c r="F26" s="32"/>
      <c r="G26" s="32"/>
      <c r="H26" s="32"/>
      <c r="I26" s="32"/>
      <c r="J26" s="32"/>
      <c r="K26" s="32"/>
      <c r="L26" s="32"/>
      <c r="M26" s="174">
        <f>N87</f>
        <v>0</v>
      </c>
      <c r="N26" s="174"/>
      <c r="O26" s="174"/>
      <c r="P26" s="174"/>
      <c r="Q26" s="32"/>
      <c r="R26" s="33"/>
    </row>
    <row r="27" spans="2:18" s="1" customFormat="1" ht="14.45" customHeight="1">
      <c r="B27" s="31"/>
      <c r="C27" s="32"/>
      <c r="D27" s="30" t="s">
        <v>91</v>
      </c>
      <c r="E27" s="32"/>
      <c r="F27" s="32"/>
      <c r="G27" s="32"/>
      <c r="H27" s="32"/>
      <c r="I27" s="32"/>
      <c r="J27" s="32"/>
      <c r="K27" s="32"/>
      <c r="L27" s="32"/>
      <c r="M27" s="174">
        <f>N98</f>
        <v>0</v>
      </c>
      <c r="N27" s="174"/>
      <c r="O27" s="174"/>
      <c r="P27" s="174"/>
      <c r="Q27" s="32"/>
      <c r="R27" s="33"/>
    </row>
    <row r="28" spans="2:18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>
      <c r="B29" s="31"/>
      <c r="C29" s="32"/>
      <c r="D29" s="98" t="s">
        <v>35</v>
      </c>
      <c r="E29" s="32"/>
      <c r="F29" s="32"/>
      <c r="G29" s="32"/>
      <c r="H29" s="32"/>
      <c r="I29" s="32"/>
      <c r="J29" s="32"/>
      <c r="K29" s="32"/>
      <c r="L29" s="32"/>
      <c r="M29" s="188">
        <f>ROUND(M26+M27,2)</f>
        <v>0</v>
      </c>
      <c r="N29" s="189"/>
      <c r="O29" s="189"/>
      <c r="P29" s="189"/>
      <c r="Q29" s="32"/>
      <c r="R29" s="33"/>
    </row>
    <row r="30" spans="2:18" s="1" customFormat="1" ht="6.95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>
      <c r="B31" s="31"/>
      <c r="C31" s="32"/>
      <c r="D31" s="38" t="s">
        <v>36</v>
      </c>
      <c r="E31" s="38" t="s">
        <v>37</v>
      </c>
      <c r="F31" s="39">
        <v>0.21</v>
      </c>
      <c r="G31" s="99" t="s">
        <v>38</v>
      </c>
      <c r="H31" s="190">
        <f>ROUND((SUM(BE98:BE99)+SUM(BE116:BE144)), 2)</f>
        <v>0</v>
      </c>
      <c r="I31" s="189"/>
      <c r="J31" s="189"/>
      <c r="K31" s="32"/>
      <c r="L31" s="32"/>
      <c r="M31" s="190">
        <f>ROUND(ROUND((SUM(BE98:BE99)+SUM(BE116:BE144)), 2)*F31, 2)</f>
        <v>0</v>
      </c>
      <c r="N31" s="189"/>
      <c r="O31" s="189"/>
      <c r="P31" s="189"/>
      <c r="Q31" s="32"/>
      <c r="R31" s="33"/>
    </row>
    <row r="32" spans="2:18" s="1" customFormat="1" ht="14.45" customHeight="1">
      <c r="B32" s="31"/>
      <c r="C32" s="32"/>
      <c r="D32" s="32"/>
      <c r="E32" s="38" t="s">
        <v>39</v>
      </c>
      <c r="F32" s="39">
        <v>0.15</v>
      </c>
      <c r="G32" s="99" t="s">
        <v>38</v>
      </c>
      <c r="H32" s="190">
        <f>ROUND((SUM(BF98:BF99)+SUM(BF116:BF144)), 2)</f>
        <v>0</v>
      </c>
      <c r="I32" s="189"/>
      <c r="J32" s="189"/>
      <c r="K32" s="32"/>
      <c r="L32" s="32"/>
      <c r="M32" s="190">
        <f>ROUND(ROUND((SUM(BF98:BF99)+SUM(BF116:BF144)), 2)*F32, 2)</f>
        <v>0</v>
      </c>
      <c r="N32" s="189"/>
      <c r="O32" s="189"/>
      <c r="P32" s="189"/>
      <c r="Q32" s="32"/>
      <c r="R32" s="33"/>
    </row>
    <row r="33" spans="2:18" s="1" customFormat="1" ht="14.45" hidden="1" customHeight="1">
      <c r="B33" s="31"/>
      <c r="C33" s="32"/>
      <c r="D33" s="32"/>
      <c r="E33" s="38" t="s">
        <v>40</v>
      </c>
      <c r="F33" s="39">
        <v>0.21</v>
      </c>
      <c r="G33" s="99" t="s">
        <v>38</v>
      </c>
      <c r="H33" s="190">
        <f>ROUND((SUM(BG98:BG99)+SUM(BG116:BG144)), 2)</f>
        <v>0</v>
      </c>
      <c r="I33" s="189"/>
      <c r="J33" s="189"/>
      <c r="K33" s="32"/>
      <c r="L33" s="32"/>
      <c r="M33" s="190">
        <v>0</v>
      </c>
      <c r="N33" s="189"/>
      <c r="O33" s="189"/>
      <c r="P33" s="189"/>
      <c r="Q33" s="32"/>
      <c r="R33" s="33"/>
    </row>
    <row r="34" spans="2:18" s="1" customFormat="1" ht="14.45" hidden="1" customHeight="1">
      <c r="B34" s="31"/>
      <c r="C34" s="32"/>
      <c r="D34" s="32"/>
      <c r="E34" s="38" t="s">
        <v>41</v>
      </c>
      <c r="F34" s="39">
        <v>0.15</v>
      </c>
      <c r="G34" s="99" t="s">
        <v>38</v>
      </c>
      <c r="H34" s="190">
        <f>ROUND((SUM(BH98:BH99)+SUM(BH116:BH144)), 2)</f>
        <v>0</v>
      </c>
      <c r="I34" s="189"/>
      <c r="J34" s="189"/>
      <c r="K34" s="32"/>
      <c r="L34" s="32"/>
      <c r="M34" s="190">
        <v>0</v>
      </c>
      <c r="N34" s="189"/>
      <c r="O34" s="189"/>
      <c r="P34" s="189"/>
      <c r="Q34" s="32"/>
      <c r="R34" s="33"/>
    </row>
    <row r="35" spans="2:18" s="1" customFormat="1" ht="14.45" hidden="1" customHeight="1">
      <c r="B35" s="31"/>
      <c r="C35" s="32"/>
      <c r="D35" s="32"/>
      <c r="E35" s="38" t="s">
        <v>42</v>
      </c>
      <c r="F35" s="39">
        <v>0</v>
      </c>
      <c r="G35" s="99" t="s">
        <v>38</v>
      </c>
      <c r="H35" s="190">
        <f>ROUND((SUM(BI98:BI99)+SUM(BI116:BI144)), 2)</f>
        <v>0</v>
      </c>
      <c r="I35" s="189"/>
      <c r="J35" s="189"/>
      <c r="K35" s="32"/>
      <c r="L35" s="32"/>
      <c r="M35" s="190">
        <v>0</v>
      </c>
      <c r="N35" s="189"/>
      <c r="O35" s="189"/>
      <c r="P35" s="189"/>
      <c r="Q35" s="32"/>
      <c r="R35" s="33"/>
    </row>
    <row r="36" spans="2:18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>
      <c r="B37" s="31"/>
      <c r="C37" s="95"/>
      <c r="D37" s="100" t="s">
        <v>43</v>
      </c>
      <c r="E37" s="71"/>
      <c r="F37" s="71"/>
      <c r="G37" s="101" t="s">
        <v>44</v>
      </c>
      <c r="H37" s="102" t="s">
        <v>45</v>
      </c>
      <c r="I37" s="71"/>
      <c r="J37" s="71"/>
      <c r="K37" s="71"/>
      <c r="L37" s="191">
        <f>SUM(M29:M35)</f>
        <v>0</v>
      </c>
      <c r="M37" s="191"/>
      <c r="N37" s="191"/>
      <c r="O37" s="191"/>
      <c r="P37" s="192"/>
      <c r="Q37" s="95"/>
      <c r="R37" s="33"/>
    </row>
    <row r="38" spans="2:18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ht="13.5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 ht="13.5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 ht="13.5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 ht="13.5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 ht="13.5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 ht="13.5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 ht="13.5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 ht="13.5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 ht="13.5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 ht="13.5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>
      <c r="B50" s="31"/>
      <c r="C50" s="32"/>
      <c r="D50" s="46" t="s">
        <v>46</v>
      </c>
      <c r="E50" s="47"/>
      <c r="F50" s="47"/>
      <c r="G50" s="47"/>
      <c r="H50" s="48"/>
      <c r="I50" s="32"/>
      <c r="J50" s="46" t="s">
        <v>47</v>
      </c>
      <c r="K50" s="47"/>
      <c r="L50" s="47"/>
      <c r="M50" s="47"/>
      <c r="N50" s="47"/>
      <c r="O50" s="47"/>
      <c r="P50" s="48"/>
      <c r="Q50" s="32"/>
      <c r="R50" s="33"/>
    </row>
    <row r="51" spans="2:18" ht="13.5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 ht="13.5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 ht="13.5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 ht="13.5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 ht="13.5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 ht="13.5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 ht="13.5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 ht="13.5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>
      <c r="B59" s="31"/>
      <c r="C59" s="32"/>
      <c r="D59" s="51" t="s">
        <v>48</v>
      </c>
      <c r="E59" s="52"/>
      <c r="F59" s="52"/>
      <c r="G59" s="53" t="s">
        <v>49</v>
      </c>
      <c r="H59" s="54"/>
      <c r="I59" s="32"/>
      <c r="J59" s="51" t="s">
        <v>48</v>
      </c>
      <c r="K59" s="52"/>
      <c r="L59" s="52"/>
      <c r="M59" s="52"/>
      <c r="N59" s="53" t="s">
        <v>49</v>
      </c>
      <c r="O59" s="52"/>
      <c r="P59" s="54"/>
      <c r="Q59" s="32"/>
      <c r="R59" s="33"/>
    </row>
    <row r="60" spans="2:18" ht="13.5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>
      <c r="B61" s="31"/>
      <c r="C61" s="32"/>
      <c r="D61" s="46" t="s">
        <v>50</v>
      </c>
      <c r="E61" s="47"/>
      <c r="F61" s="47"/>
      <c r="G61" s="47"/>
      <c r="H61" s="48"/>
      <c r="I61" s="32"/>
      <c r="J61" s="46" t="s">
        <v>51</v>
      </c>
      <c r="K61" s="47"/>
      <c r="L61" s="47"/>
      <c r="M61" s="47"/>
      <c r="N61" s="47"/>
      <c r="O61" s="47"/>
      <c r="P61" s="48"/>
      <c r="Q61" s="32"/>
      <c r="R61" s="33"/>
    </row>
    <row r="62" spans="2:18" ht="13.5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 ht="13.5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 ht="13.5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 ht="13.5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 ht="13.5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 ht="13.5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 ht="13.5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 ht="13.5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>
      <c r="B70" s="31"/>
      <c r="C70" s="32"/>
      <c r="D70" s="51" t="s">
        <v>48</v>
      </c>
      <c r="E70" s="52"/>
      <c r="F70" s="52"/>
      <c r="G70" s="53" t="s">
        <v>49</v>
      </c>
      <c r="H70" s="54"/>
      <c r="I70" s="32"/>
      <c r="J70" s="51" t="s">
        <v>48</v>
      </c>
      <c r="K70" s="52"/>
      <c r="L70" s="52"/>
      <c r="M70" s="52"/>
      <c r="N70" s="53" t="s">
        <v>49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153" t="s">
        <v>92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6.950000000000003" customHeight="1">
      <c r="B78" s="31"/>
      <c r="C78" s="65" t="s">
        <v>17</v>
      </c>
      <c r="D78" s="32"/>
      <c r="E78" s="32"/>
      <c r="F78" s="182" t="str">
        <f>F6</f>
        <v>VYHLÍDKY PRO FOTOGRAFY U VÝBĚHŮ TYGRŮ</v>
      </c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32"/>
      <c r="R78" s="33"/>
    </row>
    <row r="79" spans="2:18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3"/>
    </row>
    <row r="80" spans="2:18" s="1" customFormat="1" ht="18" customHeight="1">
      <c r="B80" s="31"/>
      <c r="C80" s="28" t="s">
        <v>21</v>
      </c>
      <c r="D80" s="32"/>
      <c r="E80" s="32"/>
      <c r="F80" s="26" t="str">
        <f>F8</f>
        <v xml:space="preserve"> </v>
      </c>
      <c r="G80" s="32"/>
      <c r="H80" s="32"/>
      <c r="I80" s="32"/>
      <c r="J80" s="32"/>
      <c r="K80" s="28" t="s">
        <v>23</v>
      </c>
      <c r="L80" s="32"/>
      <c r="M80" s="195" t="str">
        <f>IF(O8="","",O8)</f>
        <v>12.07.2018</v>
      </c>
      <c r="N80" s="195"/>
      <c r="O80" s="195"/>
      <c r="P80" s="195"/>
      <c r="Q80" s="32"/>
      <c r="R80" s="33"/>
    </row>
    <row r="81" spans="2:47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3"/>
    </row>
    <row r="82" spans="2:47" s="1" customFormat="1">
      <c r="B82" s="31"/>
      <c r="C82" s="28" t="s">
        <v>25</v>
      </c>
      <c r="D82" s="32"/>
      <c r="E82" s="32"/>
      <c r="F82" s="26" t="str">
        <f>E11</f>
        <v xml:space="preserve"> </v>
      </c>
      <c r="G82" s="32"/>
      <c r="H82" s="32"/>
      <c r="I82" s="32"/>
      <c r="J82" s="32"/>
      <c r="K82" s="28" t="s">
        <v>29</v>
      </c>
      <c r="L82" s="32"/>
      <c r="M82" s="155" t="str">
        <f>E17</f>
        <v xml:space="preserve"> </v>
      </c>
      <c r="N82" s="155"/>
      <c r="O82" s="155"/>
      <c r="P82" s="155"/>
      <c r="Q82" s="155"/>
      <c r="R82" s="33"/>
    </row>
    <row r="83" spans="2:47" s="1" customFormat="1" ht="14.45" customHeight="1">
      <c r="B83" s="31"/>
      <c r="C83" s="28" t="s">
        <v>28</v>
      </c>
      <c r="D83" s="32"/>
      <c r="E83" s="32"/>
      <c r="F83" s="26" t="str">
        <f>IF(E14="","",E14)</f>
        <v xml:space="preserve"> </v>
      </c>
      <c r="G83" s="32"/>
      <c r="H83" s="32"/>
      <c r="I83" s="32"/>
      <c r="J83" s="32"/>
      <c r="K83" s="28" t="s">
        <v>31</v>
      </c>
      <c r="L83" s="32"/>
      <c r="M83" s="155" t="str">
        <f>E20</f>
        <v xml:space="preserve"> </v>
      </c>
      <c r="N83" s="155"/>
      <c r="O83" s="155"/>
      <c r="P83" s="155"/>
      <c r="Q83" s="155"/>
      <c r="R83" s="33"/>
    </row>
    <row r="84" spans="2:47" s="1" customFormat="1" ht="10.35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3"/>
    </row>
    <row r="85" spans="2:47" s="1" customFormat="1" ht="29.25" customHeight="1">
      <c r="B85" s="31"/>
      <c r="C85" s="193" t="s">
        <v>93</v>
      </c>
      <c r="D85" s="194"/>
      <c r="E85" s="194"/>
      <c r="F85" s="194"/>
      <c r="G85" s="194"/>
      <c r="H85" s="95"/>
      <c r="I85" s="95"/>
      <c r="J85" s="95"/>
      <c r="K85" s="95"/>
      <c r="L85" s="95"/>
      <c r="M85" s="95"/>
      <c r="N85" s="193" t="s">
        <v>94</v>
      </c>
      <c r="O85" s="194"/>
      <c r="P85" s="194"/>
      <c r="Q85" s="194"/>
      <c r="R85" s="33"/>
    </row>
    <row r="86" spans="2:47" s="1" customFormat="1" ht="10.35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3"/>
    </row>
    <row r="87" spans="2:47" s="1" customFormat="1" ht="29.25" customHeight="1">
      <c r="B87" s="31"/>
      <c r="C87" s="103" t="s">
        <v>95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161">
        <f>N116</f>
        <v>0</v>
      </c>
      <c r="O87" s="198"/>
      <c r="P87" s="198"/>
      <c r="Q87" s="198"/>
      <c r="R87" s="33"/>
      <c r="AU87" s="18" t="s">
        <v>96</v>
      </c>
    </row>
    <row r="88" spans="2:47" s="6" customFormat="1" ht="24.95" customHeight="1">
      <c r="B88" s="104"/>
      <c r="C88" s="105"/>
      <c r="D88" s="106" t="s">
        <v>97</v>
      </c>
      <c r="E88" s="105"/>
      <c r="F88" s="105"/>
      <c r="G88" s="105"/>
      <c r="H88" s="105"/>
      <c r="I88" s="105"/>
      <c r="J88" s="105"/>
      <c r="K88" s="105"/>
      <c r="L88" s="105"/>
      <c r="M88" s="105"/>
      <c r="N88" s="199">
        <f>N117</f>
        <v>0</v>
      </c>
      <c r="O88" s="200"/>
      <c r="P88" s="200"/>
      <c r="Q88" s="200"/>
      <c r="R88" s="107"/>
    </row>
    <row r="89" spans="2:47" s="7" customFormat="1" ht="19.899999999999999" customHeight="1">
      <c r="B89" s="108"/>
      <c r="C89" s="109"/>
      <c r="D89" s="110" t="s">
        <v>98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196">
        <f>N118</f>
        <v>0</v>
      </c>
      <c r="O89" s="197"/>
      <c r="P89" s="197"/>
      <c r="Q89" s="197"/>
      <c r="R89" s="111"/>
    </row>
    <row r="90" spans="2:47" s="7" customFormat="1" ht="19.899999999999999" customHeight="1">
      <c r="B90" s="108"/>
      <c r="C90" s="109"/>
      <c r="D90" s="110" t="s">
        <v>99</v>
      </c>
      <c r="E90" s="109"/>
      <c r="F90" s="109"/>
      <c r="G90" s="109"/>
      <c r="H90" s="109"/>
      <c r="I90" s="109"/>
      <c r="J90" s="109"/>
      <c r="K90" s="109"/>
      <c r="L90" s="109"/>
      <c r="M90" s="109"/>
      <c r="N90" s="196">
        <f>N121</f>
        <v>0</v>
      </c>
      <c r="O90" s="197"/>
      <c r="P90" s="197"/>
      <c r="Q90" s="197"/>
      <c r="R90" s="111"/>
    </row>
    <row r="91" spans="2:47" s="7" customFormat="1" ht="19.899999999999999" customHeight="1">
      <c r="B91" s="108"/>
      <c r="C91" s="109"/>
      <c r="D91" s="110" t="s">
        <v>100</v>
      </c>
      <c r="E91" s="109"/>
      <c r="F91" s="109"/>
      <c r="G91" s="109"/>
      <c r="H91" s="109"/>
      <c r="I91" s="109"/>
      <c r="J91" s="109"/>
      <c r="K91" s="109"/>
      <c r="L91" s="109"/>
      <c r="M91" s="109"/>
      <c r="N91" s="196">
        <f>N123</f>
        <v>0</v>
      </c>
      <c r="O91" s="197"/>
      <c r="P91" s="197"/>
      <c r="Q91" s="197"/>
      <c r="R91" s="111"/>
    </row>
    <row r="92" spans="2:47" s="6" customFormat="1" ht="24.95" customHeight="1">
      <c r="B92" s="104"/>
      <c r="C92" s="105"/>
      <c r="D92" s="106" t="s">
        <v>101</v>
      </c>
      <c r="E92" s="105"/>
      <c r="F92" s="105"/>
      <c r="G92" s="105"/>
      <c r="H92" s="105"/>
      <c r="I92" s="105"/>
      <c r="J92" s="105"/>
      <c r="K92" s="105"/>
      <c r="L92" s="105"/>
      <c r="M92" s="105"/>
      <c r="N92" s="199">
        <f>N125</f>
        <v>0</v>
      </c>
      <c r="O92" s="200"/>
      <c r="P92" s="200"/>
      <c r="Q92" s="200"/>
      <c r="R92" s="107"/>
    </row>
    <row r="93" spans="2:47" s="7" customFormat="1" ht="19.899999999999999" customHeight="1">
      <c r="B93" s="108"/>
      <c r="C93" s="109"/>
      <c r="D93" s="110" t="s">
        <v>102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96">
        <f>N126</f>
        <v>0</v>
      </c>
      <c r="O93" s="197"/>
      <c r="P93" s="197"/>
      <c r="Q93" s="197"/>
      <c r="R93" s="111"/>
    </row>
    <row r="94" spans="2:47" s="7" customFormat="1" ht="19.899999999999999" customHeight="1">
      <c r="B94" s="108"/>
      <c r="C94" s="109"/>
      <c r="D94" s="110" t="s">
        <v>103</v>
      </c>
      <c r="E94" s="109"/>
      <c r="F94" s="109"/>
      <c r="G94" s="109"/>
      <c r="H94" s="109"/>
      <c r="I94" s="109"/>
      <c r="J94" s="109"/>
      <c r="K94" s="109"/>
      <c r="L94" s="109"/>
      <c r="M94" s="109"/>
      <c r="N94" s="196">
        <f>N139</f>
        <v>0</v>
      </c>
      <c r="O94" s="197"/>
      <c r="P94" s="197"/>
      <c r="Q94" s="197"/>
      <c r="R94" s="111"/>
    </row>
    <row r="95" spans="2:47" s="6" customFormat="1" ht="24.95" customHeight="1">
      <c r="B95" s="104"/>
      <c r="C95" s="105"/>
      <c r="D95" s="106" t="s">
        <v>104</v>
      </c>
      <c r="E95" s="105"/>
      <c r="F95" s="105"/>
      <c r="G95" s="105"/>
      <c r="H95" s="105"/>
      <c r="I95" s="105"/>
      <c r="J95" s="105"/>
      <c r="K95" s="105"/>
      <c r="L95" s="105"/>
      <c r="M95" s="105"/>
      <c r="N95" s="199">
        <f>N142</f>
        <v>0</v>
      </c>
      <c r="O95" s="200"/>
      <c r="P95" s="200"/>
      <c r="Q95" s="200"/>
      <c r="R95" s="107"/>
    </row>
    <row r="96" spans="2:47" s="7" customFormat="1" ht="19.899999999999999" customHeight="1">
      <c r="B96" s="108"/>
      <c r="C96" s="109"/>
      <c r="D96" s="110" t="s">
        <v>105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96">
        <f>N143</f>
        <v>0</v>
      </c>
      <c r="O96" s="197"/>
      <c r="P96" s="197"/>
      <c r="Q96" s="197"/>
      <c r="R96" s="111"/>
    </row>
    <row r="97" spans="2:21" s="1" customFormat="1" ht="21.75" customHeight="1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21" s="1" customFormat="1" ht="29.25" customHeight="1">
      <c r="B98" s="31"/>
      <c r="C98" s="103" t="s">
        <v>106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198">
        <v>0</v>
      </c>
      <c r="O98" s="201"/>
      <c r="P98" s="201"/>
      <c r="Q98" s="201"/>
      <c r="R98" s="33"/>
      <c r="T98" s="112"/>
      <c r="U98" s="113" t="s">
        <v>36</v>
      </c>
    </row>
    <row r="99" spans="2:21" s="1" customFormat="1" ht="18" customHeight="1"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3"/>
    </row>
    <row r="100" spans="2:21" s="1" customFormat="1" ht="29.25" customHeight="1">
      <c r="B100" s="31"/>
      <c r="C100" s="94" t="s">
        <v>82</v>
      </c>
      <c r="D100" s="95"/>
      <c r="E100" s="95"/>
      <c r="F100" s="95"/>
      <c r="G100" s="95"/>
      <c r="H100" s="95"/>
      <c r="I100" s="95"/>
      <c r="J100" s="95"/>
      <c r="K100" s="95"/>
      <c r="L100" s="160">
        <f>ROUND(SUM(N87+N98),2)</f>
        <v>0</v>
      </c>
      <c r="M100" s="160"/>
      <c r="N100" s="160"/>
      <c r="O100" s="160"/>
      <c r="P100" s="160"/>
      <c r="Q100" s="160"/>
      <c r="R100" s="33"/>
    </row>
    <row r="101" spans="2:21" s="1" customFormat="1" ht="6.95" customHeight="1"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7"/>
    </row>
    <row r="105" spans="2:21" s="1" customFormat="1" ht="6.95" customHeight="1"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60"/>
    </row>
    <row r="106" spans="2:21" s="1" customFormat="1" ht="36.950000000000003" customHeight="1">
      <c r="B106" s="31"/>
      <c r="C106" s="153" t="s">
        <v>107</v>
      </c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33"/>
    </row>
    <row r="107" spans="2:21" s="1" customFormat="1" ht="6.95" customHeight="1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21" s="1" customFormat="1" ht="36.950000000000003" customHeight="1">
      <c r="B108" s="31"/>
      <c r="C108" s="65" t="s">
        <v>17</v>
      </c>
      <c r="D108" s="32"/>
      <c r="E108" s="32"/>
      <c r="F108" s="182" t="str">
        <f>F6</f>
        <v>VYHLÍDKY PRO FOTOGRAFY U VÝBĚHŮ TYGRŮ</v>
      </c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32"/>
      <c r="R108" s="33"/>
    </row>
    <row r="109" spans="2:21" s="1" customFormat="1" ht="6.95" customHeight="1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21" s="1" customFormat="1" ht="18" customHeight="1">
      <c r="B110" s="31"/>
      <c r="C110" s="28" t="s">
        <v>21</v>
      </c>
      <c r="D110" s="32"/>
      <c r="E110" s="32"/>
      <c r="F110" s="26" t="str">
        <f>F8</f>
        <v xml:space="preserve"> </v>
      </c>
      <c r="G110" s="32"/>
      <c r="H110" s="32"/>
      <c r="I110" s="32"/>
      <c r="J110" s="32"/>
      <c r="K110" s="28" t="s">
        <v>23</v>
      </c>
      <c r="L110" s="32"/>
      <c r="M110" s="195" t="str">
        <f>IF(O8="","",O8)</f>
        <v>12.07.2018</v>
      </c>
      <c r="N110" s="195"/>
      <c r="O110" s="195"/>
      <c r="P110" s="195"/>
      <c r="Q110" s="32"/>
      <c r="R110" s="33"/>
    </row>
    <row r="111" spans="2:21" s="1" customFormat="1" ht="6.95" customHeight="1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1" s="1" customFormat="1">
      <c r="B112" s="31"/>
      <c r="C112" s="28" t="s">
        <v>25</v>
      </c>
      <c r="D112" s="32"/>
      <c r="E112" s="32"/>
      <c r="F112" s="26" t="str">
        <f>E11</f>
        <v xml:space="preserve"> </v>
      </c>
      <c r="G112" s="32"/>
      <c r="H112" s="32"/>
      <c r="I112" s="32"/>
      <c r="J112" s="32"/>
      <c r="K112" s="28" t="s">
        <v>29</v>
      </c>
      <c r="L112" s="32"/>
      <c r="M112" s="155" t="str">
        <f>E17</f>
        <v xml:space="preserve"> </v>
      </c>
      <c r="N112" s="155"/>
      <c r="O112" s="155"/>
      <c r="P112" s="155"/>
      <c r="Q112" s="155"/>
      <c r="R112" s="33"/>
    </row>
    <row r="113" spans="2:65" s="1" customFormat="1" ht="14.45" customHeight="1">
      <c r="B113" s="31"/>
      <c r="C113" s="28" t="s">
        <v>28</v>
      </c>
      <c r="D113" s="32"/>
      <c r="E113" s="32"/>
      <c r="F113" s="26" t="str">
        <f>IF(E14="","",E14)</f>
        <v xml:space="preserve"> </v>
      </c>
      <c r="G113" s="32"/>
      <c r="H113" s="32"/>
      <c r="I113" s="32"/>
      <c r="J113" s="32"/>
      <c r="K113" s="28" t="s">
        <v>31</v>
      </c>
      <c r="L113" s="32"/>
      <c r="M113" s="155" t="str">
        <f>E20</f>
        <v xml:space="preserve"> </v>
      </c>
      <c r="N113" s="155"/>
      <c r="O113" s="155"/>
      <c r="P113" s="155"/>
      <c r="Q113" s="155"/>
      <c r="R113" s="33"/>
    </row>
    <row r="114" spans="2:65" s="1" customFormat="1" ht="10.35" customHeight="1"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</row>
    <row r="115" spans="2:65" s="8" customFormat="1" ht="29.25" customHeight="1">
      <c r="B115" s="114"/>
      <c r="C115" s="115" t="s">
        <v>108</v>
      </c>
      <c r="D115" s="116" t="s">
        <v>109</v>
      </c>
      <c r="E115" s="116" t="s">
        <v>54</v>
      </c>
      <c r="F115" s="202" t="s">
        <v>110</v>
      </c>
      <c r="G115" s="202"/>
      <c r="H115" s="202"/>
      <c r="I115" s="202"/>
      <c r="J115" s="116" t="s">
        <v>111</v>
      </c>
      <c r="K115" s="116" t="s">
        <v>112</v>
      </c>
      <c r="L115" s="202" t="s">
        <v>113</v>
      </c>
      <c r="M115" s="202"/>
      <c r="N115" s="202" t="s">
        <v>94</v>
      </c>
      <c r="O115" s="202"/>
      <c r="P115" s="202"/>
      <c r="Q115" s="203"/>
      <c r="R115" s="117"/>
      <c r="T115" s="72" t="s">
        <v>114</v>
      </c>
      <c r="U115" s="73" t="s">
        <v>36</v>
      </c>
      <c r="V115" s="73" t="s">
        <v>115</v>
      </c>
      <c r="W115" s="73" t="s">
        <v>116</v>
      </c>
      <c r="X115" s="73" t="s">
        <v>117</v>
      </c>
      <c r="Y115" s="73" t="s">
        <v>118</v>
      </c>
      <c r="Z115" s="73" t="s">
        <v>119</v>
      </c>
      <c r="AA115" s="74" t="s">
        <v>120</v>
      </c>
    </row>
    <row r="116" spans="2:65" s="1" customFormat="1" ht="29.25" customHeight="1">
      <c r="B116" s="31"/>
      <c r="C116" s="76" t="s">
        <v>90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206">
        <f>BK116</f>
        <v>0</v>
      </c>
      <c r="O116" s="207"/>
      <c r="P116" s="207"/>
      <c r="Q116" s="207"/>
      <c r="R116" s="33"/>
      <c r="T116" s="75"/>
      <c r="U116" s="47"/>
      <c r="V116" s="47"/>
      <c r="W116" s="118">
        <f>W117+W125+W142</f>
        <v>73.710249000000005</v>
      </c>
      <c r="X116" s="47"/>
      <c r="Y116" s="118">
        <f>Y117+Y125+Y142</f>
        <v>4.0147259999999996</v>
      </c>
      <c r="Z116" s="47"/>
      <c r="AA116" s="119">
        <f>AA117+AA125+AA142</f>
        <v>0</v>
      </c>
      <c r="AT116" s="18" t="s">
        <v>71</v>
      </c>
      <c r="AU116" s="18" t="s">
        <v>96</v>
      </c>
      <c r="BK116" s="120">
        <f>BK117+BK125+BK142</f>
        <v>0</v>
      </c>
    </row>
    <row r="117" spans="2:65" s="9" customFormat="1" ht="37.35" customHeight="1">
      <c r="B117" s="121"/>
      <c r="C117" s="122"/>
      <c r="D117" s="123" t="s">
        <v>97</v>
      </c>
      <c r="E117" s="123"/>
      <c r="F117" s="123"/>
      <c r="G117" s="123"/>
      <c r="H117" s="123"/>
      <c r="I117" s="123"/>
      <c r="J117" s="123"/>
      <c r="K117" s="123"/>
      <c r="L117" s="123"/>
      <c r="M117" s="123"/>
      <c r="N117" s="208">
        <f>BK117</f>
        <v>0</v>
      </c>
      <c r="O117" s="199"/>
      <c r="P117" s="199"/>
      <c r="Q117" s="199"/>
      <c r="R117" s="124"/>
      <c r="T117" s="125"/>
      <c r="U117" s="122"/>
      <c r="V117" s="122"/>
      <c r="W117" s="126">
        <f>W118+W121+W123</f>
        <v>18.285600000000002</v>
      </c>
      <c r="X117" s="122"/>
      <c r="Y117" s="126">
        <f>Y118+Y121+Y123</f>
        <v>2.8106999999999998</v>
      </c>
      <c r="Z117" s="122"/>
      <c r="AA117" s="127">
        <f>AA118+AA121+AA123</f>
        <v>0</v>
      </c>
      <c r="AR117" s="128" t="s">
        <v>77</v>
      </c>
      <c r="AT117" s="129" t="s">
        <v>71</v>
      </c>
      <c r="AU117" s="129" t="s">
        <v>72</v>
      </c>
      <c r="AY117" s="128" t="s">
        <v>121</v>
      </c>
      <c r="BK117" s="130">
        <f>BK118+BK121+BK123</f>
        <v>0</v>
      </c>
    </row>
    <row r="118" spans="2:65" s="9" customFormat="1" ht="19.899999999999999" customHeight="1">
      <c r="B118" s="121"/>
      <c r="C118" s="122"/>
      <c r="D118" s="131" t="s">
        <v>98</v>
      </c>
      <c r="E118" s="131"/>
      <c r="F118" s="131"/>
      <c r="G118" s="131"/>
      <c r="H118" s="131"/>
      <c r="I118" s="131"/>
      <c r="J118" s="131"/>
      <c r="K118" s="131"/>
      <c r="L118" s="131"/>
      <c r="M118" s="131"/>
      <c r="N118" s="209">
        <f>BK118</f>
        <v>0</v>
      </c>
      <c r="O118" s="210"/>
      <c r="P118" s="210"/>
      <c r="Q118" s="210"/>
      <c r="R118" s="124"/>
      <c r="T118" s="125"/>
      <c r="U118" s="122"/>
      <c r="V118" s="122"/>
      <c r="W118" s="126">
        <f>SUM(W119:W120)</f>
        <v>15.4656</v>
      </c>
      <c r="X118" s="122"/>
      <c r="Y118" s="126">
        <f>SUM(Y119:Y120)</f>
        <v>0</v>
      </c>
      <c r="Z118" s="122"/>
      <c r="AA118" s="127">
        <f>SUM(AA119:AA120)</f>
        <v>0</v>
      </c>
      <c r="AR118" s="128" t="s">
        <v>77</v>
      </c>
      <c r="AT118" s="129" t="s">
        <v>71</v>
      </c>
      <c r="AU118" s="129" t="s">
        <v>77</v>
      </c>
      <c r="AY118" s="128" t="s">
        <v>121</v>
      </c>
      <c r="BK118" s="130">
        <f>SUM(BK119:BK120)</f>
        <v>0</v>
      </c>
    </row>
    <row r="119" spans="2:65" s="1" customFormat="1" ht="25.5" customHeight="1">
      <c r="B119" s="132"/>
      <c r="C119" s="133" t="s">
        <v>77</v>
      </c>
      <c r="D119" s="133" t="s">
        <v>122</v>
      </c>
      <c r="E119" s="134" t="s">
        <v>123</v>
      </c>
      <c r="F119" s="186" t="s">
        <v>124</v>
      </c>
      <c r="G119" s="186"/>
      <c r="H119" s="186"/>
      <c r="I119" s="186"/>
      <c r="J119" s="135" t="s">
        <v>125</v>
      </c>
      <c r="K119" s="136">
        <v>3.6</v>
      </c>
      <c r="L119" s="216"/>
      <c r="M119" s="216"/>
      <c r="N119" s="204">
        <f>ROUND(L119*K119,2)</f>
        <v>0</v>
      </c>
      <c r="O119" s="204"/>
      <c r="P119" s="204"/>
      <c r="Q119" s="204"/>
      <c r="R119" s="137"/>
      <c r="T119" s="138" t="s">
        <v>5</v>
      </c>
      <c r="U119" s="40" t="s">
        <v>37</v>
      </c>
      <c r="V119" s="139">
        <v>1.6659999999999999</v>
      </c>
      <c r="W119" s="139">
        <f>V119*K119</f>
        <v>5.9976000000000003</v>
      </c>
      <c r="X119" s="139">
        <v>0</v>
      </c>
      <c r="Y119" s="139">
        <f>X119*K119</f>
        <v>0</v>
      </c>
      <c r="Z119" s="139">
        <v>0</v>
      </c>
      <c r="AA119" s="140">
        <f>Z119*K119</f>
        <v>0</v>
      </c>
      <c r="AR119" s="18" t="s">
        <v>126</v>
      </c>
      <c r="AT119" s="18" t="s">
        <v>122</v>
      </c>
      <c r="AU119" s="18" t="s">
        <v>88</v>
      </c>
      <c r="AY119" s="18" t="s">
        <v>121</v>
      </c>
      <c r="BE119" s="141">
        <f>IF(U119="základní",N119,0)</f>
        <v>0</v>
      </c>
      <c r="BF119" s="141">
        <f>IF(U119="snížená",N119,0)</f>
        <v>0</v>
      </c>
      <c r="BG119" s="141">
        <f>IF(U119="zákl. přenesená",N119,0)</f>
        <v>0</v>
      </c>
      <c r="BH119" s="141">
        <f>IF(U119="sníž. přenesená",N119,0)</f>
        <v>0</v>
      </c>
      <c r="BI119" s="141">
        <f>IF(U119="nulová",N119,0)</f>
        <v>0</v>
      </c>
      <c r="BJ119" s="18" t="s">
        <v>77</v>
      </c>
      <c r="BK119" s="141">
        <f>ROUND(L119*K119,2)</f>
        <v>0</v>
      </c>
      <c r="BL119" s="18" t="s">
        <v>126</v>
      </c>
      <c r="BM119" s="18" t="s">
        <v>127</v>
      </c>
    </row>
    <row r="120" spans="2:65" s="1" customFormat="1" ht="25.5" customHeight="1">
      <c r="B120" s="132"/>
      <c r="C120" s="133" t="s">
        <v>88</v>
      </c>
      <c r="D120" s="133" t="s">
        <v>122</v>
      </c>
      <c r="E120" s="134" t="s">
        <v>128</v>
      </c>
      <c r="F120" s="186" t="s">
        <v>129</v>
      </c>
      <c r="G120" s="186"/>
      <c r="H120" s="186"/>
      <c r="I120" s="186"/>
      <c r="J120" s="135" t="s">
        <v>130</v>
      </c>
      <c r="K120" s="136">
        <v>36</v>
      </c>
      <c r="L120" s="216"/>
      <c r="M120" s="216"/>
      <c r="N120" s="204">
        <f>ROUND(L120*K120,2)</f>
        <v>0</v>
      </c>
      <c r="O120" s="204"/>
      <c r="P120" s="204"/>
      <c r="Q120" s="204"/>
      <c r="R120" s="137"/>
      <c r="T120" s="138" t="s">
        <v>5</v>
      </c>
      <c r="U120" s="40" t="s">
        <v>37</v>
      </c>
      <c r="V120" s="139">
        <v>0.26300000000000001</v>
      </c>
      <c r="W120" s="139">
        <f>V120*K120</f>
        <v>9.468</v>
      </c>
      <c r="X120" s="139">
        <v>0</v>
      </c>
      <c r="Y120" s="139">
        <f>X120*K120</f>
        <v>0</v>
      </c>
      <c r="Z120" s="139">
        <v>0</v>
      </c>
      <c r="AA120" s="140">
        <f>Z120*K120</f>
        <v>0</v>
      </c>
      <c r="AR120" s="18" t="s">
        <v>126</v>
      </c>
      <c r="AT120" s="18" t="s">
        <v>122</v>
      </c>
      <c r="AU120" s="18" t="s">
        <v>88</v>
      </c>
      <c r="AY120" s="18" t="s">
        <v>121</v>
      </c>
      <c r="BE120" s="141">
        <f>IF(U120="základní",N120,0)</f>
        <v>0</v>
      </c>
      <c r="BF120" s="141">
        <f>IF(U120="snížená",N120,0)</f>
        <v>0</v>
      </c>
      <c r="BG120" s="141">
        <f>IF(U120="zákl. přenesená",N120,0)</f>
        <v>0</v>
      </c>
      <c r="BH120" s="141">
        <f>IF(U120="sníž. přenesená",N120,0)</f>
        <v>0</v>
      </c>
      <c r="BI120" s="141">
        <f>IF(U120="nulová",N120,0)</f>
        <v>0</v>
      </c>
      <c r="BJ120" s="18" t="s">
        <v>77</v>
      </c>
      <c r="BK120" s="141">
        <f>ROUND(L120*K120,2)</f>
        <v>0</v>
      </c>
      <c r="BL120" s="18" t="s">
        <v>126</v>
      </c>
      <c r="BM120" s="18" t="s">
        <v>131</v>
      </c>
    </row>
    <row r="121" spans="2:65" s="9" customFormat="1" ht="29.85" customHeight="1">
      <c r="B121" s="121"/>
      <c r="C121" s="122"/>
      <c r="D121" s="131" t="s">
        <v>99</v>
      </c>
      <c r="E121" s="131"/>
      <c r="F121" s="131"/>
      <c r="G121" s="131"/>
      <c r="H121" s="131"/>
      <c r="I121" s="131"/>
      <c r="J121" s="131"/>
      <c r="K121" s="131"/>
      <c r="L121" s="131"/>
      <c r="M121" s="131"/>
      <c r="N121" s="211">
        <f>BK121</f>
        <v>0</v>
      </c>
      <c r="O121" s="212"/>
      <c r="P121" s="212"/>
      <c r="Q121" s="212"/>
      <c r="R121" s="124"/>
      <c r="T121" s="125"/>
      <c r="U121" s="122"/>
      <c r="V121" s="122"/>
      <c r="W121" s="126">
        <f>W122</f>
        <v>1.1819999999999999</v>
      </c>
      <c r="X121" s="122"/>
      <c r="Y121" s="126">
        <f>Y122</f>
        <v>2.3759999999999999</v>
      </c>
      <c r="Z121" s="122"/>
      <c r="AA121" s="127">
        <f>AA122</f>
        <v>0</v>
      </c>
      <c r="AR121" s="128" t="s">
        <v>77</v>
      </c>
      <c r="AT121" s="129" t="s">
        <v>71</v>
      </c>
      <c r="AU121" s="129" t="s">
        <v>77</v>
      </c>
      <c r="AY121" s="128" t="s">
        <v>121</v>
      </c>
      <c r="BK121" s="130">
        <f>BK122</f>
        <v>0</v>
      </c>
    </row>
    <row r="122" spans="2:65" s="1" customFormat="1" ht="25.5" customHeight="1">
      <c r="B122" s="132"/>
      <c r="C122" s="133" t="s">
        <v>132</v>
      </c>
      <c r="D122" s="133" t="s">
        <v>122</v>
      </c>
      <c r="E122" s="134" t="s">
        <v>133</v>
      </c>
      <c r="F122" s="186" t="s">
        <v>134</v>
      </c>
      <c r="G122" s="186"/>
      <c r="H122" s="186"/>
      <c r="I122" s="186"/>
      <c r="J122" s="135" t="s">
        <v>125</v>
      </c>
      <c r="K122" s="136">
        <v>1.2</v>
      </c>
      <c r="L122" s="216"/>
      <c r="M122" s="216"/>
      <c r="N122" s="204">
        <f>ROUND(L122*K122,2)</f>
        <v>0</v>
      </c>
      <c r="O122" s="204"/>
      <c r="P122" s="204"/>
      <c r="Q122" s="204"/>
      <c r="R122" s="137"/>
      <c r="T122" s="138" t="s">
        <v>5</v>
      </c>
      <c r="U122" s="40" t="s">
        <v>37</v>
      </c>
      <c r="V122" s="139">
        <v>0.98499999999999999</v>
      </c>
      <c r="W122" s="139">
        <f>V122*K122</f>
        <v>1.1819999999999999</v>
      </c>
      <c r="X122" s="139">
        <v>1.98</v>
      </c>
      <c r="Y122" s="139">
        <f>X122*K122</f>
        <v>2.3759999999999999</v>
      </c>
      <c r="Z122" s="139">
        <v>0</v>
      </c>
      <c r="AA122" s="140">
        <f>Z122*K122</f>
        <v>0</v>
      </c>
      <c r="AR122" s="18" t="s">
        <v>126</v>
      </c>
      <c r="AT122" s="18" t="s">
        <v>122</v>
      </c>
      <c r="AU122" s="18" t="s">
        <v>88</v>
      </c>
      <c r="AY122" s="18" t="s">
        <v>121</v>
      </c>
      <c r="BE122" s="141">
        <f>IF(U122="základní",N122,0)</f>
        <v>0</v>
      </c>
      <c r="BF122" s="141">
        <f>IF(U122="snížená",N122,0)</f>
        <v>0</v>
      </c>
      <c r="BG122" s="141">
        <f>IF(U122="zákl. přenesená",N122,0)</f>
        <v>0</v>
      </c>
      <c r="BH122" s="141">
        <f>IF(U122="sníž. přenesená",N122,0)</f>
        <v>0</v>
      </c>
      <c r="BI122" s="141">
        <f>IF(U122="nulová",N122,0)</f>
        <v>0</v>
      </c>
      <c r="BJ122" s="18" t="s">
        <v>77</v>
      </c>
      <c r="BK122" s="141">
        <f>ROUND(L122*K122,2)</f>
        <v>0</v>
      </c>
      <c r="BL122" s="18" t="s">
        <v>126</v>
      </c>
      <c r="BM122" s="18" t="s">
        <v>135</v>
      </c>
    </row>
    <row r="123" spans="2:65" s="9" customFormat="1" ht="29.85" customHeight="1">
      <c r="B123" s="121"/>
      <c r="C123" s="122"/>
      <c r="D123" s="131" t="s">
        <v>100</v>
      </c>
      <c r="E123" s="131"/>
      <c r="F123" s="131"/>
      <c r="G123" s="131"/>
      <c r="H123" s="131"/>
      <c r="I123" s="131"/>
      <c r="J123" s="131"/>
      <c r="K123" s="131"/>
      <c r="L123" s="131"/>
      <c r="M123" s="131"/>
      <c r="N123" s="211">
        <f>BK123</f>
        <v>0</v>
      </c>
      <c r="O123" s="212"/>
      <c r="P123" s="212"/>
      <c r="Q123" s="212"/>
      <c r="R123" s="124"/>
      <c r="T123" s="125"/>
      <c r="U123" s="122"/>
      <c r="V123" s="122"/>
      <c r="W123" s="126">
        <f>W124</f>
        <v>1.6379999999999999</v>
      </c>
      <c r="X123" s="122"/>
      <c r="Y123" s="126">
        <f>Y124</f>
        <v>0.43469999999999998</v>
      </c>
      <c r="Z123" s="122"/>
      <c r="AA123" s="127">
        <f>AA124</f>
        <v>0</v>
      </c>
      <c r="AR123" s="128" t="s">
        <v>77</v>
      </c>
      <c r="AT123" s="129" t="s">
        <v>71</v>
      </c>
      <c r="AU123" s="129" t="s">
        <v>77</v>
      </c>
      <c r="AY123" s="128" t="s">
        <v>121</v>
      </c>
      <c r="BK123" s="130">
        <f>BK124</f>
        <v>0</v>
      </c>
    </row>
    <row r="124" spans="2:65" s="1" customFormat="1" ht="25.5" customHeight="1">
      <c r="B124" s="132"/>
      <c r="C124" s="133" t="s">
        <v>126</v>
      </c>
      <c r="D124" s="133" t="s">
        <v>122</v>
      </c>
      <c r="E124" s="134" t="s">
        <v>136</v>
      </c>
      <c r="F124" s="186" t="s">
        <v>137</v>
      </c>
      <c r="G124" s="186"/>
      <c r="H124" s="186"/>
      <c r="I124" s="186"/>
      <c r="J124" s="135" t="s">
        <v>138</v>
      </c>
      <c r="K124" s="136">
        <v>42</v>
      </c>
      <c r="L124" s="216"/>
      <c r="M124" s="216"/>
      <c r="N124" s="204">
        <f>ROUND(L124*K124,2)</f>
        <v>0</v>
      </c>
      <c r="O124" s="204"/>
      <c r="P124" s="204"/>
      <c r="Q124" s="204"/>
      <c r="R124" s="137"/>
      <c r="T124" s="138" t="s">
        <v>5</v>
      </c>
      <c r="U124" s="40" t="s">
        <v>37</v>
      </c>
      <c r="V124" s="139">
        <v>3.9E-2</v>
      </c>
      <c r="W124" s="139">
        <f>V124*K124</f>
        <v>1.6379999999999999</v>
      </c>
      <c r="X124" s="139">
        <v>1.035E-2</v>
      </c>
      <c r="Y124" s="139">
        <f>X124*K124</f>
        <v>0.43469999999999998</v>
      </c>
      <c r="Z124" s="139">
        <v>0</v>
      </c>
      <c r="AA124" s="140">
        <f>Z124*K124</f>
        <v>0</v>
      </c>
      <c r="AR124" s="18" t="s">
        <v>126</v>
      </c>
      <c r="AT124" s="18" t="s">
        <v>122</v>
      </c>
      <c r="AU124" s="18" t="s">
        <v>88</v>
      </c>
      <c r="AY124" s="18" t="s">
        <v>121</v>
      </c>
      <c r="BE124" s="141">
        <f>IF(U124="základní",N124,0)</f>
        <v>0</v>
      </c>
      <c r="BF124" s="141">
        <f>IF(U124="snížená",N124,0)</f>
        <v>0</v>
      </c>
      <c r="BG124" s="141">
        <f>IF(U124="zákl. přenesená",N124,0)</f>
        <v>0</v>
      </c>
      <c r="BH124" s="141">
        <f>IF(U124="sníž. přenesená",N124,0)</f>
        <v>0</v>
      </c>
      <c r="BI124" s="141">
        <f>IF(U124="nulová",N124,0)</f>
        <v>0</v>
      </c>
      <c r="BJ124" s="18" t="s">
        <v>77</v>
      </c>
      <c r="BK124" s="141">
        <f>ROUND(L124*K124,2)</f>
        <v>0</v>
      </c>
      <c r="BL124" s="18" t="s">
        <v>126</v>
      </c>
      <c r="BM124" s="18" t="s">
        <v>139</v>
      </c>
    </row>
    <row r="125" spans="2:65" s="9" customFormat="1" ht="37.35" customHeight="1">
      <c r="B125" s="121"/>
      <c r="C125" s="122"/>
      <c r="D125" s="123" t="s">
        <v>101</v>
      </c>
      <c r="E125" s="123"/>
      <c r="F125" s="123"/>
      <c r="G125" s="123"/>
      <c r="H125" s="123"/>
      <c r="I125" s="123"/>
      <c r="J125" s="123"/>
      <c r="K125" s="123"/>
      <c r="L125" s="123"/>
      <c r="M125" s="123"/>
      <c r="N125" s="213">
        <f>BK125</f>
        <v>0</v>
      </c>
      <c r="O125" s="214"/>
      <c r="P125" s="214"/>
      <c r="Q125" s="214"/>
      <c r="R125" s="124"/>
      <c r="T125" s="125"/>
      <c r="U125" s="122"/>
      <c r="V125" s="122"/>
      <c r="W125" s="126">
        <f>W126+W139</f>
        <v>55.424649000000002</v>
      </c>
      <c r="X125" s="122"/>
      <c r="Y125" s="126">
        <f>Y126+Y139</f>
        <v>1.204026</v>
      </c>
      <c r="Z125" s="122"/>
      <c r="AA125" s="127">
        <f>AA126+AA139</f>
        <v>0</v>
      </c>
      <c r="AR125" s="128" t="s">
        <v>88</v>
      </c>
      <c r="AT125" s="129" t="s">
        <v>71</v>
      </c>
      <c r="AU125" s="129" t="s">
        <v>72</v>
      </c>
      <c r="AY125" s="128" t="s">
        <v>121</v>
      </c>
      <c r="BK125" s="130">
        <f>BK126+BK139</f>
        <v>0</v>
      </c>
    </row>
    <row r="126" spans="2:65" s="9" customFormat="1" ht="19.899999999999999" customHeight="1">
      <c r="B126" s="121"/>
      <c r="C126" s="122"/>
      <c r="D126" s="131" t="s">
        <v>102</v>
      </c>
      <c r="E126" s="131"/>
      <c r="F126" s="131"/>
      <c r="G126" s="131"/>
      <c r="H126" s="131"/>
      <c r="I126" s="131"/>
      <c r="J126" s="131"/>
      <c r="K126" s="131"/>
      <c r="L126" s="131"/>
      <c r="M126" s="131"/>
      <c r="N126" s="209">
        <f>BK126</f>
        <v>0</v>
      </c>
      <c r="O126" s="210"/>
      <c r="P126" s="210"/>
      <c r="Q126" s="210"/>
      <c r="R126" s="124"/>
      <c r="T126" s="125"/>
      <c r="U126" s="122"/>
      <c r="V126" s="122"/>
      <c r="W126" s="126">
        <f>SUM(W127:W138)</f>
        <v>35.636648999999998</v>
      </c>
      <c r="X126" s="122"/>
      <c r="Y126" s="126">
        <f>SUM(Y127:Y138)</f>
        <v>1.1690659999999999</v>
      </c>
      <c r="Z126" s="122"/>
      <c r="AA126" s="127">
        <f>SUM(AA127:AA138)</f>
        <v>0</v>
      </c>
      <c r="AR126" s="128" t="s">
        <v>88</v>
      </c>
      <c r="AT126" s="129" t="s">
        <v>71</v>
      </c>
      <c r="AU126" s="129" t="s">
        <v>77</v>
      </c>
      <c r="AY126" s="128" t="s">
        <v>121</v>
      </c>
      <c r="BK126" s="130">
        <f>SUM(BK127:BK138)</f>
        <v>0</v>
      </c>
    </row>
    <row r="127" spans="2:65" s="1" customFormat="1" ht="38.25" customHeight="1">
      <c r="B127" s="132"/>
      <c r="C127" s="133" t="s">
        <v>140</v>
      </c>
      <c r="D127" s="133" t="s">
        <v>122</v>
      </c>
      <c r="E127" s="134" t="s">
        <v>141</v>
      </c>
      <c r="F127" s="186" t="s">
        <v>142</v>
      </c>
      <c r="G127" s="186"/>
      <c r="H127" s="186"/>
      <c r="I127" s="186"/>
      <c r="J127" s="135" t="s">
        <v>130</v>
      </c>
      <c r="K127" s="136">
        <v>16.2</v>
      </c>
      <c r="L127" s="216"/>
      <c r="M127" s="216"/>
      <c r="N127" s="204">
        <f t="shared" ref="N127:N138" si="0">ROUND(L127*K127,2)</f>
        <v>0</v>
      </c>
      <c r="O127" s="204"/>
      <c r="P127" s="204"/>
      <c r="Q127" s="204"/>
      <c r="R127" s="137"/>
      <c r="T127" s="138" t="s">
        <v>5</v>
      </c>
      <c r="U127" s="40" t="s">
        <v>37</v>
      </c>
      <c r="V127" s="139">
        <v>0.29899999999999999</v>
      </c>
      <c r="W127" s="139">
        <f t="shared" ref="W127:W138" si="1">V127*K127</f>
        <v>4.8437999999999999</v>
      </c>
      <c r="X127" s="139">
        <v>0</v>
      </c>
      <c r="Y127" s="139">
        <f t="shared" ref="Y127:Y138" si="2">X127*K127</f>
        <v>0</v>
      </c>
      <c r="Z127" s="139">
        <v>0</v>
      </c>
      <c r="AA127" s="140">
        <f t="shared" ref="AA127:AA138" si="3">Z127*K127</f>
        <v>0</v>
      </c>
      <c r="AR127" s="18" t="s">
        <v>143</v>
      </c>
      <c r="AT127" s="18" t="s">
        <v>122</v>
      </c>
      <c r="AU127" s="18" t="s">
        <v>88</v>
      </c>
      <c r="AY127" s="18" t="s">
        <v>121</v>
      </c>
      <c r="BE127" s="141">
        <f t="shared" ref="BE127:BE138" si="4">IF(U127="základní",N127,0)</f>
        <v>0</v>
      </c>
      <c r="BF127" s="141">
        <f t="shared" ref="BF127:BF138" si="5">IF(U127="snížená",N127,0)</f>
        <v>0</v>
      </c>
      <c r="BG127" s="141">
        <f t="shared" ref="BG127:BG138" si="6">IF(U127="zákl. přenesená",N127,0)</f>
        <v>0</v>
      </c>
      <c r="BH127" s="141">
        <f t="shared" ref="BH127:BH138" si="7">IF(U127="sníž. přenesená",N127,0)</f>
        <v>0</v>
      </c>
      <c r="BI127" s="141">
        <f t="shared" ref="BI127:BI138" si="8">IF(U127="nulová",N127,0)</f>
        <v>0</v>
      </c>
      <c r="BJ127" s="18" t="s">
        <v>77</v>
      </c>
      <c r="BK127" s="141">
        <f t="shared" ref="BK127:BK138" si="9">ROUND(L127*K127,2)</f>
        <v>0</v>
      </c>
      <c r="BL127" s="18" t="s">
        <v>143</v>
      </c>
      <c r="BM127" s="18" t="s">
        <v>144</v>
      </c>
    </row>
    <row r="128" spans="2:65" s="1" customFormat="1" ht="25.5" customHeight="1">
      <c r="B128" s="132"/>
      <c r="C128" s="142" t="s">
        <v>145</v>
      </c>
      <c r="D128" s="142" t="s">
        <v>146</v>
      </c>
      <c r="E128" s="143" t="s">
        <v>147</v>
      </c>
      <c r="F128" s="187" t="s">
        <v>148</v>
      </c>
      <c r="G128" s="187"/>
      <c r="H128" s="187"/>
      <c r="I128" s="187"/>
      <c r="J128" s="144" t="s">
        <v>125</v>
      </c>
      <c r="K128" s="145">
        <v>0.47299999999999998</v>
      </c>
      <c r="L128" s="216"/>
      <c r="M128" s="216"/>
      <c r="N128" s="205">
        <f t="shared" si="0"/>
        <v>0</v>
      </c>
      <c r="O128" s="204"/>
      <c r="P128" s="204"/>
      <c r="Q128" s="204"/>
      <c r="R128" s="137"/>
      <c r="T128" s="138" t="s">
        <v>5</v>
      </c>
      <c r="U128" s="40" t="s">
        <v>37</v>
      </c>
      <c r="V128" s="139">
        <v>0</v>
      </c>
      <c r="W128" s="139">
        <f t="shared" si="1"/>
        <v>0</v>
      </c>
      <c r="X128" s="139">
        <v>0.5</v>
      </c>
      <c r="Y128" s="139">
        <f t="shared" si="2"/>
        <v>0.23649999999999999</v>
      </c>
      <c r="Z128" s="139">
        <v>0</v>
      </c>
      <c r="AA128" s="140">
        <f t="shared" si="3"/>
        <v>0</v>
      </c>
      <c r="AR128" s="18" t="s">
        <v>149</v>
      </c>
      <c r="AT128" s="18" t="s">
        <v>146</v>
      </c>
      <c r="AU128" s="18" t="s">
        <v>88</v>
      </c>
      <c r="AY128" s="18" t="s">
        <v>121</v>
      </c>
      <c r="BE128" s="141">
        <f t="shared" si="4"/>
        <v>0</v>
      </c>
      <c r="BF128" s="141">
        <f t="shared" si="5"/>
        <v>0</v>
      </c>
      <c r="BG128" s="141">
        <f t="shared" si="6"/>
        <v>0</v>
      </c>
      <c r="BH128" s="141">
        <f t="shared" si="7"/>
        <v>0</v>
      </c>
      <c r="BI128" s="141">
        <f t="shared" si="8"/>
        <v>0</v>
      </c>
      <c r="BJ128" s="18" t="s">
        <v>77</v>
      </c>
      <c r="BK128" s="141">
        <f t="shared" si="9"/>
        <v>0</v>
      </c>
      <c r="BL128" s="18" t="s">
        <v>143</v>
      </c>
      <c r="BM128" s="18" t="s">
        <v>150</v>
      </c>
    </row>
    <row r="129" spans="2:65" s="1" customFormat="1" ht="38.25" customHeight="1">
      <c r="B129" s="132"/>
      <c r="C129" s="133" t="s">
        <v>151</v>
      </c>
      <c r="D129" s="133" t="s">
        <v>122</v>
      </c>
      <c r="E129" s="134" t="s">
        <v>152</v>
      </c>
      <c r="F129" s="186" t="s">
        <v>153</v>
      </c>
      <c r="G129" s="186"/>
      <c r="H129" s="186"/>
      <c r="I129" s="186"/>
      <c r="J129" s="135" t="s">
        <v>130</v>
      </c>
      <c r="K129" s="136">
        <v>16.2</v>
      </c>
      <c r="L129" s="216"/>
      <c r="M129" s="216"/>
      <c r="N129" s="204">
        <f t="shared" si="0"/>
        <v>0</v>
      </c>
      <c r="O129" s="204"/>
      <c r="P129" s="204"/>
      <c r="Q129" s="204"/>
      <c r="R129" s="137"/>
      <c r="T129" s="138" t="s">
        <v>5</v>
      </c>
      <c r="U129" s="40" t="s">
        <v>37</v>
      </c>
      <c r="V129" s="139">
        <v>0.41099999999999998</v>
      </c>
      <c r="W129" s="139">
        <f t="shared" si="1"/>
        <v>6.658199999999999</v>
      </c>
      <c r="X129" s="139">
        <v>2.3000000000000001E-4</v>
      </c>
      <c r="Y129" s="139">
        <f t="shared" si="2"/>
        <v>3.7260000000000001E-3</v>
      </c>
      <c r="Z129" s="139">
        <v>0</v>
      </c>
      <c r="AA129" s="140">
        <f t="shared" si="3"/>
        <v>0</v>
      </c>
      <c r="AR129" s="18" t="s">
        <v>143</v>
      </c>
      <c r="AT129" s="18" t="s">
        <v>122</v>
      </c>
      <c r="AU129" s="18" t="s">
        <v>88</v>
      </c>
      <c r="AY129" s="18" t="s">
        <v>121</v>
      </c>
      <c r="BE129" s="141">
        <f t="shared" si="4"/>
        <v>0</v>
      </c>
      <c r="BF129" s="141">
        <f t="shared" si="5"/>
        <v>0</v>
      </c>
      <c r="BG129" s="141">
        <f t="shared" si="6"/>
        <v>0</v>
      </c>
      <c r="BH129" s="141">
        <f t="shared" si="7"/>
        <v>0</v>
      </c>
      <c r="BI129" s="141">
        <f t="shared" si="8"/>
        <v>0</v>
      </c>
      <c r="BJ129" s="18" t="s">
        <v>77</v>
      </c>
      <c r="BK129" s="141">
        <f t="shared" si="9"/>
        <v>0</v>
      </c>
      <c r="BL129" s="18" t="s">
        <v>143</v>
      </c>
      <c r="BM129" s="18" t="s">
        <v>154</v>
      </c>
    </row>
    <row r="130" spans="2:65" s="1" customFormat="1" ht="25.5" customHeight="1">
      <c r="B130" s="132"/>
      <c r="C130" s="142" t="s">
        <v>155</v>
      </c>
      <c r="D130" s="142" t="s">
        <v>146</v>
      </c>
      <c r="E130" s="143" t="s">
        <v>156</v>
      </c>
      <c r="F130" s="187" t="s">
        <v>157</v>
      </c>
      <c r="G130" s="187"/>
      <c r="H130" s="187"/>
      <c r="I130" s="187"/>
      <c r="J130" s="144" t="s">
        <v>130</v>
      </c>
      <c r="K130" s="145">
        <v>16.2</v>
      </c>
      <c r="L130" s="216"/>
      <c r="M130" s="216"/>
      <c r="N130" s="205">
        <f t="shared" si="0"/>
        <v>0</v>
      </c>
      <c r="O130" s="204"/>
      <c r="P130" s="204"/>
      <c r="Q130" s="204"/>
      <c r="R130" s="137"/>
      <c r="T130" s="138" t="s">
        <v>5</v>
      </c>
      <c r="U130" s="40" t="s">
        <v>37</v>
      </c>
      <c r="V130" s="139">
        <v>0</v>
      </c>
      <c r="W130" s="139">
        <f t="shared" si="1"/>
        <v>0</v>
      </c>
      <c r="X130" s="139">
        <v>2.3E-2</v>
      </c>
      <c r="Y130" s="139">
        <f t="shared" si="2"/>
        <v>0.37259999999999999</v>
      </c>
      <c r="Z130" s="139">
        <v>0</v>
      </c>
      <c r="AA130" s="140">
        <f t="shared" si="3"/>
        <v>0</v>
      </c>
      <c r="AR130" s="18" t="s">
        <v>149</v>
      </c>
      <c r="AT130" s="18" t="s">
        <v>146</v>
      </c>
      <c r="AU130" s="18" t="s">
        <v>88</v>
      </c>
      <c r="AY130" s="18" t="s">
        <v>121</v>
      </c>
      <c r="BE130" s="141">
        <f t="shared" si="4"/>
        <v>0</v>
      </c>
      <c r="BF130" s="141">
        <f t="shared" si="5"/>
        <v>0</v>
      </c>
      <c r="BG130" s="141">
        <f t="shared" si="6"/>
        <v>0</v>
      </c>
      <c r="BH130" s="141">
        <f t="shared" si="7"/>
        <v>0</v>
      </c>
      <c r="BI130" s="141">
        <f t="shared" si="8"/>
        <v>0</v>
      </c>
      <c r="BJ130" s="18" t="s">
        <v>77</v>
      </c>
      <c r="BK130" s="141">
        <f t="shared" si="9"/>
        <v>0</v>
      </c>
      <c r="BL130" s="18" t="s">
        <v>143</v>
      </c>
      <c r="BM130" s="18" t="s">
        <v>158</v>
      </c>
    </row>
    <row r="131" spans="2:65" s="1" customFormat="1" ht="38.25" customHeight="1">
      <c r="B131" s="132"/>
      <c r="C131" s="133" t="s">
        <v>159</v>
      </c>
      <c r="D131" s="133" t="s">
        <v>122</v>
      </c>
      <c r="E131" s="134" t="s">
        <v>160</v>
      </c>
      <c r="F131" s="186" t="s">
        <v>161</v>
      </c>
      <c r="G131" s="186"/>
      <c r="H131" s="186"/>
      <c r="I131" s="186"/>
      <c r="J131" s="135" t="s">
        <v>162</v>
      </c>
      <c r="K131" s="136">
        <v>3.8</v>
      </c>
      <c r="L131" s="216"/>
      <c r="M131" s="216"/>
      <c r="N131" s="204">
        <f t="shared" si="0"/>
        <v>0</v>
      </c>
      <c r="O131" s="204"/>
      <c r="P131" s="204"/>
      <c r="Q131" s="204"/>
      <c r="R131" s="137"/>
      <c r="T131" s="138" t="s">
        <v>5</v>
      </c>
      <c r="U131" s="40" t="s">
        <v>37</v>
      </c>
      <c r="V131" s="139">
        <v>1.3120000000000001</v>
      </c>
      <c r="W131" s="139">
        <f t="shared" si="1"/>
        <v>4.9855999999999998</v>
      </c>
      <c r="X131" s="139">
        <v>0</v>
      </c>
      <c r="Y131" s="139">
        <f t="shared" si="2"/>
        <v>0</v>
      </c>
      <c r="Z131" s="139">
        <v>0</v>
      </c>
      <c r="AA131" s="140">
        <f t="shared" si="3"/>
        <v>0</v>
      </c>
      <c r="AR131" s="18" t="s">
        <v>143</v>
      </c>
      <c r="AT131" s="18" t="s">
        <v>122</v>
      </c>
      <c r="AU131" s="18" t="s">
        <v>88</v>
      </c>
      <c r="AY131" s="18" t="s">
        <v>121</v>
      </c>
      <c r="BE131" s="141">
        <f t="shared" si="4"/>
        <v>0</v>
      </c>
      <c r="BF131" s="141">
        <f t="shared" si="5"/>
        <v>0</v>
      </c>
      <c r="BG131" s="141">
        <f t="shared" si="6"/>
        <v>0</v>
      </c>
      <c r="BH131" s="141">
        <f t="shared" si="7"/>
        <v>0</v>
      </c>
      <c r="BI131" s="141">
        <f t="shared" si="8"/>
        <v>0</v>
      </c>
      <c r="BJ131" s="18" t="s">
        <v>77</v>
      </c>
      <c r="BK131" s="141">
        <f t="shared" si="9"/>
        <v>0</v>
      </c>
      <c r="BL131" s="18" t="s">
        <v>143</v>
      </c>
      <c r="BM131" s="18" t="s">
        <v>163</v>
      </c>
    </row>
    <row r="132" spans="2:65" s="1" customFormat="1" ht="38.25" customHeight="1">
      <c r="B132" s="132"/>
      <c r="C132" s="142" t="s">
        <v>164</v>
      </c>
      <c r="D132" s="142" t="s">
        <v>146</v>
      </c>
      <c r="E132" s="143" t="s">
        <v>165</v>
      </c>
      <c r="F132" s="187" t="s">
        <v>166</v>
      </c>
      <c r="G132" s="187"/>
      <c r="H132" s="187"/>
      <c r="I132" s="187"/>
      <c r="J132" s="144" t="s">
        <v>162</v>
      </c>
      <c r="K132" s="145">
        <v>3.8</v>
      </c>
      <c r="L132" s="216"/>
      <c r="M132" s="216"/>
      <c r="N132" s="205">
        <f t="shared" si="0"/>
        <v>0</v>
      </c>
      <c r="O132" s="204"/>
      <c r="P132" s="204"/>
      <c r="Q132" s="204"/>
      <c r="R132" s="137"/>
      <c r="T132" s="138" t="s">
        <v>5</v>
      </c>
      <c r="U132" s="40" t="s">
        <v>37</v>
      </c>
      <c r="V132" s="139">
        <v>0</v>
      </c>
      <c r="W132" s="139">
        <f t="shared" si="1"/>
        <v>0</v>
      </c>
      <c r="X132" s="139">
        <v>0</v>
      </c>
      <c r="Y132" s="139">
        <f t="shared" si="2"/>
        <v>0</v>
      </c>
      <c r="Z132" s="139">
        <v>0</v>
      </c>
      <c r="AA132" s="140">
        <f t="shared" si="3"/>
        <v>0</v>
      </c>
      <c r="AR132" s="18" t="s">
        <v>149</v>
      </c>
      <c r="AT132" s="18" t="s">
        <v>146</v>
      </c>
      <c r="AU132" s="18" t="s">
        <v>88</v>
      </c>
      <c r="AY132" s="18" t="s">
        <v>121</v>
      </c>
      <c r="BE132" s="141">
        <f t="shared" si="4"/>
        <v>0</v>
      </c>
      <c r="BF132" s="141">
        <f t="shared" si="5"/>
        <v>0</v>
      </c>
      <c r="BG132" s="141">
        <f t="shared" si="6"/>
        <v>0</v>
      </c>
      <c r="BH132" s="141">
        <f t="shared" si="7"/>
        <v>0</v>
      </c>
      <c r="BI132" s="141">
        <f t="shared" si="8"/>
        <v>0</v>
      </c>
      <c r="BJ132" s="18" t="s">
        <v>77</v>
      </c>
      <c r="BK132" s="141">
        <f t="shared" si="9"/>
        <v>0</v>
      </c>
      <c r="BL132" s="18" t="s">
        <v>143</v>
      </c>
      <c r="BM132" s="18" t="s">
        <v>167</v>
      </c>
    </row>
    <row r="133" spans="2:65" s="1" customFormat="1" ht="25.5" customHeight="1">
      <c r="B133" s="132"/>
      <c r="C133" s="133" t="s">
        <v>168</v>
      </c>
      <c r="D133" s="133" t="s">
        <v>122</v>
      </c>
      <c r="E133" s="134" t="s">
        <v>169</v>
      </c>
      <c r="F133" s="186" t="s">
        <v>170</v>
      </c>
      <c r="G133" s="186"/>
      <c r="H133" s="186"/>
      <c r="I133" s="186"/>
      <c r="J133" s="135" t="s">
        <v>130</v>
      </c>
      <c r="K133" s="136">
        <v>20.100000000000001</v>
      </c>
      <c r="L133" s="216"/>
      <c r="M133" s="216"/>
      <c r="N133" s="204">
        <f t="shared" si="0"/>
        <v>0</v>
      </c>
      <c r="O133" s="204"/>
      <c r="P133" s="204"/>
      <c r="Q133" s="204"/>
      <c r="R133" s="137"/>
      <c r="T133" s="138" t="s">
        <v>5</v>
      </c>
      <c r="U133" s="40" t="s">
        <v>37</v>
      </c>
      <c r="V133" s="139">
        <v>0.42899999999999999</v>
      </c>
      <c r="W133" s="139">
        <f t="shared" si="1"/>
        <v>8.6229000000000013</v>
      </c>
      <c r="X133" s="139">
        <v>0</v>
      </c>
      <c r="Y133" s="139">
        <f t="shared" si="2"/>
        <v>0</v>
      </c>
      <c r="Z133" s="139">
        <v>0</v>
      </c>
      <c r="AA133" s="140">
        <f t="shared" si="3"/>
        <v>0</v>
      </c>
      <c r="AR133" s="18" t="s">
        <v>143</v>
      </c>
      <c r="AT133" s="18" t="s">
        <v>122</v>
      </c>
      <c r="AU133" s="18" t="s">
        <v>88</v>
      </c>
      <c r="AY133" s="18" t="s">
        <v>121</v>
      </c>
      <c r="BE133" s="141">
        <f t="shared" si="4"/>
        <v>0</v>
      </c>
      <c r="BF133" s="141">
        <f t="shared" si="5"/>
        <v>0</v>
      </c>
      <c r="BG133" s="141">
        <f t="shared" si="6"/>
        <v>0</v>
      </c>
      <c r="BH133" s="141">
        <f t="shared" si="7"/>
        <v>0</v>
      </c>
      <c r="BI133" s="141">
        <f t="shared" si="8"/>
        <v>0</v>
      </c>
      <c r="BJ133" s="18" t="s">
        <v>77</v>
      </c>
      <c r="BK133" s="141">
        <f t="shared" si="9"/>
        <v>0</v>
      </c>
      <c r="BL133" s="18" t="s">
        <v>143</v>
      </c>
      <c r="BM133" s="18" t="s">
        <v>171</v>
      </c>
    </row>
    <row r="134" spans="2:65" s="1" customFormat="1" ht="25.5" customHeight="1">
      <c r="B134" s="132"/>
      <c r="C134" s="142" t="s">
        <v>172</v>
      </c>
      <c r="D134" s="142" t="s">
        <v>146</v>
      </c>
      <c r="E134" s="143" t="s">
        <v>173</v>
      </c>
      <c r="F134" s="187" t="s">
        <v>174</v>
      </c>
      <c r="G134" s="187"/>
      <c r="H134" s="187"/>
      <c r="I134" s="187"/>
      <c r="J134" s="144" t="s">
        <v>125</v>
      </c>
      <c r="K134" s="145">
        <v>0.45100000000000001</v>
      </c>
      <c r="L134" s="216"/>
      <c r="M134" s="216"/>
      <c r="N134" s="205">
        <f t="shared" si="0"/>
        <v>0</v>
      </c>
      <c r="O134" s="204"/>
      <c r="P134" s="204"/>
      <c r="Q134" s="204"/>
      <c r="R134" s="137"/>
      <c r="T134" s="138" t="s">
        <v>5</v>
      </c>
      <c r="U134" s="40" t="s">
        <v>37</v>
      </c>
      <c r="V134" s="139">
        <v>0</v>
      </c>
      <c r="W134" s="139">
        <f t="shared" si="1"/>
        <v>0</v>
      </c>
      <c r="X134" s="139">
        <v>0.5</v>
      </c>
      <c r="Y134" s="139">
        <f t="shared" si="2"/>
        <v>0.22550000000000001</v>
      </c>
      <c r="Z134" s="139">
        <v>0</v>
      </c>
      <c r="AA134" s="140">
        <f t="shared" si="3"/>
        <v>0</v>
      </c>
      <c r="AR134" s="18" t="s">
        <v>149</v>
      </c>
      <c r="AT134" s="18" t="s">
        <v>146</v>
      </c>
      <c r="AU134" s="18" t="s">
        <v>88</v>
      </c>
      <c r="AY134" s="18" t="s">
        <v>121</v>
      </c>
      <c r="BE134" s="141">
        <f t="shared" si="4"/>
        <v>0</v>
      </c>
      <c r="BF134" s="141">
        <f t="shared" si="5"/>
        <v>0</v>
      </c>
      <c r="BG134" s="141">
        <f t="shared" si="6"/>
        <v>0</v>
      </c>
      <c r="BH134" s="141">
        <f t="shared" si="7"/>
        <v>0</v>
      </c>
      <c r="BI134" s="141">
        <f t="shared" si="8"/>
        <v>0</v>
      </c>
      <c r="BJ134" s="18" t="s">
        <v>77</v>
      </c>
      <c r="BK134" s="141">
        <f t="shared" si="9"/>
        <v>0</v>
      </c>
      <c r="BL134" s="18" t="s">
        <v>143</v>
      </c>
      <c r="BM134" s="18" t="s">
        <v>175</v>
      </c>
    </row>
    <row r="135" spans="2:65" s="1" customFormat="1" ht="25.5" customHeight="1">
      <c r="B135" s="132"/>
      <c r="C135" s="142" t="s">
        <v>176</v>
      </c>
      <c r="D135" s="142" t="s">
        <v>146</v>
      </c>
      <c r="E135" s="143" t="s">
        <v>177</v>
      </c>
      <c r="F135" s="187" t="s">
        <v>178</v>
      </c>
      <c r="G135" s="187"/>
      <c r="H135" s="187"/>
      <c r="I135" s="187"/>
      <c r="J135" s="144" t="s">
        <v>125</v>
      </c>
      <c r="K135" s="145">
        <v>0.66</v>
      </c>
      <c r="L135" s="216"/>
      <c r="M135" s="216"/>
      <c r="N135" s="205">
        <f t="shared" si="0"/>
        <v>0</v>
      </c>
      <c r="O135" s="204"/>
      <c r="P135" s="204"/>
      <c r="Q135" s="204"/>
      <c r="R135" s="137"/>
      <c r="T135" s="138" t="s">
        <v>5</v>
      </c>
      <c r="U135" s="40" t="s">
        <v>37</v>
      </c>
      <c r="V135" s="139">
        <v>0</v>
      </c>
      <c r="W135" s="139">
        <f t="shared" si="1"/>
        <v>0</v>
      </c>
      <c r="X135" s="139">
        <v>0.5</v>
      </c>
      <c r="Y135" s="139">
        <f t="shared" si="2"/>
        <v>0.33</v>
      </c>
      <c r="Z135" s="139">
        <v>0</v>
      </c>
      <c r="AA135" s="140">
        <f t="shared" si="3"/>
        <v>0</v>
      </c>
      <c r="AR135" s="18" t="s">
        <v>149</v>
      </c>
      <c r="AT135" s="18" t="s">
        <v>146</v>
      </c>
      <c r="AU135" s="18" t="s">
        <v>88</v>
      </c>
      <c r="AY135" s="18" t="s">
        <v>121</v>
      </c>
      <c r="BE135" s="141">
        <f t="shared" si="4"/>
        <v>0</v>
      </c>
      <c r="BF135" s="141">
        <f t="shared" si="5"/>
        <v>0</v>
      </c>
      <c r="BG135" s="141">
        <f t="shared" si="6"/>
        <v>0</v>
      </c>
      <c r="BH135" s="141">
        <f t="shared" si="7"/>
        <v>0</v>
      </c>
      <c r="BI135" s="141">
        <f t="shared" si="8"/>
        <v>0</v>
      </c>
      <c r="BJ135" s="18" t="s">
        <v>77</v>
      </c>
      <c r="BK135" s="141">
        <f t="shared" si="9"/>
        <v>0</v>
      </c>
      <c r="BL135" s="18" t="s">
        <v>143</v>
      </c>
      <c r="BM135" s="18" t="s">
        <v>179</v>
      </c>
    </row>
    <row r="136" spans="2:65" s="1" customFormat="1" ht="38.25" customHeight="1">
      <c r="B136" s="132"/>
      <c r="C136" s="133" t="s">
        <v>180</v>
      </c>
      <c r="D136" s="133" t="s">
        <v>122</v>
      </c>
      <c r="E136" s="134" t="s">
        <v>181</v>
      </c>
      <c r="F136" s="186" t="s">
        <v>182</v>
      </c>
      <c r="G136" s="186"/>
      <c r="H136" s="186"/>
      <c r="I136" s="186"/>
      <c r="J136" s="135" t="s">
        <v>138</v>
      </c>
      <c r="K136" s="136">
        <v>74</v>
      </c>
      <c r="L136" s="216"/>
      <c r="M136" s="216"/>
      <c r="N136" s="204">
        <f t="shared" si="0"/>
        <v>0</v>
      </c>
      <c r="O136" s="204"/>
      <c r="P136" s="204"/>
      <c r="Q136" s="204"/>
      <c r="R136" s="137"/>
      <c r="T136" s="138" t="s">
        <v>5</v>
      </c>
      <c r="U136" s="40" t="s">
        <v>37</v>
      </c>
      <c r="V136" s="139">
        <v>0.104</v>
      </c>
      <c r="W136" s="139">
        <f t="shared" si="1"/>
        <v>7.6959999999999997</v>
      </c>
      <c r="X136" s="139">
        <v>1.0000000000000001E-5</v>
      </c>
      <c r="Y136" s="139">
        <f t="shared" si="2"/>
        <v>7.400000000000001E-4</v>
      </c>
      <c r="Z136" s="139">
        <v>0</v>
      </c>
      <c r="AA136" s="140">
        <f t="shared" si="3"/>
        <v>0</v>
      </c>
      <c r="AR136" s="18" t="s">
        <v>126</v>
      </c>
      <c r="AT136" s="18" t="s">
        <v>122</v>
      </c>
      <c r="AU136" s="18" t="s">
        <v>88</v>
      </c>
      <c r="AY136" s="18" t="s">
        <v>121</v>
      </c>
      <c r="BE136" s="141">
        <f t="shared" si="4"/>
        <v>0</v>
      </c>
      <c r="BF136" s="141">
        <f t="shared" si="5"/>
        <v>0</v>
      </c>
      <c r="BG136" s="141">
        <f t="shared" si="6"/>
        <v>0</v>
      </c>
      <c r="BH136" s="141">
        <f t="shared" si="7"/>
        <v>0</v>
      </c>
      <c r="BI136" s="141">
        <f t="shared" si="8"/>
        <v>0</v>
      </c>
      <c r="BJ136" s="18" t="s">
        <v>77</v>
      </c>
      <c r="BK136" s="141">
        <f t="shared" si="9"/>
        <v>0</v>
      </c>
      <c r="BL136" s="18" t="s">
        <v>126</v>
      </c>
      <c r="BM136" s="18" t="s">
        <v>183</v>
      </c>
    </row>
    <row r="137" spans="2:65" s="1" customFormat="1" ht="25.5" customHeight="1">
      <c r="B137" s="132"/>
      <c r="C137" s="142" t="s">
        <v>11</v>
      </c>
      <c r="D137" s="142" t="s">
        <v>146</v>
      </c>
      <c r="E137" s="143" t="s">
        <v>184</v>
      </c>
      <c r="F137" s="187" t="s">
        <v>185</v>
      </c>
      <c r="G137" s="187"/>
      <c r="H137" s="187"/>
      <c r="I137" s="187"/>
      <c r="J137" s="144" t="s">
        <v>186</v>
      </c>
      <c r="K137" s="145">
        <v>1</v>
      </c>
      <c r="L137" s="216"/>
      <c r="M137" s="216"/>
      <c r="N137" s="205">
        <f t="shared" si="0"/>
        <v>0</v>
      </c>
      <c r="O137" s="204"/>
      <c r="P137" s="204"/>
      <c r="Q137" s="204"/>
      <c r="R137" s="137"/>
      <c r="T137" s="138" t="s">
        <v>5</v>
      </c>
      <c r="U137" s="40" t="s">
        <v>37</v>
      </c>
      <c r="V137" s="139">
        <v>0</v>
      </c>
      <c r="W137" s="139">
        <f t="shared" si="1"/>
        <v>0</v>
      </c>
      <c r="X137" s="139">
        <v>0</v>
      </c>
      <c r="Y137" s="139">
        <f t="shared" si="2"/>
        <v>0</v>
      </c>
      <c r="Z137" s="139">
        <v>0</v>
      </c>
      <c r="AA137" s="140">
        <f t="shared" si="3"/>
        <v>0</v>
      </c>
      <c r="AR137" s="18" t="s">
        <v>149</v>
      </c>
      <c r="AT137" s="18" t="s">
        <v>146</v>
      </c>
      <c r="AU137" s="18" t="s">
        <v>88</v>
      </c>
      <c r="AY137" s="18" t="s">
        <v>121</v>
      </c>
      <c r="BE137" s="141">
        <f t="shared" si="4"/>
        <v>0</v>
      </c>
      <c r="BF137" s="141">
        <f t="shared" si="5"/>
        <v>0</v>
      </c>
      <c r="BG137" s="141">
        <f t="shared" si="6"/>
        <v>0</v>
      </c>
      <c r="BH137" s="141">
        <f t="shared" si="7"/>
        <v>0</v>
      </c>
      <c r="BI137" s="141">
        <f t="shared" si="8"/>
        <v>0</v>
      </c>
      <c r="BJ137" s="18" t="s">
        <v>77</v>
      </c>
      <c r="BK137" s="141">
        <f t="shared" si="9"/>
        <v>0</v>
      </c>
      <c r="BL137" s="18" t="s">
        <v>143</v>
      </c>
      <c r="BM137" s="18" t="s">
        <v>187</v>
      </c>
    </row>
    <row r="138" spans="2:65" s="1" customFormat="1" ht="25.5" customHeight="1">
      <c r="B138" s="132"/>
      <c r="C138" s="133" t="s">
        <v>143</v>
      </c>
      <c r="D138" s="133" t="s">
        <v>122</v>
      </c>
      <c r="E138" s="134" t="s">
        <v>188</v>
      </c>
      <c r="F138" s="186" t="s">
        <v>189</v>
      </c>
      <c r="G138" s="186"/>
      <c r="H138" s="186"/>
      <c r="I138" s="186"/>
      <c r="J138" s="135" t="s">
        <v>190</v>
      </c>
      <c r="K138" s="136">
        <v>1.169</v>
      </c>
      <c r="L138" s="216"/>
      <c r="M138" s="216"/>
      <c r="N138" s="204">
        <f t="shared" si="0"/>
        <v>0</v>
      </c>
      <c r="O138" s="204"/>
      <c r="P138" s="204"/>
      <c r="Q138" s="204"/>
      <c r="R138" s="137"/>
      <c r="T138" s="138" t="s">
        <v>5</v>
      </c>
      <c r="U138" s="40" t="s">
        <v>37</v>
      </c>
      <c r="V138" s="139">
        <v>2.4209999999999998</v>
      </c>
      <c r="W138" s="139">
        <f t="shared" si="1"/>
        <v>2.830149</v>
      </c>
      <c r="X138" s="139">
        <v>0</v>
      </c>
      <c r="Y138" s="139">
        <f t="shared" si="2"/>
        <v>0</v>
      </c>
      <c r="Z138" s="139">
        <v>0</v>
      </c>
      <c r="AA138" s="140">
        <f t="shared" si="3"/>
        <v>0</v>
      </c>
      <c r="AR138" s="18" t="s">
        <v>143</v>
      </c>
      <c r="AT138" s="18" t="s">
        <v>122</v>
      </c>
      <c r="AU138" s="18" t="s">
        <v>88</v>
      </c>
      <c r="AY138" s="18" t="s">
        <v>121</v>
      </c>
      <c r="BE138" s="141">
        <f t="shared" si="4"/>
        <v>0</v>
      </c>
      <c r="BF138" s="141">
        <f t="shared" si="5"/>
        <v>0</v>
      </c>
      <c r="BG138" s="141">
        <f t="shared" si="6"/>
        <v>0</v>
      </c>
      <c r="BH138" s="141">
        <f t="shared" si="7"/>
        <v>0</v>
      </c>
      <c r="BI138" s="141">
        <f t="shared" si="8"/>
        <v>0</v>
      </c>
      <c r="BJ138" s="18" t="s">
        <v>77</v>
      </c>
      <c r="BK138" s="141">
        <f t="shared" si="9"/>
        <v>0</v>
      </c>
      <c r="BL138" s="18" t="s">
        <v>143</v>
      </c>
      <c r="BM138" s="18" t="s">
        <v>191</v>
      </c>
    </row>
    <row r="139" spans="2:65" s="9" customFormat="1" ht="29.85" customHeight="1">
      <c r="B139" s="121"/>
      <c r="C139" s="122"/>
      <c r="D139" s="131" t="s">
        <v>103</v>
      </c>
      <c r="E139" s="131"/>
      <c r="F139" s="131"/>
      <c r="G139" s="131"/>
      <c r="H139" s="131"/>
      <c r="I139" s="131"/>
      <c r="J139" s="131"/>
      <c r="K139" s="131"/>
      <c r="L139" s="216"/>
      <c r="M139" s="216"/>
      <c r="N139" s="211">
        <f>BK139</f>
        <v>0</v>
      </c>
      <c r="O139" s="212"/>
      <c r="P139" s="212"/>
      <c r="Q139" s="212"/>
      <c r="R139" s="124"/>
      <c r="T139" s="125"/>
      <c r="U139" s="122"/>
      <c r="V139" s="122"/>
      <c r="W139" s="126">
        <f>SUM(W140:W141)</f>
        <v>19.788</v>
      </c>
      <c r="X139" s="122"/>
      <c r="Y139" s="126">
        <f>SUM(Y140:Y141)</f>
        <v>3.4960000000000005E-2</v>
      </c>
      <c r="Z139" s="122"/>
      <c r="AA139" s="127">
        <f>SUM(AA140:AA141)</f>
        <v>0</v>
      </c>
      <c r="AR139" s="128" t="s">
        <v>88</v>
      </c>
      <c r="AT139" s="129" t="s">
        <v>71</v>
      </c>
      <c r="AU139" s="129" t="s">
        <v>77</v>
      </c>
      <c r="AY139" s="128" t="s">
        <v>121</v>
      </c>
      <c r="BK139" s="130">
        <f>SUM(BK140:BK141)</f>
        <v>0</v>
      </c>
    </row>
    <row r="140" spans="2:65" s="1" customFormat="1" ht="38.25" customHeight="1">
      <c r="B140" s="132"/>
      <c r="C140" s="133" t="s">
        <v>192</v>
      </c>
      <c r="D140" s="133" t="s">
        <v>122</v>
      </c>
      <c r="E140" s="134" t="s">
        <v>193</v>
      </c>
      <c r="F140" s="186" t="s">
        <v>194</v>
      </c>
      <c r="G140" s="186"/>
      <c r="H140" s="186"/>
      <c r="I140" s="186"/>
      <c r="J140" s="135" t="s">
        <v>130</v>
      </c>
      <c r="K140" s="136">
        <v>68</v>
      </c>
      <c r="L140" s="216"/>
      <c r="M140" s="216"/>
      <c r="N140" s="204">
        <f>ROUND(L140*K140,2)</f>
        <v>0</v>
      </c>
      <c r="O140" s="204"/>
      <c r="P140" s="204"/>
      <c r="Q140" s="204"/>
      <c r="R140" s="137"/>
      <c r="T140" s="138" t="s">
        <v>5</v>
      </c>
      <c r="U140" s="40" t="s">
        <v>37</v>
      </c>
      <c r="V140" s="139">
        <v>0.29099999999999998</v>
      </c>
      <c r="W140" s="139">
        <f>V140*K140</f>
        <v>19.788</v>
      </c>
      <c r="X140" s="139">
        <v>2.2000000000000001E-4</v>
      </c>
      <c r="Y140" s="139">
        <f>X140*K140</f>
        <v>1.4960000000000001E-2</v>
      </c>
      <c r="Z140" s="139">
        <v>0</v>
      </c>
      <c r="AA140" s="140">
        <f>Z140*K140</f>
        <v>0</v>
      </c>
      <c r="AR140" s="18" t="s">
        <v>143</v>
      </c>
      <c r="AT140" s="18" t="s">
        <v>122</v>
      </c>
      <c r="AU140" s="18" t="s">
        <v>88</v>
      </c>
      <c r="AY140" s="18" t="s">
        <v>121</v>
      </c>
      <c r="BE140" s="141">
        <f>IF(U140="základní",N140,0)</f>
        <v>0</v>
      </c>
      <c r="BF140" s="141">
        <f>IF(U140="snížená",N140,0)</f>
        <v>0</v>
      </c>
      <c r="BG140" s="141">
        <f>IF(U140="zákl. přenesená",N140,0)</f>
        <v>0</v>
      </c>
      <c r="BH140" s="141">
        <f>IF(U140="sníž. přenesená",N140,0)</f>
        <v>0</v>
      </c>
      <c r="BI140" s="141">
        <f>IF(U140="nulová",N140,0)</f>
        <v>0</v>
      </c>
      <c r="BJ140" s="18" t="s">
        <v>77</v>
      </c>
      <c r="BK140" s="141">
        <f>ROUND(L140*K140,2)</f>
        <v>0</v>
      </c>
      <c r="BL140" s="18" t="s">
        <v>143</v>
      </c>
      <c r="BM140" s="18" t="s">
        <v>195</v>
      </c>
    </row>
    <row r="141" spans="2:65" s="1" customFormat="1" ht="38.25" customHeight="1">
      <c r="B141" s="132"/>
      <c r="C141" s="142" t="s">
        <v>196</v>
      </c>
      <c r="D141" s="142" t="s">
        <v>146</v>
      </c>
      <c r="E141" s="143" t="s">
        <v>197</v>
      </c>
      <c r="F141" s="187" t="s">
        <v>198</v>
      </c>
      <c r="G141" s="187"/>
      <c r="H141" s="187"/>
      <c r="I141" s="187"/>
      <c r="J141" s="144" t="s">
        <v>199</v>
      </c>
      <c r="K141" s="145">
        <v>20</v>
      </c>
      <c r="L141" s="216"/>
      <c r="M141" s="216"/>
      <c r="N141" s="205">
        <f>ROUND(L141*K141,2)</f>
        <v>0</v>
      </c>
      <c r="O141" s="204"/>
      <c r="P141" s="204"/>
      <c r="Q141" s="204"/>
      <c r="R141" s="137"/>
      <c r="T141" s="138" t="s">
        <v>5</v>
      </c>
      <c r="U141" s="40" t="s">
        <v>37</v>
      </c>
      <c r="V141" s="139">
        <v>0</v>
      </c>
      <c r="W141" s="139">
        <f>V141*K141</f>
        <v>0</v>
      </c>
      <c r="X141" s="139">
        <v>1E-3</v>
      </c>
      <c r="Y141" s="139">
        <f>X141*K141</f>
        <v>0.02</v>
      </c>
      <c r="Z141" s="139">
        <v>0</v>
      </c>
      <c r="AA141" s="140">
        <f>Z141*K141</f>
        <v>0</v>
      </c>
      <c r="AR141" s="18" t="s">
        <v>149</v>
      </c>
      <c r="AT141" s="18" t="s">
        <v>146</v>
      </c>
      <c r="AU141" s="18" t="s">
        <v>88</v>
      </c>
      <c r="AY141" s="18" t="s">
        <v>121</v>
      </c>
      <c r="BE141" s="141">
        <f>IF(U141="základní",N141,0)</f>
        <v>0</v>
      </c>
      <c r="BF141" s="141">
        <f>IF(U141="snížená",N141,0)</f>
        <v>0</v>
      </c>
      <c r="BG141" s="141">
        <f>IF(U141="zákl. přenesená",N141,0)</f>
        <v>0</v>
      </c>
      <c r="BH141" s="141">
        <f>IF(U141="sníž. přenesená",N141,0)</f>
        <v>0</v>
      </c>
      <c r="BI141" s="141">
        <f>IF(U141="nulová",N141,0)</f>
        <v>0</v>
      </c>
      <c r="BJ141" s="18" t="s">
        <v>77</v>
      </c>
      <c r="BK141" s="141">
        <f>ROUND(L141*K141,2)</f>
        <v>0</v>
      </c>
      <c r="BL141" s="18" t="s">
        <v>143</v>
      </c>
      <c r="BM141" s="18" t="s">
        <v>200</v>
      </c>
    </row>
    <row r="142" spans="2:65" s="9" customFormat="1" ht="37.35" customHeight="1">
      <c r="B142" s="121"/>
      <c r="C142" s="122"/>
      <c r="D142" s="123" t="s">
        <v>104</v>
      </c>
      <c r="E142" s="123"/>
      <c r="F142" s="123"/>
      <c r="G142" s="123"/>
      <c r="H142" s="123"/>
      <c r="I142" s="123"/>
      <c r="J142" s="123"/>
      <c r="K142" s="123"/>
      <c r="L142" s="123"/>
      <c r="M142" s="123"/>
      <c r="N142" s="213">
        <f>BK142</f>
        <v>0</v>
      </c>
      <c r="O142" s="214"/>
      <c r="P142" s="214"/>
      <c r="Q142" s="214"/>
      <c r="R142" s="124"/>
      <c r="T142" s="125"/>
      <c r="U142" s="122"/>
      <c r="V142" s="122"/>
      <c r="W142" s="126">
        <f>W143</f>
        <v>0</v>
      </c>
      <c r="X142" s="122"/>
      <c r="Y142" s="126">
        <f>Y143</f>
        <v>0</v>
      </c>
      <c r="Z142" s="122"/>
      <c r="AA142" s="127">
        <f>AA143</f>
        <v>0</v>
      </c>
      <c r="AR142" s="128" t="s">
        <v>140</v>
      </c>
      <c r="AT142" s="129" t="s">
        <v>71</v>
      </c>
      <c r="AU142" s="129" t="s">
        <v>72</v>
      </c>
      <c r="AY142" s="128" t="s">
        <v>121</v>
      </c>
      <c r="BK142" s="130">
        <f>BK143</f>
        <v>0</v>
      </c>
    </row>
    <row r="143" spans="2:65" s="9" customFormat="1" ht="19.899999999999999" customHeight="1">
      <c r="B143" s="121"/>
      <c r="C143" s="122"/>
      <c r="D143" s="131" t="s">
        <v>105</v>
      </c>
      <c r="E143" s="131"/>
      <c r="F143" s="131"/>
      <c r="G143" s="131"/>
      <c r="H143" s="131"/>
      <c r="I143" s="131"/>
      <c r="J143" s="131"/>
      <c r="K143" s="131"/>
      <c r="L143" s="131"/>
      <c r="M143" s="131"/>
      <c r="N143" s="209">
        <f>BK143</f>
        <v>0</v>
      </c>
      <c r="O143" s="210"/>
      <c r="P143" s="210"/>
      <c r="Q143" s="210"/>
      <c r="R143" s="124"/>
      <c r="T143" s="125"/>
      <c r="U143" s="122"/>
      <c r="V143" s="122"/>
      <c r="W143" s="126">
        <f>W144</f>
        <v>0</v>
      </c>
      <c r="X143" s="122"/>
      <c r="Y143" s="126">
        <f>Y144</f>
        <v>0</v>
      </c>
      <c r="Z143" s="122"/>
      <c r="AA143" s="127">
        <f>AA144</f>
        <v>0</v>
      </c>
      <c r="AR143" s="128" t="s">
        <v>140</v>
      </c>
      <c r="AT143" s="129" t="s">
        <v>71</v>
      </c>
      <c r="AU143" s="129" t="s">
        <v>77</v>
      </c>
      <c r="AY143" s="128" t="s">
        <v>121</v>
      </c>
      <c r="BK143" s="130">
        <f>BK144</f>
        <v>0</v>
      </c>
    </row>
    <row r="144" spans="2:65" s="1" customFormat="1" ht="16.5" customHeight="1">
      <c r="B144" s="132"/>
      <c r="C144" s="133" t="s">
        <v>201</v>
      </c>
      <c r="D144" s="133" t="s">
        <v>122</v>
      </c>
      <c r="E144" s="134" t="s">
        <v>202</v>
      </c>
      <c r="F144" s="186" t="s">
        <v>203</v>
      </c>
      <c r="G144" s="186"/>
      <c r="H144" s="186"/>
      <c r="I144" s="186"/>
      <c r="J144" s="135" t="s">
        <v>204</v>
      </c>
      <c r="K144" s="136">
        <v>1</v>
      </c>
      <c r="L144" s="216"/>
      <c r="M144" s="216"/>
      <c r="N144" s="204">
        <f>ROUND(L144*K144,2)</f>
        <v>0</v>
      </c>
      <c r="O144" s="204"/>
      <c r="P144" s="204"/>
      <c r="Q144" s="204"/>
      <c r="R144" s="137"/>
      <c r="T144" s="138" t="s">
        <v>5</v>
      </c>
      <c r="U144" s="146" t="s">
        <v>37</v>
      </c>
      <c r="V144" s="147">
        <v>0</v>
      </c>
      <c r="W144" s="147">
        <f>V144*K144</f>
        <v>0</v>
      </c>
      <c r="X144" s="147">
        <v>0</v>
      </c>
      <c r="Y144" s="147">
        <f>X144*K144</f>
        <v>0</v>
      </c>
      <c r="Z144" s="147">
        <v>0</v>
      </c>
      <c r="AA144" s="148">
        <f>Z144*K144</f>
        <v>0</v>
      </c>
      <c r="AR144" s="18" t="s">
        <v>205</v>
      </c>
      <c r="AT144" s="18" t="s">
        <v>122</v>
      </c>
      <c r="AU144" s="18" t="s">
        <v>88</v>
      </c>
      <c r="AY144" s="18" t="s">
        <v>121</v>
      </c>
      <c r="BE144" s="141">
        <f>IF(U144="základní",N144,0)</f>
        <v>0</v>
      </c>
      <c r="BF144" s="141">
        <f>IF(U144="snížená",N144,0)</f>
        <v>0</v>
      </c>
      <c r="BG144" s="141">
        <f>IF(U144="zákl. přenesená",N144,0)</f>
        <v>0</v>
      </c>
      <c r="BH144" s="141">
        <f>IF(U144="sníž. přenesená",N144,0)</f>
        <v>0</v>
      </c>
      <c r="BI144" s="141">
        <f>IF(U144="nulová",N144,0)</f>
        <v>0</v>
      </c>
      <c r="BJ144" s="18" t="s">
        <v>77</v>
      </c>
      <c r="BK144" s="141">
        <f>ROUND(L144*K144,2)</f>
        <v>0</v>
      </c>
      <c r="BL144" s="18" t="s">
        <v>205</v>
      </c>
      <c r="BM144" s="18" t="s">
        <v>206</v>
      </c>
    </row>
    <row r="145" spans="2:18" s="1" customFormat="1" ht="6.95" customHeight="1"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7"/>
    </row>
  </sheetData>
  <mergeCells count="124">
    <mergeCell ref="O16:P16"/>
    <mergeCell ref="O17:P17"/>
    <mergeCell ref="O19:P19"/>
    <mergeCell ref="O20:P20"/>
    <mergeCell ref="E23:L23"/>
    <mergeCell ref="S2:AC2"/>
    <mergeCell ref="L139:M139"/>
    <mergeCell ref="H1:K1"/>
    <mergeCell ref="C2:Q2"/>
    <mergeCell ref="C4:Q4"/>
    <mergeCell ref="F6:P6"/>
    <mergeCell ref="O8:P8"/>
    <mergeCell ref="O10:P10"/>
    <mergeCell ref="O11:P11"/>
    <mergeCell ref="O13:P13"/>
    <mergeCell ref="O14:P14"/>
    <mergeCell ref="N141:Q141"/>
    <mergeCell ref="N144:Q144"/>
    <mergeCell ref="N139:Q139"/>
    <mergeCell ref="N142:Q142"/>
    <mergeCell ref="N143:Q143"/>
    <mergeCell ref="N135:Q135"/>
    <mergeCell ref="N134:Q134"/>
    <mergeCell ref="F119:I119"/>
    <mergeCell ref="F128:I128"/>
    <mergeCell ref="F122:I122"/>
    <mergeCell ref="F120:I120"/>
    <mergeCell ref="F124:I124"/>
    <mergeCell ref="F127:I127"/>
    <mergeCell ref="F129:I129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N133:Q133"/>
    <mergeCell ref="N131:Q131"/>
    <mergeCell ref="F115:I115"/>
    <mergeCell ref="N130:Q130"/>
    <mergeCell ref="N116:Q116"/>
    <mergeCell ref="N117:Q117"/>
    <mergeCell ref="N118:Q118"/>
    <mergeCell ref="N137:Q137"/>
    <mergeCell ref="N136:Q136"/>
    <mergeCell ref="N138:Q138"/>
    <mergeCell ref="N140:Q140"/>
    <mergeCell ref="N132:Q132"/>
    <mergeCell ref="L119:M119"/>
    <mergeCell ref="N119:Q119"/>
    <mergeCell ref="L120:M120"/>
    <mergeCell ref="N120:Q120"/>
    <mergeCell ref="L122:M122"/>
    <mergeCell ref="N122:Q122"/>
    <mergeCell ref="N124:Q124"/>
    <mergeCell ref="N127:Q127"/>
    <mergeCell ref="N128:Q128"/>
    <mergeCell ref="N129:Q129"/>
    <mergeCell ref="N121:Q121"/>
    <mergeCell ref="N123:Q123"/>
    <mergeCell ref="N125:Q125"/>
    <mergeCell ref="N126:Q126"/>
    <mergeCell ref="L133:M133"/>
    <mergeCell ref="L134:M134"/>
    <mergeCell ref="L135:M135"/>
    <mergeCell ref="L136:M136"/>
    <mergeCell ref="L137:M137"/>
    <mergeCell ref="L138:M138"/>
    <mergeCell ref="L140:M140"/>
    <mergeCell ref="L141:M141"/>
    <mergeCell ref="L144:M144"/>
    <mergeCell ref="L115:M115"/>
    <mergeCell ref="N115:Q115"/>
    <mergeCell ref="L131:M131"/>
    <mergeCell ref="L130:M130"/>
    <mergeCell ref="L124:M124"/>
    <mergeCell ref="L127:M127"/>
    <mergeCell ref="L128:M128"/>
    <mergeCell ref="L129:M129"/>
    <mergeCell ref="L132:M132"/>
    <mergeCell ref="N94:Q94"/>
    <mergeCell ref="N95:Q95"/>
    <mergeCell ref="N98:Q98"/>
    <mergeCell ref="L100:Q100"/>
    <mergeCell ref="C106:Q106"/>
    <mergeCell ref="F108:P108"/>
    <mergeCell ref="M110:P110"/>
    <mergeCell ref="M112:Q112"/>
    <mergeCell ref="M113:Q113"/>
    <mergeCell ref="M82:Q82"/>
    <mergeCell ref="N85:Q85"/>
    <mergeCell ref="N87:Q87"/>
    <mergeCell ref="N88:Q88"/>
    <mergeCell ref="N89:Q89"/>
    <mergeCell ref="N90:Q90"/>
    <mergeCell ref="N91:Q91"/>
    <mergeCell ref="N92:Q92"/>
    <mergeCell ref="N93:Q93"/>
    <mergeCell ref="F140:I140"/>
    <mergeCell ref="F138:I138"/>
    <mergeCell ref="F141:I141"/>
    <mergeCell ref="F144:I144"/>
    <mergeCell ref="M27:P27"/>
    <mergeCell ref="M26:P26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C76:Q76"/>
    <mergeCell ref="F78:P78"/>
    <mergeCell ref="C85:G85"/>
    <mergeCell ref="M80:P80"/>
    <mergeCell ref="N96:Q96"/>
    <mergeCell ref="M83:Q83"/>
  </mergeCells>
  <hyperlinks>
    <hyperlink ref="F1:G1" location="C2" display="1) Krycí list rozpočtu"/>
    <hyperlink ref="H1:K1" location="C85" display="2) Rekapitulace rozpočtu"/>
    <hyperlink ref="L1" location="C11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08 - VYHLÍDKY PRO FOTOGRA...</vt:lpstr>
      <vt:lpstr>'08 - VYHLÍDKY PRO FOTOGRA...'!Názvy_tisku</vt:lpstr>
      <vt:lpstr>'Rekapitulace stavby'!Názvy_tisku</vt:lpstr>
      <vt:lpstr>'08 - VYHLÍDKY PRO FOTOGRA...'!Oblast_tisku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Divoký Lukáš</cp:lastModifiedBy>
  <dcterms:created xsi:type="dcterms:W3CDTF">2018-07-17T09:40:25Z</dcterms:created>
  <dcterms:modified xsi:type="dcterms:W3CDTF">2018-07-17T09:48:27Z</dcterms:modified>
</cp:coreProperties>
</file>