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" yWindow="330" windowWidth="15480" windowHeight="9270"/>
  </bookViews>
  <sheets>
    <sheet name="Stavba" sheetId="1" r:id="rId1"/>
    <sheet name="00 00 KL" sheetId="2" r:id="rId2"/>
    <sheet name="00 00 Rek" sheetId="3" r:id="rId3"/>
    <sheet name="00 00 Pol" sheetId="4" r:id="rId4"/>
    <sheet name="01 01 KL" sheetId="5" r:id="rId5"/>
    <sheet name="01 01 Rek" sheetId="6" r:id="rId6"/>
    <sheet name="01 01 Pol" sheetId="7" r:id="rId7"/>
    <sheet name="02 02 KL" sheetId="8" r:id="rId8"/>
    <sheet name="02 02 Rek" sheetId="9" r:id="rId9"/>
    <sheet name="02 02 Pol" sheetId="10" r:id="rId10"/>
    <sheet name="ZTI" sheetId="18" r:id="rId11"/>
    <sheet name="Elektro" sheetId="16" r:id="rId12"/>
    <sheet name="VZT" sheetId="13" r:id="rId13"/>
    <sheet name="ÚT" sheetId="19" r:id="rId14"/>
    <sheet name="Vnitřní plynovod" sheetId="17" r:id="rId15"/>
  </sheets>
  <externalReferences>
    <externalReference r:id="rId16"/>
    <externalReference r:id="rId17"/>
  </externalReferences>
  <definedNames>
    <definedName name="__CENA__" localSheetId="10">ZTI!$M$6:$M$109</definedName>
    <definedName name="__CENA__">#REF!</definedName>
    <definedName name="__MAIN__" localSheetId="10">ZTI!$F$1:$CR$108</definedName>
    <definedName name="__MAIN__">#REF!</definedName>
    <definedName name="__MAIN2__" localSheetId="10">#REF!</definedName>
    <definedName name="__MAIN2__">#REF!</definedName>
    <definedName name="__MAIN3__" localSheetId="10">#REF!</definedName>
    <definedName name="__MAIN3__">#REF!</definedName>
    <definedName name="__SAZBA__" localSheetId="10">ZTI!#REF!</definedName>
    <definedName name="__SAZBA__">#REF!</definedName>
    <definedName name="__T0__" localSheetId="10">ZTI!$F$5:$P$108</definedName>
    <definedName name="__T0__">#REF!</definedName>
    <definedName name="__T1__" localSheetId="10">ZTI!$F$6:$P$15</definedName>
    <definedName name="__T1__">#REF!</definedName>
    <definedName name="__T2__" localSheetId="10">ZTI!#REF!</definedName>
    <definedName name="__T2__">#REF!</definedName>
    <definedName name="__T3__" localSheetId="10">ZTI!#REF!</definedName>
    <definedName name="__T3__">#REF!</definedName>
    <definedName name="__TE0__" localSheetId="10">#REF!</definedName>
    <definedName name="__TE0__">#REF!</definedName>
    <definedName name="__TE1__" localSheetId="10">#REF!</definedName>
    <definedName name="__TE1__">#REF!</definedName>
    <definedName name="__TE2__" localSheetId="10">#REF!</definedName>
    <definedName name="__TE2__">#REF!</definedName>
    <definedName name="__TR0__" localSheetId="10">#REF!</definedName>
    <definedName name="__TR0__">#REF!</definedName>
    <definedName name="__TR1__" localSheetId="10">#REF!</definedName>
    <definedName name="__TR1__">#REF!</definedName>
    <definedName name="_BPK1" localSheetId="13">ÚT!#REF!</definedName>
    <definedName name="_BPK1">#REF!</definedName>
    <definedName name="_BPK2" localSheetId="13">ÚT!#REF!</definedName>
    <definedName name="_BPK2">#REF!</definedName>
    <definedName name="_BPK3" localSheetId="13">ÚT!#REF!</definedName>
    <definedName name="_BPK3">#REF!</definedName>
    <definedName name="CelkemObjekty" localSheetId="0">Stavba!$F$38</definedName>
    <definedName name="cisloobjektu" localSheetId="13">'[1]Krycí list'!$A$4</definedName>
    <definedName name="cisloobjektu">'[2]Krycí list'!$A$4</definedName>
    <definedName name="CisloStavby" localSheetId="0">Stavba!$D$5</definedName>
    <definedName name="cislostavby" localSheetId="13">'[1]Krycí list'!$A$6</definedName>
    <definedName name="cislostavby">'[2]Krycí list'!$A$6</definedName>
    <definedName name="dadresa" localSheetId="0">Stavba!$D$8</definedName>
    <definedName name="DIČ" localSheetId="0">Stavba!$K$8</definedName>
    <definedName name="dmisto" localSheetId="0">Stavba!$D$9</definedName>
    <definedName name="Dodavka">[2]Rekapitulace!$G$15</definedName>
    <definedName name="Dodavka0" localSheetId="13">ÚT!#REF!</definedName>
    <definedName name="Dodavka0">#REF!</definedName>
    <definedName name="dpsc" localSheetId="0">Stavba!$C$9</definedName>
    <definedName name="HSV">[2]Rekapitulace!$E$15</definedName>
    <definedName name="HSV0" localSheetId="13">ÚT!#REF!</definedName>
    <definedName name="HSV0">#REF!</definedName>
    <definedName name="HZS">[2]Rekapitulace!$I$15</definedName>
    <definedName name="HZS0" localSheetId="13">ÚT!#REF!</definedName>
    <definedName name="HZS0">#REF!</definedName>
    <definedName name="IČO" localSheetId="0">Stavba!$K$7</definedName>
    <definedName name="Mont">[2]Rekapitulace!$H$15</definedName>
    <definedName name="Montaz0" localSheetId="13">ÚT!#REF!</definedName>
    <definedName name="Montaz0">#REF!</definedName>
    <definedName name="NazevObjektu" localSheetId="0">Stavba!$C$29</definedName>
    <definedName name="nazevobjektu" localSheetId="13">'[1]Krycí list'!$C$4</definedName>
    <definedName name="nazevobjektu">'[2]Krycí list'!$C$4</definedName>
    <definedName name="NazevStavby" localSheetId="0">Stavba!$E$5</definedName>
    <definedName name="nazevstavby" localSheetId="13">'[1]Krycí list'!$C$6</definedName>
    <definedName name="nazevstavby">'[2]Krycí list'!$C$6</definedName>
    <definedName name="_xlnm.Print_Titles" localSheetId="3">'00 00 Pol'!$1:$6</definedName>
    <definedName name="_xlnm.Print_Titles" localSheetId="2">'00 00 Rek'!$1:$6</definedName>
    <definedName name="_xlnm.Print_Titles" localSheetId="6">'01 01 Pol'!$1:$6</definedName>
    <definedName name="_xlnm.Print_Titles" localSheetId="5">'01 01 Rek'!$1:$6</definedName>
    <definedName name="_xlnm.Print_Titles" localSheetId="9">'02 02 Pol'!$1:$6</definedName>
    <definedName name="_xlnm.Print_Titles" localSheetId="8">'02 02 Rek'!$1:$6</definedName>
    <definedName name="_xlnm.Print_Titles" localSheetId="13">ÚT!$1:$6</definedName>
    <definedName name="_xlnm.Print_Titles" localSheetId="12">VZT!$1:$5</definedName>
    <definedName name="Objednatel" localSheetId="0">Stavba!$D$11</definedName>
    <definedName name="Objekt" localSheetId="0">Stavba!$B$29</definedName>
    <definedName name="_xlnm.Print_Area" localSheetId="1">'00 00 KL'!$A$1:$G$45</definedName>
    <definedName name="_xlnm.Print_Area" localSheetId="3">'00 00 Pol'!$A$1:$K$42</definedName>
    <definedName name="_xlnm.Print_Area" localSheetId="2">'00 00 Rek'!$A$1:$I$23</definedName>
    <definedName name="_xlnm.Print_Area" localSheetId="4">'01 01 KL'!$A$1:$G$45</definedName>
    <definedName name="_xlnm.Print_Area" localSheetId="6">'01 01 Pol'!$A$1:$K$154</definedName>
    <definedName name="_xlnm.Print_Area" localSheetId="5">'01 01 Rek'!$A$1:$I$27</definedName>
    <definedName name="_xlnm.Print_Area" localSheetId="7">'02 02 KL'!$A$1:$G$45</definedName>
    <definedName name="_xlnm.Print_Area" localSheetId="9">'02 02 Pol'!$A$1:$K$1622</definedName>
    <definedName name="_xlnm.Print_Area" localSheetId="8">'02 02 Rek'!$A$1:$I$48</definedName>
    <definedName name="_xlnm.Print_Area" localSheetId="0">Stavba!$B$1:$J$110</definedName>
    <definedName name="_xlnm.Print_Area" localSheetId="13">ÚT!$A$1:$G$158</definedName>
    <definedName name="odic" localSheetId="0">Stavba!$K$12</definedName>
    <definedName name="oico" localSheetId="0">Stavba!$K$11</definedName>
    <definedName name="omisto" localSheetId="0">Stavba!$D$13</definedName>
    <definedName name="onazev" localSheetId="0">Stavba!$D$12</definedName>
    <definedName name="opsc" localSheetId="0">Stavba!$C$13</definedName>
    <definedName name="PocetMJ">'[2]Krycí list'!$G$7</definedName>
    <definedName name="PSV">[2]Rekapitulace!$F$15</definedName>
    <definedName name="PSV0" localSheetId="13">ÚT!#REF!</definedName>
    <definedName name="PSV0">#REF!</definedName>
    <definedName name="ROZPOČET" localSheetId="10">ZTI!$3:$4</definedName>
    <definedName name="SazbaDPH1" localSheetId="0">Stavba!$D$19</definedName>
    <definedName name="SazbaDPH2" localSheetId="0">Stavba!$D$21</definedName>
    <definedName name="SazbaDPH2">'[2]Krycí list'!$C$31</definedName>
    <definedName name="SloupecCC" localSheetId="13">ÚT!$G$6</definedName>
    <definedName name="SloupecCC">#REF!</definedName>
    <definedName name="SloupecCisloPol" localSheetId="13">ÚT!$B$6</definedName>
    <definedName name="SloupecCisloPol">#REF!</definedName>
    <definedName name="SloupecJC" localSheetId="13">ÚT!$F$6</definedName>
    <definedName name="SloupecJC">#REF!</definedName>
    <definedName name="SloupecMJ" localSheetId="13">ÚT!$D$6</definedName>
    <definedName name="SloupecMJ">#REF!</definedName>
    <definedName name="SloupecMnozstvi" localSheetId="13">ÚT!$E$6</definedName>
    <definedName name="SloupecMnozstvi">#REF!</definedName>
    <definedName name="SloupecNazPol" localSheetId="13">ÚT!$C$6</definedName>
    <definedName name="SloupecNazPol">#REF!</definedName>
    <definedName name="SloupecPC" localSheetId="13">ÚT!$A$6</definedName>
    <definedName name="SloupecPC">#REF!</definedName>
    <definedName name="solver_lin" localSheetId="3" hidden="1">0</definedName>
    <definedName name="solver_lin" localSheetId="6" hidden="1">0</definedName>
    <definedName name="solver_lin" localSheetId="9" hidden="1">0</definedName>
    <definedName name="solver_lin" localSheetId="13" hidden="1">0</definedName>
    <definedName name="solver_num" localSheetId="3" hidden="1">0</definedName>
    <definedName name="solver_num" localSheetId="6" hidden="1">0</definedName>
    <definedName name="solver_num" localSheetId="9" hidden="1">0</definedName>
    <definedName name="solver_num" localSheetId="13" hidden="1">0</definedName>
    <definedName name="solver_opt" localSheetId="3" hidden="1">'00 00 Pol'!#REF!</definedName>
    <definedName name="solver_opt" localSheetId="6" hidden="1">'01 01 Pol'!#REF!</definedName>
    <definedName name="solver_opt" localSheetId="9" hidden="1">'02 02 Pol'!#REF!</definedName>
    <definedName name="solver_opt" localSheetId="13" hidden="1">ÚT!#REF!</definedName>
    <definedName name="solver_typ" localSheetId="3" hidden="1">1</definedName>
    <definedName name="solver_typ" localSheetId="6" hidden="1">1</definedName>
    <definedName name="solver_typ" localSheetId="9" hidden="1">1</definedName>
    <definedName name="solver_typ" localSheetId="13" hidden="1">1</definedName>
    <definedName name="solver_val" localSheetId="3" hidden="1">0</definedName>
    <definedName name="solver_val" localSheetId="6" hidden="1">0</definedName>
    <definedName name="solver_val" localSheetId="9" hidden="1">0</definedName>
    <definedName name="solver_val" localSheetId="13" hidden="1">0</definedName>
    <definedName name="SoucetDilu" localSheetId="0">Stavba!$F$91:$J$91</definedName>
    <definedName name="StavbaCelkem" localSheetId="0">Stavba!$H$38</definedName>
    <definedName name="Typ" localSheetId="13">ÚT!#REF!</definedName>
    <definedName name="Typ">#REF!</definedName>
    <definedName name="VRN">[2]Rekapitulace!$H$28</definedName>
    <definedName name="VRNKc" localSheetId="13">[1]Rekapitulace!#REF!</definedName>
    <definedName name="VRNKc">[2]Rekapitulace!#REF!</definedName>
    <definedName name="VRNnazev" localSheetId="13">[1]Rekapitulace!#REF!</definedName>
    <definedName name="VRNnazev">[2]Rekapitulace!#REF!</definedName>
    <definedName name="VRNproc" localSheetId="13">[1]Rekapitulace!#REF!</definedName>
    <definedName name="VRNproc">[2]Rekapitulace!#REF!</definedName>
    <definedName name="VRNzakl" localSheetId="13">[1]Rekapitulace!#REF!</definedName>
    <definedName name="VRNzakl">[2]Rekapitulace!#REF!</definedName>
    <definedName name="Zhotovitel" localSheetId="0">Stavba!$D$7</definedName>
  </definedNames>
  <calcPr calcId="114210" fullCalcOnLoad="1"/>
</workbook>
</file>

<file path=xl/calcChain.xml><?xml version="1.0" encoding="utf-8"?>
<calcChain xmlns="http://schemas.openxmlformats.org/spreadsheetml/2006/main">
  <c r="I257" i="16"/>
  <c r="G257"/>
  <c r="H36" i="1"/>
  <c r="G159" i="19"/>
  <c r="BE157"/>
  <c r="BD157"/>
  <c r="BC157"/>
  <c r="BA157"/>
  <c r="G157"/>
  <c r="BB157"/>
  <c r="BE156"/>
  <c r="BD156"/>
  <c r="BC156"/>
  <c r="BA156"/>
  <c r="G156"/>
  <c r="BB156"/>
  <c r="BE155"/>
  <c r="BD155"/>
  <c r="BC155"/>
  <c r="BA155"/>
  <c r="G155"/>
  <c r="BB155"/>
  <c r="C158"/>
  <c r="BE152"/>
  <c r="BD152"/>
  <c r="BC152"/>
  <c r="BA152"/>
  <c r="G152"/>
  <c r="BB152"/>
  <c r="BE151"/>
  <c r="BD151"/>
  <c r="BC151"/>
  <c r="BA151"/>
  <c r="G151"/>
  <c r="BB151"/>
  <c r="BE150"/>
  <c r="BD150"/>
  <c r="BC150"/>
  <c r="BA150"/>
  <c r="G150"/>
  <c r="BB150"/>
  <c r="BE149"/>
  <c r="BD149"/>
  <c r="BC149"/>
  <c r="BA149"/>
  <c r="G149"/>
  <c r="BB149"/>
  <c r="BE148"/>
  <c r="BD148"/>
  <c r="BC148"/>
  <c r="BA148"/>
  <c r="G148"/>
  <c r="BB148"/>
  <c r="BE147"/>
  <c r="BD147"/>
  <c r="BC147"/>
  <c r="BA147"/>
  <c r="G147"/>
  <c r="BB147"/>
  <c r="BE146"/>
  <c r="BD146"/>
  <c r="BC146"/>
  <c r="BA146"/>
  <c r="G146"/>
  <c r="BB146"/>
  <c r="BE145"/>
  <c r="BD145"/>
  <c r="BC145"/>
  <c r="BA145"/>
  <c r="G145"/>
  <c r="BB145"/>
  <c r="BE144"/>
  <c r="BD144"/>
  <c r="BC144"/>
  <c r="BA144"/>
  <c r="G144"/>
  <c r="BB144"/>
  <c r="BE143"/>
  <c r="BD143"/>
  <c r="BC143"/>
  <c r="BA143"/>
  <c r="G143"/>
  <c r="BB143"/>
  <c r="BE142"/>
  <c r="BD142"/>
  <c r="BC142"/>
  <c r="BA142"/>
  <c r="G142"/>
  <c r="BB142"/>
  <c r="BE141"/>
  <c r="BD141"/>
  <c r="BC141"/>
  <c r="BA141"/>
  <c r="G141"/>
  <c r="BB141"/>
  <c r="BE140"/>
  <c r="BD140"/>
  <c r="BC140"/>
  <c r="BA140"/>
  <c r="G140"/>
  <c r="BB140"/>
  <c r="BE139"/>
  <c r="BD139"/>
  <c r="BC139"/>
  <c r="BA139"/>
  <c r="G139"/>
  <c r="BB139"/>
  <c r="BE138"/>
  <c r="BD138"/>
  <c r="BC138"/>
  <c r="BA138"/>
  <c r="G138"/>
  <c r="BB138"/>
  <c r="BE137"/>
  <c r="BD137"/>
  <c r="BC137"/>
  <c r="BA137"/>
  <c r="G137"/>
  <c r="BB137"/>
  <c r="BE136"/>
  <c r="BD136"/>
  <c r="BC136"/>
  <c r="BA136"/>
  <c r="G136"/>
  <c r="BB136"/>
  <c r="BE135"/>
  <c r="BD135"/>
  <c r="BC135"/>
  <c r="BA135"/>
  <c r="G135"/>
  <c r="BB135"/>
  <c r="BE134"/>
  <c r="BD134"/>
  <c r="BC134"/>
  <c r="BA134"/>
  <c r="G134"/>
  <c r="BB134"/>
  <c r="BE133"/>
  <c r="BD133"/>
  <c r="BC133"/>
  <c r="BA133"/>
  <c r="G133"/>
  <c r="BB133"/>
  <c r="BE132"/>
  <c r="BD132"/>
  <c r="BC132"/>
  <c r="BA132"/>
  <c r="G132"/>
  <c r="BB132"/>
  <c r="BE131"/>
  <c r="BD131"/>
  <c r="BC131"/>
  <c r="BA131"/>
  <c r="G131"/>
  <c r="BB131"/>
  <c r="BE130"/>
  <c r="BD130"/>
  <c r="BC130"/>
  <c r="BA130"/>
  <c r="G130"/>
  <c r="BB130"/>
  <c r="BE129"/>
  <c r="BD129"/>
  <c r="BC129"/>
  <c r="BA129"/>
  <c r="G129"/>
  <c r="BB129"/>
  <c r="BE128"/>
  <c r="BD128"/>
  <c r="BC128"/>
  <c r="BA128"/>
  <c r="G128"/>
  <c r="BB128"/>
  <c r="BE127"/>
  <c r="BD127"/>
  <c r="BC127"/>
  <c r="BC153"/>
  <c r="BA127"/>
  <c r="G127"/>
  <c r="BB127"/>
  <c r="C153"/>
  <c r="BE121"/>
  <c r="BD121"/>
  <c r="BC121"/>
  <c r="BA121"/>
  <c r="G121"/>
  <c r="BB121"/>
  <c r="BE120"/>
  <c r="BD120"/>
  <c r="BC120"/>
  <c r="BA120"/>
  <c r="G120"/>
  <c r="BB120"/>
  <c r="BE119"/>
  <c r="BD119"/>
  <c r="BC119"/>
  <c r="BA119"/>
  <c r="G119"/>
  <c r="BB119"/>
  <c r="BE118"/>
  <c r="BD118"/>
  <c r="BC118"/>
  <c r="BA118"/>
  <c r="G118"/>
  <c r="BB118"/>
  <c r="BE117"/>
  <c r="BD117"/>
  <c r="BC117"/>
  <c r="BA117"/>
  <c r="G117"/>
  <c r="BB117"/>
  <c r="BE116"/>
  <c r="BD116"/>
  <c r="BC116"/>
  <c r="BA116"/>
  <c r="G116"/>
  <c r="BB116"/>
  <c r="BE115"/>
  <c r="BD115"/>
  <c r="BC115"/>
  <c r="BA115"/>
  <c r="G115"/>
  <c r="BB115"/>
  <c r="BE114"/>
  <c r="BD114"/>
  <c r="BC114"/>
  <c r="BA114"/>
  <c r="G114"/>
  <c r="BB114"/>
  <c r="BE113"/>
  <c r="BD113"/>
  <c r="BC113"/>
  <c r="BA113"/>
  <c r="G113"/>
  <c r="BB113"/>
  <c r="BE112"/>
  <c r="BD112"/>
  <c r="BC112"/>
  <c r="BA112"/>
  <c r="G112"/>
  <c r="BB112"/>
  <c r="BE111"/>
  <c r="BD111"/>
  <c r="BC111"/>
  <c r="BA111"/>
  <c r="G111"/>
  <c r="BB111"/>
  <c r="BE110"/>
  <c r="BD110"/>
  <c r="BC110"/>
  <c r="BA110"/>
  <c r="G110"/>
  <c r="BB110"/>
  <c r="BE109"/>
  <c r="BD109"/>
  <c r="BC109"/>
  <c r="BA109"/>
  <c r="G109"/>
  <c r="BB109"/>
  <c r="BE108"/>
  <c r="BD108"/>
  <c r="BC108"/>
  <c r="BA108"/>
  <c r="G108"/>
  <c r="BB108"/>
  <c r="BE107"/>
  <c r="BD107"/>
  <c r="BC107"/>
  <c r="BA107"/>
  <c r="G107"/>
  <c r="BB107"/>
  <c r="BE106"/>
  <c r="BD106"/>
  <c r="BC106"/>
  <c r="BA106"/>
  <c r="G106"/>
  <c r="BB106"/>
  <c r="BE105"/>
  <c r="BD105"/>
  <c r="BC105"/>
  <c r="BA105"/>
  <c r="G105"/>
  <c r="BB105"/>
  <c r="BE104"/>
  <c r="BD104"/>
  <c r="BC104"/>
  <c r="BA104"/>
  <c r="G104"/>
  <c r="BB104"/>
  <c r="BE103"/>
  <c r="BD103"/>
  <c r="BC103"/>
  <c r="BA103"/>
  <c r="G103"/>
  <c r="BB103"/>
  <c r="BE102"/>
  <c r="BD102"/>
  <c r="BC102"/>
  <c r="BA102"/>
  <c r="G102"/>
  <c r="BB102"/>
  <c r="BE101"/>
  <c r="BD101"/>
  <c r="BC101"/>
  <c r="BA101"/>
  <c r="G101"/>
  <c r="BB101"/>
  <c r="BE100"/>
  <c r="BD100"/>
  <c r="BC100"/>
  <c r="BA100"/>
  <c r="G100"/>
  <c r="BB100"/>
  <c r="BE99"/>
  <c r="BD99"/>
  <c r="BC99"/>
  <c r="BA99"/>
  <c r="G99"/>
  <c r="BB99"/>
  <c r="BE98"/>
  <c r="BD98"/>
  <c r="BC98"/>
  <c r="BA98"/>
  <c r="G98"/>
  <c r="BB98"/>
  <c r="BE97"/>
  <c r="BD97"/>
  <c r="BC97"/>
  <c r="BA97"/>
  <c r="G97"/>
  <c r="BB97"/>
  <c r="BE96"/>
  <c r="BD96"/>
  <c r="BC96"/>
  <c r="BA96"/>
  <c r="G96"/>
  <c r="BB96"/>
  <c r="BE95"/>
  <c r="BD95"/>
  <c r="BC95"/>
  <c r="BA95"/>
  <c r="G95"/>
  <c r="BB95"/>
  <c r="BE94"/>
  <c r="BD94"/>
  <c r="BC94"/>
  <c r="BA94"/>
  <c r="G94"/>
  <c r="BB94"/>
  <c r="BE93"/>
  <c r="BD93"/>
  <c r="BC93"/>
  <c r="BA93"/>
  <c r="G93"/>
  <c r="BB93"/>
  <c r="BE92"/>
  <c r="BD92"/>
  <c r="BC92"/>
  <c r="BA92"/>
  <c r="G92"/>
  <c r="BB92"/>
  <c r="BE91"/>
  <c r="BD91"/>
  <c r="BC91"/>
  <c r="BA91"/>
  <c r="G91"/>
  <c r="BB91"/>
  <c r="BE90"/>
  <c r="BD90"/>
  <c r="BC90"/>
  <c r="BA90"/>
  <c r="G90"/>
  <c r="BB90"/>
  <c r="BA122"/>
  <c r="C122"/>
  <c r="BE87"/>
  <c r="BD87"/>
  <c r="BC87"/>
  <c r="BA87"/>
  <c r="G87"/>
  <c r="BB87"/>
  <c r="BE86"/>
  <c r="BD86"/>
  <c r="BC86"/>
  <c r="BA86"/>
  <c r="G86"/>
  <c r="BB86"/>
  <c r="BE85"/>
  <c r="BD85"/>
  <c r="BC85"/>
  <c r="BA85"/>
  <c r="G85"/>
  <c r="BB85"/>
  <c r="BE84"/>
  <c r="BD84"/>
  <c r="BC84"/>
  <c r="BA84"/>
  <c r="G84"/>
  <c r="BB84"/>
  <c r="BE83"/>
  <c r="BD83"/>
  <c r="BC83"/>
  <c r="BA83"/>
  <c r="G83"/>
  <c r="BB83"/>
  <c r="BE82"/>
  <c r="BD82"/>
  <c r="BC82"/>
  <c r="BA82"/>
  <c r="G82"/>
  <c r="BB82"/>
  <c r="BE81"/>
  <c r="BD81"/>
  <c r="BC81"/>
  <c r="BA81"/>
  <c r="G81"/>
  <c r="BB81"/>
  <c r="BE80"/>
  <c r="BD80"/>
  <c r="BC80"/>
  <c r="BA80"/>
  <c r="G80"/>
  <c r="BB80"/>
  <c r="BE79"/>
  <c r="BD79"/>
  <c r="BC79"/>
  <c r="BA79"/>
  <c r="G79"/>
  <c r="BB79"/>
  <c r="BE78"/>
  <c r="BD78"/>
  <c r="BC78"/>
  <c r="BA78"/>
  <c r="G78"/>
  <c r="BB78"/>
  <c r="BE77"/>
  <c r="BD77"/>
  <c r="BC77"/>
  <c r="BA77"/>
  <c r="G77"/>
  <c r="BB77"/>
  <c r="BE76"/>
  <c r="BD76"/>
  <c r="BC76"/>
  <c r="BA76"/>
  <c r="G76"/>
  <c r="BB76"/>
  <c r="BE75"/>
  <c r="BD75"/>
  <c r="BC75"/>
  <c r="BA75"/>
  <c r="G75"/>
  <c r="BB75"/>
  <c r="BE74"/>
  <c r="BD74"/>
  <c r="BC74"/>
  <c r="BA74"/>
  <c r="G74"/>
  <c r="BB74"/>
  <c r="BE73"/>
  <c r="BD73"/>
  <c r="BC73"/>
  <c r="BA73"/>
  <c r="G73"/>
  <c r="BB73"/>
  <c r="BE72"/>
  <c r="BD72"/>
  <c r="BC72"/>
  <c r="BA72"/>
  <c r="BA88"/>
  <c r="G72"/>
  <c r="BB72"/>
  <c r="BC88"/>
  <c r="C88"/>
  <c r="BE66"/>
  <c r="BD66"/>
  <c r="BC66"/>
  <c r="BA66"/>
  <c r="G66"/>
  <c r="BB66"/>
  <c r="BE65"/>
  <c r="BD65"/>
  <c r="BC65"/>
  <c r="BA65"/>
  <c r="G65"/>
  <c r="BB65"/>
  <c r="BE64"/>
  <c r="BD64"/>
  <c r="BC64"/>
  <c r="BA64"/>
  <c r="G64"/>
  <c r="BB64"/>
  <c r="BE63"/>
  <c r="BD63"/>
  <c r="BC63"/>
  <c r="BA63"/>
  <c r="G63"/>
  <c r="BB63"/>
  <c r="BE62"/>
  <c r="BD62"/>
  <c r="BC62"/>
  <c r="BA62"/>
  <c r="G62"/>
  <c r="BB62"/>
  <c r="BE61"/>
  <c r="BD61"/>
  <c r="BC61"/>
  <c r="BA61"/>
  <c r="G61"/>
  <c r="BB61"/>
  <c r="BE60"/>
  <c r="BD60"/>
  <c r="BC60"/>
  <c r="BA60"/>
  <c r="G60"/>
  <c r="BB60"/>
  <c r="BE59"/>
  <c r="BD59"/>
  <c r="BC59"/>
  <c r="BA59"/>
  <c r="G59"/>
  <c r="BB59"/>
  <c r="BE58"/>
  <c r="BD58"/>
  <c r="BC58"/>
  <c r="BA58"/>
  <c r="G58"/>
  <c r="BB58"/>
  <c r="BE57"/>
  <c r="BD57"/>
  <c r="BC57"/>
  <c r="BA57"/>
  <c r="G57"/>
  <c r="BB57"/>
  <c r="BE56"/>
  <c r="BD56"/>
  <c r="BC56"/>
  <c r="BA56"/>
  <c r="G56"/>
  <c r="BB56"/>
  <c r="BE55"/>
  <c r="BD55"/>
  <c r="BC55"/>
  <c r="BA55"/>
  <c r="G55"/>
  <c r="BB55"/>
  <c r="BE54"/>
  <c r="BD54"/>
  <c r="BC54"/>
  <c r="BA54"/>
  <c r="G54"/>
  <c r="BB54"/>
  <c r="BE53"/>
  <c r="BD53"/>
  <c r="BD67"/>
  <c r="BC53"/>
  <c r="BA53"/>
  <c r="G53"/>
  <c r="BB53"/>
  <c r="C67"/>
  <c r="BE47"/>
  <c r="BD47"/>
  <c r="BC47"/>
  <c r="BA47"/>
  <c r="G47"/>
  <c r="BB47"/>
  <c r="BE46"/>
  <c r="BD46"/>
  <c r="BC46"/>
  <c r="BA46"/>
  <c r="G46"/>
  <c r="BB46"/>
  <c r="BE45"/>
  <c r="BD45"/>
  <c r="BC45"/>
  <c r="BA45"/>
  <c r="G45"/>
  <c r="BB45"/>
  <c r="BE44"/>
  <c r="BD44"/>
  <c r="BC44"/>
  <c r="BA44"/>
  <c r="G44"/>
  <c r="BB44"/>
  <c r="BE43"/>
  <c r="BD43"/>
  <c r="BC43"/>
  <c r="BA43"/>
  <c r="G43"/>
  <c r="BB43"/>
  <c r="BE42"/>
  <c r="BD42"/>
  <c r="BC42"/>
  <c r="BA42"/>
  <c r="G42"/>
  <c r="BB42"/>
  <c r="BE41"/>
  <c r="BD41"/>
  <c r="BC41"/>
  <c r="BA41"/>
  <c r="G41"/>
  <c r="BB41"/>
  <c r="BE40"/>
  <c r="BD40"/>
  <c r="BC40"/>
  <c r="BA40"/>
  <c r="G40"/>
  <c r="BB40"/>
  <c r="BE39"/>
  <c r="BD39"/>
  <c r="BC39"/>
  <c r="BA39"/>
  <c r="G39"/>
  <c r="BB39"/>
  <c r="BE38"/>
  <c r="BD38"/>
  <c r="BC38"/>
  <c r="BA38"/>
  <c r="G38"/>
  <c r="BB38"/>
  <c r="BE37"/>
  <c r="BD37"/>
  <c r="BC37"/>
  <c r="BA37"/>
  <c r="G37"/>
  <c r="BB37"/>
  <c r="BE36"/>
  <c r="BD36"/>
  <c r="BC36"/>
  <c r="BA36"/>
  <c r="G36"/>
  <c r="BB36"/>
  <c r="C48"/>
  <c r="BE30"/>
  <c r="BD30"/>
  <c r="BC30"/>
  <c r="BA30"/>
  <c r="G30"/>
  <c r="BB30"/>
  <c r="BE29"/>
  <c r="BD29"/>
  <c r="BC29"/>
  <c r="BA29"/>
  <c r="G29"/>
  <c r="BB29"/>
  <c r="BE28"/>
  <c r="BD28"/>
  <c r="BC28"/>
  <c r="BA28"/>
  <c r="G28"/>
  <c r="BB28"/>
  <c r="BE27"/>
  <c r="BD27"/>
  <c r="BC27"/>
  <c r="BA27"/>
  <c r="G27"/>
  <c r="BB27"/>
  <c r="BE26"/>
  <c r="BD26"/>
  <c r="BC26"/>
  <c r="BA26"/>
  <c r="G26"/>
  <c r="BB26"/>
  <c r="BE25"/>
  <c r="BD25"/>
  <c r="BC25"/>
  <c r="BA25"/>
  <c r="G25"/>
  <c r="BB25"/>
  <c r="BE24"/>
  <c r="BD24"/>
  <c r="BC24"/>
  <c r="BA24"/>
  <c r="G24"/>
  <c r="BB24"/>
  <c r="BE23"/>
  <c r="BD23"/>
  <c r="BC23"/>
  <c r="BA23"/>
  <c r="G23"/>
  <c r="BB23"/>
  <c r="BE22"/>
  <c r="BD22"/>
  <c r="BC22"/>
  <c r="BA22"/>
  <c r="G22"/>
  <c r="BB22"/>
  <c r="BE21"/>
  <c r="BD21"/>
  <c r="BC21"/>
  <c r="BA21"/>
  <c r="G21"/>
  <c r="BB21"/>
  <c r="BE20"/>
  <c r="BD20"/>
  <c r="BC20"/>
  <c r="BA20"/>
  <c r="G20"/>
  <c r="BB20"/>
  <c r="BE19"/>
  <c r="BD19"/>
  <c r="BC19"/>
  <c r="BA19"/>
  <c r="G19"/>
  <c r="BB19"/>
  <c r="BE18"/>
  <c r="BD18"/>
  <c r="BC18"/>
  <c r="BA18"/>
  <c r="G18"/>
  <c r="BB18"/>
  <c r="BE17"/>
  <c r="BD17"/>
  <c r="BC17"/>
  <c r="BA17"/>
  <c r="G17"/>
  <c r="BB17"/>
  <c r="BE16"/>
  <c r="BD16"/>
  <c r="BC16"/>
  <c r="BA16"/>
  <c r="G16"/>
  <c r="BB16"/>
  <c r="BE15"/>
  <c r="BD15"/>
  <c r="BC15"/>
  <c r="BA15"/>
  <c r="BA31"/>
  <c r="G15"/>
  <c r="BB15"/>
  <c r="C31"/>
  <c r="BD9"/>
  <c r="BC9"/>
  <c r="BC10"/>
  <c r="BB9"/>
  <c r="BA9"/>
  <c r="G9"/>
  <c r="BE9"/>
  <c r="BD8"/>
  <c r="BC8"/>
  <c r="BB8"/>
  <c r="BB10"/>
  <c r="BA8"/>
  <c r="G8"/>
  <c r="BE8"/>
  <c r="C10"/>
  <c r="E4"/>
  <c r="C4"/>
  <c r="F3"/>
  <c r="C3"/>
  <c r="BA10"/>
  <c r="BE31"/>
  <c r="BE158"/>
  <c r="BD158"/>
  <c r="BC122"/>
  <c r="BD122"/>
  <c r="BC48"/>
  <c r="BE122"/>
  <c r="BC31"/>
  <c r="BE67"/>
  <c r="BA67"/>
  <c r="BA158"/>
  <c r="BA48"/>
  <c r="BC67"/>
  <c r="BD31"/>
  <c r="G153"/>
  <c r="BD153"/>
  <c r="G158"/>
  <c r="BC158"/>
  <c r="BB48"/>
  <c r="BB88"/>
  <c r="BE88"/>
  <c r="BB153"/>
  <c r="BB158"/>
  <c r="BE48"/>
  <c r="G10"/>
  <c r="BD10"/>
  <c r="G48"/>
  <c r="BD48"/>
  <c r="G88"/>
  <c r="BD88"/>
  <c r="BA153"/>
  <c r="BE153"/>
  <c r="BE10"/>
  <c r="BB67"/>
  <c r="BB122"/>
  <c r="BB31"/>
  <c r="G67"/>
  <c r="G122"/>
  <c r="G31"/>
  <c r="H33" i="1"/>
  <c r="M7" i="18"/>
  <c r="M6"/>
  <c r="M8"/>
  <c r="M9"/>
  <c r="M10"/>
  <c r="M11"/>
  <c r="M12"/>
  <c r="M13"/>
  <c r="M14"/>
  <c r="M16"/>
  <c r="M17"/>
  <c r="M18"/>
  <c r="M19"/>
  <c r="M22"/>
  <c r="M23"/>
  <c r="M24"/>
  <c r="M25"/>
  <c r="M21"/>
  <c r="M26"/>
  <c r="M27"/>
  <c r="M28"/>
  <c r="M29"/>
  <c r="M30"/>
  <c r="M31"/>
  <c r="M32"/>
  <c r="M36"/>
  <c r="M37"/>
  <c r="M38"/>
  <c r="M39"/>
  <c r="M35"/>
  <c r="M40"/>
  <c r="M41"/>
  <c r="M42"/>
  <c r="M43"/>
  <c r="M44"/>
  <c r="M45"/>
  <c r="M46"/>
  <c r="M47"/>
  <c r="M48"/>
  <c r="M49"/>
  <c r="M50"/>
  <c r="M51"/>
  <c r="M52"/>
  <c r="M53"/>
  <c r="M54"/>
  <c r="M55"/>
  <c r="M56"/>
  <c r="M58"/>
  <c r="M59"/>
  <c r="M57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3"/>
  <c r="M106"/>
  <c r="M94"/>
  <c r="M95"/>
  <c r="M96"/>
  <c r="M91"/>
  <c r="M97"/>
  <c r="M98"/>
  <c r="M99"/>
  <c r="M100"/>
  <c r="M101"/>
  <c r="AB16" i="17"/>
  <c r="H16"/>
  <c r="AB13"/>
  <c r="H13"/>
  <c r="AB14"/>
  <c r="H14"/>
  <c r="AB15"/>
  <c r="H15"/>
  <c r="AB17"/>
  <c r="H17"/>
  <c r="AB18"/>
  <c r="H18"/>
  <c r="AB19"/>
  <c r="H19"/>
  <c r="H12"/>
  <c r="J16"/>
  <c r="I16"/>
  <c r="J13"/>
  <c r="I13"/>
  <c r="J14"/>
  <c r="I14"/>
  <c r="J15"/>
  <c r="I15"/>
  <c r="J17"/>
  <c r="I17"/>
  <c r="J18"/>
  <c r="I18"/>
  <c r="J19"/>
  <c r="I19"/>
  <c r="I12"/>
  <c r="J12"/>
  <c r="AB21"/>
  <c r="H21"/>
  <c r="H20"/>
  <c r="J21"/>
  <c r="I21"/>
  <c r="I20"/>
  <c r="J20"/>
  <c r="AB24"/>
  <c r="H24"/>
  <c r="AB23"/>
  <c r="H23"/>
  <c r="AB25"/>
  <c r="H25"/>
  <c r="H22"/>
  <c r="J24"/>
  <c r="I24"/>
  <c r="J23"/>
  <c r="I23"/>
  <c r="J25"/>
  <c r="I25"/>
  <c r="I22"/>
  <c r="J22"/>
  <c r="J26"/>
  <c r="H37" i="1"/>
  <c r="O12" i="17"/>
  <c r="P12"/>
  <c r="S12"/>
  <c r="T12"/>
  <c r="U12"/>
  <c r="L13"/>
  <c r="W13"/>
  <c r="X13"/>
  <c r="X16"/>
  <c r="X14"/>
  <c r="X15"/>
  <c r="X17"/>
  <c r="X18"/>
  <c r="X19"/>
  <c r="AG12"/>
  <c r="Y13"/>
  <c r="Y16"/>
  <c r="Y14"/>
  <c r="Y15"/>
  <c r="Y17"/>
  <c r="Y18"/>
  <c r="Y19"/>
  <c r="AH12"/>
  <c r="AC13"/>
  <c r="L14"/>
  <c r="L16"/>
  <c r="L15"/>
  <c r="L17"/>
  <c r="L18"/>
  <c r="L19"/>
  <c r="M12"/>
  <c r="W14"/>
  <c r="AC14"/>
  <c r="Y21"/>
  <c r="Y24"/>
  <c r="Y23"/>
  <c r="Y25"/>
  <c r="Y26"/>
  <c r="AC15"/>
  <c r="W16"/>
  <c r="X21"/>
  <c r="X24"/>
  <c r="X23"/>
  <c r="X25"/>
  <c r="X26"/>
  <c r="AC16"/>
  <c r="W17"/>
  <c r="AC17"/>
  <c r="W18"/>
  <c r="AC18"/>
  <c r="AC19"/>
  <c r="O20"/>
  <c r="P20"/>
  <c r="S20"/>
  <c r="T20"/>
  <c r="U20"/>
  <c r="AH20"/>
  <c r="L21"/>
  <c r="M20"/>
  <c r="W21"/>
  <c r="AF20"/>
  <c r="AG20"/>
  <c r="AC21"/>
  <c r="Q22"/>
  <c r="R22"/>
  <c r="S22"/>
  <c r="T22"/>
  <c r="U22"/>
  <c r="L23"/>
  <c r="W23"/>
  <c r="AG22"/>
  <c r="AH22"/>
  <c r="AC23"/>
  <c r="L24"/>
  <c r="L25"/>
  <c r="M22"/>
  <c r="W24"/>
  <c r="AC24"/>
  <c r="AC25"/>
  <c r="G229" i="16"/>
  <c r="I229"/>
  <c r="H258"/>
  <c r="F285"/>
  <c r="F286"/>
  <c r="F287"/>
  <c r="G13"/>
  <c r="G19"/>
  <c r="H34" i="1"/>
  <c r="G42" i="16"/>
  <c r="I42"/>
  <c r="G43"/>
  <c r="I43"/>
  <c r="I175"/>
  <c r="G44"/>
  <c r="I44"/>
  <c r="G45"/>
  <c r="I45"/>
  <c r="G46"/>
  <c r="I46"/>
  <c r="I47"/>
  <c r="I48"/>
  <c r="G49"/>
  <c r="I49"/>
  <c r="G51"/>
  <c r="I51"/>
  <c r="G52"/>
  <c r="I52"/>
  <c r="G53"/>
  <c r="I53"/>
  <c r="G55"/>
  <c r="I55"/>
  <c r="G57"/>
  <c r="I57"/>
  <c r="G59"/>
  <c r="I59"/>
  <c r="G60"/>
  <c r="I60"/>
  <c r="G63"/>
  <c r="I63"/>
  <c r="G65"/>
  <c r="I65"/>
  <c r="G67"/>
  <c r="I67"/>
  <c r="G69"/>
  <c r="I69"/>
  <c r="G71"/>
  <c r="I71"/>
  <c r="G76"/>
  <c r="I76"/>
  <c r="G78"/>
  <c r="I78"/>
  <c r="G80"/>
  <c r="I80"/>
  <c r="G82"/>
  <c r="I82"/>
  <c r="G84"/>
  <c r="I84"/>
  <c r="G86"/>
  <c r="I86"/>
  <c r="G88"/>
  <c r="I88"/>
  <c r="G90"/>
  <c r="I90"/>
  <c r="G92"/>
  <c r="I92"/>
  <c r="G94"/>
  <c r="I94"/>
  <c r="G96"/>
  <c r="I96"/>
  <c r="G98"/>
  <c r="I98"/>
  <c r="G99"/>
  <c r="I99"/>
  <c r="G100"/>
  <c r="I100"/>
  <c r="G101"/>
  <c r="I101"/>
  <c r="G102"/>
  <c r="I102"/>
  <c r="G103"/>
  <c r="I103"/>
  <c r="G105"/>
  <c r="I105"/>
  <c r="G106"/>
  <c r="I106"/>
  <c r="G107"/>
  <c r="I107"/>
  <c r="G108"/>
  <c r="I108"/>
  <c r="G112"/>
  <c r="I112"/>
  <c r="G113"/>
  <c r="I113"/>
  <c r="G114"/>
  <c r="I114"/>
  <c r="G115"/>
  <c r="I115"/>
  <c r="G116"/>
  <c r="I116"/>
  <c r="G117"/>
  <c r="I117"/>
  <c r="G118"/>
  <c r="I118"/>
  <c r="G119"/>
  <c r="I119"/>
  <c r="G120"/>
  <c r="I120"/>
  <c r="G121"/>
  <c r="I121"/>
  <c r="G122"/>
  <c r="I122"/>
  <c r="G123"/>
  <c r="I123"/>
  <c r="G124"/>
  <c r="I124"/>
  <c r="G125"/>
  <c r="I125"/>
  <c r="G126"/>
  <c r="I126"/>
  <c r="G127"/>
  <c r="I127"/>
  <c r="G130"/>
  <c r="I130"/>
  <c r="G132"/>
  <c r="I132"/>
  <c r="G135"/>
  <c r="I135"/>
  <c r="G139"/>
  <c r="I139"/>
  <c r="G143"/>
  <c r="I143"/>
  <c r="G151"/>
  <c r="I151"/>
  <c r="G155"/>
  <c r="I155"/>
  <c r="G158"/>
  <c r="I158"/>
  <c r="G162"/>
  <c r="I162"/>
  <c r="G165"/>
  <c r="I165"/>
  <c r="G168"/>
  <c r="I168"/>
  <c r="G171"/>
  <c r="I171"/>
  <c r="I172"/>
  <c r="I173"/>
  <c r="G174"/>
  <c r="I174"/>
  <c r="G175"/>
  <c r="G179"/>
  <c r="G176"/>
  <c r="G177"/>
  <c r="G186"/>
  <c r="G207"/>
  <c r="I186"/>
  <c r="G188"/>
  <c r="I188"/>
  <c r="I207"/>
  <c r="G190"/>
  <c r="I190"/>
  <c r="G192"/>
  <c r="I192"/>
  <c r="G193"/>
  <c r="I193"/>
  <c r="G194"/>
  <c r="I194"/>
  <c r="G195"/>
  <c r="I195"/>
  <c r="G196"/>
  <c r="I196"/>
  <c r="G197"/>
  <c r="I197"/>
  <c r="G198"/>
  <c r="I198"/>
  <c r="G199"/>
  <c r="I199"/>
  <c r="G200"/>
  <c r="I200"/>
  <c r="G201"/>
  <c r="I201"/>
  <c r="G202"/>
  <c r="I202"/>
  <c r="G203"/>
  <c r="I203"/>
  <c r="I204"/>
  <c r="G205"/>
  <c r="I205"/>
  <c r="G208"/>
  <c r="G223"/>
  <c r="I223"/>
  <c r="G230"/>
  <c r="I230"/>
  <c r="G231"/>
  <c r="I231"/>
  <c r="G232"/>
  <c r="I232"/>
  <c r="G233"/>
  <c r="I233"/>
  <c r="G234"/>
  <c r="I234"/>
  <c r="G235"/>
  <c r="I235"/>
  <c r="G236"/>
  <c r="I236"/>
  <c r="G237"/>
  <c r="I237"/>
  <c r="G238"/>
  <c r="I238"/>
  <c r="G239"/>
  <c r="I239"/>
  <c r="G240"/>
  <c r="I240"/>
  <c r="G241"/>
  <c r="I241"/>
  <c r="G242"/>
  <c r="I242"/>
  <c r="G243"/>
  <c r="I243"/>
  <c r="G244"/>
  <c r="I244"/>
  <c r="G245"/>
  <c r="I245"/>
  <c r="G246"/>
  <c r="I246"/>
  <c r="G247"/>
  <c r="I247"/>
  <c r="G248"/>
  <c r="I248"/>
  <c r="G249"/>
  <c r="I249"/>
  <c r="G250"/>
  <c r="I250"/>
  <c r="G251"/>
  <c r="I251"/>
  <c r="G252"/>
  <c r="I252"/>
  <c r="I256"/>
  <c r="G261"/>
  <c r="G282"/>
  <c r="H283"/>
  <c r="I261"/>
  <c r="G265"/>
  <c r="I265"/>
  <c r="G266"/>
  <c r="I266"/>
  <c r="G267"/>
  <c r="I267"/>
  <c r="G268"/>
  <c r="I268"/>
  <c r="G269"/>
  <c r="I269"/>
  <c r="G270"/>
  <c r="I270"/>
  <c r="G271"/>
  <c r="I271"/>
  <c r="G272"/>
  <c r="I272"/>
  <c r="G273"/>
  <c r="I273"/>
  <c r="G274"/>
  <c r="I274"/>
  <c r="G275"/>
  <c r="I275"/>
  <c r="G276"/>
  <c r="I276"/>
  <c r="G277"/>
  <c r="I277"/>
  <c r="G278"/>
  <c r="I278"/>
  <c r="G279"/>
  <c r="I279"/>
  <c r="G280"/>
  <c r="I280"/>
  <c r="I281"/>
  <c r="I282"/>
  <c r="G294"/>
  <c r="I294"/>
  <c r="G296"/>
  <c r="I296"/>
  <c r="I333"/>
  <c r="G298"/>
  <c r="I298"/>
  <c r="G300"/>
  <c r="I300"/>
  <c r="G301"/>
  <c r="I301"/>
  <c r="G302"/>
  <c r="I302"/>
  <c r="G303"/>
  <c r="I303"/>
  <c r="G305"/>
  <c r="I305"/>
  <c r="G306"/>
  <c r="I306"/>
  <c r="G307"/>
  <c r="I307"/>
  <c r="G308"/>
  <c r="I308"/>
  <c r="G309"/>
  <c r="I309"/>
  <c r="G311"/>
  <c r="I311"/>
  <c r="G312"/>
  <c r="I312"/>
  <c r="G314"/>
  <c r="G315"/>
  <c r="I315"/>
  <c r="G317"/>
  <c r="G333"/>
  <c r="H334"/>
  <c r="I317"/>
  <c r="I318"/>
  <c r="G319"/>
  <c r="I319"/>
  <c r="G320"/>
  <c r="I320"/>
  <c r="G321"/>
  <c r="I321"/>
  <c r="G322"/>
  <c r="I322"/>
  <c r="G323"/>
  <c r="I323"/>
  <c r="G324"/>
  <c r="I324"/>
  <c r="G328"/>
  <c r="I328"/>
  <c r="G329"/>
  <c r="I329"/>
  <c r="G330"/>
  <c r="I330"/>
  <c r="G331"/>
  <c r="I331"/>
  <c r="G332"/>
  <c r="I332"/>
  <c r="G337"/>
  <c r="I337"/>
  <c r="G339"/>
  <c r="I339"/>
  <c r="G340"/>
  <c r="I340"/>
  <c r="G342"/>
  <c r="I342"/>
  <c r="G343"/>
  <c r="I343"/>
  <c r="G344"/>
  <c r="I344"/>
  <c r="G345"/>
  <c r="H346"/>
  <c r="I345"/>
  <c r="G351"/>
  <c r="I351"/>
  <c r="G352"/>
  <c r="I352"/>
  <c r="G354"/>
  <c r="I354"/>
  <c r="G356"/>
  <c r="I356"/>
  <c r="G358"/>
  <c r="I358"/>
  <c r="G364"/>
  <c r="I364"/>
  <c r="G366"/>
  <c r="I366"/>
  <c r="G368"/>
  <c r="I368"/>
  <c r="G370"/>
  <c r="I370"/>
  <c r="G372"/>
  <c r="I372"/>
  <c r="G374"/>
  <c r="I374"/>
  <c r="G375"/>
  <c r="I375"/>
  <c r="G376"/>
  <c r="I376"/>
  <c r="G378"/>
  <c r="I378"/>
  <c r="G380"/>
  <c r="I380"/>
  <c r="G382"/>
  <c r="I382"/>
  <c r="G383"/>
  <c r="I383"/>
  <c r="G384"/>
  <c r="I384"/>
  <c r="G385"/>
  <c r="H386"/>
  <c r="G15"/>
  <c r="I385"/>
  <c r="I389"/>
  <c r="I392"/>
  <c r="G16"/>
  <c r="I390"/>
  <c r="I391"/>
  <c r="I401"/>
  <c r="I402"/>
  <c r="I407"/>
  <c r="G17"/>
  <c r="I403"/>
  <c r="I404"/>
  <c r="I405"/>
  <c r="I406"/>
  <c r="I411"/>
  <c r="I413"/>
  <c r="I415"/>
  <c r="I424"/>
  <c r="G18"/>
  <c r="I417"/>
  <c r="I419"/>
  <c r="I421"/>
  <c r="I423"/>
  <c r="M5" i="18"/>
  <c r="R20" i="17"/>
  <c r="P22"/>
  <c r="R12"/>
  <c r="W25"/>
  <c r="AF22"/>
  <c r="W19"/>
  <c r="W15"/>
  <c r="AF12"/>
  <c r="I210" i="16"/>
  <c r="I211"/>
  <c r="G209"/>
  <c r="G211"/>
  <c r="I178"/>
  <c r="I179"/>
  <c r="H180"/>
  <c r="G11"/>
  <c r="H348"/>
  <c r="G14"/>
  <c r="H52" i="1"/>
  <c r="O22" i="17"/>
  <c r="Q20"/>
  <c r="Q12"/>
  <c r="W26"/>
  <c r="H212" i="16"/>
  <c r="G12"/>
  <c r="H51" i="1"/>
  <c r="I51"/>
  <c r="F51"/>
  <c r="E10" i="13"/>
  <c r="E31"/>
  <c r="E34"/>
  <c r="E37"/>
  <c r="E41"/>
  <c r="E45"/>
  <c r="E49"/>
  <c r="E53"/>
  <c r="E57"/>
  <c r="E61"/>
  <c r="E65"/>
  <c r="E69"/>
  <c r="E73"/>
  <c r="E77"/>
  <c r="E81"/>
  <c r="E85"/>
  <c r="E91"/>
  <c r="E92"/>
  <c r="E95"/>
  <c r="E96"/>
  <c r="E99"/>
  <c r="E103"/>
  <c r="E106"/>
  <c r="E114"/>
  <c r="E135"/>
  <c r="E138"/>
  <c r="E142"/>
  <c r="E146"/>
  <c r="E150"/>
  <c r="E154"/>
  <c r="E158"/>
  <c r="E162"/>
  <c r="E166"/>
  <c r="E170"/>
  <c r="E174"/>
  <c r="E180"/>
  <c r="E183"/>
  <c r="E186"/>
  <c r="E189"/>
  <c r="E193"/>
  <c r="E201"/>
  <c r="E217"/>
  <c r="E221"/>
  <c r="E225"/>
  <c r="E231"/>
  <c r="E232"/>
  <c r="E235"/>
  <c r="E239"/>
  <c r="E243"/>
  <c r="E251"/>
  <c r="E259"/>
  <c r="E263"/>
  <c r="E267"/>
  <c r="E271"/>
  <c r="E275"/>
  <c r="E281"/>
  <c r="E284"/>
  <c r="E287"/>
  <c r="E294"/>
  <c r="E322"/>
  <c r="E301"/>
  <c r="E304"/>
  <c r="E307"/>
  <c r="E311"/>
  <c r="E315"/>
  <c r="E321"/>
  <c r="E324"/>
  <c r="E327"/>
  <c r="E343"/>
  <c r="E350"/>
  <c r="E357"/>
  <c r="E391"/>
  <c r="E364"/>
  <c r="E371"/>
  <c r="E375"/>
  <c r="E379"/>
  <c r="E385"/>
  <c r="E390"/>
  <c r="E393"/>
  <c r="E396"/>
  <c r="E404"/>
  <c r="E410"/>
  <c r="E413"/>
  <c r="E416"/>
  <c r="E420"/>
  <c r="E426"/>
  <c r="E429"/>
  <c r="E432"/>
  <c r="E442"/>
  <c r="E451"/>
  <c r="E476"/>
  <c r="E454"/>
  <c r="E457"/>
  <c r="E461"/>
  <c r="E465"/>
  <c r="E469"/>
  <c r="E475"/>
  <c r="E478"/>
  <c r="E481"/>
  <c r="E510"/>
  <c r="E490"/>
  <c r="E492"/>
  <c r="E511"/>
  <c r="E494"/>
  <c r="E512"/>
  <c r="E496"/>
  <c r="E513"/>
  <c r="E498"/>
  <c r="E514"/>
  <c r="E500"/>
  <c r="E515"/>
  <c r="E502"/>
  <c r="E516"/>
  <c r="E509"/>
  <c r="I52" i="1"/>
  <c r="F52"/>
  <c r="I37"/>
  <c r="F37"/>
  <c r="D21" i="8"/>
  <c r="G21"/>
  <c r="D20"/>
  <c r="G20"/>
  <c r="D19"/>
  <c r="G19"/>
  <c r="G18"/>
  <c r="D18"/>
  <c r="D17"/>
  <c r="G17"/>
  <c r="D16"/>
  <c r="G16"/>
  <c r="D15"/>
  <c r="G15"/>
  <c r="BE1620" i="10"/>
  <c r="BD1620"/>
  <c r="BC1620"/>
  <c r="BA1620"/>
  <c r="K1620"/>
  <c r="I1620"/>
  <c r="G1620"/>
  <c r="BB1620"/>
  <c r="BE1618"/>
  <c r="BD1618"/>
  <c r="BC1618"/>
  <c r="BA1618"/>
  <c r="K1618"/>
  <c r="I1618"/>
  <c r="G1618"/>
  <c r="BB1618"/>
  <c r="BE1616"/>
  <c r="BD1616"/>
  <c r="BC1616"/>
  <c r="BA1616"/>
  <c r="K1616"/>
  <c r="I1616"/>
  <c r="G1616"/>
  <c r="BB1616"/>
  <c r="BE1614"/>
  <c r="BD1614"/>
  <c r="BC1614"/>
  <c r="BA1614"/>
  <c r="K1614"/>
  <c r="I1614"/>
  <c r="G1614"/>
  <c r="BB1614"/>
  <c r="BE1612"/>
  <c r="BD1612"/>
  <c r="BC1612"/>
  <c r="BA1612"/>
  <c r="K1612"/>
  <c r="I1612"/>
  <c r="G1612"/>
  <c r="BB1612"/>
  <c r="BE1610"/>
  <c r="BD1610"/>
  <c r="BC1610"/>
  <c r="BA1610"/>
  <c r="K1610"/>
  <c r="I1610"/>
  <c r="G1610"/>
  <c r="BB1610"/>
  <c r="BE1608"/>
  <c r="BD1608"/>
  <c r="BC1608"/>
  <c r="BA1608"/>
  <c r="K1608"/>
  <c r="I1608"/>
  <c r="G1608"/>
  <c r="BB1608"/>
  <c r="BE1605"/>
  <c r="BD1605"/>
  <c r="BC1605"/>
  <c r="BA1605"/>
  <c r="K1605"/>
  <c r="I1605"/>
  <c r="G1605"/>
  <c r="BB1605"/>
  <c r="BE1602"/>
  <c r="BD1602"/>
  <c r="BC1602"/>
  <c r="BA1602"/>
  <c r="K1602"/>
  <c r="I1602"/>
  <c r="G1602"/>
  <c r="BB1602"/>
  <c r="BE1599"/>
  <c r="BD1599"/>
  <c r="BC1599"/>
  <c r="BA1599"/>
  <c r="K1599"/>
  <c r="I1599"/>
  <c r="G1599"/>
  <c r="BB1599"/>
  <c r="BE1596"/>
  <c r="BD1596"/>
  <c r="BC1596"/>
  <c r="BA1596"/>
  <c r="K1596"/>
  <c r="I1596"/>
  <c r="G1596"/>
  <c r="BB1596"/>
  <c r="BE1593"/>
  <c r="BD1593"/>
  <c r="BC1593"/>
  <c r="BA1593"/>
  <c r="K1593"/>
  <c r="I1593"/>
  <c r="G1593"/>
  <c r="BB1593"/>
  <c r="BE1590"/>
  <c r="BD1590"/>
  <c r="BC1590"/>
  <c r="BA1590"/>
  <c r="K1590"/>
  <c r="I1590"/>
  <c r="G1590"/>
  <c r="BB1590"/>
  <c r="BE1587"/>
  <c r="BD1587"/>
  <c r="BC1587"/>
  <c r="BA1587"/>
  <c r="K1587"/>
  <c r="I1587"/>
  <c r="G1587"/>
  <c r="BB1587"/>
  <c r="BE1584"/>
  <c r="BD1584"/>
  <c r="BC1584"/>
  <c r="BA1584"/>
  <c r="K1584"/>
  <c r="I1584"/>
  <c r="G1584"/>
  <c r="BB1584"/>
  <c r="BE1581"/>
  <c r="BD1581"/>
  <c r="BC1581"/>
  <c r="BA1581"/>
  <c r="K1581"/>
  <c r="I1581"/>
  <c r="G1581"/>
  <c r="BB1581"/>
  <c r="BE1578"/>
  <c r="BD1578"/>
  <c r="BC1578"/>
  <c r="BA1578"/>
  <c r="K1578"/>
  <c r="I1578"/>
  <c r="G1578"/>
  <c r="BB1578"/>
  <c r="BE1575"/>
  <c r="BD1575"/>
  <c r="BC1575"/>
  <c r="BA1575"/>
  <c r="K1575"/>
  <c r="I1575"/>
  <c r="G1575"/>
  <c r="BB1575"/>
  <c r="BE1572"/>
  <c r="BD1572"/>
  <c r="BC1572"/>
  <c r="BA1572"/>
  <c r="K1572"/>
  <c r="I1572"/>
  <c r="G1572"/>
  <c r="BB1572"/>
  <c r="BE1569"/>
  <c r="BD1569"/>
  <c r="BC1569"/>
  <c r="BA1569"/>
  <c r="K1569"/>
  <c r="I1569"/>
  <c r="G1569"/>
  <c r="BB1569"/>
  <c r="BE1566"/>
  <c r="BD1566"/>
  <c r="BC1566"/>
  <c r="BA1566"/>
  <c r="K1566"/>
  <c r="I1566"/>
  <c r="G1566"/>
  <c r="B33" i="9"/>
  <c r="A33"/>
  <c r="K1622" i="10"/>
  <c r="BE1561"/>
  <c r="BD1561"/>
  <c r="BC1561"/>
  <c r="BC1564"/>
  <c r="G32" i="9"/>
  <c r="BA1561" i="10"/>
  <c r="K1561"/>
  <c r="I1561"/>
  <c r="G1561"/>
  <c r="BB1561"/>
  <c r="BE1558"/>
  <c r="BD1558"/>
  <c r="BC1558"/>
  <c r="BA1558"/>
  <c r="K1558"/>
  <c r="K1564"/>
  <c r="I1558"/>
  <c r="G1558"/>
  <c r="BB1558"/>
  <c r="B32" i="9"/>
  <c r="A32"/>
  <c r="BD1564" i="10"/>
  <c r="H32" i="9"/>
  <c r="I1564" i="10"/>
  <c r="BE1554"/>
  <c r="BD1554"/>
  <c r="BC1554"/>
  <c r="BA1554"/>
  <c r="K1554"/>
  <c r="I1554"/>
  <c r="G1554"/>
  <c r="BB1554"/>
  <c r="BE1515"/>
  <c r="BD1515"/>
  <c r="BC1515"/>
  <c r="BA1515"/>
  <c r="K1515"/>
  <c r="I1515"/>
  <c r="G1515"/>
  <c r="BB1515"/>
  <c r="BE1497"/>
  <c r="BD1497"/>
  <c r="BC1497"/>
  <c r="BA1497"/>
  <c r="K1497"/>
  <c r="I1497"/>
  <c r="G1497"/>
  <c r="BB1497"/>
  <c r="BE1486"/>
  <c r="BD1486"/>
  <c r="BC1486"/>
  <c r="BA1486"/>
  <c r="K1486"/>
  <c r="I1486"/>
  <c r="G1486"/>
  <c r="BB1486"/>
  <c r="B31" i="9"/>
  <c r="A31"/>
  <c r="I1556" i="10"/>
  <c r="BE1483"/>
  <c r="BD1483"/>
  <c r="BC1483"/>
  <c r="BA1483"/>
  <c r="K1483"/>
  <c r="I1483"/>
  <c r="G1483"/>
  <c r="BB1483"/>
  <c r="BE1480"/>
  <c r="BD1480"/>
  <c r="BC1480"/>
  <c r="BA1480"/>
  <c r="K1480"/>
  <c r="I1480"/>
  <c r="G1480"/>
  <c r="BB1480"/>
  <c r="BE1477"/>
  <c r="BD1477"/>
  <c r="BC1477"/>
  <c r="BA1477"/>
  <c r="K1477"/>
  <c r="I1477"/>
  <c r="G1477"/>
  <c r="BB1477"/>
  <c r="BE1458"/>
  <c r="BD1458"/>
  <c r="BC1458"/>
  <c r="BA1458"/>
  <c r="K1458"/>
  <c r="I1458"/>
  <c r="G1458"/>
  <c r="BB1458"/>
  <c r="BE1436"/>
  <c r="BD1436"/>
  <c r="BC1436"/>
  <c r="BA1436"/>
  <c r="K1436"/>
  <c r="I1436"/>
  <c r="G1436"/>
  <c r="BB1436"/>
  <c r="BE1434"/>
  <c r="BD1434"/>
  <c r="BC1434"/>
  <c r="BA1434"/>
  <c r="K1434"/>
  <c r="I1434"/>
  <c r="G1434"/>
  <c r="B30" i="9"/>
  <c r="A30"/>
  <c r="BE1431" i="10"/>
  <c r="BD1431"/>
  <c r="BC1431"/>
  <c r="BA1431"/>
  <c r="K1431"/>
  <c r="I1431"/>
  <c r="G1431"/>
  <c r="BB1431"/>
  <c r="BE1428"/>
  <c r="BD1428"/>
  <c r="BC1428"/>
  <c r="BA1428"/>
  <c r="K1428"/>
  <c r="I1428"/>
  <c r="G1428"/>
  <c r="BB1428"/>
  <c r="BE1423"/>
  <c r="BD1423"/>
  <c r="BC1423"/>
  <c r="BA1423"/>
  <c r="BA1432"/>
  <c r="E29" i="9"/>
  <c r="K1423" i="10"/>
  <c r="I1423"/>
  <c r="G1423"/>
  <c r="B29" i="9"/>
  <c r="A29"/>
  <c r="K1432" i="10"/>
  <c r="BE1420"/>
  <c r="BD1420"/>
  <c r="BC1420"/>
  <c r="BA1420"/>
  <c r="K1420"/>
  <c r="I1420"/>
  <c r="G1420"/>
  <c r="BB1420"/>
  <c r="BE1417"/>
  <c r="BD1417"/>
  <c r="BC1417"/>
  <c r="BA1417"/>
  <c r="K1417"/>
  <c r="I1417"/>
  <c r="G1417"/>
  <c r="BB1417"/>
  <c r="BE1415"/>
  <c r="BD1415"/>
  <c r="BC1415"/>
  <c r="BA1415"/>
  <c r="K1415"/>
  <c r="I1415"/>
  <c r="G1415"/>
  <c r="BB1415"/>
  <c r="BE1413"/>
  <c r="BD1413"/>
  <c r="BC1413"/>
  <c r="BA1413"/>
  <c r="K1413"/>
  <c r="I1413"/>
  <c r="G1413"/>
  <c r="BB1413"/>
  <c r="BE1410"/>
  <c r="BD1410"/>
  <c r="BC1410"/>
  <c r="BA1410"/>
  <c r="K1410"/>
  <c r="I1410"/>
  <c r="G1410"/>
  <c r="BB1410"/>
  <c r="BE1407"/>
  <c r="BD1407"/>
  <c r="BC1407"/>
  <c r="BA1407"/>
  <c r="K1407"/>
  <c r="I1407"/>
  <c r="G1407"/>
  <c r="BB1407"/>
  <c r="BE1405"/>
  <c r="BD1405"/>
  <c r="BC1405"/>
  <c r="BA1405"/>
  <c r="K1405"/>
  <c r="K1421"/>
  <c r="I1405"/>
  <c r="G1405"/>
  <c r="BB1405"/>
  <c r="B28" i="9"/>
  <c r="A28"/>
  <c r="I1421" i="10"/>
  <c r="BE1402"/>
  <c r="BD1402"/>
  <c r="BC1402"/>
  <c r="BA1402"/>
  <c r="K1402"/>
  <c r="I1402"/>
  <c r="G1402"/>
  <c r="BB1402"/>
  <c r="BE1398"/>
  <c r="BD1398"/>
  <c r="BC1398"/>
  <c r="BA1398"/>
  <c r="K1398"/>
  <c r="I1398"/>
  <c r="G1398"/>
  <c r="BB1398"/>
  <c r="BE1396"/>
  <c r="BD1396"/>
  <c r="BC1396"/>
  <c r="BA1396"/>
  <c r="K1396"/>
  <c r="I1396"/>
  <c r="G1396"/>
  <c r="BB1396"/>
  <c r="BE1390"/>
  <c r="BD1390"/>
  <c r="BC1390"/>
  <c r="BA1390"/>
  <c r="K1390"/>
  <c r="I1390"/>
  <c r="G1390"/>
  <c r="BB1390"/>
  <c r="BE1388"/>
  <c r="BD1388"/>
  <c r="BC1388"/>
  <c r="BA1388"/>
  <c r="K1388"/>
  <c r="I1388"/>
  <c r="G1388"/>
  <c r="BB1388"/>
  <c r="BE1385"/>
  <c r="BD1385"/>
  <c r="BC1385"/>
  <c r="BA1385"/>
  <c r="K1385"/>
  <c r="I1385"/>
  <c r="G1385"/>
  <c r="BB1385"/>
  <c r="BE1383"/>
  <c r="BD1383"/>
  <c r="BC1383"/>
  <c r="BA1383"/>
  <c r="K1383"/>
  <c r="I1383"/>
  <c r="G1383"/>
  <c r="BB1383"/>
  <c r="BE1379"/>
  <c r="BD1379"/>
  <c r="BC1379"/>
  <c r="BA1379"/>
  <c r="K1379"/>
  <c r="I1379"/>
  <c r="G1379"/>
  <c r="BB1379"/>
  <c r="BE1377"/>
  <c r="BD1377"/>
  <c r="BC1377"/>
  <c r="BA1377"/>
  <c r="K1377"/>
  <c r="I1377"/>
  <c r="I1403"/>
  <c r="G1377"/>
  <c r="BB1377"/>
  <c r="B27" i="9"/>
  <c r="A27"/>
  <c r="BE1374" i="10"/>
  <c r="BD1374"/>
  <c r="BC1374"/>
  <c r="BA1374"/>
  <c r="K1374"/>
  <c r="I1374"/>
  <c r="G1374"/>
  <c r="BB1374"/>
  <c r="BE1372"/>
  <c r="BD1372"/>
  <c r="BC1372"/>
  <c r="BA1372"/>
  <c r="K1372"/>
  <c r="I1372"/>
  <c r="G1372"/>
  <c r="BB1372"/>
  <c r="BE1369"/>
  <c r="BD1369"/>
  <c r="BC1369"/>
  <c r="BA1369"/>
  <c r="K1369"/>
  <c r="I1369"/>
  <c r="G1369"/>
  <c r="BB1369"/>
  <c r="BE1366"/>
  <c r="BD1366"/>
  <c r="BC1366"/>
  <c r="BA1366"/>
  <c r="K1366"/>
  <c r="I1366"/>
  <c r="G1366"/>
  <c r="BB1366"/>
  <c r="BE1363"/>
  <c r="BD1363"/>
  <c r="BC1363"/>
  <c r="BA1363"/>
  <c r="K1363"/>
  <c r="I1363"/>
  <c r="G1363"/>
  <c r="BB1363"/>
  <c r="BE1360"/>
  <c r="BD1360"/>
  <c r="BC1360"/>
  <c r="BA1360"/>
  <c r="K1360"/>
  <c r="I1360"/>
  <c r="G1360"/>
  <c r="BB1360"/>
  <c r="BE1357"/>
  <c r="BD1357"/>
  <c r="BC1357"/>
  <c r="BA1357"/>
  <c r="K1357"/>
  <c r="I1357"/>
  <c r="G1357"/>
  <c r="BB1357"/>
  <c r="BE1354"/>
  <c r="BD1354"/>
  <c r="BC1354"/>
  <c r="BA1354"/>
  <c r="K1354"/>
  <c r="I1354"/>
  <c r="G1354"/>
  <c r="BB1354"/>
  <c r="BE1351"/>
  <c r="BD1351"/>
  <c r="BC1351"/>
  <c r="BA1351"/>
  <c r="K1351"/>
  <c r="I1351"/>
  <c r="G1351"/>
  <c r="BB1351"/>
  <c r="BE1348"/>
  <c r="BD1348"/>
  <c r="BC1348"/>
  <c r="BA1348"/>
  <c r="K1348"/>
  <c r="I1348"/>
  <c r="G1348"/>
  <c r="BB1348"/>
  <c r="BE1345"/>
  <c r="BD1345"/>
  <c r="BC1345"/>
  <c r="BA1345"/>
  <c r="K1345"/>
  <c r="I1345"/>
  <c r="G1345"/>
  <c r="BB1345"/>
  <c r="BE1340"/>
  <c r="BD1340"/>
  <c r="BC1340"/>
  <c r="BA1340"/>
  <c r="K1340"/>
  <c r="I1340"/>
  <c r="G1340"/>
  <c r="BB1340"/>
  <c r="BE1337"/>
  <c r="BD1337"/>
  <c r="BC1337"/>
  <c r="BA1337"/>
  <c r="K1337"/>
  <c r="I1337"/>
  <c r="G1337"/>
  <c r="BB1337"/>
  <c r="BE1334"/>
  <c r="BD1334"/>
  <c r="BC1334"/>
  <c r="BA1334"/>
  <c r="K1334"/>
  <c r="I1334"/>
  <c r="G1334"/>
  <c r="BB1334"/>
  <c r="BE1331"/>
  <c r="BD1331"/>
  <c r="BC1331"/>
  <c r="BA1331"/>
  <c r="K1331"/>
  <c r="I1331"/>
  <c r="G1331"/>
  <c r="BB1331"/>
  <c r="BE1328"/>
  <c r="BD1328"/>
  <c r="BC1328"/>
  <c r="BA1328"/>
  <c r="K1328"/>
  <c r="I1328"/>
  <c r="G1328"/>
  <c r="BB1328"/>
  <c r="BE1325"/>
  <c r="BD1325"/>
  <c r="BC1325"/>
  <c r="BA1325"/>
  <c r="K1325"/>
  <c r="I1325"/>
  <c r="G1325"/>
  <c r="BB1325"/>
  <c r="BE1322"/>
  <c r="BD1322"/>
  <c r="BC1322"/>
  <c r="BA1322"/>
  <c r="K1322"/>
  <c r="I1322"/>
  <c r="G1322"/>
  <c r="BB1322"/>
  <c r="BE1319"/>
  <c r="BD1319"/>
  <c r="BC1319"/>
  <c r="BA1319"/>
  <c r="K1319"/>
  <c r="I1319"/>
  <c r="G1319"/>
  <c r="BB1319"/>
  <c r="BE1316"/>
  <c r="BD1316"/>
  <c r="BC1316"/>
  <c r="BA1316"/>
  <c r="K1316"/>
  <c r="I1316"/>
  <c r="G1316"/>
  <c r="BB1316"/>
  <c r="BE1313"/>
  <c r="BD1313"/>
  <c r="BC1313"/>
  <c r="BA1313"/>
  <c r="K1313"/>
  <c r="I1313"/>
  <c r="G1313"/>
  <c r="BB1313"/>
  <c r="BE1310"/>
  <c r="BD1310"/>
  <c r="BC1310"/>
  <c r="BA1310"/>
  <c r="K1310"/>
  <c r="I1310"/>
  <c r="G1310"/>
  <c r="BB1310"/>
  <c r="BE1307"/>
  <c r="BD1307"/>
  <c r="BC1307"/>
  <c r="BA1307"/>
  <c r="K1307"/>
  <c r="I1307"/>
  <c r="G1307"/>
  <c r="BB1307"/>
  <c r="BE1303"/>
  <c r="BD1303"/>
  <c r="BC1303"/>
  <c r="BA1303"/>
  <c r="K1303"/>
  <c r="I1303"/>
  <c r="G1303"/>
  <c r="BB1303"/>
  <c r="BE1299"/>
  <c r="BD1299"/>
  <c r="BC1299"/>
  <c r="BA1299"/>
  <c r="K1299"/>
  <c r="I1299"/>
  <c r="G1299"/>
  <c r="BB1299"/>
  <c r="BE1295"/>
  <c r="BD1295"/>
  <c r="BC1295"/>
  <c r="BA1295"/>
  <c r="K1295"/>
  <c r="I1295"/>
  <c r="G1295"/>
  <c r="BB1295"/>
  <c r="BE1292"/>
  <c r="BD1292"/>
  <c r="BC1292"/>
  <c r="BA1292"/>
  <c r="K1292"/>
  <c r="I1292"/>
  <c r="G1292"/>
  <c r="BB1292"/>
  <c r="BE1289"/>
  <c r="BD1289"/>
  <c r="BC1289"/>
  <c r="BA1289"/>
  <c r="K1289"/>
  <c r="I1289"/>
  <c r="G1289"/>
  <c r="BB1289"/>
  <c r="BE1287"/>
  <c r="BD1287"/>
  <c r="BC1287"/>
  <c r="BA1287"/>
  <c r="K1287"/>
  <c r="I1287"/>
  <c r="G1287"/>
  <c r="BB1287"/>
  <c r="BE1283"/>
  <c r="BD1283"/>
  <c r="BC1283"/>
  <c r="BA1283"/>
  <c r="K1283"/>
  <c r="I1283"/>
  <c r="G1283"/>
  <c r="BB1283"/>
  <c r="BE1279"/>
  <c r="BD1279"/>
  <c r="BC1279"/>
  <c r="BA1279"/>
  <c r="K1279"/>
  <c r="I1279"/>
  <c r="G1279"/>
  <c r="BB1279"/>
  <c r="BE1275"/>
  <c r="BD1275"/>
  <c r="BC1275"/>
  <c r="BA1275"/>
  <c r="K1275"/>
  <c r="I1275"/>
  <c r="G1275"/>
  <c r="BB1275"/>
  <c r="BE1273"/>
  <c r="BD1273"/>
  <c r="BC1273"/>
  <c r="BA1273"/>
  <c r="K1273"/>
  <c r="I1273"/>
  <c r="G1273"/>
  <c r="BB1273"/>
  <c r="BE1271"/>
  <c r="BD1271"/>
  <c r="BC1271"/>
  <c r="BA1271"/>
  <c r="K1271"/>
  <c r="I1271"/>
  <c r="G1271"/>
  <c r="BB1271"/>
  <c r="BE1268"/>
  <c r="BD1268"/>
  <c r="BC1268"/>
  <c r="BA1268"/>
  <c r="K1268"/>
  <c r="I1268"/>
  <c r="G1268"/>
  <c r="BB1268"/>
  <c r="BE1265"/>
  <c r="BD1265"/>
  <c r="BC1265"/>
  <c r="BA1265"/>
  <c r="K1265"/>
  <c r="I1265"/>
  <c r="G1265"/>
  <c r="BB1265"/>
  <c r="BE1261"/>
  <c r="BD1261"/>
  <c r="BC1261"/>
  <c r="BA1261"/>
  <c r="K1261"/>
  <c r="I1261"/>
  <c r="G1261"/>
  <c r="BB1261"/>
  <c r="BE1258"/>
  <c r="BD1258"/>
  <c r="BC1258"/>
  <c r="BA1258"/>
  <c r="K1258"/>
  <c r="I1258"/>
  <c r="G1258"/>
  <c r="BB1258"/>
  <c r="BE1254"/>
  <c r="BD1254"/>
  <c r="BC1254"/>
  <c r="BA1254"/>
  <c r="K1254"/>
  <c r="I1254"/>
  <c r="G1254"/>
  <c r="BB1254"/>
  <c r="BE1251"/>
  <c r="BD1251"/>
  <c r="BC1251"/>
  <c r="BA1251"/>
  <c r="K1251"/>
  <c r="I1251"/>
  <c r="G1251"/>
  <c r="BB1251"/>
  <c r="BE1248"/>
  <c r="BD1248"/>
  <c r="BC1248"/>
  <c r="BA1248"/>
  <c r="K1248"/>
  <c r="I1248"/>
  <c r="G1248"/>
  <c r="BB1248"/>
  <c r="BE1245"/>
  <c r="BD1245"/>
  <c r="BC1245"/>
  <c r="BA1245"/>
  <c r="K1245"/>
  <c r="I1245"/>
  <c r="G1245"/>
  <c r="BB1245"/>
  <c r="BE1242"/>
  <c r="BD1242"/>
  <c r="BC1242"/>
  <c r="BA1242"/>
  <c r="K1242"/>
  <c r="I1242"/>
  <c r="G1242"/>
  <c r="BB1242"/>
  <c r="BE1239"/>
  <c r="BD1239"/>
  <c r="BC1239"/>
  <c r="BA1239"/>
  <c r="K1239"/>
  <c r="I1239"/>
  <c r="G1239"/>
  <c r="BB1239"/>
  <c r="BE1236"/>
  <c r="BD1236"/>
  <c r="BC1236"/>
  <c r="BA1236"/>
  <c r="K1236"/>
  <c r="I1236"/>
  <c r="G1236"/>
  <c r="BB1236"/>
  <c r="BE1233"/>
  <c r="BD1233"/>
  <c r="BC1233"/>
  <c r="BA1233"/>
  <c r="K1233"/>
  <c r="I1233"/>
  <c r="G1233"/>
  <c r="BB1233"/>
  <c r="BE1230"/>
  <c r="BD1230"/>
  <c r="BC1230"/>
  <c r="BA1230"/>
  <c r="K1230"/>
  <c r="I1230"/>
  <c r="G1230"/>
  <c r="BB1230"/>
  <c r="BE1227"/>
  <c r="BD1227"/>
  <c r="BC1227"/>
  <c r="BA1227"/>
  <c r="K1227"/>
  <c r="I1227"/>
  <c r="G1227"/>
  <c r="BB1227"/>
  <c r="BE1224"/>
  <c r="BD1224"/>
  <c r="BC1224"/>
  <c r="BA1224"/>
  <c r="K1224"/>
  <c r="I1224"/>
  <c r="G1224"/>
  <c r="BB1224"/>
  <c r="BE1220"/>
  <c r="BD1220"/>
  <c r="BC1220"/>
  <c r="BA1220"/>
  <c r="K1220"/>
  <c r="I1220"/>
  <c r="G1220"/>
  <c r="BB1220"/>
  <c r="BE1217"/>
  <c r="BD1217"/>
  <c r="BC1217"/>
  <c r="BA1217"/>
  <c r="K1217"/>
  <c r="I1217"/>
  <c r="G1217"/>
  <c r="BB1217"/>
  <c r="BE1214"/>
  <c r="BD1214"/>
  <c r="BC1214"/>
  <c r="BA1214"/>
  <c r="K1214"/>
  <c r="I1214"/>
  <c r="G1214"/>
  <c r="BB1214"/>
  <c r="BE1211"/>
  <c r="BD1211"/>
  <c r="BC1211"/>
  <c r="BA1211"/>
  <c r="K1211"/>
  <c r="I1211"/>
  <c r="G1211"/>
  <c r="BB1211"/>
  <c r="BE1208"/>
  <c r="BD1208"/>
  <c r="BC1208"/>
  <c r="BA1208"/>
  <c r="K1208"/>
  <c r="I1208"/>
  <c r="G1208"/>
  <c r="BB1208"/>
  <c r="BE1205"/>
  <c r="BD1205"/>
  <c r="BC1205"/>
  <c r="BA1205"/>
  <c r="K1205"/>
  <c r="I1205"/>
  <c r="G1205"/>
  <c r="BB1205"/>
  <c r="BE1202"/>
  <c r="BD1202"/>
  <c r="BC1202"/>
  <c r="BA1202"/>
  <c r="K1202"/>
  <c r="I1202"/>
  <c r="G1202"/>
  <c r="BB1202"/>
  <c r="BE1199"/>
  <c r="BD1199"/>
  <c r="BC1199"/>
  <c r="BA1199"/>
  <c r="K1199"/>
  <c r="I1199"/>
  <c r="G1199"/>
  <c r="BB1199"/>
  <c r="BE1196"/>
  <c r="BD1196"/>
  <c r="BC1196"/>
  <c r="BA1196"/>
  <c r="K1196"/>
  <c r="I1196"/>
  <c r="G1196"/>
  <c r="BB1196"/>
  <c r="BE1193"/>
  <c r="BD1193"/>
  <c r="BC1193"/>
  <c r="BA1193"/>
  <c r="K1193"/>
  <c r="I1193"/>
  <c r="G1193"/>
  <c r="BB1193"/>
  <c r="BE1190"/>
  <c r="BD1190"/>
  <c r="BC1190"/>
  <c r="BA1190"/>
  <c r="K1190"/>
  <c r="I1190"/>
  <c r="G1190"/>
  <c r="BB1190"/>
  <c r="BE1187"/>
  <c r="BD1187"/>
  <c r="BC1187"/>
  <c r="BA1187"/>
  <c r="K1187"/>
  <c r="I1187"/>
  <c r="G1187"/>
  <c r="BB1187"/>
  <c r="BE1183"/>
  <c r="BD1183"/>
  <c r="BC1183"/>
  <c r="BA1183"/>
  <c r="K1183"/>
  <c r="I1183"/>
  <c r="G1183"/>
  <c r="BB1183"/>
  <c r="BE1179"/>
  <c r="BD1179"/>
  <c r="BC1179"/>
  <c r="BA1179"/>
  <c r="K1179"/>
  <c r="I1179"/>
  <c r="G1179"/>
  <c r="BB1179"/>
  <c r="BE1176"/>
  <c r="BD1176"/>
  <c r="BC1176"/>
  <c r="BA1176"/>
  <c r="K1176"/>
  <c r="I1176"/>
  <c r="G1176"/>
  <c r="BB1176"/>
  <c r="BE1173"/>
  <c r="BD1173"/>
  <c r="BC1173"/>
  <c r="BA1173"/>
  <c r="K1173"/>
  <c r="I1173"/>
  <c r="G1173"/>
  <c r="BB1173"/>
  <c r="BE1170"/>
  <c r="BD1170"/>
  <c r="BC1170"/>
  <c r="BA1170"/>
  <c r="K1170"/>
  <c r="I1170"/>
  <c r="G1170"/>
  <c r="BB1170"/>
  <c r="BE1167"/>
  <c r="BD1167"/>
  <c r="BC1167"/>
  <c r="BA1167"/>
  <c r="K1167"/>
  <c r="I1167"/>
  <c r="G1167"/>
  <c r="BB1167"/>
  <c r="BE1164"/>
  <c r="BD1164"/>
  <c r="BC1164"/>
  <c r="BA1164"/>
  <c r="K1164"/>
  <c r="I1164"/>
  <c r="G1164"/>
  <c r="BB1164"/>
  <c r="BE1161"/>
  <c r="BD1161"/>
  <c r="BC1161"/>
  <c r="BA1161"/>
  <c r="K1161"/>
  <c r="I1161"/>
  <c r="G1161"/>
  <c r="BB1161"/>
  <c r="BE1158"/>
  <c r="BD1158"/>
  <c r="BC1158"/>
  <c r="BA1158"/>
  <c r="K1158"/>
  <c r="I1158"/>
  <c r="G1158"/>
  <c r="BB1158"/>
  <c r="BE1155"/>
  <c r="BD1155"/>
  <c r="BC1155"/>
  <c r="BA1155"/>
  <c r="K1155"/>
  <c r="I1155"/>
  <c r="G1155"/>
  <c r="BB1155"/>
  <c r="BE1152"/>
  <c r="BD1152"/>
  <c r="BC1152"/>
  <c r="BA1152"/>
  <c r="K1152"/>
  <c r="I1152"/>
  <c r="G1152"/>
  <c r="BB1152"/>
  <c r="BE1149"/>
  <c r="BD1149"/>
  <c r="BC1149"/>
  <c r="BA1149"/>
  <c r="K1149"/>
  <c r="I1149"/>
  <c r="G1149"/>
  <c r="BB1149"/>
  <c r="BE1146"/>
  <c r="BD1146"/>
  <c r="BC1146"/>
  <c r="BA1146"/>
  <c r="K1146"/>
  <c r="I1146"/>
  <c r="G1146"/>
  <c r="BB1146"/>
  <c r="BE1143"/>
  <c r="BD1143"/>
  <c r="BC1143"/>
  <c r="BA1143"/>
  <c r="K1143"/>
  <c r="I1143"/>
  <c r="G1143"/>
  <c r="BB1143"/>
  <c r="BE1140"/>
  <c r="BD1140"/>
  <c r="BC1140"/>
  <c r="BA1140"/>
  <c r="K1140"/>
  <c r="I1140"/>
  <c r="G1140"/>
  <c r="BB1140"/>
  <c r="BE1137"/>
  <c r="BD1137"/>
  <c r="BC1137"/>
  <c r="BA1137"/>
  <c r="K1137"/>
  <c r="I1137"/>
  <c r="G1137"/>
  <c r="BB1137"/>
  <c r="BE1134"/>
  <c r="BD1134"/>
  <c r="BC1134"/>
  <c r="BA1134"/>
  <c r="K1134"/>
  <c r="I1134"/>
  <c r="G1134"/>
  <c r="BB1134"/>
  <c r="BE1131"/>
  <c r="BD1131"/>
  <c r="BC1131"/>
  <c r="BA1131"/>
  <c r="K1131"/>
  <c r="I1131"/>
  <c r="G1131"/>
  <c r="BB1131"/>
  <c r="BE1128"/>
  <c r="BD1128"/>
  <c r="BC1128"/>
  <c r="BA1128"/>
  <c r="K1128"/>
  <c r="I1128"/>
  <c r="G1128"/>
  <c r="BB1128"/>
  <c r="BE1125"/>
  <c r="BD1125"/>
  <c r="BC1125"/>
  <c r="BA1125"/>
  <c r="K1125"/>
  <c r="I1125"/>
  <c r="G1125"/>
  <c r="BB1125"/>
  <c r="BE1122"/>
  <c r="BD1122"/>
  <c r="BC1122"/>
  <c r="BA1122"/>
  <c r="K1122"/>
  <c r="I1122"/>
  <c r="G1122"/>
  <c r="BB1122"/>
  <c r="BE1119"/>
  <c r="BD1119"/>
  <c r="BC1119"/>
  <c r="BA1119"/>
  <c r="K1119"/>
  <c r="I1119"/>
  <c r="G1119"/>
  <c r="BB1119"/>
  <c r="BE1116"/>
  <c r="BD1116"/>
  <c r="BC1116"/>
  <c r="BA1116"/>
  <c r="K1116"/>
  <c r="I1116"/>
  <c r="G1116"/>
  <c r="BB1116"/>
  <c r="BE1113"/>
  <c r="BD1113"/>
  <c r="BC1113"/>
  <c r="BA1113"/>
  <c r="K1113"/>
  <c r="I1113"/>
  <c r="G1113"/>
  <c r="BB1113"/>
  <c r="BE1110"/>
  <c r="BD1110"/>
  <c r="BC1110"/>
  <c r="BA1110"/>
  <c r="K1110"/>
  <c r="I1110"/>
  <c r="G1110"/>
  <c r="BB1110"/>
  <c r="BE1107"/>
  <c r="BD1107"/>
  <c r="BC1107"/>
  <c r="BA1107"/>
  <c r="K1107"/>
  <c r="I1107"/>
  <c r="G1107"/>
  <c r="BB1107"/>
  <c r="BE1104"/>
  <c r="BD1104"/>
  <c r="BC1104"/>
  <c r="BA1104"/>
  <c r="K1104"/>
  <c r="I1104"/>
  <c r="G1104"/>
  <c r="BB1104"/>
  <c r="BE1101"/>
  <c r="BD1101"/>
  <c r="BC1101"/>
  <c r="BA1101"/>
  <c r="K1101"/>
  <c r="I1101"/>
  <c r="G1101"/>
  <c r="BB1101"/>
  <c r="BE1098"/>
  <c r="BD1098"/>
  <c r="BC1098"/>
  <c r="BA1098"/>
  <c r="K1098"/>
  <c r="I1098"/>
  <c r="G1098"/>
  <c r="BB1098"/>
  <c r="BE1095"/>
  <c r="BD1095"/>
  <c r="BC1095"/>
  <c r="BA1095"/>
  <c r="K1095"/>
  <c r="I1095"/>
  <c r="G1095"/>
  <c r="BB1095"/>
  <c r="BE1092"/>
  <c r="BD1092"/>
  <c r="BC1092"/>
  <c r="BA1092"/>
  <c r="K1092"/>
  <c r="I1092"/>
  <c r="G1092"/>
  <c r="BB1092"/>
  <c r="BE1089"/>
  <c r="BD1089"/>
  <c r="BC1089"/>
  <c r="BA1089"/>
  <c r="K1089"/>
  <c r="I1089"/>
  <c r="G1089"/>
  <c r="BB1089"/>
  <c r="BE1086"/>
  <c r="BD1086"/>
  <c r="BC1086"/>
  <c r="BA1086"/>
  <c r="K1086"/>
  <c r="I1086"/>
  <c r="G1086"/>
  <c r="BB1086"/>
  <c r="BE1083"/>
  <c r="BD1083"/>
  <c r="BC1083"/>
  <c r="BA1083"/>
  <c r="K1083"/>
  <c r="I1083"/>
  <c r="G1083"/>
  <c r="BB1083"/>
  <c r="BE1080"/>
  <c r="BD1080"/>
  <c r="BC1080"/>
  <c r="BA1080"/>
  <c r="K1080"/>
  <c r="I1080"/>
  <c r="G1080"/>
  <c r="BB1080"/>
  <c r="BE1077"/>
  <c r="BD1077"/>
  <c r="BC1077"/>
  <c r="BA1077"/>
  <c r="K1077"/>
  <c r="I1077"/>
  <c r="G1077"/>
  <c r="BB1077"/>
  <c r="BE1074"/>
  <c r="BD1074"/>
  <c r="BC1074"/>
  <c r="BA1074"/>
  <c r="K1074"/>
  <c r="I1074"/>
  <c r="G1074"/>
  <c r="BB1074"/>
  <c r="BE1071"/>
  <c r="BD1071"/>
  <c r="BC1071"/>
  <c r="BA1071"/>
  <c r="K1071"/>
  <c r="I1071"/>
  <c r="G1071"/>
  <c r="BB1071"/>
  <c r="BE1068"/>
  <c r="BD1068"/>
  <c r="BC1068"/>
  <c r="BA1068"/>
  <c r="K1068"/>
  <c r="I1068"/>
  <c r="G1068"/>
  <c r="BB1068"/>
  <c r="BE1065"/>
  <c r="BD1065"/>
  <c r="BC1065"/>
  <c r="BA1065"/>
  <c r="K1065"/>
  <c r="I1065"/>
  <c r="G1065"/>
  <c r="BB1065"/>
  <c r="BE1062"/>
  <c r="BD1062"/>
  <c r="BC1062"/>
  <c r="BA1062"/>
  <c r="K1062"/>
  <c r="I1062"/>
  <c r="G1062"/>
  <c r="BB1062"/>
  <c r="BE1059"/>
  <c r="BD1059"/>
  <c r="BC1059"/>
  <c r="BA1059"/>
  <c r="K1059"/>
  <c r="I1059"/>
  <c r="G1059"/>
  <c r="BB1059"/>
  <c r="BE1056"/>
  <c r="BD1056"/>
  <c r="BC1056"/>
  <c r="BA1056"/>
  <c r="K1056"/>
  <c r="I1056"/>
  <c r="G1056"/>
  <c r="BB1056"/>
  <c r="BE1053"/>
  <c r="BD1053"/>
  <c r="BC1053"/>
  <c r="BA1053"/>
  <c r="K1053"/>
  <c r="I1053"/>
  <c r="G1053"/>
  <c r="BB1053"/>
  <c r="BE1050"/>
  <c r="BD1050"/>
  <c r="BC1050"/>
  <c r="BA1050"/>
  <c r="K1050"/>
  <c r="I1050"/>
  <c r="G1050"/>
  <c r="BB1050"/>
  <c r="BE1047"/>
  <c r="BD1047"/>
  <c r="BC1047"/>
  <c r="BA1047"/>
  <c r="K1047"/>
  <c r="I1047"/>
  <c r="G1047"/>
  <c r="BB1047"/>
  <c r="BE1045"/>
  <c r="BD1045"/>
  <c r="BC1045"/>
  <c r="BA1045"/>
  <c r="K1045"/>
  <c r="I1045"/>
  <c r="G1045"/>
  <c r="BB1045"/>
  <c r="BE1043"/>
  <c r="BD1043"/>
  <c r="BC1043"/>
  <c r="BA1043"/>
  <c r="K1043"/>
  <c r="I1043"/>
  <c r="G1043"/>
  <c r="BB1043"/>
  <c r="BE1028"/>
  <c r="BD1028"/>
  <c r="BC1028"/>
  <c r="BA1028"/>
  <c r="K1028"/>
  <c r="I1028"/>
  <c r="G1028"/>
  <c r="BB1028"/>
  <c r="BE1007"/>
  <c r="BD1007"/>
  <c r="BC1007"/>
  <c r="BA1007"/>
  <c r="K1007"/>
  <c r="I1007"/>
  <c r="G1007"/>
  <c r="BB1007"/>
  <c r="BE1001"/>
  <c r="BD1001"/>
  <c r="BC1001"/>
  <c r="BA1001"/>
  <c r="K1001"/>
  <c r="I1001"/>
  <c r="G1001"/>
  <c r="BB1001"/>
  <c r="B26" i="9"/>
  <c r="A26"/>
  <c r="BE998" i="10"/>
  <c r="BD998"/>
  <c r="BC998"/>
  <c r="BA998"/>
  <c r="K998"/>
  <c r="I998"/>
  <c r="G998"/>
  <c r="BB998"/>
  <c r="BE989"/>
  <c r="BD989"/>
  <c r="BC989"/>
  <c r="BA989"/>
  <c r="K989"/>
  <c r="I989"/>
  <c r="G989"/>
  <c r="BB989"/>
  <c r="BE986"/>
  <c r="BD986"/>
  <c r="BD999"/>
  <c r="H25" i="9"/>
  <c r="BC986" i="10"/>
  <c r="BA986"/>
  <c r="K986"/>
  <c r="I986"/>
  <c r="G986"/>
  <c r="BB986"/>
  <c r="BE983"/>
  <c r="BD983"/>
  <c r="BC983"/>
  <c r="BA983"/>
  <c r="K983"/>
  <c r="I983"/>
  <c r="G983"/>
  <c r="BB983"/>
  <c r="BE980"/>
  <c r="BD980"/>
  <c r="BC980"/>
  <c r="BA980"/>
  <c r="K980"/>
  <c r="I980"/>
  <c r="G980"/>
  <c r="BB980"/>
  <c r="BE978"/>
  <c r="BD978"/>
  <c r="BC978"/>
  <c r="BA978"/>
  <c r="K978"/>
  <c r="I978"/>
  <c r="G978"/>
  <c r="BB978"/>
  <c r="BE976"/>
  <c r="BD976"/>
  <c r="BC976"/>
  <c r="BA976"/>
  <c r="K976"/>
  <c r="I976"/>
  <c r="G976"/>
  <c r="BB976"/>
  <c r="BE974"/>
  <c r="BD974"/>
  <c r="BC974"/>
  <c r="BA974"/>
  <c r="K974"/>
  <c r="I974"/>
  <c r="G974"/>
  <c r="BB974"/>
  <c r="BE972"/>
  <c r="BD972"/>
  <c r="BC972"/>
  <c r="BA972"/>
  <c r="K972"/>
  <c r="I972"/>
  <c r="G972"/>
  <c r="BB972"/>
  <c r="BE970"/>
  <c r="BD970"/>
  <c r="BC970"/>
  <c r="BA970"/>
  <c r="K970"/>
  <c r="I970"/>
  <c r="G970"/>
  <c r="BB970"/>
  <c r="BE968"/>
  <c r="BD968"/>
  <c r="BC968"/>
  <c r="BA968"/>
  <c r="K968"/>
  <c r="I968"/>
  <c r="G968"/>
  <c r="BB968"/>
  <c r="BE966"/>
  <c r="BD966"/>
  <c r="BC966"/>
  <c r="BA966"/>
  <c r="K966"/>
  <c r="I966"/>
  <c r="G966"/>
  <c r="BB966"/>
  <c r="BE964"/>
  <c r="BD964"/>
  <c r="BC964"/>
  <c r="BA964"/>
  <c r="K964"/>
  <c r="I964"/>
  <c r="G964"/>
  <c r="BB964"/>
  <c r="BE962"/>
  <c r="BD962"/>
  <c r="BC962"/>
  <c r="BA962"/>
  <c r="K962"/>
  <c r="I962"/>
  <c r="G962"/>
  <c r="BB962"/>
  <c r="BE960"/>
  <c r="BD960"/>
  <c r="BC960"/>
  <c r="BA960"/>
  <c r="K960"/>
  <c r="I960"/>
  <c r="G960"/>
  <c r="BB960"/>
  <c r="BE958"/>
  <c r="BD958"/>
  <c r="BC958"/>
  <c r="BA958"/>
  <c r="K958"/>
  <c r="I958"/>
  <c r="G958"/>
  <c r="BB958"/>
  <c r="BE954"/>
  <c r="BD954"/>
  <c r="BC954"/>
  <c r="BA954"/>
  <c r="K954"/>
  <c r="I954"/>
  <c r="G954"/>
  <c r="BB954"/>
  <c r="BE948"/>
  <c r="BD948"/>
  <c r="BC948"/>
  <c r="BA948"/>
  <c r="K948"/>
  <c r="I948"/>
  <c r="G948"/>
  <c r="BB948"/>
  <c r="BE946"/>
  <c r="BD946"/>
  <c r="BC946"/>
  <c r="BA946"/>
  <c r="K946"/>
  <c r="K999"/>
  <c r="I946"/>
  <c r="G946"/>
  <c r="BB946"/>
  <c r="BE943"/>
  <c r="BD943"/>
  <c r="BC943"/>
  <c r="BA943"/>
  <c r="K943"/>
  <c r="I943"/>
  <c r="G943"/>
  <c r="BB943"/>
  <c r="BE941"/>
  <c r="BD941"/>
  <c r="BC941"/>
  <c r="BA941"/>
  <c r="K941"/>
  <c r="I941"/>
  <c r="G941"/>
  <c r="B25" i="9"/>
  <c r="A25"/>
  <c r="BE938" i="10"/>
  <c r="BD938"/>
  <c r="BC938"/>
  <c r="BA938"/>
  <c r="K938"/>
  <c r="I938"/>
  <c r="I939"/>
  <c r="G938"/>
  <c r="BB938"/>
  <c r="BE932"/>
  <c r="BD932"/>
  <c r="BC932"/>
  <c r="BC939"/>
  <c r="G24" i="9"/>
  <c r="BA932" i="10"/>
  <c r="K932"/>
  <c r="I932"/>
  <c r="G932"/>
  <c r="BB932"/>
  <c r="BE928"/>
  <c r="BD928"/>
  <c r="BC928"/>
  <c r="BA928"/>
  <c r="K928"/>
  <c r="I928"/>
  <c r="G928"/>
  <c r="BB928"/>
  <c r="B24" i="9"/>
  <c r="A24"/>
  <c r="K939" i="10"/>
  <c r="BE925"/>
  <c r="BD925"/>
  <c r="BC925"/>
  <c r="BA925"/>
  <c r="K925"/>
  <c r="I925"/>
  <c r="G925"/>
  <c r="BB925"/>
  <c r="BE922"/>
  <c r="BD922"/>
  <c r="BC922"/>
  <c r="BA922"/>
  <c r="K922"/>
  <c r="I922"/>
  <c r="G922"/>
  <c r="BB922"/>
  <c r="BE919"/>
  <c r="BD919"/>
  <c r="BC919"/>
  <c r="BA919"/>
  <c r="K919"/>
  <c r="I919"/>
  <c r="G919"/>
  <c r="BB919"/>
  <c r="BE917"/>
  <c r="BD917"/>
  <c r="BC917"/>
  <c r="BA917"/>
  <c r="K917"/>
  <c r="I917"/>
  <c r="G917"/>
  <c r="BB917"/>
  <c r="BE914"/>
  <c r="BD914"/>
  <c r="BC914"/>
  <c r="BA914"/>
  <c r="K914"/>
  <c r="I914"/>
  <c r="G914"/>
  <c r="BB914"/>
  <c r="BE903"/>
  <c r="BD903"/>
  <c r="BC903"/>
  <c r="BA903"/>
  <c r="K903"/>
  <c r="I903"/>
  <c r="G903"/>
  <c r="BB903"/>
  <c r="BE900"/>
  <c r="BD900"/>
  <c r="BC900"/>
  <c r="BA900"/>
  <c r="K900"/>
  <c r="I900"/>
  <c r="G900"/>
  <c r="BB900"/>
  <c r="BE898"/>
  <c r="BD898"/>
  <c r="BC898"/>
  <c r="BA898"/>
  <c r="K898"/>
  <c r="I898"/>
  <c r="G898"/>
  <c r="BB898"/>
  <c r="BE896"/>
  <c r="BD896"/>
  <c r="BC896"/>
  <c r="BA896"/>
  <c r="K896"/>
  <c r="I896"/>
  <c r="G896"/>
  <c r="BB896"/>
  <c r="BE894"/>
  <c r="BD894"/>
  <c r="BC894"/>
  <c r="BA894"/>
  <c r="K894"/>
  <c r="I894"/>
  <c r="G894"/>
  <c r="BB894"/>
  <c r="BE892"/>
  <c r="BD892"/>
  <c r="BC892"/>
  <c r="BA892"/>
  <c r="K892"/>
  <c r="I892"/>
  <c r="G892"/>
  <c r="BB892"/>
  <c r="BE890"/>
  <c r="BD890"/>
  <c r="BC890"/>
  <c r="BA890"/>
  <c r="K890"/>
  <c r="I890"/>
  <c r="G890"/>
  <c r="BB890"/>
  <c r="BE888"/>
  <c r="BD888"/>
  <c r="BC888"/>
  <c r="BA888"/>
  <c r="K888"/>
  <c r="I888"/>
  <c r="G888"/>
  <c r="BB888"/>
  <c r="BE886"/>
  <c r="BD886"/>
  <c r="BC886"/>
  <c r="BA886"/>
  <c r="K886"/>
  <c r="I886"/>
  <c r="G886"/>
  <c r="BB886"/>
  <c r="BE883"/>
  <c r="BD883"/>
  <c r="BC883"/>
  <c r="BA883"/>
  <c r="K883"/>
  <c r="I883"/>
  <c r="G883"/>
  <c r="BB883"/>
  <c r="BE880"/>
  <c r="BD880"/>
  <c r="BC880"/>
  <c r="BA880"/>
  <c r="K880"/>
  <c r="I880"/>
  <c r="G880"/>
  <c r="BB880"/>
  <c r="BE877"/>
  <c r="BD877"/>
  <c r="BC877"/>
  <c r="BA877"/>
  <c r="K877"/>
  <c r="I877"/>
  <c r="G877"/>
  <c r="BB877"/>
  <c r="BE874"/>
  <c r="BD874"/>
  <c r="BC874"/>
  <c r="BA874"/>
  <c r="K874"/>
  <c r="I874"/>
  <c r="G874"/>
  <c r="BB874"/>
  <c r="BE870"/>
  <c r="BD870"/>
  <c r="BC870"/>
  <c r="BA870"/>
  <c r="K870"/>
  <c r="I870"/>
  <c r="G870"/>
  <c r="BB870"/>
  <c r="BE868"/>
  <c r="BD868"/>
  <c r="BC868"/>
  <c r="BA868"/>
  <c r="K868"/>
  <c r="I868"/>
  <c r="G868"/>
  <c r="BB868"/>
  <c r="BE866"/>
  <c r="BD866"/>
  <c r="BC866"/>
  <c r="BA866"/>
  <c r="K866"/>
  <c r="I866"/>
  <c r="G866"/>
  <c r="BB866"/>
  <c r="BE864"/>
  <c r="BD864"/>
  <c r="BC864"/>
  <c r="BA864"/>
  <c r="K864"/>
  <c r="I864"/>
  <c r="G864"/>
  <c r="BB864"/>
  <c r="BE862"/>
  <c r="BD862"/>
  <c r="BC862"/>
  <c r="BA862"/>
  <c r="K862"/>
  <c r="I862"/>
  <c r="G862"/>
  <c r="BB862"/>
  <c r="BE860"/>
  <c r="BD860"/>
  <c r="BC860"/>
  <c r="BA860"/>
  <c r="K860"/>
  <c r="I860"/>
  <c r="G860"/>
  <c r="BB860"/>
  <c r="BE858"/>
  <c r="BD858"/>
  <c r="BC858"/>
  <c r="BA858"/>
  <c r="K858"/>
  <c r="I858"/>
  <c r="G858"/>
  <c r="BB858"/>
  <c r="BE856"/>
  <c r="BD856"/>
  <c r="BC856"/>
  <c r="BA856"/>
  <c r="K856"/>
  <c r="I856"/>
  <c r="G856"/>
  <c r="BB856"/>
  <c r="BE854"/>
  <c r="BD854"/>
  <c r="BC854"/>
  <c r="BA854"/>
  <c r="K854"/>
  <c r="I854"/>
  <c r="G854"/>
  <c r="BB854"/>
  <c r="BE852"/>
  <c r="BD852"/>
  <c r="BC852"/>
  <c r="BA852"/>
  <c r="K852"/>
  <c r="I852"/>
  <c r="I926"/>
  <c r="G852"/>
  <c r="BB852"/>
  <c r="BE850"/>
  <c r="BD850"/>
  <c r="BC850"/>
  <c r="BA850"/>
  <c r="K850"/>
  <c r="I850"/>
  <c r="G850"/>
  <c r="BB850"/>
  <c r="BE844"/>
  <c r="BD844"/>
  <c r="BC844"/>
  <c r="BA844"/>
  <c r="K844"/>
  <c r="I844"/>
  <c r="G844"/>
  <c r="BB844"/>
  <c r="B23" i="9"/>
  <c r="A23"/>
  <c r="BE841" i="10"/>
  <c r="BD841"/>
  <c r="BC841"/>
  <c r="BA841"/>
  <c r="K841"/>
  <c r="I841"/>
  <c r="G841"/>
  <c r="BB841"/>
  <c r="BE836"/>
  <c r="BD836"/>
  <c r="BC836"/>
  <c r="BA836"/>
  <c r="K836"/>
  <c r="I836"/>
  <c r="G836"/>
  <c r="BB836"/>
  <c r="BE831"/>
  <c r="BD831"/>
  <c r="BC831"/>
  <c r="BA831"/>
  <c r="K831"/>
  <c r="I831"/>
  <c r="I842"/>
  <c r="G831"/>
  <c r="BB831"/>
  <c r="B22" i="9"/>
  <c r="A22"/>
  <c r="BE828" i="10"/>
  <c r="BD828"/>
  <c r="BC828"/>
  <c r="BA828"/>
  <c r="K828"/>
  <c r="I828"/>
  <c r="G828"/>
  <c r="BB828"/>
  <c r="BE823"/>
  <c r="BD823"/>
  <c r="BC823"/>
  <c r="BA823"/>
  <c r="K823"/>
  <c r="I823"/>
  <c r="G823"/>
  <c r="BB823"/>
  <c r="BE806"/>
  <c r="BD806"/>
  <c r="BC806"/>
  <c r="BA806"/>
  <c r="K806"/>
  <c r="I806"/>
  <c r="G806"/>
  <c r="BB806"/>
  <c r="BE803"/>
  <c r="BD803"/>
  <c r="BC803"/>
  <c r="BA803"/>
  <c r="K803"/>
  <c r="I803"/>
  <c r="G803"/>
  <c r="BB803"/>
  <c r="BE800"/>
  <c r="BD800"/>
  <c r="BC800"/>
  <c r="BA800"/>
  <c r="K800"/>
  <c r="I800"/>
  <c r="G800"/>
  <c r="BB800"/>
  <c r="BE798"/>
  <c r="BD798"/>
  <c r="BC798"/>
  <c r="BA798"/>
  <c r="K798"/>
  <c r="I798"/>
  <c r="G798"/>
  <c r="BB798"/>
  <c r="BE796"/>
  <c r="BD796"/>
  <c r="BC796"/>
  <c r="BA796"/>
  <c r="K796"/>
  <c r="I796"/>
  <c r="G796"/>
  <c r="BB796"/>
  <c r="BE794"/>
  <c r="BD794"/>
  <c r="BC794"/>
  <c r="BA794"/>
  <c r="K794"/>
  <c r="I794"/>
  <c r="G794"/>
  <c r="BB794"/>
  <c r="BE777"/>
  <c r="BD777"/>
  <c r="BC777"/>
  <c r="BA777"/>
  <c r="K777"/>
  <c r="I777"/>
  <c r="G777"/>
  <c r="BB777"/>
  <c r="BE775"/>
  <c r="BD775"/>
  <c r="BC775"/>
  <c r="BA775"/>
  <c r="K775"/>
  <c r="I775"/>
  <c r="G775"/>
  <c r="BB775"/>
  <c r="BE770"/>
  <c r="BD770"/>
  <c r="BC770"/>
  <c r="BA770"/>
  <c r="K770"/>
  <c r="I770"/>
  <c r="G770"/>
  <c r="BB770"/>
  <c r="BE766"/>
  <c r="BD766"/>
  <c r="BC766"/>
  <c r="BA766"/>
  <c r="K766"/>
  <c r="K829"/>
  <c r="I766"/>
  <c r="G766"/>
  <c r="BB766"/>
  <c r="BE752"/>
  <c r="BD752"/>
  <c r="BC752"/>
  <c r="BA752"/>
  <c r="K752"/>
  <c r="I752"/>
  <c r="G752"/>
  <c r="BB752"/>
  <c r="BE743"/>
  <c r="BD743"/>
  <c r="BC743"/>
  <c r="BA743"/>
  <c r="K743"/>
  <c r="I743"/>
  <c r="G743"/>
  <c r="BB743"/>
  <c r="BE740"/>
  <c r="BE829"/>
  <c r="I21" i="9"/>
  <c r="BD740" i="10"/>
  <c r="BC740"/>
  <c r="BA740"/>
  <c r="K740"/>
  <c r="I740"/>
  <c r="G740"/>
  <c r="B21" i="9"/>
  <c r="A21"/>
  <c r="BE737" i="10"/>
  <c r="BD737"/>
  <c r="BC737"/>
  <c r="BA737"/>
  <c r="K737"/>
  <c r="I737"/>
  <c r="G737"/>
  <c r="BB737"/>
  <c r="BE735"/>
  <c r="BD735"/>
  <c r="BC735"/>
  <c r="BA735"/>
  <c r="K735"/>
  <c r="I735"/>
  <c r="G735"/>
  <c r="BB735"/>
  <c r="BE721"/>
  <c r="BD721"/>
  <c r="BC721"/>
  <c r="BA721"/>
  <c r="K721"/>
  <c r="I721"/>
  <c r="G721"/>
  <c r="BB721"/>
  <c r="BE719"/>
  <c r="BD719"/>
  <c r="BC719"/>
  <c r="BA719"/>
  <c r="K719"/>
  <c r="I719"/>
  <c r="G719"/>
  <c r="BB719"/>
  <c r="BE715"/>
  <c r="BD715"/>
  <c r="BC715"/>
  <c r="BA715"/>
  <c r="K715"/>
  <c r="I715"/>
  <c r="G715"/>
  <c r="BB715"/>
  <c r="BE711"/>
  <c r="BD711"/>
  <c r="BC711"/>
  <c r="BA711"/>
  <c r="K711"/>
  <c r="I711"/>
  <c r="G711"/>
  <c r="BB711"/>
  <c r="BE706"/>
  <c r="BD706"/>
  <c r="BC706"/>
  <c r="BA706"/>
  <c r="K706"/>
  <c r="I706"/>
  <c r="G706"/>
  <c r="BB706"/>
  <c r="BE702"/>
  <c r="BD702"/>
  <c r="BC702"/>
  <c r="BA702"/>
  <c r="K702"/>
  <c r="I702"/>
  <c r="G702"/>
  <c r="BB702"/>
  <c r="BE695"/>
  <c r="BD695"/>
  <c r="BC695"/>
  <c r="BA695"/>
  <c r="K695"/>
  <c r="I695"/>
  <c r="G695"/>
  <c r="BB695"/>
  <c r="BE693"/>
  <c r="BD693"/>
  <c r="BC693"/>
  <c r="BA693"/>
  <c r="K693"/>
  <c r="I693"/>
  <c r="G693"/>
  <c r="BB693"/>
  <c r="BE688"/>
  <c r="BD688"/>
  <c r="BC688"/>
  <c r="BA688"/>
  <c r="K688"/>
  <c r="I688"/>
  <c r="G688"/>
  <c r="BB688"/>
  <c r="BE686"/>
  <c r="BD686"/>
  <c r="BC686"/>
  <c r="BA686"/>
  <c r="K686"/>
  <c r="I686"/>
  <c r="G686"/>
  <c r="BB686"/>
  <c r="BE684"/>
  <c r="BD684"/>
  <c r="BC684"/>
  <c r="BA684"/>
  <c r="K684"/>
  <c r="I684"/>
  <c r="G684"/>
  <c r="BB684"/>
  <c r="BE682"/>
  <c r="BD682"/>
  <c r="BC682"/>
  <c r="BA682"/>
  <c r="K682"/>
  <c r="I682"/>
  <c r="G682"/>
  <c r="BB682"/>
  <c r="BE674"/>
  <c r="BD674"/>
  <c r="BC674"/>
  <c r="BA674"/>
  <c r="K674"/>
  <c r="I674"/>
  <c r="G674"/>
  <c r="BB674"/>
  <c r="BE664"/>
  <c r="BD664"/>
  <c r="BC664"/>
  <c r="BA664"/>
  <c r="K664"/>
  <c r="I664"/>
  <c r="G664"/>
  <c r="BB664"/>
  <c r="BE656"/>
  <c r="BD656"/>
  <c r="BC656"/>
  <c r="BA656"/>
  <c r="K656"/>
  <c r="I656"/>
  <c r="G656"/>
  <c r="BB656"/>
  <c r="BE654"/>
  <c r="BD654"/>
  <c r="BC654"/>
  <c r="BA654"/>
  <c r="K654"/>
  <c r="I654"/>
  <c r="G654"/>
  <c r="BB654"/>
  <c r="BE651"/>
  <c r="BD651"/>
  <c r="BC651"/>
  <c r="BA651"/>
  <c r="K651"/>
  <c r="I651"/>
  <c r="G651"/>
  <c r="BB651"/>
  <c r="BE642"/>
  <c r="BD642"/>
  <c r="BC642"/>
  <c r="BA642"/>
  <c r="K642"/>
  <c r="I642"/>
  <c r="G642"/>
  <c r="BB642"/>
  <c r="BE632"/>
  <c r="BD632"/>
  <c r="BC632"/>
  <c r="BA632"/>
  <c r="K632"/>
  <c r="I632"/>
  <c r="G632"/>
  <c r="BB632"/>
  <c r="BE630"/>
  <c r="BD630"/>
  <c r="BC630"/>
  <c r="BA630"/>
  <c r="K630"/>
  <c r="I630"/>
  <c r="G630"/>
  <c r="BB630"/>
  <c r="BE628"/>
  <c r="BD628"/>
  <c r="BC628"/>
  <c r="BA628"/>
  <c r="K628"/>
  <c r="K738"/>
  <c r="I628"/>
  <c r="G628"/>
  <c r="BB628"/>
  <c r="B20" i="9"/>
  <c r="A20"/>
  <c r="I738" i="10"/>
  <c r="BE625"/>
  <c r="BD625"/>
  <c r="BC625"/>
  <c r="BA625"/>
  <c r="K625"/>
  <c r="I625"/>
  <c r="G625"/>
  <c r="BB625"/>
  <c r="BE623"/>
  <c r="BD623"/>
  <c r="BC623"/>
  <c r="BA623"/>
  <c r="K623"/>
  <c r="I623"/>
  <c r="G623"/>
  <c r="BB623"/>
  <c r="BE621"/>
  <c r="BD621"/>
  <c r="BC621"/>
  <c r="BA621"/>
  <c r="K621"/>
  <c r="I621"/>
  <c r="G621"/>
  <c r="BB621"/>
  <c r="BE619"/>
  <c r="BD619"/>
  <c r="BC619"/>
  <c r="BA619"/>
  <c r="K619"/>
  <c r="I619"/>
  <c r="G619"/>
  <c r="BB619"/>
  <c r="BE617"/>
  <c r="BD617"/>
  <c r="BC617"/>
  <c r="BA617"/>
  <c r="K617"/>
  <c r="I617"/>
  <c r="G617"/>
  <c r="BB617"/>
  <c r="BE615"/>
  <c r="BD615"/>
  <c r="BC615"/>
  <c r="BA615"/>
  <c r="K615"/>
  <c r="I615"/>
  <c r="G615"/>
  <c r="BB615"/>
  <c r="BE613"/>
  <c r="BD613"/>
  <c r="BC613"/>
  <c r="BA613"/>
  <c r="K613"/>
  <c r="I613"/>
  <c r="G613"/>
  <c r="BB613"/>
  <c r="BE611"/>
  <c r="BD611"/>
  <c r="BC611"/>
  <c r="BA611"/>
  <c r="K611"/>
  <c r="I611"/>
  <c r="G611"/>
  <c r="BB611"/>
  <c r="BE609"/>
  <c r="BD609"/>
  <c r="BC609"/>
  <c r="BA609"/>
  <c r="K609"/>
  <c r="I609"/>
  <c r="G609"/>
  <c r="BB609"/>
  <c r="BE604"/>
  <c r="BD604"/>
  <c r="BC604"/>
  <c r="BA604"/>
  <c r="K604"/>
  <c r="I604"/>
  <c r="G604"/>
  <c r="BB604"/>
  <c r="BE596"/>
  <c r="BD596"/>
  <c r="BC596"/>
  <c r="BA596"/>
  <c r="K596"/>
  <c r="I596"/>
  <c r="G596"/>
  <c r="BB596"/>
  <c r="BE594"/>
  <c r="BD594"/>
  <c r="BC594"/>
  <c r="BA594"/>
  <c r="K594"/>
  <c r="I594"/>
  <c r="G594"/>
  <c r="BB594"/>
  <c r="B19" i="9"/>
  <c r="A19"/>
  <c r="I626" i="10"/>
  <c r="BE591"/>
  <c r="BE592"/>
  <c r="I18" i="9"/>
  <c r="BD591" i="10"/>
  <c r="BD592"/>
  <c r="H18" i="9"/>
  <c r="BC591" i="10"/>
  <c r="BC592"/>
  <c r="G18" i="9"/>
  <c r="BB591" i="10"/>
  <c r="BB592"/>
  <c r="F18" i="9"/>
  <c r="K591" i="10"/>
  <c r="K592"/>
  <c r="I591"/>
  <c r="I592"/>
  <c r="G591"/>
  <c r="BA591"/>
  <c r="BA592"/>
  <c r="E18" i="9"/>
  <c r="B18"/>
  <c r="A18"/>
  <c r="BD582" i="10"/>
  <c r="BC582"/>
  <c r="BB582"/>
  <c r="BA582"/>
  <c r="K582"/>
  <c r="I582"/>
  <c r="G582"/>
  <c r="BE582"/>
  <c r="BE580"/>
  <c r="BD580"/>
  <c r="BC580"/>
  <c r="BB580"/>
  <c r="K580"/>
  <c r="I580"/>
  <c r="G580"/>
  <c r="BA580"/>
  <c r="BE578"/>
  <c r="BD578"/>
  <c r="BC578"/>
  <c r="BB578"/>
  <c r="K578"/>
  <c r="I578"/>
  <c r="G578"/>
  <c r="BA578"/>
  <c r="BE576"/>
  <c r="BD576"/>
  <c r="BC576"/>
  <c r="BB576"/>
  <c r="K576"/>
  <c r="I576"/>
  <c r="G576"/>
  <c r="BA576"/>
  <c r="BE574"/>
  <c r="BD574"/>
  <c r="BC574"/>
  <c r="BB574"/>
  <c r="K574"/>
  <c r="I574"/>
  <c r="G574"/>
  <c r="BA574"/>
  <c r="BE572"/>
  <c r="BD572"/>
  <c r="BC572"/>
  <c r="BB572"/>
  <c r="K572"/>
  <c r="I572"/>
  <c r="BA572"/>
  <c r="BE570"/>
  <c r="BD570"/>
  <c r="BC570"/>
  <c r="BB570"/>
  <c r="K570"/>
  <c r="I570"/>
  <c r="G570"/>
  <c r="BA570"/>
  <c r="BE568"/>
  <c r="BD568"/>
  <c r="BC568"/>
  <c r="BB568"/>
  <c r="K568"/>
  <c r="I568"/>
  <c r="G568"/>
  <c r="BA568"/>
  <c r="BE565"/>
  <c r="BD565"/>
  <c r="BC565"/>
  <c r="BB565"/>
  <c r="K565"/>
  <c r="I565"/>
  <c r="I589"/>
  <c r="G565"/>
  <c r="BA565"/>
  <c r="BE560"/>
  <c r="BD560"/>
  <c r="BC560"/>
  <c r="BB560"/>
  <c r="K560"/>
  <c r="I560"/>
  <c r="G560"/>
  <c r="BA560"/>
  <c r="BE558"/>
  <c r="BD558"/>
  <c r="BC558"/>
  <c r="BB558"/>
  <c r="K558"/>
  <c r="I558"/>
  <c r="G558"/>
  <c r="BA558"/>
  <c r="BE556"/>
  <c r="BD556"/>
  <c r="BC556"/>
  <c r="BB556"/>
  <c r="K556"/>
  <c r="I556"/>
  <c r="G556"/>
  <c r="B17" i="9"/>
  <c r="A17"/>
  <c r="K589" i="10"/>
  <c r="BE552"/>
  <c r="BD552"/>
  <c r="BC552"/>
  <c r="BB552"/>
  <c r="K552"/>
  <c r="I552"/>
  <c r="G552"/>
  <c r="BA552"/>
  <c r="BE550"/>
  <c r="BD550"/>
  <c r="BC550"/>
  <c r="BB550"/>
  <c r="K550"/>
  <c r="I550"/>
  <c r="G550"/>
  <c r="BA550"/>
  <c r="BE548"/>
  <c r="BD548"/>
  <c r="BC548"/>
  <c r="BB548"/>
  <c r="K548"/>
  <c r="I548"/>
  <c r="G548"/>
  <c r="BA548"/>
  <c r="BE546"/>
  <c r="BD546"/>
  <c r="BC546"/>
  <c r="BB546"/>
  <c r="K546"/>
  <c r="I546"/>
  <c r="G546"/>
  <c r="BA546"/>
  <c r="BE544"/>
  <c r="BD544"/>
  <c r="BC544"/>
  <c r="BB544"/>
  <c r="K544"/>
  <c r="I544"/>
  <c r="G544"/>
  <c r="BA544"/>
  <c r="BE538"/>
  <c r="BD538"/>
  <c r="BC538"/>
  <c r="BB538"/>
  <c r="K538"/>
  <c r="I538"/>
  <c r="G538"/>
  <c r="BA538"/>
  <c r="BE536"/>
  <c r="BD536"/>
  <c r="BC536"/>
  <c r="BB536"/>
  <c r="K536"/>
  <c r="I536"/>
  <c r="G536"/>
  <c r="BA536"/>
  <c r="BE534"/>
  <c r="BD534"/>
  <c r="BC534"/>
  <c r="BB534"/>
  <c r="K534"/>
  <c r="I534"/>
  <c r="G534"/>
  <c r="BA534"/>
  <c r="BE532"/>
  <c r="BD532"/>
  <c r="BC532"/>
  <c r="BB532"/>
  <c r="K532"/>
  <c r="I532"/>
  <c r="G532"/>
  <c r="BA532"/>
  <c r="BE530"/>
  <c r="BD530"/>
  <c r="BC530"/>
  <c r="BB530"/>
  <c r="K530"/>
  <c r="I530"/>
  <c r="G530"/>
  <c r="BA530"/>
  <c r="BE524"/>
  <c r="BD524"/>
  <c r="BC524"/>
  <c r="BB524"/>
  <c r="K524"/>
  <c r="I524"/>
  <c r="I554"/>
  <c r="G524"/>
  <c r="B16" i="9"/>
  <c r="A16"/>
  <c r="K554" i="10"/>
  <c r="BE520"/>
  <c r="BD520"/>
  <c r="BC520"/>
  <c r="BB520"/>
  <c r="K520"/>
  <c r="I520"/>
  <c r="G520"/>
  <c r="BA520"/>
  <c r="BE518"/>
  <c r="BD518"/>
  <c r="BC518"/>
  <c r="BB518"/>
  <c r="K518"/>
  <c r="I518"/>
  <c r="I522"/>
  <c r="G518"/>
  <c r="BA518"/>
  <c r="BE516"/>
  <c r="BD516"/>
  <c r="BC516"/>
  <c r="BC522"/>
  <c r="G15" i="9"/>
  <c r="BB516" i="10"/>
  <c r="K516"/>
  <c r="I516"/>
  <c r="G516"/>
  <c r="BA516"/>
  <c r="BA522"/>
  <c r="E15" i="9"/>
  <c r="B15"/>
  <c r="A15"/>
  <c r="BB522" i="10"/>
  <c r="F15" i="9"/>
  <c r="BE508" i="10"/>
  <c r="BD508"/>
  <c r="BC508"/>
  <c r="BB508"/>
  <c r="K508"/>
  <c r="I508"/>
  <c r="G508"/>
  <c r="BA508"/>
  <c r="BE506"/>
  <c r="BD506"/>
  <c r="BC506"/>
  <c r="BB506"/>
  <c r="K506"/>
  <c r="I506"/>
  <c r="G506"/>
  <c r="BA506"/>
  <c r="BE503"/>
  <c r="BD503"/>
  <c r="BC503"/>
  <c r="BB503"/>
  <c r="K503"/>
  <c r="I503"/>
  <c r="G503"/>
  <c r="BA503"/>
  <c r="BE496"/>
  <c r="BD496"/>
  <c r="BC496"/>
  <c r="BB496"/>
  <c r="K496"/>
  <c r="I496"/>
  <c r="G496"/>
  <c r="BA496"/>
  <c r="BE490"/>
  <c r="BD490"/>
  <c r="BC490"/>
  <c r="BB490"/>
  <c r="K490"/>
  <c r="I490"/>
  <c r="G490"/>
  <c r="BA490"/>
  <c r="BE484"/>
  <c r="BD484"/>
  <c r="BC484"/>
  <c r="BB484"/>
  <c r="K484"/>
  <c r="I484"/>
  <c r="G484"/>
  <c r="BA484"/>
  <c r="BE479"/>
  <c r="BD479"/>
  <c r="BC479"/>
  <c r="BB479"/>
  <c r="K479"/>
  <c r="I479"/>
  <c r="G479"/>
  <c r="BA479"/>
  <c r="BE477"/>
  <c r="BD477"/>
  <c r="BC477"/>
  <c r="BB477"/>
  <c r="K477"/>
  <c r="I477"/>
  <c r="G477"/>
  <c r="BA477"/>
  <c r="BE475"/>
  <c r="BD475"/>
  <c r="BC475"/>
  <c r="BB475"/>
  <c r="K475"/>
  <c r="I475"/>
  <c r="G475"/>
  <c r="BA475"/>
  <c r="BE473"/>
  <c r="BD473"/>
  <c r="BC473"/>
  <c r="BB473"/>
  <c r="K473"/>
  <c r="I473"/>
  <c r="G473"/>
  <c r="BA473"/>
  <c r="BE470"/>
  <c r="BD470"/>
  <c r="BC470"/>
  <c r="BB470"/>
  <c r="K470"/>
  <c r="I470"/>
  <c r="G470"/>
  <c r="BA470"/>
  <c r="BE468"/>
  <c r="BD468"/>
  <c r="BC468"/>
  <c r="BB468"/>
  <c r="K468"/>
  <c r="I468"/>
  <c r="G468"/>
  <c r="BA468"/>
  <c r="BE465"/>
  <c r="BD465"/>
  <c r="BC465"/>
  <c r="BB465"/>
  <c r="K465"/>
  <c r="K514"/>
  <c r="I465"/>
  <c r="G465"/>
  <c r="BA465"/>
  <c r="BE461"/>
  <c r="BD461"/>
  <c r="BC461"/>
  <c r="BB461"/>
  <c r="K461"/>
  <c r="I461"/>
  <c r="G461"/>
  <c r="BA461"/>
  <c r="BE456"/>
  <c r="BD456"/>
  <c r="BC456"/>
  <c r="BB456"/>
  <c r="K456"/>
  <c r="I456"/>
  <c r="G456"/>
  <c r="BA456"/>
  <c r="BE448"/>
  <c r="BD448"/>
  <c r="BC448"/>
  <c r="BB448"/>
  <c r="K448"/>
  <c r="I448"/>
  <c r="G448"/>
  <c r="BA448"/>
  <c r="B14" i="9"/>
  <c r="A14"/>
  <c r="BE444" i="10"/>
  <c r="BD444"/>
  <c r="BC444"/>
  <c r="BB444"/>
  <c r="K444"/>
  <c r="I444"/>
  <c r="G444"/>
  <c r="BA444"/>
  <c r="BE439"/>
  <c r="BD439"/>
  <c r="BC439"/>
  <c r="BB439"/>
  <c r="K439"/>
  <c r="I439"/>
  <c r="G439"/>
  <c r="BA439"/>
  <c r="BE437"/>
  <c r="BD437"/>
  <c r="BC437"/>
  <c r="BB437"/>
  <c r="K437"/>
  <c r="I437"/>
  <c r="G437"/>
  <c r="BA437"/>
  <c r="BE435"/>
  <c r="BE446"/>
  <c r="I13" i="9"/>
  <c r="BD435" i="10"/>
  <c r="BC435"/>
  <c r="BB435"/>
  <c r="K435"/>
  <c r="I435"/>
  <c r="G435"/>
  <c r="BA435"/>
  <c r="BE432"/>
  <c r="BD432"/>
  <c r="BD446"/>
  <c r="H13" i="9"/>
  <c r="BC432" i="10"/>
  <c r="BB432"/>
  <c r="K432"/>
  <c r="I432"/>
  <c r="I446"/>
  <c r="G432"/>
  <c r="B13" i="9"/>
  <c r="A13"/>
  <c r="K446" i="10"/>
  <c r="BE425"/>
  <c r="BD425"/>
  <c r="BC425"/>
  <c r="BB425"/>
  <c r="K425"/>
  <c r="I425"/>
  <c r="G425"/>
  <c r="BA425"/>
  <c r="BE420"/>
  <c r="BD420"/>
  <c r="BC420"/>
  <c r="BB420"/>
  <c r="K420"/>
  <c r="I420"/>
  <c r="G420"/>
  <c r="BA420"/>
  <c r="BE365"/>
  <c r="BD365"/>
  <c r="BC365"/>
  <c r="BB365"/>
  <c r="K365"/>
  <c r="I365"/>
  <c r="G365"/>
  <c r="BA365"/>
  <c r="BE346"/>
  <c r="BD346"/>
  <c r="BC346"/>
  <c r="BB346"/>
  <c r="K346"/>
  <c r="I346"/>
  <c r="G346"/>
  <c r="BA346"/>
  <c r="BE343"/>
  <c r="BD343"/>
  <c r="BC343"/>
  <c r="BB343"/>
  <c r="K343"/>
  <c r="I343"/>
  <c r="G343"/>
  <c r="BA343"/>
  <c r="BE337"/>
  <c r="BD337"/>
  <c r="BD430"/>
  <c r="H12" i="9"/>
  <c r="BC337" i="10"/>
  <c r="BB337"/>
  <c r="K337"/>
  <c r="I337"/>
  <c r="G337"/>
  <c r="BA337"/>
  <c r="BE335"/>
  <c r="BD335"/>
  <c r="BC335"/>
  <c r="BB335"/>
  <c r="K335"/>
  <c r="I335"/>
  <c r="G335"/>
  <c r="BA335"/>
  <c r="BE327"/>
  <c r="BD327"/>
  <c r="BC327"/>
  <c r="BB327"/>
  <c r="K327"/>
  <c r="I327"/>
  <c r="G327"/>
  <c r="BA327"/>
  <c r="BE319"/>
  <c r="BD319"/>
  <c r="BC319"/>
  <c r="BB319"/>
  <c r="K319"/>
  <c r="I319"/>
  <c r="G319"/>
  <c r="BA319"/>
  <c r="BE317"/>
  <c r="BD317"/>
  <c r="BC317"/>
  <c r="BB317"/>
  <c r="K317"/>
  <c r="I317"/>
  <c r="G317"/>
  <c r="BA317"/>
  <c r="BE313"/>
  <c r="BD313"/>
  <c r="BC313"/>
  <c r="BC430"/>
  <c r="G12" i="9"/>
  <c r="BB313" i="10"/>
  <c r="K313"/>
  <c r="I313"/>
  <c r="I430"/>
  <c r="G313"/>
  <c r="BA313"/>
  <c r="B12" i="9"/>
  <c r="A12"/>
  <c r="K430" i="10"/>
  <c r="BE309"/>
  <c r="BD309"/>
  <c r="BC309"/>
  <c r="BB309"/>
  <c r="K309"/>
  <c r="I309"/>
  <c r="G309"/>
  <c r="BA309"/>
  <c r="BE307"/>
  <c r="BD307"/>
  <c r="BC307"/>
  <c r="BB307"/>
  <c r="K307"/>
  <c r="I307"/>
  <c r="G307"/>
  <c r="BA307"/>
  <c r="BE304"/>
  <c r="BD304"/>
  <c r="BC304"/>
  <c r="BB304"/>
  <c r="K304"/>
  <c r="I304"/>
  <c r="G304"/>
  <c r="BA304"/>
  <c r="BE302"/>
  <c r="BD302"/>
  <c r="BC302"/>
  <c r="BB302"/>
  <c r="K302"/>
  <c r="I302"/>
  <c r="G302"/>
  <c r="BA302"/>
  <c r="BE300"/>
  <c r="BD300"/>
  <c r="BC300"/>
  <c r="BB300"/>
  <c r="K300"/>
  <c r="I300"/>
  <c r="G300"/>
  <c r="BA300"/>
  <c r="BE297"/>
  <c r="BD297"/>
  <c r="BC297"/>
  <c r="BB297"/>
  <c r="K297"/>
  <c r="I297"/>
  <c r="G297"/>
  <c r="BA297"/>
  <c r="BE293"/>
  <c r="BD293"/>
  <c r="BC293"/>
  <c r="BB293"/>
  <c r="K293"/>
  <c r="I293"/>
  <c r="G293"/>
  <c r="BA293"/>
  <c r="BE291"/>
  <c r="BD291"/>
  <c r="BC291"/>
  <c r="BB291"/>
  <c r="K291"/>
  <c r="I291"/>
  <c r="G291"/>
  <c r="BA291"/>
  <c r="BE289"/>
  <c r="BD289"/>
  <c r="BC289"/>
  <c r="BB289"/>
  <c r="K289"/>
  <c r="I289"/>
  <c r="I311"/>
  <c r="G289"/>
  <c r="BA289"/>
  <c r="B11" i="9"/>
  <c r="A11"/>
  <c r="BE285" i="10"/>
  <c r="BD285"/>
  <c r="BC285"/>
  <c r="BB285"/>
  <c r="K285"/>
  <c r="I285"/>
  <c r="G285"/>
  <c r="BA285"/>
  <c r="BE283"/>
  <c r="BD283"/>
  <c r="BC283"/>
  <c r="BB283"/>
  <c r="K283"/>
  <c r="I283"/>
  <c r="G283"/>
  <c r="BA283"/>
  <c r="BE280"/>
  <c r="BD280"/>
  <c r="BC280"/>
  <c r="BB280"/>
  <c r="K280"/>
  <c r="I280"/>
  <c r="G280"/>
  <c r="BA280"/>
  <c r="BE278"/>
  <c r="BD278"/>
  <c r="BC278"/>
  <c r="BB278"/>
  <c r="K278"/>
  <c r="I278"/>
  <c r="G278"/>
  <c r="BA278"/>
  <c r="BE273"/>
  <c r="BD273"/>
  <c r="BC273"/>
  <c r="BB273"/>
  <c r="K273"/>
  <c r="I273"/>
  <c r="G273"/>
  <c r="BA273"/>
  <c r="BE270"/>
  <c r="BD270"/>
  <c r="BC270"/>
  <c r="BB270"/>
  <c r="K270"/>
  <c r="I270"/>
  <c r="G270"/>
  <c r="BA270"/>
  <c r="BE267"/>
  <c r="BD267"/>
  <c r="BC267"/>
  <c r="BB267"/>
  <c r="K267"/>
  <c r="I267"/>
  <c r="G267"/>
  <c r="BA267"/>
  <c r="BE265"/>
  <c r="BD265"/>
  <c r="BC265"/>
  <c r="BB265"/>
  <c r="K265"/>
  <c r="I265"/>
  <c r="G265"/>
  <c r="BA265"/>
  <c r="BE262"/>
  <c r="BD262"/>
  <c r="BC262"/>
  <c r="BB262"/>
  <c r="K262"/>
  <c r="I262"/>
  <c r="G262"/>
  <c r="BA262"/>
  <c r="BE258"/>
  <c r="BD258"/>
  <c r="BC258"/>
  <c r="BB258"/>
  <c r="K258"/>
  <c r="I258"/>
  <c r="G258"/>
  <c r="BA258"/>
  <c r="BE256"/>
  <c r="BD256"/>
  <c r="BC256"/>
  <c r="BB256"/>
  <c r="K256"/>
  <c r="I256"/>
  <c r="G256"/>
  <c r="BA256"/>
  <c r="BE248"/>
  <c r="BD248"/>
  <c r="BC248"/>
  <c r="BB248"/>
  <c r="K248"/>
  <c r="I248"/>
  <c r="G248"/>
  <c r="BA248"/>
  <c r="BE240"/>
  <c r="BD240"/>
  <c r="BC240"/>
  <c r="BB240"/>
  <c r="K240"/>
  <c r="I240"/>
  <c r="G240"/>
  <c r="BA240"/>
  <c r="BE237"/>
  <c r="BD237"/>
  <c r="BC237"/>
  <c r="BB237"/>
  <c r="K237"/>
  <c r="I237"/>
  <c r="G237"/>
  <c r="BA237"/>
  <c r="BE234"/>
  <c r="BD234"/>
  <c r="BC234"/>
  <c r="BB234"/>
  <c r="K234"/>
  <c r="I234"/>
  <c r="G234"/>
  <c r="BA234"/>
  <c r="BE231"/>
  <c r="BD231"/>
  <c r="BC231"/>
  <c r="BB231"/>
  <c r="K231"/>
  <c r="I231"/>
  <c r="G231"/>
  <c r="BA231"/>
  <c r="BE228"/>
  <c r="BD228"/>
  <c r="BC228"/>
  <c r="BB228"/>
  <c r="K228"/>
  <c r="I228"/>
  <c r="G228"/>
  <c r="BA228"/>
  <c r="BE225"/>
  <c r="BD225"/>
  <c r="BC225"/>
  <c r="BB225"/>
  <c r="K225"/>
  <c r="I225"/>
  <c r="G225"/>
  <c r="BA225"/>
  <c r="BE223"/>
  <c r="BD223"/>
  <c r="BC223"/>
  <c r="BB223"/>
  <c r="K223"/>
  <c r="I223"/>
  <c r="G223"/>
  <c r="BA223"/>
  <c r="BE219"/>
  <c r="BD219"/>
  <c r="BC219"/>
  <c r="BB219"/>
  <c r="K219"/>
  <c r="I219"/>
  <c r="G219"/>
  <c r="BA219"/>
  <c r="BE217"/>
  <c r="BD217"/>
  <c r="BC217"/>
  <c r="BB217"/>
  <c r="K217"/>
  <c r="I217"/>
  <c r="G217"/>
  <c r="BA217"/>
  <c r="BE210"/>
  <c r="BD210"/>
  <c r="BC210"/>
  <c r="BB210"/>
  <c r="K210"/>
  <c r="K287"/>
  <c r="I210"/>
  <c r="G210"/>
  <c r="BA210"/>
  <c r="BE206"/>
  <c r="BD206"/>
  <c r="BC206"/>
  <c r="BB206"/>
  <c r="K206"/>
  <c r="I206"/>
  <c r="G206"/>
  <c r="BA206"/>
  <c r="B10" i="9"/>
  <c r="A10"/>
  <c r="BE201" i="10"/>
  <c r="BD201"/>
  <c r="BC201"/>
  <c r="BB201"/>
  <c r="K201"/>
  <c r="I201"/>
  <c r="G201"/>
  <c r="BA201"/>
  <c r="BE198"/>
  <c r="BD198"/>
  <c r="BC198"/>
  <c r="BB198"/>
  <c r="K198"/>
  <c r="I198"/>
  <c r="G198"/>
  <c r="BA198"/>
  <c r="BE196"/>
  <c r="BD196"/>
  <c r="BC196"/>
  <c r="BB196"/>
  <c r="K196"/>
  <c r="I196"/>
  <c r="G196"/>
  <c r="BA196"/>
  <c r="BE192"/>
  <c r="BD192"/>
  <c r="BC192"/>
  <c r="BB192"/>
  <c r="K192"/>
  <c r="I192"/>
  <c r="G192"/>
  <c r="BA192"/>
  <c r="BE189"/>
  <c r="BD189"/>
  <c r="BC189"/>
  <c r="BB189"/>
  <c r="K189"/>
  <c r="I189"/>
  <c r="G189"/>
  <c r="BA189"/>
  <c r="BE185"/>
  <c r="BD185"/>
  <c r="BC185"/>
  <c r="BB185"/>
  <c r="K185"/>
  <c r="I185"/>
  <c r="G185"/>
  <c r="BA185"/>
  <c r="BE182"/>
  <c r="BD182"/>
  <c r="BC182"/>
  <c r="BB182"/>
  <c r="K182"/>
  <c r="I182"/>
  <c r="G182"/>
  <c r="BA182"/>
  <c r="BE179"/>
  <c r="BD179"/>
  <c r="BC179"/>
  <c r="BB179"/>
  <c r="K179"/>
  <c r="I179"/>
  <c r="G179"/>
  <c r="BA179"/>
  <c r="BE177"/>
  <c r="BD177"/>
  <c r="BC177"/>
  <c r="BB177"/>
  <c r="K177"/>
  <c r="I177"/>
  <c r="G177"/>
  <c r="BA177"/>
  <c r="BE174"/>
  <c r="BD174"/>
  <c r="BC174"/>
  <c r="BB174"/>
  <c r="K174"/>
  <c r="I174"/>
  <c r="G174"/>
  <c r="BA174"/>
  <c r="BE172"/>
  <c r="BD172"/>
  <c r="BC172"/>
  <c r="BB172"/>
  <c r="K172"/>
  <c r="I172"/>
  <c r="G172"/>
  <c r="BA172"/>
  <c r="BE168"/>
  <c r="BD168"/>
  <c r="BC168"/>
  <c r="BB168"/>
  <c r="K168"/>
  <c r="I168"/>
  <c r="G168"/>
  <c r="BA168"/>
  <c r="BE164"/>
  <c r="BD164"/>
  <c r="BC164"/>
  <c r="BB164"/>
  <c r="K164"/>
  <c r="I164"/>
  <c r="G164"/>
  <c r="BA164"/>
  <c r="BE162"/>
  <c r="BD162"/>
  <c r="BC162"/>
  <c r="BB162"/>
  <c r="K162"/>
  <c r="I162"/>
  <c r="G162"/>
  <c r="BA162"/>
  <c r="BE160"/>
  <c r="BD160"/>
  <c r="BC160"/>
  <c r="BB160"/>
  <c r="K160"/>
  <c r="I160"/>
  <c r="G160"/>
  <c r="BA160"/>
  <c r="BE158"/>
  <c r="BD158"/>
  <c r="BC158"/>
  <c r="BB158"/>
  <c r="K158"/>
  <c r="I158"/>
  <c r="G158"/>
  <c r="BA158"/>
  <c r="BE156"/>
  <c r="BD156"/>
  <c r="BC156"/>
  <c r="BB156"/>
  <c r="K156"/>
  <c r="I156"/>
  <c r="G156"/>
  <c r="BA156"/>
  <c r="BE153"/>
  <c r="BD153"/>
  <c r="BC153"/>
  <c r="BB153"/>
  <c r="K153"/>
  <c r="K204"/>
  <c r="I153"/>
  <c r="G153"/>
  <c r="BA153"/>
  <c r="BE151"/>
  <c r="BD151"/>
  <c r="BC151"/>
  <c r="BB151"/>
  <c r="K151"/>
  <c r="I151"/>
  <c r="I204"/>
  <c r="G151"/>
  <c r="BA151"/>
  <c r="BE149"/>
  <c r="BD149"/>
  <c r="BC149"/>
  <c r="BB149"/>
  <c r="K149"/>
  <c r="I149"/>
  <c r="G149"/>
  <c r="BA149"/>
  <c r="BE147"/>
  <c r="BD147"/>
  <c r="BC147"/>
  <c r="BB147"/>
  <c r="K147"/>
  <c r="I147"/>
  <c r="G147"/>
  <c r="BA147"/>
  <c r="BE145"/>
  <c r="BD145"/>
  <c r="BC145"/>
  <c r="BB145"/>
  <c r="K145"/>
  <c r="I145"/>
  <c r="G145"/>
  <c r="BA145"/>
  <c r="BE143"/>
  <c r="BD143"/>
  <c r="BC143"/>
  <c r="BB143"/>
  <c r="K143"/>
  <c r="I143"/>
  <c r="G143"/>
  <c r="BA143"/>
  <c r="BE141"/>
  <c r="BD141"/>
  <c r="BC141"/>
  <c r="BB141"/>
  <c r="K141"/>
  <c r="I141"/>
  <c r="G141"/>
  <c r="BA141"/>
  <c r="BE135"/>
  <c r="BD135"/>
  <c r="BC135"/>
  <c r="BB135"/>
  <c r="K135"/>
  <c r="I135"/>
  <c r="G135"/>
  <c r="BA135"/>
  <c r="BE132"/>
  <c r="BD132"/>
  <c r="BC132"/>
  <c r="BB132"/>
  <c r="K132"/>
  <c r="I132"/>
  <c r="G132"/>
  <c r="BA132"/>
  <c r="BE126"/>
  <c r="BD126"/>
  <c r="BC126"/>
  <c r="BB126"/>
  <c r="K126"/>
  <c r="I126"/>
  <c r="G126"/>
  <c r="BA126"/>
  <c r="BE124"/>
  <c r="BD124"/>
  <c r="BC124"/>
  <c r="BB124"/>
  <c r="K124"/>
  <c r="I124"/>
  <c r="G124"/>
  <c r="BA124"/>
  <c r="BE119"/>
  <c r="BD119"/>
  <c r="BC119"/>
  <c r="BB119"/>
  <c r="K119"/>
  <c r="I119"/>
  <c r="G119"/>
  <c r="BA119"/>
  <c r="B9" i="9"/>
  <c r="A9"/>
  <c r="BE115" i="10"/>
  <c r="BD115"/>
  <c r="BC115"/>
  <c r="BB115"/>
  <c r="K115"/>
  <c r="I115"/>
  <c r="G115"/>
  <c r="BA115"/>
  <c r="BE113"/>
  <c r="BD113"/>
  <c r="BC113"/>
  <c r="BB113"/>
  <c r="K113"/>
  <c r="I113"/>
  <c r="G113"/>
  <c r="BA113"/>
  <c r="BE111"/>
  <c r="BD111"/>
  <c r="BC111"/>
  <c r="BB111"/>
  <c r="K111"/>
  <c r="I111"/>
  <c r="G111"/>
  <c r="BA111"/>
  <c r="BE109"/>
  <c r="BD109"/>
  <c r="BC109"/>
  <c r="BB109"/>
  <c r="K109"/>
  <c r="I109"/>
  <c r="G109"/>
  <c r="BA109"/>
  <c r="BE107"/>
  <c r="BD107"/>
  <c r="BC107"/>
  <c r="BB107"/>
  <c r="K107"/>
  <c r="I107"/>
  <c r="G107"/>
  <c r="BA107"/>
  <c r="BE97"/>
  <c r="BD97"/>
  <c r="BC97"/>
  <c r="BB97"/>
  <c r="K97"/>
  <c r="I97"/>
  <c r="G97"/>
  <c r="BA97"/>
  <c r="BE95"/>
  <c r="BD95"/>
  <c r="BC95"/>
  <c r="BB95"/>
  <c r="K95"/>
  <c r="I95"/>
  <c r="G95"/>
  <c r="BA95"/>
  <c r="BE93"/>
  <c r="BD93"/>
  <c r="BC93"/>
  <c r="BB93"/>
  <c r="K93"/>
  <c r="I93"/>
  <c r="G93"/>
  <c r="BA93"/>
  <c r="BE76"/>
  <c r="BD76"/>
  <c r="BC76"/>
  <c r="BB76"/>
  <c r="K76"/>
  <c r="I76"/>
  <c r="G76"/>
  <c r="BA76"/>
  <c r="BE74"/>
  <c r="BD74"/>
  <c r="BC74"/>
  <c r="BB74"/>
  <c r="K74"/>
  <c r="I74"/>
  <c r="G74"/>
  <c r="BA74"/>
  <c r="BE71"/>
  <c r="BD71"/>
  <c r="BC71"/>
  <c r="BB71"/>
  <c r="K71"/>
  <c r="I71"/>
  <c r="G71"/>
  <c r="BA71"/>
  <c r="BE68"/>
  <c r="BD68"/>
  <c r="BC68"/>
  <c r="BB68"/>
  <c r="K68"/>
  <c r="I68"/>
  <c r="G68"/>
  <c r="BA68"/>
  <c r="BE66"/>
  <c r="BD66"/>
  <c r="BC66"/>
  <c r="BB66"/>
  <c r="K66"/>
  <c r="I66"/>
  <c r="G66"/>
  <c r="BA66"/>
  <c r="BE64"/>
  <c r="BD64"/>
  <c r="BC64"/>
  <c r="BB64"/>
  <c r="K64"/>
  <c r="I64"/>
  <c r="G64"/>
  <c r="BA64"/>
  <c r="BE61"/>
  <c r="BD61"/>
  <c r="BC61"/>
  <c r="BB61"/>
  <c r="K61"/>
  <c r="I61"/>
  <c r="G61"/>
  <c r="BA61"/>
  <c r="BE48"/>
  <c r="BE117"/>
  <c r="I8" i="9"/>
  <c r="BD48" i="10"/>
  <c r="BC48"/>
  <c r="BB48"/>
  <c r="BB117"/>
  <c r="F8" i="9"/>
  <c r="K48" i="10"/>
  <c r="K117"/>
  <c r="I48"/>
  <c r="G48"/>
  <c r="BA48"/>
  <c r="B8" i="9"/>
  <c r="A8"/>
  <c r="BD117" i="10"/>
  <c r="H8" i="9"/>
  <c r="BC117" i="10"/>
  <c r="G8" i="9"/>
  <c r="I117" i="10"/>
  <c r="G117"/>
  <c r="BE45"/>
  <c r="BD45"/>
  <c r="BC45"/>
  <c r="BB45"/>
  <c r="K45"/>
  <c r="I45"/>
  <c r="G45"/>
  <c r="BA45"/>
  <c r="BE43"/>
  <c r="BD43"/>
  <c r="BC43"/>
  <c r="BB43"/>
  <c r="K43"/>
  <c r="I43"/>
  <c r="G43"/>
  <c r="BA43"/>
  <c r="BE39"/>
  <c r="BD39"/>
  <c r="BC39"/>
  <c r="BB39"/>
  <c r="K39"/>
  <c r="I39"/>
  <c r="G39"/>
  <c r="BA39"/>
  <c r="BE37"/>
  <c r="BD37"/>
  <c r="BC37"/>
  <c r="BB37"/>
  <c r="K37"/>
  <c r="I37"/>
  <c r="G37"/>
  <c r="BA37"/>
  <c r="BE35"/>
  <c r="BD35"/>
  <c r="BC35"/>
  <c r="BB35"/>
  <c r="K35"/>
  <c r="I35"/>
  <c r="G35"/>
  <c r="BA35"/>
  <c r="BE33"/>
  <c r="BD33"/>
  <c r="BC33"/>
  <c r="BB33"/>
  <c r="K33"/>
  <c r="I33"/>
  <c r="G33"/>
  <c r="BA33"/>
  <c r="BE31"/>
  <c r="BD31"/>
  <c r="BC31"/>
  <c r="BB31"/>
  <c r="K31"/>
  <c r="I31"/>
  <c r="G31"/>
  <c r="BA31"/>
  <c r="BE29"/>
  <c r="BD29"/>
  <c r="BC29"/>
  <c r="BB29"/>
  <c r="K29"/>
  <c r="I29"/>
  <c r="G29"/>
  <c r="BA29"/>
  <c r="BE27"/>
  <c r="BD27"/>
  <c r="BC27"/>
  <c r="BB27"/>
  <c r="K27"/>
  <c r="I27"/>
  <c r="G27"/>
  <c r="BA27"/>
  <c r="BE20"/>
  <c r="BD20"/>
  <c r="BC20"/>
  <c r="BB20"/>
  <c r="K20"/>
  <c r="I20"/>
  <c r="G20"/>
  <c r="BA20"/>
  <c r="BE18"/>
  <c r="BD18"/>
  <c r="BC18"/>
  <c r="BB18"/>
  <c r="K18"/>
  <c r="I18"/>
  <c r="G18"/>
  <c r="BA18"/>
  <c r="BE13"/>
  <c r="BD13"/>
  <c r="BC13"/>
  <c r="BC46"/>
  <c r="G7" i="9"/>
  <c r="BB13" i="10"/>
  <c r="K13"/>
  <c r="I13"/>
  <c r="G13"/>
  <c r="BA13"/>
  <c r="BE11"/>
  <c r="BD11"/>
  <c r="BC11"/>
  <c r="BB11"/>
  <c r="BB46"/>
  <c r="F7" i="9"/>
  <c r="K11" i="10"/>
  <c r="I11"/>
  <c r="G11"/>
  <c r="BA11"/>
  <c r="BE8"/>
  <c r="BE46"/>
  <c r="I7" i="9"/>
  <c r="BD8" i="10"/>
  <c r="BC8"/>
  <c r="BB8"/>
  <c r="K8"/>
  <c r="K46"/>
  <c r="I8"/>
  <c r="G8"/>
  <c r="BA8"/>
  <c r="B7" i="9"/>
  <c r="A7"/>
  <c r="E4" i="10"/>
  <c r="F3"/>
  <c r="C33" i="8"/>
  <c r="F33"/>
  <c r="C31"/>
  <c r="G7"/>
  <c r="G21" i="5"/>
  <c r="D21"/>
  <c r="D20"/>
  <c r="G20"/>
  <c r="D19"/>
  <c r="G19"/>
  <c r="D18"/>
  <c r="G18"/>
  <c r="D17"/>
  <c r="G17"/>
  <c r="D16"/>
  <c r="G16"/>
  <c r="D15"/>
  <c r="G15"/>
  <c r="BE153" i="7"/>
  <c r="BD153"/>
  <c r="BC153"/>
  <c r="BA153"/>
  <c r="K153"/>
  <c r="I153"/>
  <c r="G153"/>
  <c r="BB153"/>
  <c r="BE152"/>
  <c r="BD152"/>
  <c r="BC152"/>
  <c r="BA152"/>
  <c r="K152"/>
  <c r="I152"/>
  <c r="G152"/>
  <c r="BB152"/>
  <c r="BE139"/>
  <c r="BD139"/>
  <c r="BC139"/>
  <c r="BA139"/>
  <c r="K139"/>
  <c r="I139"/>
  <c r="G139"/>
  <c r="BB139"/>
  <c r="BE137"/>
  <c r="BD137"/>
  <c r="BC137"/>
  <c r="BA137"/>
  <c r="K137"/>
  <c r="K154"/>
  <c r="I137"/>
  <c r="G137"/>
  <c r="BB137"/>
  <c r="BE135"/>
  <c r="BD135"/>
  <c r="BD154"/>
  <c r="H12" i="6"/>
  <c r="BC135" i="7"/>
  <c r="BA135"/>
  <c r="K135"/>
  <c r="I135"/>
  <c r="G135"/>
  <c r="BB135"/>
  <c r="BE130"/>
  <c r="BD130"/>
  <c r="BC130"/>
  <c r="BA130"/>
  <c r="K130"/>
  <c r="I130"/>
  <c r="G130"/>
  <c r="G154"/>
  <c r="B12" i="6"/>
  <c r="A12"/>
  <c r="BE127" i="7"/>
  <c r="BD127"/>
  <c r="BC127"/>
  <c r="BA127"/>
  <c r="K127"/>
  <c r="I127"/>
  <c r="I128"/>
  <c r="G127"/>
  <c r="BB127"/>
  <c r="BE126"/>
  <c r="BD126"/>
  <c r="BD128"/>
  <c r="H11" i="6"/>
  <c r="BC126" i="7"/>
  <c r="BA126"/>
  <c r="K126"/>
  <c r="I126"/>
  <c r="G126"/>
  <c r="BB126"/>
  <c r="BE123"/>
  <c r="BD123"/>
  <c r="BC123"/>
  <c r="BA123"/>
  <c r="BA128"/>
  <c r="E11" i="6"/>
  <c r="K123" i="7"/>
  <c r="I123"/>
  <c r="G123"/>
  <c r="BB123"/>
  <c r="B11" i="6"/>
  <c r="A11"/>
  <c r="K128" i="7"/>
  <c r="BE119"/>
  <c r="BD119"/>
  <c r="BC119"/>
  <c r="BB119"/>
  <c r="K119"/>
  <c r="I119"/>
  <c r="G119"/>
  <c r="BA119"/>
  <c r="BE118"/>
  <c r="BD118"/>
  <c r="BC118"/>
  <c r="BB118"/>
  <c r="K118"/>
  <c r="I118"/>
  <c r="G118"/>
  <c r="BA118"/>
  <c r="BE116"/>
  <c r="BD116"/>
  <c r="BC116"/>
  <c r="BB116"/>
  <c r="K116"/>
  <c r="I116"/>
  <c r="G116"/>
  <c r="BA116"/>
  <c r="BE114"/>
  <c r="BD114"/>
  <c r="BC114"/>
  <c r="BB114"/>
  <c r="K114"/>
  <c r="I114"/>
  <c r="G114"/>
  <c r="BA114"/>
  <c r="BE112"/>
  <c r="BD112"/>
  <c r="BC112"/>
  <c r="BC121"/>
  <c r="G10" i="6"/>
  <c r="BB112" i="7"/>
  <c r="K112"/>
  <c r="I112"/>
  <c r="G112"/>
  <c r="BA112"/>
  <c r="BE110"/>
  <c r="BD110"/>
  <c r="BC110"/>
  <c r="BB110"/>
  <c r="BB121"/>
  <c r="F10" i="6"/>
  <c r="K110" i="7"/>
  <c r="K121"/>
  <c r="I110"/>
  <c r="I121"/>
  <c r="G110"/>
  <c r="B10" i="6"/>
  <c r="A10"/>
  <c r="BE107" i="7"/>
  <c r="BD107"/>
  <c r="BC107"/>
  <c r="BB107"/>
  <c r="K107"/>
  <c r="I107"/>
  <c r="G107"/>
  <c r="BA107"/>
  <c r="BE104"/>
  <c r="BD104"/>
  <c r="BC104"/>
  <c r="BB104"/>
  <c r="K104"/>
  <c r="I104"/>
  <c r="G104"/>
  <c r="BA104"/>
  <c r="BE102"/>
  <c r="BD102"/>
  <c r="BC102"/>
  <c r="BB102"/>
  <c r="K102"/>
  <c r="I102"/>
  <c r="G102"/>
  <c r="BA102"/>
  <c r="BE100"/>
  <c r="BD100"/>
  <c r="BC100"/>
  <c r="BB100"/>
  <c r="K100"/>
  <c r="I100"/>
  <c r="G100"/>
  <c r="BA100"/>
  <c r="B9" i="6"/>
  <c r="A9"/>
  <c r="G108" i="7"/>
  <c r="BE96"/>
  <c r="BD96"/>
  <c r="BC96"/>
  <c r="BB96"/>
  <c r="K96"/>
  <c r="I96"/>
  <c r="G96"/>
  <c r="BA96"/>
  <c r="BE94"/>
  <c r="BD94"/>
  <c r="BC94"/>
  <c r="BB94"/>
  <c r="K94"/>
  <c r="I94"/>
  <c r="G94"/>
  <c r="BA94"/>
  <c r="BE92"/>
  <c r="BD92"/>
  <c r="BC92"/>
  <c r="BB92"/>
  <c r="K92"/>
  <c r="I92"/>
  <c r="G92"/>
  <c r="BA92"/>
  <c r="BE90"/>
  <c r="BD90"/>
  <c r="BC90"/>
  <c r="BB90"/>
  <c r="K90"/>
  <c r="I90"/>
  <c r="G90"/>
  <c r="BA90"/>
  <c r="BE88"/>
  <c r="BD88"/>
  <c r="BC88"/>
  <c r="BB88"/>
  <c r="K88"/>
  <c r="I88"/>
  <c r="G88"/>
  <c r="BA88"/>
  <c r="BE86"/>
  <c r="BE98"/>
  <c r="I8" i="6"/>
  <c r="BD86" i="7"/>
  <c r="BC86"/>
  <c r="BB86"/>
  <c r="K86"/>
  <c r="K98"/>
  <c r="I86"/>
  <c r="G86"/>
  <c r="B8" i="6"/>
  <c r="A8"/>
  <c r="BE82" i="7"/>
  <c r="BD82"/>
  <c r="BC82"/>
  <c r="BB82"/>
  <c r="K82"/>
  <c r="I82"/>
  <c r="G82"/>
  <c r="BA82"/>
  <c r="BE80"/>
  <c r="BD80"/>
  <c r="BC80"/>
  <c r="BB80"/>
  <c r="K80"/>
  <c r="I80"/>
  <c r="G80"/>
  <c r="BA80"/>
  <c r="BE75"/>
  <c r="BD75"/>
  <c r="BC75"/>
  <c r="BB75"/>
  <c r="K75"/>
  <c r="I75"/>
  <c r="G75"/>
  <c r="BA75"/>
  <c r="BE73"/>
  <c r="BD73"/>
  <c r="BC73"/>
  <c r="BB73"/>
  <c r="K73"/>
  <c r="I73"/>
  <c r="G73"/>
  <c r="BA73"/>
  <c r="BE71"/>
  <c r="BD71"/>
  <c r="BC71"/>
  <c r="BB71"/>
  <c r="K71"/>
  <c r="I71"/>
  <c r="G71"/>
  <c r="BA71"/>
  <c r="BE69"/>
  <c r="BD69"/>
  <c r="BC69"/>
  <c r="BB69"/>
  <c r="K69"/>
  <c r="I69"/>
  <c r="G69"/>
  <c r="BA69"/>
  <c r="BE67"/>
  <c r="BD67"/>
  <c r="BC67"/>
  <c r="BB67"/>
  <c r="K67"/>
  <c r="I67"/>
  <c r="G67"/>
  <c r="BA67"/>
  <c r="BE65"/>
  <c r="BD65"/>
  <c r="BC65"/>
  <c r="BB65"/>
  <c r="K65"/>
  <c r="I65"/>
  <c r="G65"/>
  <c r="BA65"/>
  <c r="BE63"/>
  <c r="BD63"/>
  <c r="BC63"/>
  <c r="BB63"/>
  <c r="K63"/>
  <c r="I63"/>
  <c r="G63"/>
  <c r="BA63"/>
  <c r="BE61"/>
  <c r="BD61"/>
  <c r="BC61"/>
  <c r="BB61"/>
  <c r="K61"/>
  <c r="I61"/>
  <c r="G61"/>
  <c r="BA61"/>
  <c r="BE59"/>
  <c r="BD59"/>
  <c r="BC59"/>
  <c r="BB59"/>
  <c r="K59"/>
  <c r="I59"/>
  <c r="G59"/>
  <c r="BA59"/>
  <c r="BE57"/>
  <c r="BD57"/>
  <c r="BC57"/>
  <c r="BB57"/>
  <c r="K57"/>
  <c r="I57"/>
  <c r="G57"/>
  <c r="BA57"/>
  <c r="BE55"/>
  <c r="BD55"/>
  <c r="BC55"/>
  <c r="BB55"/>
  <c r="K55"/>
  <c r="I55"/>
  <c r="G55"/>
  <c r="BA55"/>
  <c r="BE53"/>
  <c r="BD53"/>
  <c r="BC53"/>
  <c r="BB53"/>
  <c r="K53"/>
  <c r="I53"/>
  <c r="G53"/>
  <c r="BA53"/>
  <c r="BE51"/>
  <c r="BD51"/>
  <c r="BC51"/>
  <c r="BB51"/>
  <c r="K51"/>
  <c r="I51"/>
  <c r="G51"/>
  <c r="BA51"/>
  <c r="BE49"/>
  <c r="BD49"/>
  <c r="BC49"/>
  <c r="BB49"/>
  <c r="K49"/>
  <c r="I49"/>
  <c r="G49"/>
  <c r="BA49"/>
  <c r="BE47"/>
  <c r="BD47"/>
  <c r="BC47"/>
  <c r="BB47"/>
  <c r="K47"/>
  <c r="I47"/>
  <c r="G47"/>
  <c r="BA47"/>
  <c r="BE45"/>
  <c r="BD45"/>
  <c r="BC45"/>
  <c r="BB45"/>
  <c r="K45"/>
  <c r="I45"/>
  <c r="G45"/>
  <c r="BA45"/>
  <c r="BE37"/>
  <c r="BD37"/>
  <c r="BC37"/>
  <c r="BB37"/>
  <c r="K37"/>
  <c r="I37"/>
  <c r="G37"/>
  <c r="BA37"/>
  <c r="BE35"/>
  <c r="BD35"/>
  <c r="BC35"/>
  <c r="BB35"/>
  <c r="K35"/>
  <c r="I35"/>
  <c r="G35"/>
  <c r="BA35"/>
  <c r="BE33"/>
  <c r="BD33"/>
  <c r="BC33"/>
  <c r="BB33"/>
  <c r="K33"/>
  <c r="I33"/>
  <c r="G33"/>
  <c r="BA33"/>
  <c r="BE31"/>
  <c r="BD31"/>
  <c r="BC31"/>
  <c r="BB31"/>
  <c r="K31"/>
  <c r="I31"/>
  <c r="G31"/>
  <c r="BA31"/>
  <c r="BE28"/>
  <c r="BD28"/>
  <c r="BC28"/>
  <c r="BB28"/>
  <c r="K28"/>
  <c r="I28"/>
  <c r="G28"/>
  <c r="BA28"/>
  <c r="BE26"/>
  <c r="BD26"/>
  <c r="BC26"/>
  <c r="BB26"/>
  <c r="K26"/>
  <c r="I26"/>
  <c r="G26"/>
  <c r="BA26"/>
  <c r="BE20"/>
  <c r="BD20"/>
  <c r="BC20"/>
  <c r="BB20"/>
  <c r="K20"/>
  <c r="I20"/>
  <c r="G20"/>
  <c r="BA20"/>
  <c r="BE18"/>
  <c r="BD18"/>
  <c r="BC18"/>
  <c r="BB18"/>
  <c r="K18"/>
  <c r="I18"/>
  <c r="G18"/>
  <c r="BA18"/>
  <c r="BE16"/>
  <c r="BD16"/>
  <c r="BC16"/>
  <c r="BB16"/>
  <c r="K16"/>
  <c r="I16"/>
  <c r="G16"/>
  <c r="BA16"/>
  <c r="BE14"/>
  <c r="BD14"/>
  <c r="BC14"/>
  <c r="BB14"/>
  <c r="K14"/>
  <c r="I14"/>
  <c r="G14"/>
  <c r="BA14"/>
  <c r="BE12"/>
  <c r="BD12"/>
  <c r="BC12"/>
  <c r="BB12"/>
  <c r="K12"/>
  <c r="I12"/>
  <c r="G12"/>
  <c r="BA12"/>
  <c r="BE10"/>
  <c r="BD10"/>
  <c r="BC10"/>
  <c r="BB10"/>
  <c r="K10"/>
  <c r="I10"/>
  <c r="G10"/>
  <c r="BA10"/>
  <c r="BE8"/>
  <c r="BE84"/>
  <c r="I7" i="6"/>
  <c r="BD8" i="7"/>
  <c r="BD84"/>
  <c r="H7" i="6"/>
  <c r="BC8" i="7"/>
  <c r="BB8"/>
  <c r="BB84"/>
  <c r="F7" i="6"/>
  <c r="K8" i="7"/>
  <c r="I8"/>
  <c r="G8"/>
  <c r="B7" i="6"/>
  <c r="A7"/>
  <c r="BC84" i="7"/>
  <c r="G7" i="6"/>
  <c r="K84" i="7"/>
  <c r="I84"/>
  <c r="E4"/>
  <c r="F3"/>
  <c r="F33" i="5"/>
  <c r="C33"/>
  <c r="C31"/>
  <c r="G7"/>
  <c r="D21" i="2"/>
  <c r="G21"/>
  <c r="G20"/>
  <c r="D20"/>
  <c r="D19"/>
  <c r="G19"/>
  <c r="D18"/>
  <c r="G18"/>
  <c r="D17"/>
  <c r="G17"/>
  <c r="D16"/>
  <c r="G16"/>
  <c r="D15"/>
  <c r="G15"/>
  <c r="BE40" i="4"/>
  <c r="BD40"/>
  <c r="BC40"/>
  <c r="BB40"/>
  <c r="K40"/>
  <c r="K42"/>
  <c r="I40"/>
  <c r="G40"/>
  <c r="BA40"/>
  <c r="BE38"/>
  <c r="BD38"/>
  <c r="BD42"/>
  <c r="H8" i="3"/>
  <c r="BC38" i="4"/>
  <c r="BB38"/>
  <c r="K38"/>
  <c r="I38"/>
  <c r="G38"/>
  <c r="BA38"/>
  <c r="BE36"/>
  <c r="BD36"/>
  <c r="BC36"/>
  <c r="BC42"/>
  <c r="G8" i="3"/>
  <c r="BB36" i="4"/>
  <c r="BB42"/>
  <c r="F8" i="3"/>
  <c r="K36" i="4"/>
  <c r="I36"/>
  <c r="G36"/>
  <c r="G42"/>
  <c r="B8" i="3"/>
  <c r="A8"/>
  <c r="I42" i="4"/>
  <c r="BE24"/>
  <c r="BD24"/>
  <c r="BC24"/>
  <c r="BB24"/>
  <c r="K24"/>
  <c r="I24"/>
  <c r="G24"/>
  <c r="BA24"/>
  <c r="BE22"/>
  <c r="BD22"/>
  <c r="BC22"/>
  <c r="BB22"/>
  <c r="K22"/>
  <c r="I22"/>
  <c r="G22"/>
  <c r="BA22"/>
  <c r="BE20"/>
  <c r="BD20"/>
  <c r="BC20"/>
  <c r="BB20"/>
  <c r="K20"/>
  <c r="I20"/>
  <c r="G20"/>
  <c r="BA20"/>
  <c r="BE18"/>
  <c r="BD18"/>
  <c r="BC18"/>
  <c r="BB18"/>
  <c r="K18"/>
  <c r="I18"/>
  <c r="G18"/>
  <c r="BA18"/>
  <c r="BE16"/>
  <c r="BD16"/>
  <c r="BC16"/>
  <c r="BB16"/>
  <c r="K16"/>
  <c r="I16"/>
  <c r="G16"/>
  <c r="BA16"/>
  <c r="BE14"/>
  <c r="BD14"/>
  <c r="BC14"/>
  <c r="BB14"/>
  <c r="K14"/>
  <c r="I14"/>
  <c r="G14"/>
  <c r="BA14"/>
  <c r="BE12"/>
  <c r="BD12"/>
  <c r="BC12"/>
  <c r="BB12"/>
  <c r="K12"/>
  <c r="I12"/>
  <c r="G12"/>
  <c r="BA12"/>
  <c r="BE10"/>
  <c r="BD10"/>
  <c r="BC10"/>
  <c r="BB10"/>
  <c r="K10"/>
  <c r="I10"/>
  <c r="G10"/>
  <c r="BA10"/>
  <c r="BE8"/>
  <c r="BD8"/>
  <c r="BC8"/>
  <c r="BB8"/>
  <c r="K8"/>
  <c r="I8"/>
  <c r="G8"/>
  <c r="B7" i="3"/>
  <c r="A7"/>
  <c r="K34" i="4"/>
  <c r="I34"/>
  <c r="E4"/>
  <c r="F3"/>
  <c r="C33" i="2"/>
  <c r="F33"/>
  <c r="C31"/>
  <c r="G7"/>
  <c r="G53" i="1"/>
  <c r="H44"/>
  <c r="G44"/>
  <c r="G38"/>
  <c r="H29"/>
  <c r="G29"/>
  <c r="D22"/>
  <c r="D20"/>
  <c r="I19"/>
  <c r="I2"/>
  <c r="I36"/>
  <c r="F36"/>
  <c r="E285" i="13"/>
  <c r="E240"/>
  <c r="E508"/>
  <c r="E517"/>
  <c r="H35" i="1"/>
  <c r="E184" i="13"/>
  <c r="E97"/>
  <c r="E427"/>
  <c r="BA1622" i="10"/>
  <c r="E33" i="9"/>
  <c r="BE1622" i="10"/>
  <c r="I33" i="9"/>
  <c r="BD1622" i="10"/>
  <c r="H33" i="9"/>
  <c r="BE1564" i="10"/>
  <c r="I32" i="9"/>
  <c r="BC1556" i="10"/>
  <c r="G31" i="9"/>
  <c r="BE1432" i="10"/>
  <c r="I29" i="9"/>
  <c r="BA1484" i="10"/>
  <c r="E30" i="9"/>
  <c r="BE1484" i="10"/>
  <c r="I30" i="9"/>
  <c r="G1484" i="10"/>
  <c r="G1403"/>
  <c r="BE1421"/>
  <c r="I28" i="9"/>
  <c r="BC1421" i="10"/>
  <c r="G28" i="9"/>
  <c r="BD1421" i="10"/>
  <c r="H28" i="9"/>
  <c r="BD1432" i="10"/>
  <c r="H29" i="9"/>
  <c r="BA1403" i="10"/>
  <c r="E27" i="9"/>
  <c r="BC1403" i="10"/>
  <c r="G27" i="9"/>
  <c r="BE1375" i="10"/>
  <c r="I26" i="9"/>
  <c r="G1375" i="10"/>
  <c r="BA1375"/>
  <c r="E26" i="9"/>
  <c r="BC999" i="10"/>
  <c r="G25" i="9"/>
  <c r="BE999" i="10"/>
  <c r="I25" i="9"/>
  <c r="BA999" i="10"/>
  <c r="E25" i="9"/>
  <c r="BD939" i="10"/>
  <c r="H24" i="9"/>
  <c r="G926" i="10"/>
  <c r="BA926"/>
  <c r="E23" i="9"/>
  <c r="BC926" i="10"/>
  <c r="G23" i="9"/>
  <c r="BE842" i="10"/>
  <c r="I22" i="9"/>
  <c r="BD842" i="10"/>
  <c r="H22" i="9"/>
  <c r="BA842" i="10"/>
  <c r="E22" i="9"/>
  <c r="BA829" i="10"/>
  <c r="E21" i="9"/>
  <c r="BD829" i="10"/>
  <c r="H21" i="9"/>
  <c r="BC738" i="10"/>
  <c r="G20" i="9"/>
  <c r="BD738" i="10"/>
  <c r="H20" i="9"/>
  <c r="BC626" i="10"/>
  <c r="G19" i="9"/>
  <c r="BD589" i="10"/>
  <c r="H17" i="9"/>
  <c r="BE589" i="10"/>
  <c r="I17" i="9"/>
  <c r="BC589" i="10"/>
  <c r="G17" i="9"/>
  <c r="BB554" i="10"/>
  <c r="F16" i="9"/>
  <c r="BD554" i="10"/>
  <c r="H16" i="9"/>
  <c r="BE554" i="10"/>
  <c r="I16" i="9"/>
  <c r="G554" i="10"/>
  <c r="BC554"/>
  <c r="G16" i="9"/>
  <c r="BE522" i="10"/>
  <c r="I15" i="9"/>
  <c r="BE514" i="10"/>
  <c r="I14" i="9"/>
  <c r="BB514" i="10"/>
  <c r="F14" i="9"/>
  <c r="BD514" i="10"/>
  <c r="H14" i="9"/>
  <c r="BC446" i="10"/>
  <c r="G13" i="9"/>
  <c r="BB430" i="10"/>
  <c r="F12" i="9"/>
  <c r="BE430" i="10"/>
  <c r="I12" i="9"/>
  <c r="BE311" i="10"/>
  <c r="I11" i="9"/>
  <c r="G311" i="10"/>
  <c r="BD311"/>
  <c r="H11" i="9"/>
  <c r="BB311" i="10"/>
  <c r="F11" i="9"/>
  <c r="BC311" i="10"/>
  <c r="G11" i="9"/>
  <c r="BE287" i="10"/>
  <c r="I10" i="9"/>
  <c r="BD287" i="10"/>
  <c r="H10" i="9"/>
  <c r="BD204" i="10"/>
  <c r="H9" i="9"/>
  <c r="BB287" i="10"/>
  <c r="F10" i="9"/>
  <c r="G287" i="10"/>
  <c r="BA117"/>
  <c r="E8" i="9"/>
  <c r="G46" i="10"/>
  <c r="BC204"/>
  <c r="G9" i="9"/>
  <c r="BE204" i="10"/>
  <c r="I9" i="9"/>
  <c r="BC128" i="7"/>
  <c r="G11" i="6"/>
  <c r="BA154" i="7"/>
  <c r="E12" i="6"/>
  <c r="BE128" i="7"/>
  <c r="I11" i="6"/>
  <c r="BE154" i="7"/>
  <c r="I12" i="6"/>
  <c r="BD121" i="7"/>
  <c r="H10" i="6"/>
  <c r="G121" i="7"/>
  <c r="BE121"/>
  <c r="I10" i="6"/>
  <c r="BB108" i="7"/>
  <c r="F9" i="6"/>
  <c r="BE108" i="7"/>
  <c r="I9" i="6"/>
  <c r="BD98" i="7"/>
  <c r="H8" i="6"/>
  <c r="G84" i="7"/>
  <c r="BA8"/>
  <c r="BA84"/>
  <c r="E7" i="6"/>
  <c r="BE42" i="4"/>
  <c r="I8" i="3"/>
  <c r="BE34" i="4"/>
  <c r="I7" i="3"/>
  <c r="G34" i="4"/>
  <c r="BC34"/>
  <c r="G7" i="3"/>
  <c r="G9"/>
  <c r="C18" i="2"/>
  <c r="BD34" i="4"/>
  <c r="H7" i="3"/>
  <c r="H9"/>
  <c r="C17" i="2"/>
  <c r="BB34" i="4"/>
  <c r="F7" i="3"/>
  <c r="F9"/>
  <c r="C16" i="2"/>
  <c r="BA430" i="10"/>
  <c r="E12" i="9"/>
  <c r="G23" i="2"/>
  <c r="G22"/>
  <c r="BB130" i="7"/>
  <c r="BB154"/>
  <c r="F12" i="6"/>
  <c r="G999" i="10"/>
  <c r="BB1434"/>
  <c r="BB1484"/>
  <c r="F30" i="9"/>
  <c r="G23" i="8"/>
  <c r="G22"/>
  <c r="BA8" i="4"/>
  <c r="BA34"/>
  <c r="E7" i="3"/>
  <c r="I98" i="7"/>
  <c r="K108"/>
  <c r="I46" i="10"/>
  <c r="G626"/>
  <c r="BA626"/>
  <c r="E19" i="9"/>
  <c r="BE926" i="10"/>
  <c r="I23" i="9"/>
  <c r="BB1375" i="10"/>
  <c r="F26" i="9"/>
  <c r="BE1403" i="10"/>
  <c r="I27" i="9"/>
  <c r="G1556" i="10"/>
  <c r="G98" i="7"/>
  <c r="BC98"/>
  <c r="G8" i="6"/>
  <c r="I108" i="7"/>
  <c r="BD108"/>
  <c r="H9" i="6"/>
  <c r="BA110" i="7"/>
  <c r="BA121"/>
  <c r="E10" i="6"/>
  <c r="G23" i="5"/>
  <c r="G22"/>
  <c r="BA204" i="10"/>
  <c r="E9" i="9"/>
  <c r="G430" i="10"/>
  <c r="BB446"/>
  <c r="F13" i="9"/>
  <c r="G514" i="10"/>
  <c r="BA524"/>
  <c r="BA554"/>
  <c r="E16" i="9"/>
  <c r="G592" i="10"/>
  <c r="BE626"/>
  <c r="I19" i="9"/>
  <c r="I829" i="10"/>
  <c r="G842"/>
  <c r="BD1375"/>
  <c r="H26" i="9"/>
  <c r="BD1403" i="10"/>
  <c r="H27" i="9"/>
  <c r="I1432" i="10"/>
  <c r="K1484"/>
  <c r="BD1484"/>
  <c r="H30" i="9"/>
  <c r="K1556" i="10"/>
  <c r="BE1556"/>
  <c r="I31" i="9"/>
  <c r="G1622" i="10"/>
  <c r="BC1622"/>
  <c r="G33" i="9"/>
  <c r="K1375" i="10"/>
  <c r="BA1556"/>
  <c r="E31" i="9"/>
  <c r="I1622" i="10"/>
  <c r="BB98" i="7"/>
  <c r="F8" i="6"/>
  <c r="BC108" i="7"/>
  <c r="G9" i="6"/>
  <c r="I154" i="7"/>
  <c r="BC154"/>
  <c r="G12" i="6"/>
  <c r="BA514" i="10"/>
  <c r="E14" i="9"/>
  <c r="BC514" i="10"/>
  <c r="G14" i="9"/>
  <c r="G522" i="10"/>
  <c r="BD626"/>
  <c r="H19" i="9"/>
  <c r="G829" i="10"/>
  <c r="BC829"/>
  <c r="G21" i="9"/>
  <c r="K842" i="10"/>
  <c r="BB842"/>
  <c r="F22" i="9"/>
  <c r="BB939" i="10"/>
  <c r="F24" i="9"/>
  <c r="I999" i="10"/>
  <c r="G1432"/>
  <c r="BC1432"/>
  <c r="G29" i="9"/>
  <c r="G589" i="10"/>
  <c r="BA556"/>
  <c r="BA589"/>
  <c r="E17" i="9"/>
  <c r="BD46" i="10"/>
  <c r="H7" i="9"/>
  <c r="I287" i="10"/>
  <c r="BA311"/>
  <c r="E11" i="9"/>
  <c r="BB1403" i="10"/>
  <c r="F27" i="9"/>
  <c r="BD1556" i="10"/>
  <c r="H31" i="9"/>
  <c r="BB1566" i="10"/>
  <c r="BB1622"/>
  <c r="F33" i="9"/>
  <c r="BA46" i="10"/>
  <c r="E7" i="9"/>
  <c r="G204" i="10"/>
  <c r="BB204"/>
  <c r="F9" i="9"/>
  <c r="BA287" i="10"/>
  <c r="E10" i="9"/>
  <c r="BC287" i="10"/>
  <c r="G10" i="9"/>
  <c r="K522" i="10"/>
  <c r="BA738"/>
  <c r="E20" i="9"/>
  <c r="BC842" i="10"/>
  <c r="G22" i="9"/>
  <c r="BD926" i="10"/>
  <c r="H23" i="9"/>
  <c r="BA939" i="10"/>
  <c r="E24" i="9"/>
  <c r="BC1375" i="10"/>
  <c r="G26" i="9"/>
  <c r="BB1421" i="10"/>
  <c r="F28" i="9"/>
  <c r="BB1423" i="10"/>
  <c r="BB1432"/>
  <c r="F29" i="9"/>
  <c r="I1484" i="10"/>
  <c r="BC1484"/>
  <c r="G30" i="9"/>
  <c r="BB1556" i="10"/>
  <c r="F31" i="9"/>
  <c r="BB1564" i="10"/>
  <c r="F32" i="9"/>
  <c r="G446" i="10"/>
  <c r="BA432"/>
  <c r="BA446"/>
  <c r="E13" i="9"/>
  <c r="BB589" i="10"/>
  <c r="F17" i="9"/>
  <c r="BB626" i="10"/>
  <c r="F19" i="9"/>
  <c r="BB738" i="10"/>
  <c r="F20" i="9"/>
  <c r="BB740" i="10"/>
  <c r="BB829"/>
  <c r="F21" i="9"/>
  <c r="K926" i="10"/>
  <c r="BB941"/>
  <c r="BB999"/>
  <c r="F25" i="9"/>
  <c r="I1375" i="10"/>
  <c r="K311"/>
  <c r="I514"/>
  <c r="BD522"/>
  <c r="H15" i="9"/>
  <c r="K626" i="10"/>
  <c r="BE738"/>
  <c r="I20" i="9"/>
  <c r="BB926" i="10"/>
  <c r="F23" i="9"/>
  <c r="BE939" i="10"/>
  <c r="I24" i="9"/>
  <c r="K1403" i="10"/>
  <c r="BA1421"/>
  <c r="E28" i="9"/>
  <c r="BA1564" i="10"/>
  <c r="E32" i="9"/>
  <c r="G738" i="10"/>
  <c r="G939"/>
  <c r="G1421"/>
  <c r="G1564"/>
  <c r="BA108" i="7"/>
  <c r="E9" i="6"/>
  <c r="BB128" i="7"/>
  <c r="F11" i="6"/>
  <c r="G128" i="7"/>
  <c r="BA86"/>
  <c r="BA98"/>
  <c r="E8" i="6"/>
  <c r="I20" i="1"/>
  <c r="BA36" i="4"/>
  <c r="BA42"/>
  <c r="E8" i="3"/>
  <c r="I35" i="1"/>
  <c r="F35"/>
  <c r="H50"/>
  <c r="I50"/>
  <c r="F50"/>
  <c r="H48"/>
  <c r="I48"/>
  <c r="G13" i="6"/>
  <c r="C18" i="5"/>
  <c r="I13" i="6"/>
  <c r="C21" i="5"/>
  <c r="H13" i="6"/>
  <c r="C17" i="5"/>
  <c r="I9" i="3"/>
  <c r="C21" i="2"/>
  <c r="E9" i="3"/>
  <c r="C15" i="2"/>
  <c r="C19"/>
  <c r="E13" i="6"/>
  <c r="C15" i="5"/>
  <c r="I34" i="9"/>
  <c r="C21" i="8"/>
  <c r="F34" i="9"/>
  <c r="C16" i="8"/>
  <c r="G34" i="9"/>
  <c r="C18" i="8"/>
  <c r="H34" i="9"/>
  <c r="C17" i="8"/>
  <c r="E34" i="9"/>
  <c r="C15" i="8"/>
  <c r="F13" i="6"/>
  <c r="C16" i="5"/>
  <c r="I34" i="1"/>
  <c r="F34"/>
  <c r="I33"/>
  <c r="F33"/>
  <c r="F48"/>
  <c r="C19" i="5"/>
  <c r="C22"/>
  <c r="C23"/>
  <c r="C22" i="2"/>
  <c r="C23"/>
  <c r="F30"/>
  <c r="F31"/>
  <c r="F34"/>
  <c r="C19" i="8"/>
  <c r="C22"/>
  <c r="C23"/>
  <c r="H30" i="1"/>
  <c r="H45"/>
  <c r="H49"/>
  <c r="I49"/>
  <c r="F49"/>
  <c r="F30" i="8"/>
  <c r="F31"/>
  <c r="F34"/>
  <c r="H32" i="1"/>
  <c r="F30" i="5"/>
  <c r="H31" i="1"/>
  <c r="I30"/>
  <c r="F30"/>
  <c r="H38"/>
  <c r="I21"/>
  <c r="I22"/>
  <c r="I23"/>
  <c r="I32"/>
  <c r="F32"/>
  <c r="H47"/>
  <c r="I47"/>
  <c r="F47"/>
  <c r="F31" i="5"/>
  <c r="F34"/>
  <c r="H46" i="1"/>
  <c r="I46"/>
  <c r="F46"/>
  <c r="I31"/>
  <c r="F31"/>
  <c r="I45"/>
  <c r="H53"/>
  <c r="I38"/>
  <c r="F38"/>
  <c r="F45"/>
  <c r="F53"/>
  <c r="I53"/>
</calcChain>
</file>

<file path=xl/sharedStrings.xml><?xml version="1.0" encoding="utf-8"?>
<sst xmlns="http://schemas.openxmlformats.org/spreadsheetml/2006/main" count="6784" uniqueCount="3427">
  <si>
    <t>Těleso Ventil Kompakt, vel.22VK-6140 (0+2 kus, 1NP+2NP)</t>
  </si>
  <si>
    <t>735152597MAT</t>
  </si>
  <si>
    <t>Těleso Ventil Kompakt, vel.22VK-9100 (2+0 kus, 1NP+2NP)</t>
  </si>
  <si>
    <t>998735201R00</t>
  </si>
  <si>
    <t>Přesun  hmot otop.těles,H do 6m</t>
  </si>
  <si>
    <t>767995102T00</t>
  </si>
  <si>
    <t>MTZ drobného mont.a spoj.materialu</t>
  </si>
  <si>
    <t>767995400MAT</t>
  </si>
  <si>
    <t>Drobný montážní a spoj.material</t>
  </si>
  <si>
    <t>998767201T00</t>
  </si>
  <si>
    <t>Přesun hmot KDK, H do 6 m</t>
  </si>
  <si>
    <t xml:space="preserve">Celkem </t>
  </si>
  <si>
    <t xml:space="preserve">Montáž dočasné značky včetně stojanu </t>
  </si>
  <si>
    <t>provizor.dopravní značení:8</t>
  </si>
  <si>
    <t>914991002R00</t>
  </si>
  <si>
    <t xml:space="preserve">Montáž dočasné značky velkoplošné včetně stojanu </t>
  </si>
  <si>
    <t>provizor.dopravní značení:2</t>
  </si>
  <si>
    <t>914992001R00</t>
  </si>
  <si>
    <t xml:space="preserve">Nájem dopravní značky včetně stojanu - den </t>
  </si>
  <si>
    <t>8*300</t>
  </si>
  <si>
    <t>914992002R00</t>
  </si>
  <si>
    <t xml:space="preserve">Nájem velkoplošné dopravní značky vč.stojanu - den </t>
  </si>
  <si>
    <t>2*300</t>
  </si>
  <si>
    <t>914993001R00</t>
  </si>
  <si>
    <t xml:space="preserve">Demontáž dočasné značky včetně stojanu </t>
  </si>
  <si>
    <t>914993002R00</t>
  </si>
  <si>
    <t xml:space="preserve">Demontáž dočasné velkoplošné značky včetně stojanu </t>
  </si>
  <si>
    <t>2</t>
  </si>
  <si>
    <t>95</t>
  </si>
  <si>
    <t>Dokončovací konstrukce na pozemních stavbách</t>
  </si>
  <si>
    <t>95 Dokončovací konstrukce na pozemních stavbách</t>
  </si>
  <si>
    <t>938909311R00</t>
  </si>
  <si>
    <t>Odstranění nánosu z povrchu podkladu živice/beton průběžný úklid vozovek komunikací v okolí stavby</t>
  </si>
  <si>
    <t>průběžný úklid vozovek komunikací u staveniště v průběhu stavby:60*5*300</t>
  </si>
  <si>
    <t>9501Rpol</t>
  </si>
  <si>
    <t>Přemístění stávajícího kontejneru 6/2,5/3,5m v rámci ZOO, vč.práce autojeřábu</t>
  </si>
  <si>
    <t>3</t>
  </si>
  <si>
    <t>9503Rpol</t>
  </si>
  <si>
    <t>Bezpečnostní oplocení staveniště, výška 200cm neprůhledné, pevné, montáž, pronájem, demontáž</t>
  </si>
  <si>
    <t>Včetně vjezdové brány na staveniště.</t>
  </si>
  <si>
    <t>oplocení staveniště:45+5,5+37,6+37,5+2,3+3,2+15+2,7</t>
  </si>
  <si>
    <t>9504Rpol</t>
  </si>
  <si>
    <t>Výstražné tabule " Stavba - vstup zákázán " osazené na oplocení stavby, dod.a mot.</t>
  </si>
  <si>
    <t>96</t>
  </si>
  <si>
    <t>Bourání konstrukcí</t>
  </si>
  <si>
    <t>96 Bourání konstrukcí</t>
  </si>
  <si>
    <t>961044111R00</t>
  </si>
  <si>
    <t xml:space="preserve">Bourání základů z betonu prostého </t>
  </si>
  <si>
    <t>základové patky skladu:15*1*1*1</t>
  </si>
  <si>
    <t>979 08-1111.R00</t>
  </si>
  <si>
    <t xml:space="preserve">Odvoz suti a vybour. hmot na skládku do 1 km </t>
  </si>
  <si>
    <t>881,1995</t>
  </si>
  <si>
    <t>979 08-1121.R00</t>
  </si>
  <si>
    <t xml:space="preserve">Příplatek k odvozu za každý další 1 km </t>
  </si>
  <si>
    <t>881,1995*14</t>
  </si>
  <si>
    <t>979 08-2111.R00</t>
  </si>
  <si>
    <t xml:space="preserve">Vnitrostaveništní doprava suti do 10 m </t>
  </si>
  <si>
    <t>979 99-0113.R00</t>
  </si>
  <si>
    <t xml:space="preserve">Poplatek za skládku suti - obalované kam. - asfalt </t>
  </si>
  <si>
    <t>979 99-9997.R00</t>
  </si>
  <si>
    <t xml:space="preserve">Poplatek za skládku čistá suť </t>
  </si>
  <si>
    <t>881,1995-32,34</t>
  </si>
  <si>
    <t>762</t>
  </si>
  <si>
    <t>Konstrukce tesařské</t>
  </si>
  <si>
    <t>762 Konstrukce tesařské</t>
  </si>
  <si>
    <t>762521811R00</t>
  </si>
  <si>
    <t xml:space="preserve">Demontáž podlah bez polštářů z prken tl. do 3,2 cm </t>
  </si>
  <si>
    <t>ocelová kce stáv.skladu :</t>
  </si>
  <si>
    <t>patro - podlaha:73,4</t>
  </si>
  <si>
    <t>76201Rpol</t>
  </si>
  <si>
    <t>Přemístění a odvoz prvků rozebrané podlahy haly v rámci areálu ZOO, vč.složení</t>
  </si>
  <si>
    <t>kompl</t>
  </si>
  <si>
    <t xml:space="preserve">Přesun hmot pro tesařské konstrukce, výšky do 12 m </t>
  </si>
  <si>
    <t>767</t>
  </si>
  <si>
    <t>Konstrukce zámečnické</t>
  </si>
  <si>
    <t>767 Konstrukce zámečnické</t>
  </si>
  <si>
    <t>767134802R00</t>
  </si>
  <si>
    <t xml:space="preserve">Demontáž oplechování stěn plechy šroubovanými </t>
  </si>
  <si>
    <t>ocelová kce stáv.skladu - trapéz.plech:</t>
  </si>
  <si>
    <t>patro :73,4</t>
  </si>
  <si>
    <t>stěny:225,4</t>
  </si>
  <si>
    <t>střecha:102</t>
  </si>
  <si>
    <t>767920840R00</t>
  </si>
  <si>
    <t xml:space="preserve">Demontáž vrat k oplocení plochy do 10 m2 </t>
  </si>
  <si>
    <t>ocelová kce stáv.skladu - vrata:2</t>
  </si>
  <si>
    <t>767996803R00</t>
  </si>
  <si>
    <t xml:space="preserve">Demontáž atypických ocelových konstr. do 250 kg </t>
  </si>
  <si>
    <t>kg</t>
  </si>
  <si>
    <t>ocelová kce stáv.skladu - schodiště (odhad):190</t>
  </si>
  <si>
    <t>767999805R00</t>
  </si>
  <si>
    <t xml:space="preserve">Demontáž doplňků staveb o hmotnosti nad 500 kg </t>
  </si>
  <si>
    <t>ocelová kce stáv.skladu:</t>
  </si>
  <si>
    <t>U 120:(2,7*2*10+17,6+3,5*2*2)*13,4</t>
  </si>
  <si>
    <t>IPE 160:34,5*15,8</t>
  </si>
  <si>
    <t>IPE 120:33,3*10,4</t>
  </si>
  <si>
    <t>jackl 80/40:(125,3+160,8+26,1)*8,13</t>
  </si>
  <si>
    <t>U 160:8*18,8</t>
  </si>
  <si>
    <t>U 180:(22,3+4,8+2,4)*22</t>
  </si>
  <si>
    <t>U 240:(6,2*2*6+3,55*20)*33,2</t>
  </si>
  <si>
    <t>táhlo pr.50mm:(24,8+52,5)*15,4</t>
  </si>
  <si>
    <t>L 80/80/6:(23,6+9+1,5)*7,34</t>
  </si>
  <si>
    <t>I 120:(2,8+6)*11,1</t>
  </si>
  <si>
    <t>jackl 40/60:26,1*6,56</t>
  </si>
  <si>
    <t>76701Rpol</t>
  </si>
  <si>
    <t>Přemístění a odvoz prvků rozebrané ocelové haly v rámci areálu ZOO, vč.práce autojeřábu</t>
  </si>
  <si>
    <t xml:space="preserve">Přesun hmot pro zámečnické konstr., výšky do 6 m </t>
  </si>
  <si>
    <t>02</t>
  </si>
  <si>
    <t>SO 02  Technické zázemí - V.etapa</t>
  </si>
  <si>
    <t>02 SO 02  Technické zázemí - V.etapa</t>
  </si>
  <si>
    <t>SO 02 Technické zázemí - V.etapa</t>
  </si>
  <si>
    <t>odkopávka na úroveň cca -0,680 ( s přesahem do stran ):8*26,2*0,45+1,5*2,2*0,25+25,2*12,3*0,45+15</t>
  </si>
  <si>
    <t>odkopávka na úroveň cca -1,65 ( s přesahem do stran ):8*23*0,45+2,1*8,5*0,4+4,2*2*0,45+10</t>
  </si>
  <si>
    <t>353,347/2</t>
  </si>
  <si>
    <t>132201110R00</t>
  </si>
  <si>
    <t xml:space="preserve">Hloubení rýh š.do 60 cm v hor.3 do 50 m3, STROJNĚ </t>
  </si>
  <si>
    <t>výkop zákl.pasů :</t>
  </si>
  <si>
    <t>od odkopané pláně na úrovni cca -0,680:(3,44+14,24)*0,6*0,8+(10,155+0,8*2)*0,3*0,8+2,05*0,25*0,3</t>
  </si>
  <si>
    <t>0,75*0,25*0,3+8</t>
  </si>
  <si>
    <t>od odkopané pláně na úrovni cca -1,650:5,125*0,5*0,8+1*0,25*0,3+0,75*0,25*0,3</t>
  </si>
  <si>
    <t>132201119R00</t>
  </si>
  <si>
    <t xml:space="preserve">Příplatek za lepivost - hloubení rýh 60 cm v hor.3 </t>
  </si>
  <si>
    <t>21,6989/2</t>
  </si>
  <si>
    <t>132201212R00</t>
  </si>
  <si>
    <t xml:space="preserve">Hloubení rýh š.do 200 cm hor.3 do 1000m3,STROJNĚ </t>
  </si>
  <si>
    <t>od odkopané pláně na úrovni cca -0,680:17,95*1,05*0,8+1*1,05*1,3+1*1,05*1,8+16,75*1,3*0,8+1*1,3*1,3</t>
  </si>
  <si>
    <t>1*1,3*1,8+5,125*0,9*0,8+7,15*1,2*0,8+5,85*1,2*0,8+16,85*1*0,8</t>
  </si>
  <si>
    <t>1*1*1,3+5,25*0,7*0,8+21,9*0,9*0,8+2,4*0,9*1,3+10</t>
  </si>
  <si>
    <t>od odkopané pláně na úrovni cca -1,650:6,15*0,9*0,8+6,05*0,75*0,8+15,65*0,9*0,8+5,235*0,75*0,8</t>
  </si>
  <si>
    <t>2,2*1,05*0,8+12,9*1,5*0,8+6,6*1,4*0,8+0,5*1*0,8+0,7*1,3*0,8+8</t>
  </si>
  <si>
    <t>132201219R00</t>
  </si>
  <si>
    <t xml:space="preserve">Příplatek za lepivost - hloubení rýh 200cm v hor.3 </t>
  </si>
  <si>
    <t>158,564/2</t>
  </si>
  <si>
    <t>133201101R00</t>
  </si>
  <si>
    <t xml:space="preserve">Hloubení šachet v hor.3 do 100 m3 </t>
  </si>
  <si>
    <t>výkop zákl.patek:0,65*0,65*0,8+0,9*0,9*0,8+0,6*0,6*1,3*2+0,6*0,6*0,8+1,855*0,45*0,8</t>
  </si>
  <si>
    <t>133201109R00</t>
  </si>
  <si>
    <t xml:space="preserve">Příplatek za lepivost - hloubení šachet v hor.3 </t>
  </si>
  <si>
    <t>2,8778/2</t>
  </si>
  <si>
    <t>výkopek celkem:353,347+158,564+21,6989+2,8778</t>
  </si>
  <si>
    <t>536,4877*5</t>
  </si>
  <si>
    <t xml:space="preserve">Uložení sypaniny na skl.-modelace na výšku přes 2m </t>
  </si>
  <si>
    <t>536,4877</t>
  </si>
  <si>
    <t>zhutnění pláně na úrovni cca -0,680 ( s přesahem do stran ):8*26,2+1,5*2,2+25,2*12,3</t>
  </si>
  <si>
    <t>zhutnění pláně na úrovni cca -1,65 ( s přesahem do stran ):8*23+2,1*8,5+4,2*2</t>
  </si>
  <si>
    <t>zhutnění pod zpevněné plochy - skladba St2:768</t>
  </si>
  <si>
    <t>101Rpol</t>
  </si>
  <si>
    <t>Geologický průzkum podloží stavby viz statická část PD</t>
  </si>
  <si>
    <t>soubor</t>
  </si>
  <si>
    <t>Základy a zvláštní zakládání</t>
  </si>
  <si>
    <t>2 Základy a zvláštní zakládání</t>
  </si>
  <si>
    <t>271571111R00</t>
  </si>
  <si>
    <t xml:space="preserve">Polštář základu ze štěrkopísku tříděného </t>
  </si>
  <si>
    <t>podsyp pod zákl.desku:(16,665*5,9+14,125*5,9+13,4*5,9+1,5*5,9+3,225*5,9+15,5*5,9)*0,3</t>
  </si>
  <si>
    <t>(4,3*7,25+1,225*1,8+1,225*1,35+2,245*2,265+3,5*0,75+9,205*0,8)*0,3</t>
  </si>
  <si>
    <t>(10,155*3+7,25*2,4)*0,3+6</t>
  </si>
  <si>
    <t>násyp kolem horní části zákl.pasů:13,6989+158,564</t>
  </si>
  <si>
    <t>-(7,3747+0,1837+22,0113+19,1812+18,2725+14,0419+16,155+6,5438)</t>
  </si>
  <si>
    <t>-(3,44+14,24)*0,6*0,3-(10,155+0,8*2)*0,3*0,3</t>
  </si>
  <si>
    <t>-17,95*0,6*0,3-1*0,6*,3-1*0,6*0,3-16,75*0,5*0,3-1*0,5*0,3</t>
  </si>
  <si>
    <t>-1*1,3*0,3-5,9*0,4*0,3-7,8*0,5*0,3-22,7*0,5*0,3-1,22*0,25*0,3*2</t>
  </si>
  <si>
    <t>-1*0,5*0,3-5,9*0,4*0,3-21,9*0,6*0,3-2,4*0,6*0,3</t>
  </si>
  <si>
    <t>-6,3*0,6*0,3-21,855*0,6*0,3-7,05*0,6*0,3</t>
  </si>
  <si>
    <t>-5,9*0,5*0,3-1*0,25*0,3-1,225*0,25*0,3-12,65*0,5*0,3-6,4*0,5*0,3+8</t>
  </si>
  <si>
    <t>-1*0,5*0,3-1,25*0,5*0,3</t>
  </si>
  <si>
    <t>273321411R00</t>
  </si>
  <si>
    <t xml:space="preserve">Železobeton základových desek C 25/30 XC2 </t>
  </si>
  <si>
    <t>podkladní beton ( vč.přesahů různých výšek ):31,82*14,185*0,15+31,82*7,7*0,15/2+14,185*1,3*0,15/2+1,3*0,35*0,15/2</t>
  </si>
  <si>
    <t>7,25*0,3*0,15+7*0,5*0,15+0,8*0,5*0,15+7,05*0,5*0,15+7</t>
  </si>
  <si>
    <t>273351215R00</t>
  </si>
  <si>
    <t xml:space="preserve">Bednění stěn základových desek - zřízení </t>
  </si>
  <si>
    <t>bednění základové desky ( vč.odskoků ):(31,82+21,855+33,945+14,24+7,25*2+7+2,3+1,475+3,6)*0,25</t>
  </si>
  <si>
    <t>273351216R00</t>
  </si>
  <si>
    <t xml:space="preserve">Bednění stěn základových desek - odstranění </t>
  </si>
  <si>
    <t>32,6838</t>
  </si>
  <si>
    <t>273361821R00</t>
  </si>
  <si>
    <t xml:space="preserve">Výztuž základových desek z betonářské ocelí 10505 </t>
  </si>
  <si>
    <t>rozdělovací výztuž podkladního betonu :(31,82*14,185+31,82*7,7/2)*0,0015</t>
  </si>
  <si>
    <t>(14,185*1,3/2+1,3*0,35/2)*0,0015</t>
  </si>
  <si>
    <t>273361921RT9</t>
  </si>
  <si>
    <t>Výztuž základových desek ze svařovaných sítí průměr drátu  8,0, oka 150/150 mm</t>
  </si>
  <si>
    <t>výztuž podkladního betonu vč.prořezu a přesahů:(31,82*14,185+31,82*7,7/2)*0,0053*1,3*2</t>
  </si>
  <si>
    <t>(14,185*1,3/2+1,3*0,35/2)*0,0053*1,3*2</t>
  </si>
  <si>
    <t>274272140RT4</t>
  </si>
  <si>
    <t>Zdivo základové z bednicích tvárnic, tl. 30 cm výplň tvárnic betonem C 25/30</t>
  </si>
  <si>
    <t>u odskoků různých výšek základů:2,1*0,6*2+4,4*0,6+7*0,82+0,8*0,82+7,05*0,82</t>
  </si>
  <si>
    <t>274313621R00</t>
  </si>
  <si>
    <t xml:space="preserve">Beton základových pasů prostý C 20/25 XC2 </t>
  </si>
  <si>
    <t>beton zákl.pasů :</t>
  </si>
  <si>
    <t>spodní část (vyšší úroveň):(3,44+14,24)*0,6*0,5+(10,155+0,8*2)*0,3*0,5+2,05*0,25*0,6</t>
  </si>
  <si>
    <t>1,225*0,25*0,6</t>
  </si>
  <si>
    <t>17,95*1,05*0,5+1*1,05*0,5+1*1,05*0,5+16,75*1,3*0,5+1*1,3*0,5</t>
  </si>
  <si>
    <t>1*1,3*0,5+5,125*0,9*0,5+7,15*1,2*0,5+5,85*1,2*0,5+16,85*1*0,5</t>
  </si>
  <si>
    <t>1*1*0,5+5,25*0,7*0,5+21,9*0,9*0,5+2,4*0,9*0,5+5</t>
  </si>
  <si>
    <t>spodní část (nižší úroveň):6,15*0,9*0,5+6,05*0,75*0,5+15,65*0,9*0,5+5,235*0,75*0,5</t>
  </si>
  <si>
    <t>2,2*1,05*0,5+12,9*1,5*0,5+6,6*1,4*0,5+0,5*1*0,5+0,7*1,3*0,5</t>
  </si>
  <si>
    <t>5,125*0,5*0,5+1*0,25*0,6+0,75*0,25*0,6+5</t>
  </si>
  <si>
    <t>horní část (vyšší úroveň):(3,44+14,24)*0,6*0,6+(10,155+0,8*2)*0,3*0,6</t>
  </si>
  <si>
    <t>17,95*0,6*0,6+1*0,6*1,1+1*0,6*1,57+16,75*0,5*0,6+1*0,5*1,1</t>
  </si>
  <si>
    <t>1*1,3*1,57+5,9*0,4*0,6+7,8*0,5*0,6+22,7*0,5*0,6+1,22*0,25*0,6*2</t>
  </si>
  <si>
    <t>1*0,5*1,1+5,9*0,4*0,6+21,9*0,6*0,6+2,4*0,6*0,4+5</t>
  </si>
  <si>
    <t>horní část (vyšší úroveň):6,3*0,6*0,6+21,855*0,6*0,6+7,05*0,6*0,6</t>
  </si>
  <si>
    <t>5,9*0,5*0,6+1*0,25*0,6+1,225*0,25*0,6+12,65*0,5*0,6+6,4*0,5*0,6</t>
  </si>
  <si>
    <t>1*0,5*1,57+1,25*0,5*0,6+4</t>
  </si>
  <si>
    <t>274354033R00</t>
  </si>
  <si>
    <t xml:space="preserve">Bednění prostupu základem do 0,05 m2, dl.1,0 m </t>
  </si>
  <si>
    <t>4</t>
  </si>
  <si>
    <t>274354043R00</t>
  </si>
  <si>
    <t xml:space="preserve">Bednění prostupu základem do 0,10 m2, dl.1,0 m </t>
  </si>
  <si>
    <t>274354111R00</t>
  </si>
  <si>
    <t xml:space="preserve">Bednění základových pasů zřízení </t>
  </si>
  <si>
    <t>bednění zákl.pasů :</t>
  </si>
  <si>
    <t>horní část (vyšší úroveň):(3,44+14,24)*0,7+(10,155+0,8*2)*0,7+9,205*0,7+1,1*0,7*2+4,31*0,7</t>
  </si>
  <si>
    <t>12,54*0,7</t>
  </si>
  <si>
    <t>17,95*0,7+17,05*0,7+1*1,2*4+1*1,7*2+16,35*0,7+14,9*0,7+0,25*0,7*4</t>
  </si>
  <si>
    <t>5,9*0,7*2+7,8*0,7+7,3*0,7+22,7*0,7+22,2*0,7+1,225*0,7*4+2,05*0,7</t>
  </si>
  <si>
    <t>1,8*0,7+1*1,2*2+5,9*0,7*2+21,9*0,7+12,4*0,7+2,4*0,6*2+15</t>
  </si>
  <si>
    <t>horní část (vyšší úroveň):6,3*0,7+7*0,7+21,855*0,7+20,755*0,7+9,9*0,7+6*0,7+2,15*0,7</t>
  </si>
  <si>
    <t>5,9*0,7+6,4*0,7+1,135*0,7*2+1,225*0,7*2+12,73*0,7+11,73*0,7+5,9*0,7*2</t>
  </si>
  <si>
    <t>1*1,7*2+0,8*0,7+1,25*0,7+8</t>
  </si>
  <si>
    <t>274354211R00</t>
  </si>
  <si>
    <t xml:space="preserve">Bednění základových pasů odstranění </t>
  </si>
  <si>
    <t>306,496</t>
  </si>
  <si>
    <t>274361821R00</t>
  </si>
  <si>
    <t xml:space="preserve">Výztuž základových pasů z betonářské oceli 10 505 </t>
  </si>
  <si>
    <t>propojovací výztuž zákl.pasů:(40+22+14+32*2+6*3+13+8+20+3+2*2+10+2*2)*1*0,00098*1,1</t>
  </si>
  <si>
    <t>275313621R00</t>
  </si>
  <si>
    <t xml:space="preserve">Beton základových patek prostý C 20/25 XC2 </t>
  </si>
  <si>
    <t>beton zákl.patek:0,65*0,65*1,25+0,9*0,9*1,25+0,6*0,6*1,25*3+1,855*0,45*1,25</t>
  </si>
  <si>
    <t>275354111R00</t>
  </si>
  <si>
    <t xml:space="preserve">Bednění stěn základových patek zřízení </t>
  </si>
  <si>
    <t>bednění zákl.patek:0,65*0,55*4+0,9*0,55*4+0,6*0,55*4*3+1,855*0,55*2+0,45*0,55*2</t>
  </si>
  <si>
    <t>275354211R00</t>
  </si>
  <si>
    <t xml:space="preserve">Bednění základových patek odstranění </t>
  </si>
  <si>
    <t>9,9055</t>
  </si>
  <si>
    <t>Svislé a kompletní konstrukce</t>
  </si>
  <si>
    <t>3 Svislé a kompletní konstrukce</t>
  </si>
  <si>
    <t>311112315RT2</t>
  </si>
  <si>
    <t>Stěna z tvárnic pohledového ztrac.bednění, tl.15cm vč.zalití tvárnic betonem C 16/20, standard 3.7.</t>
  </si>
  <si>
    <t>obezdívkové pohledové zdivo:14,24*4,5+22,5*4,5+2*2,25+1,95*4,5*2+6,8*5,5+21,855*5,7</t>
  </si>
  <si>
    <t>9,84*5,25+23,75*4,5-3,5*3,5*4-3,5*1-4*3,47*3-1,25*3,47-2,5*3,5*4</t>
  </si>
  <si>
    <t>-3,5*3,5-2,5*1*2</t>
  </si>
  <si>
    <t>3,5*0,45*8+3,5*0,45*6+3,5*0,45*10+5</t>
  </si>
  <si>
    <t>311238113R00</t>
  </si>
  <si>
    <t xml:space="preserve">Zdivo keramické P+D P10 na MVC 5, tl. 240 mm </t>
  </si>
  <si>
    <t>1NP:6*4,35*2</t>
  </si>
  <si>
    <t>311238115R00</t>
  </si>
  <si>
    <t>Zdivo keramické P+D P10 na MVC 5, tl. 300 mm standard 3.5.</t>
  </si>
  <si>
    <t>1NP:(6,5+1,65+2,4+9,31)*5,35-1,25*3,7+(12,8+25,2+7,95+20,5)*4,35-1*2,25*7</t>
  </si>
  <si>
    <t>-2,5*3,5-2*2,5+6*5,35+2,6*1,05+(3,5+2,5*2)*2,75</t>
  </si>
  <si>
    <t>2NP:(14,25+4,525)*3,11+(3+2*2+1,5*2+1,8+1,45+2*3+5,85+1,55+2+6)*2,11</t>
  </si>
  <si>
    <t>(2*2+6+2+1+5,88+3+2,585+1,45)*2,11+15</t>
  </si>
  <si>
    <t>(31,15+12,75+7,9+20,05)*3,11-1,5*2,5-1*2,1*5-0,8*2,1</t>
  </si>
  <si>
    <t>311238130R00</t>
  </si>
  <si>
    <t>Zdivo keramické AKU P+D P15 na MC 10, tl.190 mm standard 3.4.</t>
  </si>
  <si>
    <t>1NP:6*4,5*2+(2,75+1,35+1,5)*4,35+2,46*3,7+2,68*2,3+2,77*1</t>
  </si>
  <si>
    <t>2NP:(5,9*4+3,9+4,33+4,075+4,35+2+1,25)*3,11-0,9*2*2-1,1*2*2+10</t>
  </si>
  <si>
    <t>311238135R00</t>
  </si>
  <si>
    <t>Zdivo keramické AKU P+D P20 na MC 10, tl.300 mm standard 3.6.</t>
  </si>
  <si>
    <t>1NP - pilíře:(0,9+1,2*2+1,5+0,9*2+1,665+1,95+1,955+2,92+0,65*3+0,9)*4,6</t>
  </si>
  <si>
    <t>(0,9*2+1,2)*5,35</t>
  </si>
  <si>
    <t>1NP - vnitřní zdivo:0,92*1,5*2+0,95*3,1*2</t>
  </si>
  <si>
    <t>2NP - pilíře:(2,25+0,5*2+0,75*2+1*3+0,275+0,75*2+1,675*2+0,75*2+0,275)*3,11</t>
  </si>
  <si>
    <t>(1+2,125)*3,11</t>
  </si>
  <si>
    <t>317167142R00</t>
  </si>
  <si>
    <t xml:space="preserve">Překlad keramický plochý 17,5/7,1/125 cm </t>
  </si>
  <si>
    <t>2NP:2</t>
  </si>
  <si>
    <t>317167143R00</t>
  </si>
  <si>
    <t xml:space="preserve">Překlad keramický plochý 17,5/7,1/150 cm </t>
  </si>
  <si>
    <t>317168112R00</t>
  </si>
  <si>
    <t xml:space="preserve">Překlad keramický plochý 115x71x1250 mm </t>
  </si>
  <si>
    <t>2NP:15</t>
  </si>
  <si>
    <t>317168113R00</t>
  </si>
  <si>
    <t xml:space="preserve">Překlad keramický plochý 115x71x1500 mm </t>
  </si>
  <si>
    <t>317168116R00</t>
  </si>
  <si>
    <t xml:space="preserve">Překlad keramický plochý 115x71x2250 mm </t>
  </si>
  <si>
    <t>2NP:1</t>
  </si>
  <si>
    <t>317168122R00</t>
  </si>
  <si>
    <t xml:space="preserve">Překlad keramický plochý 145x71x1250 mm </t>
  </si>
  <si>
    <t>1NP:3</t>
  </si>
  <si>
    <t>317168131R00</t>
  </si>
  <si>
    <t xml:space="preserve">Překlad keramický vysoký 70x235x1250 mm </t>
  </si>
  <si>
    <t>1NP:28</t>
  </si>
  <si>
    <t>2NP:24</t>
  </si>
  <si>
    <t>317168132R00</t>
  </si>
  <si>
    <t xml:space="preserve">Překlad keramický vysoký 70x235x1500 mm </t>
  </si>
  <si>
    <t>1NP:4</t>
  </si>
  <si>
    <t>317168133R00</t>
  </si>
  <si>
    <t xml:space="preserve">Překlad keramický vysoký 70x235x1750 mm </t>
  </si>
  <si>
    <t>2NP:4</t>
  </si>
  <si>
    <t>317168137R00</t>
  </si>
  <si>
    <t xml:space="preserve">Překlad keramický vysoký 70x235x2750 mm </t>
  </si>
  <si>
    <t>317168139R00</t>
  </si>
  <si>
    <t xml:space="preserve">Překlad keramický vysoký 70x235x3250 mm </t>
  </si>
  <si>
    <t>317234410R00</t>
  </si>
  <si>
    <t xml:space="preserve">Vyzdívka mezi nosníky cihlami pálenými na MC </t>
  </si>
  <si>
    <t>1NP:</t>
  </si>
  <si>
    <t>U1 - I 160:3*0,3*0,16</t>
  </si>
  <si>
    <t>U2 - I 180:3*0,125*0,18</t>
  </si>
  <si>
    <t>317941123R00</t>
  </si>
  <si>
    <t xml:space="preserve">Osazení ocelových válcovaných nosníků  č.14-22 </t>
  </si>
  <si>
    <t>U1 - I 160:0,188</t>
  </si>
  <si>
    <t>U2 - I 180:0,276</t>
  </si>
  <si>
    <t>330321410R00</t>
  </si>
  <si>
    <t xml:space="preserve">Beton sloupů a pilířů železový C 25/30 XC1 </t>
  </si>
  <si>
    <t>beon sloupu S1:0,65*0,3*3,655+0,3*0,375*0,275</t>
  </si>
  <si>
    <t>331351101R00</t>
  </si>
  <si>
    <t xml:space="preserve">Bednění sloupů čtyřúhelníkového průřezu - zřízení </t>
  </si>
  <si>
    <t>V položce jsou zakalkulovány i náklady na pomocné lešení o výšce podlahy do 1900 mm a pro zatížení do 1,5 kPa.</t>
  </si>
  <si>
    <t>bednění sloupu S1:0,65*3,7*2+0,3*3,7*2+0,3*0,35*2+0,375*0,35*2</t>
  </si>
  <si>
    <t>331351102R00</t>
  </si>
  <si>
    <t xml:space="preserve">Bednění sloupů čtyřúhelníkového průřezu-odstranění </t>
  </si>
  <si>
    <t>7,5025</t>
  </si>
  <si>
    <t>331361821R00</t>
  </si>
  <si>
    <t xml:space="preserve">Výztuž sloupů hranatých z betonářské oceli 10505 </t>
  </si>
  <si>
    <t>V položce jsou zakalkulovány náklady na dodání nastříhané a naohýbané výztuže, podložek, distančních vložek, drátu, skob apod., dále náklady na uložení výztuže a její vyvázání nebo přivaření bodovými svary.</t>
  </si>
  <si>
    <t>výztuž sloupu S1:0,1293*1,05</t>
  </si>
  <si>
    <t>342248109R00</t>
  </si>
  <si>
    <t>Příčky keramické P+D na MVC 5, tl. 80 mm standard 3.1.</t>
  </si>
  <si>
    <t>1NP:(2,5+0,9+1,85+2,465+0,3+0,8+0,15)*4,35-1*2-0,8*2</t>
  </si>
  <si>
    <t>2NP:(31,1+0,35*2)*3,11-0,7*2+5,55*2,11*2</t>
  </si>
  <si>
    <t>342248112R00</t>
  </si>
  <si>
    <t>Příčky keramické P+D na MVC 5, tl. 115 mm standard 3.2.</t>
  </si>
  <si>
    <t>1NP:6*4,35*2-2,5*3,5+(3,1+0,15)*4,35+6*5,35+1,3*2,4</t>
  </si>
  <si>
    <t>2NP:(2*2+8,75+3,85+1,975+2,625+1,9754+2,45+6*4+4,33)*3,11-1,1*2*2-0,9*2*2</t>
  </si>
  <si>
    <t>-0,7*2*3-0,9*2*3+(4,35+1,925+7+1,5*3+1,925*3+1,5)*3,11-0,7*2*3-0,9*2*6</t>
  </si>
  <si>
    <t>342248114R00</t>
  </si>
  <si>
    <t>Příčky keramické P+D na MVC 5, tl. 140 mm standard 3.3.</t>
  </si>
  <si>
    <t>1NP:(6,875+1+2,15)*4,35-0,9*2-0,7*2*2</t>
  </si>
  <si>
    <t>2NP:0,45*3,11+1,35*2,11</t>
  </si>
  <si>
    <t>346244381R00</t>
  </si>
  <si>
    <t xml:space="preserve">Plentování ocelových nosníků výšky do 20 cm </t>
  </si>
  <si>
    <t>U1 - I 160:3*0,16*2</t>
  </si>
  <si>
    <t>U2 - I 180:3*0,18*2</t>
  </si>
  <si>
    <t>301Rpol</t>
  </si>
  <si>
    <t>Nerez kotvy pro přikotvení betonového zdiva 6ks/m2, dod.a mont.</t>
  </si>
  <si>
    <t>obezdívkové pohledové zdivo:399,961</t>
  </si>
  <si>
    <t>13380630</t>
  </si>
  <si>
    <t>Tyč průřezu I 160, střední, jakost oceli 11375</t>
  </si>
  <si>
    <t>U1 - I 160:0,188*1,1</t>
  </si>
  <si>
    <t>13480910</t>
  </si>
  <si>
    <t>Tyč průřezu I 180, hrubé, jakost oceli 11375</t>
  </si>
  <si>
    <t>U2 - I 180:0,276*1,1</t>
  </si>
  <si>
    <t>Vodorovné konstrukce</t>
  </si>
  <si>
    <t>4 Vodorovné konstrukce</t>
  </si>
  <si>
    <t>411321414R00</t>
  </si>
  <si>
    <t>Stropy deskové ze železobetonu C 25/30 XC1 standard 6.4.</t>
  </si>
  <si>
    <t>strop nad 1NP:31,52*13,9*0,25+31,52*7,3*0,25/2+13,6*1,1*0,25/2+1,1*0,3*0,25/2</t>
  </si>
  <si>
    <t>-9,9*1,5*0,25</t>
  </si>
  <si>
    <t>strop nad 2NP:31,52*13,9*0,25+31,52*7,3*0,25/2+13,6*1,1*0,25/2+1,1*0,3*0,25/2</t>
  </si>
  <si>
    <t>411351203R00</t>
  </si>
  <si>
    <t>Bednění stropů deskových, podepření,do 3,5m, 10kPa pohledový beton, standard 6.4.</t>
  </si>
  <si>
    <t>Bednění pronajaté, bednění včetně podpěrné konstrukce stropů pro zatížení betonovou směsí a výztuží. Položka je určena také pro bednění stropů z pohledového betonu.</t>
  </si>
  <si>
    <t>Položka je určena pro stropy tl. do 300 mm a světlou výšku do 3,5 m..</t>
  </si>
  <si>
    <t>strop nad 1NP:100,13+31,61+4+11,9+36,46+70,15+11,83+9,57+22,52+71,85+23,6</t>
  </si>
  <si>
    <t>33,05+14,4+5,5+14,95+37+7*2+(6*2+3,1+6+2,45)*0,125</t>
  </si>
  <si>
    <t>strop nad 2NP:21,15+40,94+8,7*5,9+40,94+23,05+13,5*6+21,25*6+4,4*7,4</t>
  </si>
  <si>
    <t>49,7+1,5*10+4,45*2,4</t>
  </si>
  <si>
    <t>411351204R00</t>
  </si>
  <si>
    <t xml:space="preserve">Odstranění bednění stropů deskových do 3,5m, 10kPa </t>
  </si>
  <si>
    <t>1009,3137</t>
  </si>
  <si>
    <t>411354101R00</t>
  </si>
  <si>
    <t xml:space="preserve">Bednění skořepin válcových - zřízení </t>
  </si>
  <si>
    <t>bednění kruh.prostupů stropem nad 1NP:2*3,14*0,1*0,35*15+2*3,14*0,185*0,35</t>
  </si>
  <si>
    <t>bednění kruh.prostupů stropem nad 2NP:2*3,14*0,185*0,35*13+2*3,14*0,225*0,35*2+2*3,14*0,15*0,35*2</t>
  </si>
  <si>
    <t>2*3,14*0,1*0,35*10+2*3,14*0,125*0,35*2</t>
  </si>
  <si>
    <t>411354102R00</t>
  </si>
  <si>
    <t xml:space="preserve">Bednění skořepin válcových - odstranění </t>
  </si>
  <si>
    <t>13,3858</t>
  </si>
  <si>
    <t>411361821R00</t>
  </si>
  <si>
    <t>Výztuž stropů z betonářské oceli 10505 vč.distančních prvků</t>
  </si>
  <si>
    <t>strop nad 1NP:7,5853*1,05+2,6703*1,05</t>
  </si>
  <si>
    <t>strop nad 2NP:1,491*1,05+6,2897*1,05</t>
  </si>
  <si>
    <t>411361921RT4</t>
  </si>
  <si>
    <t>Výztuž stropů svařovanou sítí průměr drátu  6,0, oka 100/100mm, vč.distanč.prvků</t>
  </si>
  <si>
    <t>strop nad 1NP:1,1469*1,25</t>
  </si>
  <si>
    <t>strop nad 2NP:1,5493*1,25</t>
  </si>
  <si>
    <t>411361921RT8</t>
  </si>
  <si>
    <t>Výztuž stropů svařovanou sítí průměr drátu  8,0, oka 100/100mm, vč.distanč.prvků</t>
  </si>
  <si>
    <t>strop nad 1NP:0,1876*1,25</t>
  </si>
  <si>
    <t>strop nad 2NP:0,1876*1,25</t>
  </si>
  <si>
    <t>411361921RT9</t>
  </si>
  <si>
    <t>Výztuž stropů svařovanou sítí průměr drátu  8,0, oka 150/150mm, vč.distanč.prvků</t>
  </si>
  <si>
    <t>strop nad 1NP:0,683*1,25+0,961*1,25</t>
  </si>
  <si>
    <t>strop nad 2NP:0,9903*1,25+1,129*1,25</t>
  </si>
  <si>
    <t>411941022R00</t>
  </si>
  <si>
    <t xml:space="preserve">Svary bet.oceli stropní konstr.plošné tl. do 14 mm </t>
  </si>
  <si>
    <t>strop nad 1NP:8</t>
  </si>
  <si>
    <t>strop nad 2NP:5</t>
  </si>
  <si>
    <t>413321414R00</t>
  </si>
  <si>
    <t xml:space="preserve">Nosníky z betonu železového C 25/30 XC1 </t>
  </si>
  <si>
    <t>beton průvlaku P1 ( pouze část nad deskou D2 ):64,6*0,35*0,3</t>
  </si>
  <si>
    <t>beton průvlaku P2 ( pouze část nad deskou D2 ):64,6*0,35*0,3</t>
  </si>
  <si>
    <t>beton průvlaku P3 ( pouze část pod deskou D1 ):5,4*0,6*0,3*5</t>
  </si>
  <si>
    <t>beton průvlaku P4 ( pouze část pod deskou D1 ):3,5*0,6*0,3</t>
  </si>
  <si>
    <t>beton průvlaku P5 ( pouze část pod deskou D1 ):3,1*0,6*0,3*4</t>
  </si>
  <si>
    <t>beton průvlaku P6 ( pouze část pod deskou D1 ):2,5*0,6*0,3*2</t>
  </si>
  <si>
    <t>beton průvlaku P7 :5,4*0,81*0,3*3</t>
  </si>
  <si>
    <t>413351107R00</t>
  </si>
  <si>
    <t xml:space="preserve">Bednění nosníků - zřízení </t>
  </si>
  <si>
    <t>bednění průvlaku P1 ( pouze část nad deskou D2 ):64,6*0,45*2</t>
  </si>
  <si>
    <t>bednění průvlaku P2 ( pouze část nad deskou D2 ):64,6*0,45*2</t>
  </si>
  <si>
    <t>bednění průvlaku P3 ( pouze část pod deskou D1 ):5,4*0,6*2*5+4,1*0,3*5+0,3*0,6*2*5</t>
  </si>
  <si>
    <t>bednění průvlaku P4 ( pouze část pod deskou D1 ):3,5*0,6*2+0,6*0,3*2+3,5*0,3</t>
  </si>
  <si>
    <t>bednění průvlaku P5 ( pouze část pod deskou D1 ):3,1*0,6*2*4+0,6*0,3*2*4+3,1*0,3*2*4</t>
  </si>
  <si>
    <t>bednění průvlaku P6 ( pouze část pod deskou D1 ):2,5*0,6*2*2+0,6*0,3*2*2+2,5*0,3*4</t>
  </si>
  <si>
    <t>bednění průvlaku P7:5,4*0,85*2*3+0,85*0,3*2*3+4,6*0,3*3</t>
  </si>
  <si>
    <t>413351108R00</t>
  </si>
  <si>
    <t xml:space="preserve">Bednění nosníků - odstranění </t>
  </si>
  <si>
    <t>228,93</t>
  </si>
  <si>
    <t>413361821R00</t>
  </si>
  <si>
    <t xml:space="preserve">Výztuž nosníků z betonářské oceli 10505 </t>
  </si>
  <si>
    <t>Položka je určena pro nosníky včetně stěnových, nosníky jeřábových drah, volné trámy, rámy, průvlaky, rámové příčle, patrová i mezipatrová ztužidla, konzoly, vodorovná táhla, trámy obrubní a výztužné, lemující nebo vyztužující stropní a podobné střešní konstrukce.</t>
  </si>
  <si>
    <t>výztuž průvlaků P1 a P2:1,5093*1,05</t>
  </si>
  <si>
    <t>výztuž průvlaků P1 - P7:1,6393*1,05</t>
  </si>
  <si>
    <t>417351115R00</t>
  </si>
  <si>
    <t xml:space="preserve">Bednění ztužujících pásů a věnců - zřízení </t>
  </si>
  <si>
    <t>bednění čel stropu nad 1NP:(9,9*2+1,5*2+31,52+21,55+33,65+13,95)*0,35</t>
  </si>
  <si>
    <t>bednění čel stropu nad 2NP:(31,52+21,55+33,65+13,95)*0,35</t>
  </si>
  <si>
    <t>417351116R00</t>
  </si>
  <si>
    <t xml:space="preserve">Bednění ztužujících pásů a věnců - odstranění </t>
  </si>
  <si>
    <t>78,449</t>
  </si>
  <si>
    <t>430321414R00</t>
  </si>
  <si>
    <t xml:space="preserve">Schodišťové konstrukce, železobeton C 25/30 XC1 </t>
  </si>
  <si>
    <t>schodiště SCH1 do 2NP:(3,15+0,6+3,36+0,6+3,36)*1,5*0,16+1,5*0,3*0,19</t>
  </si>
  <si>
    <t>vyrovnávací schodiště v 1NP:2*1,2*0,16</t>
  </si>
  <si>
    <t>430361821R00</t>
  </si>
  <si>
    <t>Výztuž schodišťových konstrukcí z ocelí 10505 vč.distančních prvků</t>
  </si>
  <si>
    <t>výztuž schodiště SCH1 do 2NP:0,3392*1,05</t>
  </si>
  <si>
    <t>výztuž vyrovnávacího schodiště v 1NP:0,384*0,07</t>
  </si>
  <si>
    <t>431351121R00</t>
  </si>
  <si>
    <t xml:space="preserve">Bednění podest přímočarých - zřízení </t>
  </si>
  <si>
    <t>Položka je určena pro podesty a podstupňové desky.</t>
  </si>
  <si>
    <t>V položce jsou zakalkulovány i náklady na pomocné lešení o výšce do 1900 mm a pro zatížení do 1,5 kPa.</t>
  </si>
  <si>
    <t>bednění schodiště SCH1 do 2NP:(3+0,6+3,36+0,6+3,2+0,2+0,25)*1,5+(3,36*4+3,15*2+0,6*4)*0,35</t>
  </si>
  <si>
    <t>bednění vyrovnávacího schodiště v 1NP:2,1*0,35*2</t>
  </si>
  <si>
    <t>431351122R00</t>
  </si>
  <si>
    <t xml:space="preserve">Bednění podest přímočarých - odstranění </t>
  </si>
  <si>
    <t>26,034</t>
  </si>
  <si>
    <t>434311116R00</t>
  </si>
  <si>
    <t xml:space="preserve">Stupně dusané na terén, na desku, z betonu C 25/30 </t>
  </si>
  <si>
    <t>nabetonování stupňů schodiště SCH1 do 2NP:30*1,5</t>
  </si>
  <si>
    <t>nabetonování stupňů vyrovnávacího schodiště v 1NP:6*1,2</t>
  </si>
  <si>
    <t>434351141R00</t>
  </si>
  <si>
    <t xml:space="preserve">Bednění stupňů přímočarých - zřízení </t>
  </si>
  <si>
    <t>52,2*0,2</t>
  </si>
  <si>
    <t>434351142R00</t>
  </si>
  <si>
    <t xml:space="preserve">Bednění stupňů přímočarých - odstranění </t>
  </si>
  <si>
    <t>10,44</t>
  </si>
  <si>
    <t>5</t>
  </si>
  <si>
    <t>Komunikace</t>
  </si>
  <si>
    <t>5 Komunikace</t>
  </si>
  <si>
    <t>564791111R00</t>
  </si>
  <si>
    <t xml:space="preserve">Podklad pro zpevněné plochy z kam.drceného 0-63 mm </t>
  </si>
  <si>
    <t>skladba St2:768*0,2+10</t>
  </si>
  <si>
    <t>564851111R00</t>
  </si>
  <si>
    <t xml:space="preserve">Podklad ze štěrkodrti po zhutnění tloušťky 15 cm </t>
  </si>
  <si>
    <t>skladba St2:768</t>
  </si>
  <si>
    <t>596215040R00</t>
  </si>
  <si>
    <t>Kladení zámkové dlažby tl. 8 cm do drtě tl. 4 cm vč.dodávky drtě 4/8mm tl.4cm</t>
  </si>
  <si>
    <t xml:space="preserve">V položce jsou zakalkulovány i náklady na dodání hmot pro lože a na dodání materiálu na výplň spár. </t>
  </si>
  <si>
    <t xml:space="preserve">Položka je určena pro montáž a dodávku odvodňovacího žlabu z polymerického betonu s integrovanou ochranou hran z oceli s těsnicí drážkou včetně osazení do betonového lože C 12/15. Žlab slouží k odvedení povrchové vody ze zpevněných ploch. Zatížení A15. Stavební výška 150-200 mm se spádem 0,5 %, světlá šířka žlabu 100 mm, délka 1000 mm. </t>
  </si>
  <si>
    <t>odvodnění:18</t>
  </si>
  <si>
    <t>597072105R00</t>
  </si>
  <si>
    <t>Čelní stěna plná pro žlab výšky 150-250 mm standard 5.3.</t>
  </si>
  <si>
    <t>597072108R00</t>
  </si>
  <si>
    <t>Čelní stěna žlabu s nátrubkem DN 110,v.175-225mm standard 5.3.</t>
  </si>
  <si>
    <t>Krycí rošt žlabu, zatížení C 250, dl. 500 mm rošt mřížkový, nerez ocel, oka 30/10,standard 5.3</t>
  </si>
  <si>
    <t>Položka je určena pro osazení a dodávku krycího roštu z pozinkované oceli. Zatížení C 250. Stavební délka 500 mm, světlá šířka 100 mm.</t>
  </si>
  <si>
    <t>18*2</t>
  </si>
  <si>
    <t>597072193R00</t>
  </si>
  <si>
    <t xml:space="preserve">Příplatek ke žlabu za únosnost lože C 250 </t>
  </si>
  <si>
    <t>18</t>
  </si>
  <si>
    <t>59245289</t>
  </si>
  <si>
    <t>Dlažba betonová přírodní hladká 20x20x8cm standard 5.1.</t>
  </si>
  <si>
    <t>zámk.dlažba vč.prořezu:768*1,01</t>
  </si>
  <si>
    <t>61</t>
  </si>
  <si>
    <t>Upravy povrchů vnitřní</t>
  </si>
  <si>
    <t>61 Upravy povrchů vnitřní</t>
  </si>
  <si>
    <t>610991111R00</t>
  </si>
  <si>
    <t xml:space="preserve">Zakrývání výplní vnitřních otvorů </t>
  </si>
  <si>
    <t>1NP:3,5*3,5*4+4*3,47*3+2*2,5+1,25*3,47+2,5*3,5*4+3,5*3,5+2,5*1*2+3,5*1</t>
  </si>
  <si>
    <t>2NP:1,935*1+2,835*1+3*1+2*1*2+1,5*1*2+2,11*1+2,18*1+2*1*4+6,15*1+2,15*1</t>
  </si>
  <si>
    <t>6*1+2*1*2+6*1+1,25*3+2*1+1,52*1+6,15*1+3*1</t>
  </si>
  <si>
    <t>611471413R00</t>
  </si>
  <si>
    <t xml:space="preserve">Úprava stropů aktiv. štukem s přísadou, tl. 2-3 mm </t>
  </si>
  <si>
    <t>1NP:36,46+70,15+11,83+9,57+22,52</t>
  </si>
  <si>
    <t>612401911R00</t>
  </si>
  <si>
    <t>Příplatek za zahlazení povrchu standard 6.2.</t>
  </si>
  <si>
    <t>kletovaná omítka:</t>
  </si>
  <si>
    <t>m.č.1.15:2,7*3,75+0,9*3+2,7*2,25+0,9*1,5+2,75*0,9</t>
  </si>
  <si>
    <t>m.č.1.16:(6,15+2,465+2,65+6,875+1,15+4,28+3,1+1,35+1,5+2,4)*4,15-0,9*2*5</t>
  </si>
  <si>
    <t>-2*2,5-0,7*2*2+2,7*3,75+0,9*3+2,7*2,4+0,9*1,5+2,7*1+35</t>
  </si>
  <si>
    <t>2NP:</t>
  </si>
  <si>
    <t>m.č.2.33, 2.34:(9,9+7,35+1,65+20,5+1,55+2,45+4,15)*3-0,7*2-0,9*2*6-1,5*2,5</t>
  </si>
  <si>
    <t>612401915R00</t>
  </si>
  <si>
    <t>Příplatek za tupování povrchu standard 6.2.</t>
  </si>
  <si>
    <t>612425921R00</t>
  </si>
  <si>
    <t xml:space="preserve">Omítka vápenná vnitřního ostění - hladká </t>
  </si>
  <si>
    <t>2NP:0,325*0,1*12</t>
  </si>
  <si>
    <t>612425931R00</t>
  </si>
  <si>
    <t>Omítka vápenná vnitřního ostění - štuková standard 6.2.</t>
  </si>
  <si>
    <t>1NP:(3,5+2,5*2+1*6+1,25+3,47*2)*0,325+(2+2,5*2)*0,1+(2,5+3,5*2)*0,15</t>
  </si>
  <si>
    <t>(2,5+3,5*2)*0,3+(1*7+2,1*14+2+2,5*2)*0,2</t>
  </si>
  <si>
    <t>2NP:(6*2*2+1,25+3*2+1*8+3*2+2*2+1,5+2,65+1,4+2*2+1*16)*0,325</t>
  </si>
  <si>
    <t>(2+0,9*6+1,5+1,75+1,5+2*2+0,9*8+1,5*2+5,85*2)*0,325</t>
  </si>
  <si>
    <t>(1,5+2,5*2)*0,3+(1*5+0,8+2,1*12)*0,2</t>
  </si>
  <si>
    <t>612456119R00</t>
  </si>
  <si>
    <t xml:space="preserve">Příplatek za tažení mělkého žlábku </t>
  </si>
  <si>
    <t>začištění soklu ker.dlažby:</t>
  </si>
  <si>
    <t>2NP:125,975</t>
  </si>
  <si>
    <t>612473181R00</t>
  </si>
  <si>
    <t xml:space="preserve">Omítka vnitřního zdiva ze suché směsi, hladká </t>
  </si>
  <si>
    <t>m.č.1.17 - pod ker.obkladem:(2,15*2+1,85*2)*1,5-0,9*1,5</t>
  </si>
  <si>
    <t>m.č.1.18, 1.19, 1.20 - pod ker.obkladem:(3,2+1,235+1,75+0,9+2,5)*1,5-0,7*1,5</t>
  </si>
  <si>
    <t>m.č.1.21 - pod ker.obkladem:(1,055+1,235+1+1,32)*1,5-0,7*1,5+10</t>
  </si>
  <si>
    <t>m.č.2.01 - pod ker.obkladem:(3,815+3,395+5,9+5,95)*2,1-5,6*0,1-0,85*0,1-2*0,1-0,9*2</t>
  </si>
  <si>
    <t>m.č.2.04 - pod ker.obkladem:(2,5*2+1,975*2)*2,1-0,7*2-0,9*2</t>
  </si>
  <si>
    <t>m.č.2.05 - pod ker.obkladem:(3,75*2+1,7*2)*2,1-0,7*2</t>
  </si>
  <si>
    <t>m.č.2.06 - pod ker.obkladem:(1,9*2+1,25*2)*2,1-0,7*2</t>
  </si>
  <si>
    <t>m.č.2.09 - pod ker.obkladem:(2,5*2+1,975*2)*2,1-0,7*2-0,9*2</t>
  </si>
  <si>
    <t>m.č.2.10 - pod ker.obkladem:(3,75*2+2,6*2)*2,1-0,7*2</t>
  </si>
  <si>
    <t>m.č.2.11 - pod ker.obkladem:(1,975*2+1,155*2)*2,1-0,7*2</t>
  </si>
  <si>
    <t>m.č.2.13 - pod ker.obkladem:(3,875*2+5,9*2)*2,1-5,6*0,1-0,85*0,1-2*0,1-0,9*2</t>
  </si>
  <si>
    <t>m.č.2.14 - pod ker.obkladem:(1,925*2+1,625*2)*2,1-0,7*2*3</t>
  </si>
  <si>
    <t>m.č.2.15 - pod ker.obkladem:(1,5*2+0,9*2)*2,1-0,7*2</t>
  </si>
  <si>
    <t>m.č.2.16 - pod ker.obkladem:(1,5*2+0,9*2)*2,1-0,7*2</t>
  </si>
  <si>
    <t>m.č.2.19 - pod ker.obkladem:0,9*2,1*2+4,35*2,1</t>
  </si>
  <si>
    <t>m.č.2.23 - pod ker.obkladem:(3,875*2+4,2+1,95*2+5)*2,1-1,5*0,1-1,4*0,1*2-0,7*2+10</t>
  </si>
  <si>
    <t>612473182R00</t>
  </si>
  <si>
    <t>Omítka vnitřního zdiva ze suché směsi, štuková standard 6.1.</t>
  </si>
  <si>
    <t>m.č.1.01:(16,75+16,22+6+6,15)*4,15-3,5*1-3,5*3,5*3-0,9*2*2</t>
  </si>
  <si>
    <t>m.č.1.02:(5,2*2+6*2)*4,15-3,5*3,5</t>
  </si>
  <si>
    <t>m.č.1.04:4,5*3,25+2,6*3,1+2,6*3,35-2*2,5*2</t>
  </si>
  <si>
    <t>m.č.1.05:6*4*4,95-4*3,47</t>
  </si>
  <si>
    <t>m.č.1.06:(6*2+11,5*2)*4,95-0,9*2-4*3,47*2</t>
  </si>
  <si>
    <t>m.č.1.07:(1,185+2,575+6+6,16)*4,95-1*3,47</t>
  </si>
  <si>
    <t>m.č.1.08:(6,16+6+2,265+0,87)*4,95-0,9*2</t>
  </si>
  <si>
    <t>m.č.1.09:(3,675*2+6*2)*3,95-0,9*2-2,5*3,5</t>
  </si>
  <si>
    <t>m.č.1.10:(11,825*2+6*2)*4,15-2,5*1*2-2,5*3,5*2-0,9*2*2</t>
  </si>
  <si>
    <t>m.č.1.11:(3,75*2+6*2)*4,15-2,5*3,5*3</t>
  </si>
  <si>
    <t>m.č.1.12:(7,85+6,85+4,975+3,89)*4,15-2,5*3,5*2-3,5*3,5</t>
  </si>
  <si>
    <t>m.č.1.13:(5,8+6,35+3+1,67)*4,15-0,9*2</t>
  </si>
  <si>
    <t>m.č.1.14:2,55*3,45*2+1,3*4,15+1,3*2,15+0,55*2,45+0,9*2,8*2-0,9*2+0,4*2,8*2</t>
  </si>
  <si>
    <t>m.č.1.17 - nad ker.obkladem:(2,15*2+1,85*2)*2,65-0,9*0,5</t>
  </si>
  <si>
    <t>m.č.1.18, 1.19, 1.20 - nad ker.obkladem:(3,2+1,235+1,75+0,9+2,5)*2,65-0,7*0,5</t>
  </si>
  <si>
    <t>m.č.1.21 - nad ker.obkladem:(1,055+1,235+1+1,32)*2,65-0,7*0,5</t>
  </si>
  <si>
    <t>m.č.2.01 - nad ker.obkladem:(3,815+3,395+5,9+5,95)*0,9-5,6*0,9-0,85*0,9-2*0,9</t>
  </si>
  <si>
    <t>m.č.2.02:(6,9*2+5,9*2)*3-0,9*2-1,1*2-6*1</t>
  </si>
  <si>
    <t>m.č.2.03:(2,375*2+2*2)*3-1,1*2*2-0,9*2-2*1</t>
  </si>
  <si>
    <t>m.č.2.04 - nad ker.obkladem:(2,5*2+1,975*2)*0,9</t>
  </si>
  <si>
    <t>m.č.2.05 - nad ker.obkladem:(3,75*2+1,7*2)*0,9</t>
  </si>
  <si>
    <t>m.č.2.06 - nad ker.obkladem:(1,9*2+1,25*2)*0,9</t>
  </si>
  <si>
    <t>m.č.2.07:(3,7*2+2*2)*3-1,1*2*2-1,25*3</t>
  </si>
  <si>
    <t>m.č.2.08:(2,375*2+2*2)*3-1,1*2*2-0,9*2-2*1</t>
  </si>
  <si>
    <t>m.č.2.09 - nad ker.obkladem:(2,5*2+1,975*2)*0,9</t>
  </si>
  <si>
    <t>m.č.2.10 - nad ker.obkladem:(3,75*2+2,6*2)*0,9</t>
  </si>
  <si>
    <t>m.č.2.11 - nad ker.obkladem:(1,975*2+1,155*2)*0,9</t>
  </si>
  <si>
    <t>m.č.2.12:(6,9*2+5,9*2)*3-6*1-0,9*2-1,1*2</t>
  </si>
  <si>
    <t>m.č.2.13 - nad ker.obkladem:(3,875*2+5,9*2)*0,9-5,6*0,9-0,85*0,9-2*0,9</t>
  </si>
  <si>
    <t>m.č.2.14 - nad ker.obkladem:(1,925*2+1,625*2)*0,9</t>
  </si>
  <si>
    <t>m.č.2.28:(2,25*2+6*2)*3-0,9*2-2*1</t>
  </si>
  <si>
    <t xml:space="preserve">Položkový rozpočet </t>
  </si>
  <si>
    <t>991</t>
  </si>
  <si>
    <t>Hodinové zúčtovací sazby</t>
  </si>
  <si>
    <t>R01991000MAT</t>
  </si>
  <si>
    <t>HZS-zkoušky v rámci montáž.prací -Tlaková a topná zkouška</t>
  </si>
  <si>
    <t>R01991001MAT</t>
  </si>
  <si>
    <t xml:space="preserve">-Dilat.zkouška a vyregul.systemu </t>
  </si>
  <si>
    <t>Nh</t>
  </si>
  <si>
    <t>Prvky v 1.NP - výkres D.1.4a.2, Půdorys 1.NP</t>
  </si>
  <si>
    <t>Prvky v 2.NP - výkres D.1.4a.3, Půdorys 2.NP</t>
  </si>
  <si>
    <t>Prvky ve strojovně m.č. 2.25 - výkres D.1.4a.4, Schema strojovny</t>
  </si>
  <si>
    <t>713001012MAT</t>
  </si>
  <si>
    <t>Návl.izol.potrubí polyetyl., DN 18/13mm (na př.Tubolit DG, 23+87m, 1NP+2NP)</t>
  </si>
  <si>
    <t>713001013MAT</t>
  </si>
  <si>
    <t>Návl.izol.potrubí polyetyl., DN 22/13mm (na př.Tubolit DG, 0+102m, 1NP+2NP)</t>
  </si>
  <si>
    <t>713001014MAT</t>
  </si>
  <si>
    <t>Návl.izol.potrubí polyetyl., DN 28/13mm (na př.Tubolit DG, 0+68m, 1NP+2NP)</t>
  </si>
  <si>
    <t>713001016MAT</t>
  </si>
  <si>
    <t>Návl.izol.potrubí polyetyl., DN 18/20mm (na  př.Tubolit DG, 100+23m, 1NP+2NP)</t>
  </si>
  <si>
    <t>713001017MAT</t>
  </si>
  <si>
    <t>Návl.izol.potrubí polyetyl., DN 22/20mm (na př.Tubolit DG, 64+0m, 1NP+2NP)</t>
  </si>
  <si>
    <t>713001018MAT</t>
  </si>
  <si>
    <t>Návl.izol.potrubí polyetyl., DN 28/20mm (na př.Tubolit DG, 28+0m, 1NP+2NP)</t>
  </si>
  <si>
    <t>713001019MAT</t>
  </si>
  <si>
    <t>Návl.izol.potrubí polyetyl., DN 35/20mm (na př.Tubolit DG, 28+0m, 1NP+2NP)</t>
  </si>
  <si>
    <t>713001021MAT</t>
  </si>
  <si>
    <t>AL páska samolepící 50mm</t>
  </si>
  <si>
    <t>713008011T00</t>
  </si>
  <si>
    <t>Montáž návlekové izolace</t>
  </si>
  <si>
    <t>713511409MAT</t>
  </si>
  <si>
    <t>Izol.pouzdra DN 15/20mm s AL.pol. (na př.Paroc, 0+3m, 1NP+2NP)</t>
  </si>
  <si>
    <t>713511410MAT</t>
  </si>
  <si>
    <t>Izol.pouzdra DN 22/20mm s AL pol. (na př.Paroc, 0+20m, 1NP+2NP)</t>
  </si>
  <si>
    <t>713511411MAT</t>
  </si>
  <si>
    <t>Izol.pouzdra DN 28/20mm s AL pol. (na př.Paroc, 0+10m, 1NP+2NP)</t>
  </si>
  <si>
    <t>713511412MAT</t>
  </si>
  <si>
    <t>Izol.pouzdra DN 35/20mm z AL pol. (na př.Paroc, 0+16m, 1NP+2NP)</t>
  </si>
  <si>
    <t>713511423MAT</t>
  </si>
  <si>
    <t>Izol.pouzdra DN 42/30mm s AL pol. (na př.Paroc, 0+4m, 1NP+2NP)</t>
  </si>
  <si>
    <t>713511435R00</t>
  </si>
  <si>
    <t>Montáž pouzder s AL polepem</t>
  </si>
  <si>
    <t>998713201ROO</t>
  </si>
  <si>
    <t>Přesun hmot - izolace tepelné, H do 6 m</t>
  </si>
  <si>
    <t>731</t>
  </si>
  <si>
    <t>Kotelny</t>
  </si>
  <si>
    <t>731026801MAT</t>
  </si>
  <si>
    <t>Spuštění kotlů do provozu</t>
  </si>
  <si>
    <t>731026805R00</t>
  </si>
  <si>
    <t>MTZ odvodu spalin</t>
  </si>
  <si>
    <t>731026810MAT</t>
  </si>
  <si>
    <t>Koax.odvod spalin DN 125/80 (na př.Brilon) -adapter pro koax.přip., v ceně kotle</t>
  </si>
  <si>
    <t>731026811MAT</t>
  </si>
  <si>
    <t>-kontrolní kus 125/80 přímý</t>
  </si>
  <si>
    <t>731026813MAT</t>
  </si>
  <si>
    <t>-trubka koaxialní 125/80 x 1000mm</t>
  </si>
  <si>
    <t>731026814MAT</t>
  </si>
  <si>
    <t>-průchodka 125/80, rov.střechou</t>
  </si>
  <si>
    <t>731026815MAT</t>
  </si>
  <si>
    <t>-střešní koncovka 125/80</t>
  </si>
  <si>
    <t>731241895MAT</t>
  </si>
  <si>
    <t>Zapoj.regulace kotle, vč.prop.zařízení</t>
  </si>
  <si>
    <t>731241901MAT</t>
  </si>
  <si>
    <t>Odvod kondenzátu</t>
  </si>
  <si>
    <t>731244115MAT</t>
  </si>
  <si>
    <t>Kondenz.plyn.kotel o jm.výkonu 49,8 kW (na př.Geminox THRs 10-50C s regulací)</t>
  </si>
  <si>
    <t>731244494U00</t>
  </si>
  <si>
    <t>Montáž kond. kotlů do 49,8 kW</t>
  </si>
  <si>
    <t>998731101R00</t>
  </si>
  <si>
    <t>Přesun  hmot-kotelny,H do 6 m</t>
  </si>
  <si>
    <t>732</t>
  </si>
  <si>
    <t>Strojovny</t>
  </si>
  <si>
    <t>732112232MAT</t>
  </si>
  <si>
    <t>Sdruž.rozděl.se sběr., RS kombi DN 80 (vč.konzol a izolace 40mm)</t>
  </si>
  <si>
    <t>732112240R00</t>
  </si>
  <si>
    <t>Montáž sdruž.rozdělovače DN 80</t>
  </si>
  <si>
    <t>732113105R00</t>
  </si>
  <si>
    <t>Hydraul.vyrovnávač dyn.tlaků DN 100 (hrdla 4xG6/4, 2xG1/2 a izolace)</t>
  </si>
  <si>
    <t>732211123R00</t>
  </si>
  <si>
    <t>Zásob.ohřívač TV o obj.500 l, vložka 2,5 m2 (vč.izolace a teploměru)</t>
  </si>
  <si>
    <t>732331515MAT</t>
  </si>
  <si>
    <t>Nádoby expanzní tlakové NG 50/6 (na př.Reflex a pod)</t>
  </si>
  <si>
    <t>732331516MAT</t>
  </si>
  <si>
    <t>Přísluš. k tlakové exp.nádobě -změkč.armatura FLS-I</t>
  </si>
  <si>
    <t>732331517MAT</t>
  </si>
  <si>
    <t>-náhradní patrona</t>
  </si>
  <si>
    <t>732331518MAT</t>
  </si>
  <si>
    <t>-servisní kohout MK-20</t>
  </si>
  <si>
    <t>732331522R00</t>
  </si>
  <si>
    <t>Montáž nádoby expanzní a přísl.</t>
  </si>
  <si>
    <t>732429111R00</t>
  </si>
  <si>
    <t>Montáž čerpadel oběh., DN 25</t>
  </si>
  <si>
    <t>732429112R00</t>
  </si>
  <si>
    <t>Montáž čerpadel oběh., DN 32</t>
  </si>
  <si>
    <t>732429122MAT</t>
  </si>
  <si>
    <t>Čerp.oběh. s plyn.regulací, G 1´´, 85W, H-2m (na př.Grundfoss Alpha 2 a pod)</t>
  </si>
  <si>
    <t>732429123MAT</t>
  </si>
  <si>
    <t>Čerp.oběh. s plyn.regulací, G 5/4´´85W, H-2m (na př.Grundfoss Alpha 2, 32-60)</t>
  </si>
  <si>
    <t>998732201R00</t>
  </si>
  <si>
    <t>Přesun  hmot - strojovny, H do 6 m</t>
  </si>
  <si>
    <t>733</t>
  </si>
  <si>
    <t>Rozvod potrubí</t>
  </si>
  <si>
    <t>733222102U00</t>
  </si>
  <si>
    <t>Potrubí Cu polotvrdé-měk.pájení, DN 15x1 (0+3m, 1NP+2NP)</t>
  </si>
  <si>
    <t>733222104U00</t>
  </si>
  <si>
    <t>Potrubí Cu polotvrdé-měk.pájení, DN 22x1 (0+42m, 1NP+2NP)</t>
  </si>
  <si>
    <t>733222105U00</t>
  </si>
  <si>
    <t>Potrubí Cu polotvrdé-měk.pájení, DN 22x1,5 (8+2m, 1NP+2NP)</t>
  </si>
  <si>
    <t>733222106U00</t>
  </si>
  <si>
    <t>Potrubí Cu polotvrdé-měk.pájení, DN 35x1,5 (0+16m, 1NP+2NP)</t>
  </si>
  <si>
    <t>733223107U00</t>
  </si>
  <si>
    <t>Potrubí Cu tvrdé-měk.pájení, DN 42x1,5 (0+4m, 1NP+2NP)</t>
  </si>
  <si>
    <t>733291101U00</t>
  </si>
  <si>
    <t>Tlak.zkouška potrubí Cu do D 35</t>
  </si>
  <si>
    <t>733291102U00</t>
  </si>
  <si>
    <t>Tlak.zkouška potrubí Cu přes 35 do D 64</t>
  </si>
  <si>
    <t>733322301U00</t>
  </si>
  <si>
    <t>Potrubí vícevrstvé plast-hliník, D 16x2 (123+97m, 1NP+2NP)</t>
  </si>
  <si>
    <t>733322303U00</t>
  </si>
  <si>
    <t>Potrubí vícevrstvé plast-hliník, D 20x2 (64+80m, 1NP+2NP)</t>
  </si>
  <si>
    <t>733322304U00</t>
  </si>
  <si>
    <t>Potrubí vícevrstvé plast-hliník, D 26x2 (28+68m, 1NP+2NP)</t>
  </si>
  <si>
    <t>733323104U00</t>
  </si>
  <si>
    <t>Potrubí vícevrstvé plast hliník D 32x3 (28+0m, 1NP+2NP)</t>
  </si>
  <si>
    <t>733324409MAT</t>
  </si>
  <si>
    <t>Přechod plast-kov, D 20x2-1/2´´ (0+2kus, 1NP+2NP)</t>
  </si>
  <si>
    <t>733324410MAT</t>
  </si>
  <si>
    <t>Přechod plast-kov, D 26x2-3/4´´ (2+2 kus, 1NP+2NP)</t>
  </si>
  <si>
    <t>733324411MAT</t>
  </si>
  <si>
    <t>Přechod.plast-kov, D 32x3-1´´ (2+0 kus, 1NP+2NP)</t>
  </si>
  <si>
    <t>733391101U00</t>
  </si>
  <si>
    <t>Tlak zkouška potrubí plast do D 32</t>
  </si>
  <si>
    <t>998733201R00</t>
  </si>
  <si>
    <t>Přesun  hmot rozvodů potrubí,H 6 m</t>
  </si>
  <si>
    <t>734</t>
  </si>
  <si>
    <t>Armatury</t>
  </si>
  <si>
    <t>734209113R00</t>
  </si>
  <si>
    <t>Montáž armatur závit.,se 2záv.do G 1/2´´</t>
  </si>
  <si>
    <t>734209114R00</t>
  </si>
  <si>
    <t>Montáž armatur závit.,se 2záv., G 3/4´´</t>
  </si>
  <si>
    <t>734209116R00</t>
  </si>
  <si>
    <t>Montáž armatur závit.,se 2záv., G 5/4´´</t>
  </si>
  <si>
    <t>734209117R00</t>
  </si>
  <si>
    <t>Montáž armatur závit.,se 2záv., G 6/4´´</t>
  </si>
  <si>
    <t>734209124R00</t>
  </si>
  <si>
    <t>Montáž 3-cest.směšovacího ventilu (kvs-4,7 se servopoh.-dod.M+R)</t>
  </si>
  <si>
    <t>734211127R00</t>
  </si>
  <si>
    <t>Ventil odvzd. automatický, G 1/2´´ (se zpětnou klapkou)</t>
  </si>
  <si>
    <t>734220100MAT</t>
  </si>
  <si>
    <t>Vyvaž.ventil STAD bez vyp., G 3/4´´</t>
  </si>
  <si>
    <t>734220101MAT</t>
  </si>
  <si>
    <t>Vyvaž.ventil STAD bez vyp., G 5/4´´</t>
  </si>
  <si>
    <t>734242413R00</t>
  </si>
  <si>
    <t>Zpětný pružin.ventil, G 3/4´´</t>
  </si>
  <si>
    <t>734242415R00</t>
  </si>
  <si>
    <t>Zpětný pružin.ventil, G 5/4´´</t>
  </si>
  <si>
    <t>734260001MAT</t>
  </si>
  <si>
    <t>Radiator.termostatický ventil V-exact rohový, G 3/8´´</t>
  </si>
  <si>
    <t>734260002MAT</t>
  </si>
  <si>
    <t>Radiator.termostatický ventil V-exact rohový, G 1/2´´</t>
  </si>
  <si>
    <t>734261221MAT</t>
  </si>
  <si>
    <t>Šroubení rohové uzavírat., G 3/8´´</t>
  </si>
  <si>
    <t>734261222MAT</t>
  </si>
  <si>
    <t>Šroubení rohové uzavírat., G 1/2´´</t>
  </si>
  <si>
    <t>734261314MAT</t>
  </si>
  <si>
    <t>Šroubení rohové Vekolux G 1/2"</t>
  </si>
  <si>
    <t>734261317MAT</t>
  </si>
  <si>
    <t>Adapter k Vekoluxu G 1/2´´</t>
  </si>
  <si>
    <t>734271110MAT</t>
  </si>
  <si>
    <t>Svěrné šroubení pro plast. trubky D 16x2</t>
  </si>
  <si>
    <t>734271111MAT</t>
  </si>
  <si>
    <t>Svěrné šroubení pro měď. trubky D 22x1</t>
  </si>
  <si>
    <t>734271115MAT</t>
  </si>
  <si>
    <t>Šroubení 4340G, D 35x5/4´´</t>
  </si>
  <si>
    <t>734271116MAT</t>
  </si>
  <si>
    <t>Šroubení 4340G, D 42x6/4´´</t>
  </si>
  <si>
    <t>734271200MAT</t>
  </si>
  <si>
    <t>Hlavice termostatická, Heimeier-K</t>
  </si>
  <si>
    <t>734271203T00</t>
  </si>
  <si>
    <t>Montáž termostatických hlavic</t>
  </si>
  <si>
    <t>734291123R00</t>
  </si>
  <si>
    <t>Kohouty plnící a vypouštěcí G 1/2´´</t>
  </si>
  <si>
    <t>734291254MAT</t>
  </si>
  <si>
    <t>Kulový kohout s filtrem, G 3/4´´</t>
  </si>
  <si>
    <t>734291256MAT</t>
  </si>
  <si>
    <t>Kulový kohout s filtrem, G 5/4´´</t>
  </si>
  <si>
    <t>734291257MAT</t>
  </si>
  <si>
    <t>Kulový kohout s filtrem, G 6/4´´</t>
  </si>
  <si>
    <t>734292714U00</t>
  </si>
  <si>
    <t>Kulový uzavírací kohout, G 3/4´´</t>
  </si>
  <si>
    <t>734292716R00</t>
  </si>
  <si>
    <t>Kulový uzavírací kohout, G 5/4"</t>
  </si>
  <si>
    <t>734292717R00</t>
  </si>
  <si>
    <t>Kulový uzavírací kohout, G 6/4´´</t>
  </si>
  <si>
    <t>734411127R00</t>
  </si>
  <si>
    <t>Teploměr s pev.stonkem 100 mm (rozsah 0-120 st.)</t>
  </si>
  <si>
    <t>734421150R00</t>
  </si>
  <si>
    <t>Tlakoměr deformační, D 100 (rozsah 0-600 kPa)</t>
  </si>
  <si>
    <t>998734201R00</t>
  </si>
  <si>
    <t>Přesun  hmot armatur, H do 6 m</t>
  </si>
  <si>
    <t>735</t>
  </si>
  <si>
    <t>Otopná tělesa</t>
  </si>
  <si>
    <t>735111310MAT</t>
  </si>
  <si>
    <t>Lit.těleso článkové Kalor, vel.500/160 (76+0 čl., 1NP+2NP)</t>
  </si>
  <si>
    <t>čl.</t>
  </si>
  <si>
    <t>735111313MAT</t>
  </si>
  <si>
    <t>Lit.těleso článkové Kalor, vel.900/160 (121+0 čl., 1NP+2NP)</t>
  </si>
  <si>
    <t>čl</t>
  </si>
  <si>
    <t>735111331MAT</t>
  </si>
  <si>
    <t>Radiatorový držák</t>
  </si>
  <si>
    <t>735111332MAT</t>
  </si>
  <si>
    <t>Radiatorová konzole</t>
  </si>
  <si>
    <t>735118110R00</t>
  </si>
  <si>
    <t>Tlak.zkouška těles litinových-vodou</t>
  </si>
  <si>
    <t>735119140R00</t>
  </si>
  <si>
    <t>Montáž těles litinových článk.</t>
  </si>
  <si>
    <t>735149110U00</t>
  </si>
  <si>
    <t>Montáž tělesa panel. do 1500 mm</t>
  </si>
  <si>
    <t>735149220U00</t>
  </si>
  <si>
    <t>Montáž tělesa panel. nad 1500 mm</t>
  </si>
  <si>
    <t>735152151MAT</t>
  </si>
  <si>
    <t>Těleso Ventil Kompakt, vel.10VK-5040 (2+4 kus, 1NP+2NP)</t>
  </si>
  <si>
    <t>735152172MAT</t>
  </si>
  <si>
    <t>Těleso Ventil Kompakt, vel.10VK-6050 (1+0 kus, 1NP+2NP)</t>
  </si>
  <si>
    <t>735152271MAT</t>
  </si>
  <si>
    <t>Těleso Ventil Kompakt, vel.11VK-6040 (0+3 kus, 1NP+2NP</t>
  </si>
  <si>
    <t>735152272MAT</t>
  </si>
  <si>
    <t>Těleso Ventil Kompakt, vel.11VK-6050 (0+3 kus, 1NP+2NP)</t>
  </si>
  <si>
    <t>735152273MAT</t>
  </si>
  <si>
    <t>Těleso Ventil Kompakt, vel.11VK-6060 (0+1 kus, 1NP+2NP)</t>
  </si>
  <si>
    <t>735152471MAT</t>
  </si>
  <si>
    <t>Těleso Ventil Kompakt, vel.21VK-6040 (0+1 kus, 1NP+2NP)</t>
  </si>
  <si>
    <t>735152472MAT</t>
  </si>
  <si>
    <t>Těleso Ventil Kompakt, vel.21VK-6050 (0+1 kus, 1NP+2NP)</t>
  </si>
  <si>
    <t>735152474MAT</t>
  </si>
  <si>
    <t>Těleso Ventil Kompakt, vel.21VK-6070 (0+1 kus, 1NP+2NP)</t>
  </si>
  <si>
    <t>735152475MAT</t>
  </si>
  <si>
    <t>Těleso Ventil Kompakt, vel.21VK-6080 (0+1 kus, 1NP+2NP)</t>
  </si>
  <si>
    <t>735152477MAT</t>
  </si>
  <si>
    <t>Těleso Ventil Kompakt, vel.21VK-6100 (0+1 kus,1NP+2NP)</t>
  </si>
  <si>
    <t>735152479MAT</t>
  </si>
  <si>
    <t>Těleso Ventil Kompakt, vel.21VK-6120 (0+2 kus, 1NP+2NP)</t>
  </si>
  <si>
    <t>735152483MAT</t>
  </si>
  <si>
    <t>Těleso Ventil Kompakt, vel.21VK-6200 (0+2 kus, 1NP+2NP)</t>
  </si>
  <si>
    <t>735152492MAT</t>
  </si>
  <si>
    <t>Těleso Ventil Kompakt, vel.21VK-9050 (1+0 kus, 1NP+2NP)</t>
  </si>
  <si>
    <t>735152495MAT</t>
  </si>
  <si>
    <t>Těleso Ventil Kompakt, vel.21VK-9080 (0+1 kus, 1NP+2NP)</t>
  </si>
  <si>
    <t>735152497MAT</t>
  </si>
  <si>
    <t>Těleso Ventil Kompakt, vel.21VK-9100 (0+2 kus, 1NP+2NP)</t>
  </si>
  <si>
    <t>735152580MAT</t>
  </si>
  <si>
    <t>(3,815+3,395+5,9+6,05-0,9+2,6*2+1,7*2+3,75*4+2,5*4+1,155*2)*0,2</t>
  </si>
  <si>
    <t>(1,975*8-0,9*2-0,7*7+3,875*2+5,9*2-0,9+1,925*2+0,9*4+1,5*4)*0,2</t>
  </si>
  <si>
    <t>(-0,7*5+5+1,95*2+4,2+3,875+0,2+1,85+2,075-0,7+1,25*2+1,625*2)*0,2</t>
  </si>
  <si>
    <t>6,05*1,9+1,5*1,9*4+5,9*1,9+0,9*1,9*2+1,5*1,9*2-,7*1,8+1,85*1,9</t>
  </si>
  <si>
    <t>1,4*1,9+1,75*1,9+2,075*1,9+1,95*1,9+1,5*1,9</t>
  </si>
  <si>
    <t>711212601RT1</t>
  </si>
  <si>
    <t>Těsnicí pás do spoje podlaha - stěna š. 120 mm, vč.dodávky</t>
  </si>
  <si>
    <t>2NP:3,815+3,395+5,9+6,05-0,9+2,6*2+1,7*2+3,75*4+2,5*4+1,155*2</t>
  </si>
  <si>
    <t>1,975*8-0,9*2-0,7*7+3,875*2+5,9*2-0,9+1,925*2+0,9*4+1,5*4</t>
  </si>
  <si>
    <t>-0,7*5+5+1,95*2+4,2+3,875+0,2+1,85+2,075-0,7+1,25*2+1,625*2</t>
  </si>
  <si>
    <t>0,2*50+2,1*12</t>
  </si>
  <si>
    <t>711471051R00</t>
  </si>
  <si>
    <t xml:space="preserve">Izolace, tlak. voda, vodorovná fólií PVC, volně </t>
  </si>
  <si>
    <t>vodor.hydroizolace:31,82*14,185+31,82*7,7/2+14,185*1,3/2+1,3*0,35/2</t>
  </si>
  <si>
    <t>711472051R00</t>
  </si>
  <si>
    <t xml:space="preserve">Izolace, tlaková voda, svislá fólií PVC, volně </t>
  </si>
  <si>
    <t>odskoky hydroizolace:7*1+0,5*1+1,5*1+1,2*1+11,4*1</t>
  </si>
  <si>
    <t>711491171R00</t>
  </si>
  <si>
    <t xml:space="preserve">Izolace tlaková, podkladní textilie, vodorovná </t>
  </si>
  <si>
    <t>pod vodor.hydroizolaci:31,82*14,185+31,82*7,7/2+14,185*1,3/2+1,3*0,35/2</t>
  </si>
  <si>
    <t>711491172R00</t>
  </si>
  <si>
    <t xml:space="preserve">Izolace tlaková, ochranná textilie, vodorovná </t>
  </si>
  <si>
    <t>na vodor.hydroizolaci:31,82*14,185+31,82*7,7/2+14,185*1,3/2+1,3*0,35/2</t>
  </si>
  <si>
    <t>711491271R00</t>
  </si>
  <si>
    <t xml:space="preserve">Izolace tlaková, podkladní textilie svislá </t>
  </si>
  <si>
    <t>pod odskoky hydroizolace:7*1+0,5*1+1,5*1+1,2*1+11,4*1</t>
  </si>
  <si>
    <t>711491272R00</t>
  </si>
  <si>
    <t xml:space="preserve">Izolace tlaková, ochranná textilie svislá </t>
  </si>
  <si>
    <t>na odskoky hydroizolace:7*1+0,5*1+1,5*1+1,2*1+11,4*1</t>
  </si>
  <si>
    <t>283220182</t>
  </si>
  <si>
    <t>Fólie PVC-P tl. 1,5 mm š. 2050 mm standard 711.1.</t>
  </si>
  <si>
    <t>hydroizolace vč.prořezu:(583,3215+21,6)*1,07</t>
  </si>
  <si>
    <t>69366198</t>
  </si>
  <si>
    <t>Geotextilie 300 g/m2 š. 200cm 100% PP standard 711.1.</t>
  </si>
  <si>
    <t>hydroizolace vč.prořezu:(583,3215+21,6)*2*1,07</t>
  </si>
  <si>
    <t>998711102R00</t>
  </si>
  <si>
    <t xml:space="preserve">Přesun hmot pro izolace proti vodě, výšky do 12 m </t>
  </si>
  <si>
    <t>713</t>
  </si>
  <si>
    <t>Izolace tepelné</t>
  </si>
  <si>
    <t>713 Izolace tepelné</t>
  </si>
  <si>
    <t>713111111RT2</t>
  </si>
  <si>
    <t>Izolace tepelné stropů vrchem kladené volně 2 vrstvy - materiál ve specifikaci</t>
  </si>
  <si>
    <t>zateplení podlahy půdy (skladba S5 :30,05*13,4+30,05*7,1/2+13,05*1,5/2+1,5*0,6/2</t>
  </si>
  <si>
    <t>713111121RT2</t>
  </si>
  <si>
    <t>Izolace tepelné stropů rovných spodem, drátem 2 vrstvy - materiál ve specifikaci</t>
  </si>
  <si>
    <t>zateplení podhledu stropu nad m.č.1.03:2,6*1,6</t>
  </si>
  <si>
    <t>713121111R00</t>
  </si>
  <si>
    <t xml:space="preserve">Izolace tepelná podlah na sucho, jednovrstvá </t>
  </si>
  <si>
    <t>tep.izolace podlah:</t>
  </si>
  <si>
    <t>skladba P1:100,13+31,61+36,46+70,15+9,57+22,52+71,85+23,6+33,05</t>
  </si>
  <si>
    <t>skladba P9:11,83</t>
  </si>
  <si>
    <t>skladba P3:5+49,7+10</t>
  </si>
  <si>
    <t>skladba P4:38,02+38,37+13,62+12,76+22,73+12,28+19,74</t>
  </si>
  <si>
    <t>skladba P5:21,15+40,94+4,89+5,06+6,47+2,35+7,95+4,89+5,06+9,84+2,36+40,94</t>
  </si>
  <si>
    <t>23,05+3,22+1,44*2+4,93+2,59+17,29+2,59+12,15+17,24+7,78</t>
  </si>
  <si>
    <t>713121121R00</t>
  </si>
  <si>
    <t xml:space="preserve">Izolace tepelná podlah na sucho, dvouvrstvá </t>
  </si>
  <si>
    <t>skladba P2:11,9+14,4+5,5+14,95+37+4,2+1,52+2,85+1,25+1,5</t>
  </si>
  <si>
    <t>713131130R00</t>
  </si>
  <si>
    <t xml:space="preserve">Izolace tepelná stěn vložením do konstrukce </t>
  </si>
  <si>
    <t>dilatace zpevněných ploch u objektu - XPS tl.10mm:107*0,2</t>
  </si>
  <si>
    <t>713131131R00</t>
  </si>
  <si>
    <t xml:space="preserve">Izolace tepelná stěn lepením </t>
  </si>
  <si>
    <t>tep.izolace na horní hranu žel-bet.věnců pod kcí krovu:(14,24+21,855+30,62+32,745)*0,65</t>
  </si>
  <si>
    <t>713131153R00</t>
  </si>
  <si>
    <t xml:space="preserve">Montáž izolace na tmel a hmožd.6 ks/m2, beton </t>
  </si>
  <si>
    <t>tep.izolace obezdívkového pohledového zdiva - skladba S1, S2:13,94*4,5+22,2*4,5+2*2,25+1,95*4,5*2+6,65*5,5+21,555*5,7</t>
  </si>
  <si>
    <t>9,5*5,25+23,6*4,5-3,8*3,5*4-3,5*1-4,3*3,47*3-1,25*3,47-2,8*3,5*4</t>
  </si>
  <si>
    <t>-3,8*3,5-2,5*1*2</t>
  </si>
  <si>
    <t>3,5*0,3*8+3,5*0,3*6+3,5*0,3*10+8</t>
  </si>
  <si>
    <t>tep.izolace pod TiZn opláštění fasády - skladba S3 ( s proběhnutím až ke krovu ):14,14*3,85+31,42*3,85+21,785*3,85+33,545*3,85-2,735*1-1,685*1-3*1*2+6</t>
  </si>
  <si>
    <t>-2*1*4-1,5*1*2-2,01*1-1,93*1-6,05*1*2-1,9*1-2*1*4-6*1*2-1,25*3-1,27*1</t>
  </si>
  <si>
    <t>tep.izolace části stěny nad podhledem m.č.1.03:2,6*0,7</t>
  </si>
  <si>
    <t>713191100RT9</t>
  </si>
  <si>
    <t>Položení separační fólie včetně dodávky fólie PE</t>
  </si>
  <si>
    <t>separace tep.izolace podlah:</t>
  </si>
  <si>
    <t>skladba P1:398,94</t>
  </si>
  <si>
    <t>713191221R00</t>
  </si>
  <si>
    <t xml:space="preserve">Dilatační pásek podél stěn výšky 100 mm vč.dodávky </t>
  </si>
  <si>
    <t>1NP:16,75+16,22+6*4-0,9*2-3,5*4+5,2*2+6*5+6,16+2,575+1,185</t>
  </si>
  <si>
    <t>11,5*2+6*2-4*3-1,1+0,3*2-0,9*4+2,265+0,9+3,675*2+6,16+6*3-2,5</t>
  </si>
  <si>
    <t>11,825*2+3,75*2+6*4-2,5*8+3,89+4,975+6,815+7-2,5-3,5+0,3*2</t>
  </si>
  <si>
    <t>4,5*2+2,6*2-2+0,3*2+5,8*2+13,75*2+2,6+1,15-1,5*2-0,9*4+0,3*4+4*2</t>
  </si>
  <si>
    <t>1,3*2+0,1*2+0,3*2-0,9+0,3*2+2,15*2+1,85*2+1,25+1,8+0,9+2,5+3,2+1,05</t>
  </si>
  <si>
    <t>1,35+1,25+1-0,7*2-0,9+6,4+5,8+3,05+1,7-0,9+15</t>
  </si>
  <si>
    <t>2NP:125,685+243,995</t>
  </si>
  <si>
    <t>713541201R00</t>
  </si>
  <si>
    <t>Tmelení spár 2 x 15 mm protipožárním tmelem vč.dodávky</t>
  </si>
  <si>
    <t>prostupy:80</t>
  </si>
  <si>
    <t>713552121R00</t>
  </si>
  <si>
    <t xml:space="preserve">Protipož.trubní ucpávka EI 120, do D 108 mm, stěna </t>
  </si>
  <si>
    <t>prostupy:10</t>
  </si>
  <si>
    <t>713552151R00</t>
  </si>
  <si>
    <t xml:space="preserve">Protipož.trubní ucpávka EI 120, do D 108 mm, strop </t>
  </si>
  <si>
    <t>28375300.A</t>
  </si>
  <si>
    <t>Pěnová protihluková izolace (kročejová) tl.5 mm</t>
  </si>
  <si>
    <t>skladba P3:64,7*2*1,02</t>
  </si>
  <si>
    <t>skladba P4:157,52*2*1,02</t>
  </si>
  <si>
    <t>skladba P5:245,62*2*1,02</t>
  </si>
  <si>
    <t>28375431</t>
  </si>
  <si>
    <t>Polystyren extrudovaný</t>
  </si>
  <si>
    <t>dilatace zpevněných ploch u objektu - XPS tl.10mm:21,4*0,01*1,02</t>
  </si>
  <si>
    <t>28375704</t>
  </si>
  <si>
    <t>Deska izolační stabilizov. EPS 100S  1000 x 500 mm standard 713.2.</t>
  </si>
  <si>
    <t>skladba P3:64,7*0,05*1,02</t>
  </si>
  <si>
    <t>skladba P4:157,52*0,05*1,02</t>
  </si>
  <si>
    <t>skladba P5:245,62*0,04*1,02</t>
  </si>
  <si>
    <t>zateplení podlahy půdy (skladba S5 :519,585*0,14*2*1,02</t>
  </si>
  <si>
    <t>u odskoků různých výšek základů:23,45*0,1*1,02</t>
  </si>
  <si>
    <t>28375767</t>
  </si>
  <si>
    <t>Deska polystyrén samozhášivý EPS 100 Z standard 713.2.</t>
  </si>
  <si>
    <t>tep.izolace podlah vč.prořezu:</t>
  </si>
  <si>
    <t>skladba P2:95,07*0,08*2*1,02</t>
  </si>
  <si>
    <t>283763195</t>
  </si>
  <si>
    <t>Deska XPS 1265 x 615 x 80 mm standard 713.3.</t>
  </si>
  <si>
    <t>skladba P1:398,94*1,02</t>
  </si>
  <si>
    <t>skladba P9:11,83*1,02</t>
  </si>
  <si>
    <t>56284079.A</t>
  </si>
  <si>
    <t>Hmoždinka talířová zatlouk.plastová 8/60x255mm</t>
  </si>
  <si>
    <t>pro kotvení tep.izolace obezdívkového pohledového zdiva - skladba S1, S2:370,093*6+9,442</t>
  </si>
  <si>
    <t>pro kotvení tep.izolace pod TiZn opláštění fasády - skladba S3 :330,0465*6+4,721</t>
  </si>
  <si>
    <t>pro kotvení tep.izolace části stěny nad podhledem m.č.1.03:2*6</t>
  </si>
  <si>
    <t>58556626</t>
  </si>
  <si>
    <t>Lepicí a stěrkový tmel</t>
  </si>
  <si>
    <t>pro kotvení tep.izolace obezdívkového pohledového zdiva - skladba S1, S2:370,093*4</t>
  </si>
  <si>
    <t>pro kotvení tep.izolace pod TiZn opláštění fasády - skladba S3 :330,0465*4</t>
  </si>
  <si>
    <t>pro kotvení tep.izolace části stěny nad podhledem m.č.1.03:2*4</t>
  </si>
  <si>
    <t>631509495</t>
  </si>
  <si>
    <t>Deska izolační z minerální plsti 1200x600 tl.140mm standard 713.1.</t>
  </si>
  <si>
    <t>tep.izolace části stěny nad podhledem m.č.1.03:2</t>
  </si>
  <si>
    <t>631509496</t>
  </si>
  <si>
    <t>Deska izolační z minerální plsti 1200x600 tl.160mm standard 713.1.</t>
  </si>
  <si>
    <t>Izolační desky vyrobené z minerální plsti.</t>
  </si>
  <si>
    <t xml:space="preserve">Vlákna jsou po celém povrchu hydrofobizována. </t>
  </si>
  <si>
    <t xml:space="preserve">Desky vhodné pro izolace vnějších stěn předvěšených fasádních systémů, pro vkládání </t>
  </si>
  <si>
    <t xml:space="preserve">pod obklad do roštu nebo mechanicky kotvené, do vícevrstvého zdiva. Desky je možné ke stěně mechanicky kotvit držáky pro měkké minerální izolace.  </t>
  </si>
  <si>
    <t>Parametry :</t>
  </si>
  <si>
    <t>Velmi dobré tepelně izolační schopnosti</t>
  </si>
  <si>
    <t>Vysoká protipožární odolnost</t>
  </si>
  <si>
    <t>Nízký difuzní odpor - snadná propustnost pro vodní páru.</t>
  </si>
  <si>
    <t>Ekologická a hygienická nezávadnost.</t>
  </si>
  <si>
    <t>Vodoodpudivost - izolační materiály musí být hydrofobizované.</t>
  </si>
  <si>
    <t>tep.izolace obezdívkového pohledového zdiva - skladba S1, S2:370,093*1,02</t>
  </si>
  <si>
    <t>tep.izolace pod TiZn opláštění fasády - skladba S3 ( s proběhnutím až ke krovu ):330,0465*1,02</t>
  </si>
  <si>
    <t>tep.izolace na horní hranu žel-bet.věnců pod kcí krovu:64,649*1,02</t>
  </si>
  <si>
    <t>63151410</t>
  </si>
  <si>
    <t>Deska z minerální plsti tl. 140 mm standard 713.1.</t>
  </si>
  <si>
    <t>zateplení podhledu stropu nad m.č.1.03:4,16*2*1,02</t>
  </si>
  <si>
    <t>998713102R00</t>
  </si>
  <si>
    <t xml:space="preserve">Přesun hmot pro izolace tepelné, výšky do 12 m </t>
  </si>
  <si>
    <t>762083120R00</t>
  </si>
  <si>
    <t xml:space="preserve">Profilování zhlaví trámů do 160 cm2 </t>
  </si>
  <si>
    <t>krov venk.schodiště:</t>
  </si>
  <si>
    <t>krokev 8/19:50</t>
  </si>
  <si>
    <t>762332110R00</t>
  </si>
  <si>
    <t xml:space="preserve">Montáž vázaných krovů pravidelných do 120 cm2 </t>
  </si>
  <si>
    <t>montáž krovu hlavní střechy:</t>
  </si>
  <si>
    <t>pásky 10/10:1,5*37*2+2*1,5</t>
  </si>
  <si>
    <t>nárožní krokev 6/6:71</t>
  </si>
  <si>
    <t>vrcholové námětky krokví 10/13:3,1+3+2,75+2,65+2,55+2,45+2,35+2,2+2,15+2+1,9+1,8+1,7+1,6+1,5+1,2</t>
  </si>
  <si>
    <t>1,85*2+1,4+1,5+1,6+1,7+1,85+1,95+2,05+2,15+2,3+2,4+2,5+2,65+2,75</t>
  </si>
  <si>
    <t>2,85+3+3,05+2,55+1,8+1+4,8+4,35+1,3*2+2,4+2,05+2,85</t>
  </si>
  <si>
    <t>montáž krovu venk.schodiště:</t>
  </si>
  <si>
    <t>rošt 5/5:29*3</t>
  </si>
  <si>
    <t>762332120R00</t>
  </si>
  <si>
    <t xml:space="preserve">Montáž vázaných krovů pravidelných do 224 cm2 </t>
  </si>
  <si>
    <t>krokve 10/16:10,4*3+10,2+10,1+10+9,9+9,8+9,7+9,6+9,5+9,4+9,3+9,2+9,1+9+8,7</t>
  </si>
  <si>
    <t>7,3*2+6,5*2+5,7*2+4,9*2+4,1*2+3,3*2+2,5*2+10,3+10,2+10,1+10+9,9+9,8</t>
  </si>
  <si>
    <t>9,7+9,6+9,5+9,4+9,3+9,2+9+8,8+8,6+7,3*2+8,1*2+9*2+9,8+6,5*2+5,7*2</t>
  </si>
  <si>
    <t>4,9*2+4,1*2+3,3*2+2,5+1,7+0,9</t>
  </si>
  <si>
    <t>9,3+8,5*2+7,7*2+6,9*2+6*2+5,1*2+3,5*2+10,8+10,4+10+9,4*2+8,6*2</t>
  </si>
  <si>
    <t>7,6*2+6,5*2+5,5*2+4,5*2+3,5*2</t>
  </si>
  <si>
    <t>nárožní krokve 10/16:14,4+16,1+11,4+11,2</t>
  </si>
  <si>
    <t>pozednice 16/12:31,1+21,15+13,7+33,2</t>
  </si>
  <si>
    <t>kleštiny 8/16:4,1*4+4*12+4,1*6+4*12</t>
  </si>
  <si>
    <t>výměny 10/16:30*2*1+2*30*0,5</t>
  </si>
  <si>
    <t>krokev 8/19:50*1,6</t>
  </si>
  <si>
    <t>762332130R00</t>
  </si>
  <si>
    <t xml:space="preserve">Montáž vázaných krovů pravidelných do 288 cm2 </t>
  </si>
  <si>
    <t>montá krovu:</t>
  </si>
  <si>
    <t>vaznice 14/18:25+13,9+8+26,1+19+19,7+6,7+2,3+15,2</t>
  </si>
  <si>
    <t>sloupky 14/14:1,15*21+2*13+2,7+2,4+2,55+2,6+2,5</t>
  </si>
  <si>
    <t>762341210RT2</t>
  </si>
  <si>
    <t>Montáž bednění střech rovných, prkna hrubá na sraz včetně dodávky řeziva, prkna tl. 24 mm</t>
  </si>
  <si>
    <t>bednění hlavní střechy:636</t>
  </si>
  <si>
    <t>přesahy bednění+prkno nastojato u provětrávacích odskoků:(19+19,8+6,8+2,3)*0,2</t>
  </si>
  <si>
    <t>bednění prostupů střechou:30*0,5*0,16*4</t>
  </si>
  <si>
    <t>bednění střechy venk.schodiště:52</t>
  </si>
  <si>
    <t>762371111R00</t>
  </si>
  <si>
    <t xml:space="preserve">Výroba a mont. sbíjených ramenátů </t>
  </si>
  <si>
    <t>pomocnné ramenáty říms:0,57*65+0,57*68+0,57*38+0,57*30</t>
  </si>
  <si>
    <t>762395000R00</t>
  </si>
  <si>
    <t xml:space="preserve">Spojovací a ochranné prostředky pro střechy </t>
  </si>
  <si>
    <t>prvky krovu hlavní střechy:</t>
  </si>
  <si>
    <t>pásky 10/10:114*0,1*0,1</t>
  </si>
  <si>
    <t>krokve 10/16:696,5*0,1*0,16</t>
  </si>
  <si>
    <t>nárožní krokve 12/18:53,1*0,12*0,18</t>
  </si>
  <si>
    <t>pozednice 16/12:99,15*0,16*0,12</t>
  </si>
  <si>
    <t>kleštiny 8/16:137*0,08*0,16</t>
  </si>
  <si>
    <t>vaznice 14/18:135,9*0,14*0,18</t>
  </si>
  <si>
    <t>sloupky 14/14:62,9*0,14*0,14</t>
  </si>
  <si>
    <t>nárožní krokev 6/6:71*0,06*0,06</t>
  </si>
  <si>
    <t>vrcholové námětky krokví 10/13:98,7*0,1*0,13</t>
  </si>
  <si>
    <t>výměny 10/16:90*0,1*0,16</t>
  </si>
  <si>
    <t>bednění:707,18*0,025</t>
  </si>
  <si>
    <t>pomocnné ramenáty říms - 6/6:201*(0,57+0,205+0,815+0,75)*0,06*0,06</t>
  </si>
  <si>
    <t>prvky krovu venk.schodiště:</t>
  </si>
  <si>
    <t>rošt 5/5:87*0,05*0,05</t>
  </si>
  <si>
    <t>krokev 8/19:80*0,08*0,19</t>
  </si>
  <si>
    <t>762512245R00</t>
  </si>
  <si>
    <t xml:space="preserve">Položení podlah pod PVC šroubováním </t>
  </si>
  <si>
    <t>záklop - podlaha půdy (skladba S5 :30,05*13,4+30,05*7,1/2+13,05*1,5/2+1,5*0,6/2</t>
  </si>
  <si>
    <t>762595000R00</t>
  </si>
  <si>
    <t xml:space="preserve">Spojovací a ochranné prostředky k položení podlah </t>
  </si>
  <si>
    <t>OSB desky:519,585*0,025</t>
  </si>
  <si>
    <t>Kotvení pozednic - chemická kotva M16 dl.400mm, vč.spoj.materiálu</t>
  </si>
  <si>
    <t>52</t>
  </si>
  <si>
    <t>76202Rpol</t>
  </si>
  <si>
    <t>Kotvení sloupů, 2x úhelník + 2 ks lep.kotvy M12/80 + 2ks svorníků M12, dod.a mont.</t>
  </si>
  <si>
    <t>Referenční typ např."Bova 05-23"</t>
  </si>
  <si>
    <t>hlavní střecha:40</t>
  </si>
  <si>
    <t>76203Rpol</t>
  </si>
  <si>
    <t>Kotvení krokví střechy nad schodištěm k ocel.kci 2x Pz úhelník + 2ks svorníků M12, dod.a mont.</t>
  </si>
  <si>
    <t>Referenční typ např."Bova "</t>
  </si>
  <si>
    <t>střecha nad schodištěm:50*2</t>
  </si>
  <si>
    <t>60515236</t>
  </si>
  <si>
    <t>Hranol SM/JD, třídy S10/C24</t>
  </si>
  <si>
    <t>pásky 10/10:114*0,1*0,1*1,1</t>
  </si>
  <si>
    <t>krokve 10/16:696,5*0,1*0,16*1,1</t>
  </si>
  <si>
    <t>nárožní krokve 12/18:53,1*0,12*0,18*1,1</t>
  </si>
  <si>
    <t>pozednice 16/12:99,15*0,16*0,12*1,1</t>
  </si>
  <si>
    <t>kleštiny 8/16:137*0,08*0,16*1,1</t>
  </si>
  <si>
    <t>vaznice 14/18:135,9*0,14*0,18*1,1</t>
  </si>
  <si>
    <t>sloupky 14/14:62,9*0,14*0,14*1,1</t>
  </si>
  <si>
    <t>nárožní krokev 6/6:71*0,06*0,06*1,1</t>
  </si>
  <si>
    <t>vrcholové námětky krokví 10/13:98,7*0,1*0,13*1,1</t>
  </si>
  <si>
    <t>výměny 10/16:90*0,1*0,16*1,1</t>
  </si>
  <si>
    <t>pomocnné ramenáty říms - 6/6:201*(0,57+0,205+0,815+0,75)*0,06*0,06*1,1</t>
  </si>
  <si>
    <t>rošt 5/5:87*0,05*0,05*1,1</t>
  </si>
  <si>
    <t>krokev 8/19:80*0,08*0,19*1,1</t>
  </si>
  <si>
    <t>1,4*1,1</t>
  </si>
  <si>
    <t>60726123</t>
  </si>
  <si>
    <t>Deska dřevoštěpková OSB 3 B - 4PD tl. 25 mm</t>
  </si>
  <si>
    <t xml:space="preserve">OSB3 - konstrukční deska pro použití ve vlhkém prostředí </t>
  </si>
  <si>
    <t>B - broušená strana</t>
  </si>
  <si>
    <t>4PD - pero/drážka po celém obvodu desky</t>
  </si>
  <si>
    <t>záklop - podlaha půdy (skladba S5 :519,585*1,1</t>
  </si>
  <si>
    <t>998762102R00</t>
  </si>
  <si>
    <t>763</t>
  </si>
  <si>
    <t>Dřevostavby</t>
  </si>
  <si>
    <t>763 Dřevostavby</t>
  </si>
  <si>
    <t>763612232R00</t>
  </si>
  <si>
    <t xml:space="preserve">Obložení stěn z desek nad tl.18 mm,P+D,šroubo. </t>
  </si>
  <si>
    <t>OSB desky pod TiZn opláštění fasády - skladba S3 ( vč.náběhu u římsy, vč.ostění a parapetů ):14,14*3,85+31,42*3,85+21,785*3,85+33,545*3,85-2,735*1-1,685*1-3*1*2</t>
  </si>
  <si>
    <t>(2*10+1,5*4+3*4+1*18+2,11*2+2*2+1,935*2+2,635*2+6,15*4+1,95*2)*0,2</t>
  </si>
  <si>
    <t>(1*8+2*8+1*10+1,25*2+6*4+2*3+1,25*2+1,32*2)*0,2+8</t>
  </si>
  <si>
    <t>60726122</t>
  </si>
  <si>
    <t>Deska dřevoštěpková OSB 3 B - 4PD tl. 22 mm</t>
  </si>
  <si>
    <t>OSB desky pod TiZn opláštění fasády - skladba S3 ( vč.náběhu u římsy, vč.ostění a parapetů ):366,7465*1,1</t>
  </si>
  <si>
    <t>998763101R00</t>
  </si>
  <si>
    <t xml:space="preserve">Přesun hmot pro dřevostavby, výšky do 12 m </t>
  </si>
  <si>
    <t>764</t>
  </si>
  <si>
    <t>Konstrukce klempířské</t>
  </si>
  <si>
    <t>764 Konstrukce klempířské</t>
  </si>
  <si>
    <t>76401Rpol</t>
  </si>
  <si>
    <t>Opláštění z TiZn plechu systém úhl.drážky š.500mm plech např "prePATINA" (bez roštu),standard 764.1.</t>
  </si>
  <si>
    <t>Opláštění fasády z plechu TiZn.  hladký ze svitku tl.0,8 mm, š.500 mm, systém úhlové drážky.</t>
  </si>
  <si>
    <t>TiZn opláštění fasády - skladba S3 ( vč.náběhu u římsy, vč.ostění ):14,14*3,85+31,42*3,85+21,785*3,85+33,545*3,85-2,735*1-1,685*1-3*1*2</t>
  </si>
  <si>
    <t>(2*5+1,5*2+3*2+1*18+2,11+2+1,935*2+2,635*2+6,15*4+1,95*2+1,32*2)*0,2</t>
  </si>
  <si>
    <t>(1*8+2*4+1*10+1,25+3*2+6*4+2*3)*0,2+8</t>
  </si>
  <si>
    <t>76402Rpol</t>
  </si>
  <si>
    <t>K05 Děrovaný pás zTiZn plechu rš.200mm, tl.1mm plech např "prePATINA",dod.a mont.,standard 764.3.</t>
  </si>
  <si>
    <t>K05:425</t>
  </si>
  <si>
    <t>76403Rpol</t>
  </si>
  <si>
    <t>K20 Odvětr.komínek zTiZn plechu DN 100mm, tl.0,8mm plech např "prePATINA",dod.a mont, standard 764.3.</t>
  </si>
  <si>
    <t>viz detailní popis v tabulce klempířských prvků PD §:6</t>
  </si>
  <si>
    <t>76404Rpol</t>
  </si>
  <si>
    <t>K21a  Lemování zTiZn plechu DN 355mm, tl.0,8mm plech např "prePATINA",dod.a mont.,standard 764.3.</t>
  </si>
  <si>
    <t>viz detailní popis v tabulce klempířských prvků PD §:1</t>
  </si>
  <si>
    <t>76405Rpol</t>
  </si>
  <si>
    <t>K21b  Lemování zTiZn plechu DN 315mm, tl.0,8mm plech např "prePATINA",dod.a mont.,standard 764.3.</t>
  </si>
  <si>
    <t>76406Rpol</t>
  </si>
  <si>
    <t>K21c  Lemování zTiZn plechu DN 480mm, tl.0,8mm plech např "prePATINA",dod.a mont.,standard 764.3.</t>
  </si>
  <si>
    <t>viz detailní popis v tabulce klempířských prvků PD §:2</t>
  </si>
  <si>
    <t>76407Rpol</t>
  </si>
  <si>
    <t>K21d  Lemování zTiZn plechu DN 400mm, tl.0,8mm plech např "prePATINA",dod.a mont.,standard 764.3.</t>
  </si>
  <si>
    <t>76408Rpol</t>
  </si>
  <si>
    <t>K21e  Lemování zTiZn plechu DN 180mm, tl.0,8mm plech např "prePATINA",dod.a mont.,standard 764.3.</t>
  </si>
  <si>
    <t>viz detailní popis v tabulce klempířských prvků PD §:3</t>
  </si>
  <si>
    <t>76409Rpol</t>
  </si>
  <si>
    <t>K21f  Lemování zTiZn plechu DN 200mm, tl.0,8mm plech např "prePATINA",dod.a mont.,standard 764.3.</t>
  </si>
  <si>
    <t>76410Rpol</t>
  </si>
  <si>
    <t>K21g  Lemování zTiZn plechu DN 250mm, tl.0,8mm plech např "prePATINA",dod.a mont.,standard 764.3.</t>
  </si>
  <si>
    <t>76411Rpol</t>
  </si>
  <si>
    <t>K21h  Lemování zTiZn plechu DN 500mm, tl.0,8mm plech např "prePATINA",dod.a mont.,standard 764.3.</t>
  </si>
  <si>
    <t>764212612RT3</t>
  </si>
  <si>
    <t>Krytina z TiZn plechu, svitky rš. 570 mm, do 30° plech např "prePATINA",dod.a mont.,standard 764.2</t>
  </si>
  <si>
    <t>Střešní krytina z plechu TiZn.  hladká ze svitku tl.0,8 mm, RŠ 570 mm, systém dvojité stojaté drážky, se sklonem od 10° do 30°.</t>
  </si>
  <si>
    <t>střešní krytina hlavní střechy:636</t>
  </si>
  <si>
    <t>střešní krytina střechy venk.schodiště:52</t>
  </si>
  <si>
    <t>764212642RT3</t>
  </si>
  <si>
    <t>Příčný spoj z TiZn plechu, se spád.stupněm,do 35° plech např."prePATINA",dod.a mont.,standard 764.3.</t>
  </si>
  <si>
    <t>Provedení příčného spoje z plechu TiZn  na střechách s plechovou krytinou z TiZn, systém dvojité stojaté drážky, příčný spoj se spádovým stupněm, pro sklony od 10° do 35°.</t>
  </si>
  <si>
    <t>18,8+6,6+2,2+19,6</t>
  </si>
  <si>
    <t>764223491R00</t>
  </si>
  <si>
    <t xml:space="preserve">Montáž oplechování okapů Ti Zn, živičná krytina </t>
  </si>
  <si>
    <t>K01:321</t>
  </si>
  <si>
    <t>K22:</t>
  </si>
  <si>
    <t>764251602RT2</t>
  </si>
  <si>
    <t>Žlab podokapní hranatý z TiZn plechu, rš. 250 mm plech např "prePATINA",dod.a mont.,standard 764.3.</t>
  </si>
  <si>
    <t>Včetně háků.</t>
  </si>
  <si>
    <t>K04:22</t>
  </si>
  <si>
    <t>764251604RT3</t>
  </si>
  <si>
    <t>Žlab podokapní hranatý z TiZn plechu, rš. 333 mm plech např "prePATINA",dod.a mont.,standard 764.3.</t>
  </si>
  <si>
    <t>K03:104</t>
  </si>
  <si>
    <t>764251622RT2</t>
  </si>
  <si>
    <t>Žlabový roh hranatý 90° z TiZn plechu, rš.250 mm plech např "prePATINA",dod.a mont.,standard 764.3.</t>
  </si>
  <si>
    <t>K04:1</t>
  </si>
  <si>
    <t>764251624RT3</t>
  </si>
  <si>
    <t>Žlabový roh hranatý 90° z TiZn plechu, rš.330 mm plech např "prePATINA",dod.a mont.,standard 764.3.</t>
  </si>
  <si>
    <t>K03:4</t>
  </si>
  <si>
    <t>764251632RT2</t>
  </si>
  <si>
    <t>Čelo žlabu hranatého z TiZn plechu, pro rš.250 mm plech např "prePATINA",dod.a mont.,standard 764.3.</t>
  </si>
  <si>
    <t>K04:4</t>
  </si>
  <si>
    <t>764259631RT2</t>
  </si>
  <si>
    <t>Kotlík závěsný z TiZn plechu hranatý, 250/100 mm plech např "prePATINA",dod.a mont.,standard 764.3.</t>
  </si>
  <si>
    <t>K09:2</t>
  </si>
  <si>
    <t>764259635RT3</t>
  </si>
  <si>
    <t>Kotlík závěsný z TiZn plechu hranatý, 330/100mm plech např "prePATINA",dod.a mont.,standard 764.3.</t>
  </si>
  <si>
    <t>K09:4</t>
  </si>
  <si>
    <t>764292621RT3</t>
  </si>
  <si>
    <t>Oplechování nároží z TiZn plechu s lištou,rš.210mm plech např "prePATINA",dod.a mont.,standard 764.3.</t>
  </si>
  <si>
    <t>K07:71</t>
  </si>
  <si>
    <t>764292661RT3</t>
  </si>
  <si>
    <t>Oplechování okapní hrany z TiZn plechu, rš.330mm plech např "prePATINA",dod.a mont.,standard 764.3.</t>
  </si>
  <si>
    <t>K06:104</t>
  </si>
  <si>
    <t>764394291R00</t>
  </si>
  <si>
    <t xml:space="preserve">Montáž podkladního pásu Pz </t>
  </si>
  <si>
    <t>K02:321</t>
  </si>
  <si>
    <t>K08:71</t>
  </si>
  <si>
    <t>764511650RT3</t>
  </si>
  <si>
    <t>Oplechování parapetů z TiZn plechu, rš.200 mm plech např "prePATINA", celoplošné lepení, d+m</t>
  </si>
  <si>
    <t>Standard 764.3.</t>
  </si>
  <si>
    <t>K10:2*2</t>
  </si>
  <si>
    <t>K11:2*9</t>
  </si>
  <si>
    <t>K12:6*2</t>
  </si>
  <si>
    <t>K13:2+6</t>
  </si>
  <si>
    <t>K14:2*2</t>
  </si>
  <si>
    <t>K15:1,5*2</t>
  </si>
  <si>
    <t>K16:3*2</t>
  </si>
  <si>
    <t>K17:2,7+1,8</t>
  </si>
  <si>
    <t>K18:6+1,37</t>
  </si>
  <si>
    <t>764511660RT3</t>
  </si>
  <si>
    <t>Oplechování parapetů z TiZn plechu, rš.330 mm plech např "prePATINA", celoplošné lepení, d+m</t>
  </si>
  <si>
    <t>K19:104</t>
  </si>
  <si>
    <t>764552603RT2</t>
  </si>
  <si>
    <t>Svod z Ti Zn plechu, hranatý, 100/100 mm plech např "prePATINA",dod.a mont.,standard 764.3.</t>
  </si>
  <si>
    <t>K09:35</t>
  </si>
  <si>
    <t>13814193</t>
  </si>
  <si>
    <t>Plech Pz jakost 10004.2 tl.1,00 mm, povlak 275g/m2</t>
  </si>
  <si>
    <t>K02:321*0,25*0,008*1,2</t>
  </si>
  <si>
    <t>K08:71*0,17*0,008*1,2</t>
  </si>
  <si>
    <t>191131012</t>
  </si>
  <si>
    <t>Tabule z TiZn plechu, tl.0,8mm, prePATINA</t>
  </si>
  <si>
    <t>K01:321*0,333*6,4*1,1</t>
  </si>
  <si>
    <t>K22:65*0,25*6,4*1,1</t>
  </si>
  <si>
    <t>998764102R00</t>
  </si>
  <si>
    <t xml:space="preserve">Přesun hmot pro klempířské konstr., výšky do 12 m </t>
  </si>
  <si>
    <t>765</t>
  </si>
  <si>
    <t>Krytiny tvrdé</t>
  </si>
  <si>
    <t>765 Krytiny tvrdé</t>
  </si>
  <si>
    <t>765799311RK5</t>
  </si>
  <si>
    <t>Montáž fólie na krokve přibitím se slepením spojů vč.podstřešní difúzní fólie, standard 711.2.</t>
  </si>
  <si>
    <t>podstřešní fólie hlavní střechy:636</t>
  </si>
  <si>
    <t>přesahy střechy+prkno nastojato u provětrávacích odskoků:(19+19,8+6,8+2,3)*0,2</t>
  </si>
  <si>
    <t>podstřešní fólie střechy venk.schodiště:52</t>
  </si>
  <si>
    <t>765901109R00</t>
  </si>
  <si>
    <t>Fólie podstřešní paropropustná, dod.a mont. referenční typ např."Delta Trela plus"</t>
  </si>
  <si>
    <t>Difúzně otevřená pojistná hydroizolace pro vytvoření vodotěsného podstřeší.</t>
  </si>
  <si>
    <t>Přesahy pásů slepeny samolepicím okrajem.</t>
  </si>
  <si>
    <t xml:space="preserve">Přesun hmot pro krytiny tvrdé, výšky do 12 m </t>
  </si>
  <si>
    <t>766</t>
  </si>
  <si>
    <t>Konstrukce truhlářské</t>
  </si>
  <si>
    <t>766 Konstrukce truhlářské</t>
  </si>
  <si>
    <t>766417111R00</t>
  </si>
  <si>
    <t xml:space="preserve">Podkladový rošt pod obložení stěn </t>
  </si>
  <si>
    <t>rošt pod OSB desky opláštění fasády - skladba S3 ( vč.náběhu u římsy, vč.ostění a parapetů ):366,7465*4,5</t>
  </si>
  <si>
    <t>766423232R00</t>
  </si>
  <si>
    <t xml:space="preserve">Obložení podhledů složitých, panely dýh. do 1,5 m2 </t>
  </si>
  <si>
    <t>podhled venk.schodiště - skladba S7:29*1,5</t>
  </si>
  <si>
    <t>podhled m.č.1.04, m.č.1.03:11,9+4</t>
  </si>
  <si>
    <t>766427112R00</t>
  </si>
  <si>
    <t xml:space="preserve">Podkladový rošt pro obložení podhledů </t>
  </si>
  <si>
    <t>podhled m.č.1.04, m.č.1.03:15,9*3,5</t>
  </si>
  <si>
    <t>766601214RT1</t>
  </si>
  <si>
    <t>Těsnění oken. spáry,ostění,PT folie+PP folie+páska PP-L folie š.50 mm; PT-Z folie š.75mm+páska tl.4mm</t>
  </si>
  <si>
    <t xml:space="preserve">Položka obsahuje montáž těsnění připojovací spáry, vložení parotěsné okenní folie a paropropustné okenní folie s expanzní paskou PU, vyplnění spáry PU pěnou. </t>
  </si>
  <si>
    <t>PT- Z folie = parotěsná okenní folie.(interiér); PP- L folie = paropropustná okenní folie + expanzní páska PU (exteriér).</t>
  </si>
  <si>
    <t>osazovací spára oken:2,2*2+1*4+3,5+1*2+2+6+1*4+2*3+6+2*2+1*8+2*2+1*4+1,5*2+2*2+3+2,7+1,8</t>
  </si>
  <si>
    <t>1*12+3+6+1,4+2+6+1*8+2+1*2</t>
  </si>
  <si>
    <t>osazovací spára dveří:2+2,8*2+2+2,5*2+1,1*2+3,5*2+3*2</t>
  </si>
  <si>
    <t>766601229RT2</t>
  </si>
  <si>
    <t>Těsnění oken.spáry,parapet,PT folie+PP folie+páska PT folie š.75 mm; PP folie š.100 mm+páska tl.4 mm</t>
  </si>
  <si>
    <t xml:space="preserve">Vložení parotěsné a paropropustné fólie, těsnicí pásky pod rám a pod vnější parapet, vymezovacího provazce pod vnitřní parapet a silikonového tmelu, PU pěny. </t>
  </si>
  <si>
    <t>PT = parotěsná okenní folie  (interiér);  PP = paropropustná okenní folie (exteriér)</t>
  </si>
  <si>
    <t>osazovací spára parapetů oken:2,5*2+3,5+2+6+2+6+2+2*3+4+1,5*2+2*2+3+2,7+1,8+3+6+1,4+6+2</t>
  </si>
  <si>
    <t>76601Rpol</t>
  </si>
  <si>
    <t>T01 Parapet z DTD desky s nosem 40/250cm, tl.25mm dod.a mont.</t>
  </si>
  <si>
    <t>viz detailní popis v tabulce truhlářských prvků PD !!!:2</t>
  </si>
  <si>
    <t>76602Rpol</t>
  </si>
  <si>
    <t>T02 Parapet z DTD desky s nosem 40/200cm, tl.25mm dod.a mont.</t>
  </si>
  <si>
    <t>viz detailní popis v tabulce truhlářských prvků PD !!!:7</t>
  </si>
  <si>
    <t>76603Rpol</t>
  </si>
  <si>
    <t>T03 Parapet z DTD desky s nosem 40/600cm, tl.25mm dod.a mont.</t>
  </si>
  <si>
    <t>76604Rpol</t>
  </si>
  <si>
    <t>T04 Parapet z DTD desky s nosem 40/150cm, tl.25mm dod.a mont.</t>
  </si>
  <si>
    <t>76605Rpol</t>
  </si>
  <si>
    <t>T05 Parapet z DTD desky s nosem 40/300cm, tl.25mm dod.a mont.</t>
  </si>
  <si>
    <t>76606Rpol</t>
  </si>
  <si>
    <t>T06 Parapet z DTD desky s nosem 40/264+173,5cm tl.25mm, dod.a mont.</t>
  </si>
  <si>
    <t>viz detailní popis v tabulce truhlářských prvků PD !!!:1</t>
  </si>
  <si>
    <t>76607Rpol</t>
  </si>
  <si>
    <t>T07 Kuchyňská linka dl.2,15m, vč.spotřebičů ! tl.25mm, dod.a mont.</t>
  </si>
  <si>
    <t>76608Rpol</t>
  </si>
  <si>
    <t>T08 Dubové madlo  60/165mm, vč.olej.nátěru dod.a mont.</t>
  </si>
  <si>
    <t>viz detailní popis v tabulce truhlářských prvků PD !!!:3</t>
  </si>
  <si>
    <t>76609Rpol</t>
  </si>
  <si>
    <t>T09 Dubové madlo  60/165mm, vč.olej.nátěru dod.a mont.</t>
  </si>
  <si>
    <t>viz detailní popis v tabulce truhlářských prvků PD !!!:3,8</t>
  </si>
  <si>
    <t>76610Rpol</t>
  </si>
  <si>
    <t>T10 Dubové madlo  60/165mm, vč.olej.nátěru dod.a mont.</t>
  </si>
  <si>
    <t>viz detailní popis v tabulce truhlářských prvků PD !!!:21,5</t>
  </si>
  <si>
    <t>76611Rpol</t>
  </si>
  <si>
    <t>T11 Dubové madlo  60/165mm, vč.olej.nátěru dod.a mont.</t>
  </si>
  <si>
    <t>viz detailní popis v tabulce truhlářských prvků PD !!!:10,9</t>
  </si>
  <si>
    <t>76612Rpol</t>
  </si>
  <si>
    <t>Spojovací materiál nerez pro obložení podhledů dod.a mont.</t>
  </si>
  <si>
    <t>podhled venk.schodiště - skladba S7:43,5</t>
  </si>
  <si>
    <t>podhled m.č.1.04, m.č.1.03:15,9</t>
  </si>
  <si>
    <t>553427000</t>
  </si>
  <si>
    <t>Konstrukce AL nosná pro opláštění provětr.fasády vč.spojovacího materiálu a kotev v rastru 50/50cm</t>
  </si>
  <si>
    <t>Nosná systémová hliníková konstrukce pro provětrávanou fasádu s HPL nebo OSB deskami. Viditelné uchycení.</t>
  </si>
  <si>
    <t>rošt pod OSB desky opláštění fasády - skladba S3 ( vč.náběhu u římsy, vč.ostění a parapetů ):366,7465*1,02</t>
  </si>
  <si>
    <t>553427001</t>
  </si>
  <si>
    <t>Konstrukce AL nosná pro opláštění podhledů vč.spojovacího materiálu a kotev v rastru 50/50cm</t>
  </si>
  <si>
    <t>Nosná systémová hliníková konstrukce pro provětrávanou fasádu s HPL nebo OSB deskami. Neviditelné uchycení.</t>
  </si>
  <si>
    <t>podhled m.č.1.04, m.č.1.03:15,9*1,02</t>
  </si>
  <si>
    <t>591553027</t>
  </si>
  <si>
    <t>Fasádní deska vláknocementová tl.8 mm, š 1200 mm referenční typ např."Cembonit"</t>
  </si>
  <si>
    <t>povrch:</t>
  </si>
  <si>
    <t>broušený, hydrofofizovaný</t>
  </si>
  <si>
    <t>rozměry:</t>
  </si>
  <si>
    <t>1200 x 2500 mm</t>
  </si>
  <si>
    <t>1200 x 3050 mm</t>
  </si>
  <si>
    <t>podhled venk.schodiště - skladba S7:43,5*1,1</t>
  </si>
  <si>
    <t>podhled m.č.1.04:11,9*1,1</t>
  </si>
  <si>
    <t xml:space="preserve">Přesun hmot pro truhlářské konstr., výšky do 12 m </t>
  </si>
  <si>
    <t>767995105R00</t>
  </si>
  <si>
    <t xml:space="preserve">Výroba a montáž kov. atypických konstr. do 100 kg </t>
  </si>
  <si>
    <t>OK2:</t>
  </si>
  <si>
    <t>jackl 80/80/5:111</t>
  </si>
  <si>
    <t>pásovina 250/10:9,9</t>
  </si>
  <si>
    <t>pásovina 200/10:6,3</t>
  </si>
  <si>
    <t>roxor pr.12mm:2</t>
  </si>
  <si>
    <t>767995107R00</t>
  </si>
  <si>
    <t xml:space="preserve">Výroba a montáž kov. atypických konstr. do 500 kg </t>
  </si>
  <si>
    <t>OK3:</t>
  </si>
  <si>
    <t>pásovina 160/10:102,5</t>
  </si>
  <si>
    <t>pásovina 130/10:151</t>
  </si>
  <si>
    <t>L 150/100/10:967,1</t>
  </si>
  <si>
    <t>roxor pr.6mm:124,4</t>
  </si>
  <si>
    <t>OK1:</t>
  </si>
  <si>
    <t>HEA 120:314,4+194,5+109,9+167,2+126+75,5+741,6+35+727+126,6+73,3+116,9</t>
  </si>
  <si>
    <t>98,8+69,9</t>
  </si>
  <si>
    <t>pásovina 180/12:18,4+6,8</t>
  </si>
  <si>
    <t>jackl 60/60/6:49,1+64,5+192,6+84,3+42,3+31,4</t>
  </si>
  <si>
    <t>pásovina 180/10:22,7</t>
  </si>
  <si>
    <t>pásovina 160/12:18,9</t>
  </si>
  <si>
    <t>pásovina 160/10:10,1+6,2</t>
  </si>
  <si>
    <t>pásovina 120/16:65,2</t>
  </si>
  <si>
    <t>pásovina 100/16:18,1</t>
  </si>
  <si>
    <t>pásovina 80/16:19,3+85</t>
  </si>
  <si>
    <t>pásovina 230/16:98,6</t>
  </si>
  <si>
    <t>L 100/75/9:6,7+6,5</t>
  </si>
  <si>
    <t>UPE 180:359,9+281,4+284,1+93,2+127,5+10,3+129,3</t>
  </si>
  <si>
    <t>TR 33,7/4,5:78,8</t>
  </si>
  <si>
    <t xml:space="preserve">Žárové zinkování ocelových prvků a výrobků </t>
  </si>
  <si>
    <t>HEA 120:2976,6</t>
  </si>
  <si>
    <t>pásovina 180/12:25,2</t>
  </si>
  <si>
    <t>jackl 60/60/6:464,2</t>
  </si>
  <si>
    <t>pásovina 160/10:16,3</t>
  </si>
  <si>
    <t>pásovina 80/16:104,3</t>
  </si>
  <si>
    <t>L 100/75/9:13,2</t>
  </si>
  <si>
    <t>UPE 180:1285,7</t>
  </si>
  <si>
    <t>76702Rpol</t>
  </si>
  <si>
    <t>Lepená kotva M12x200 dod.a mont.</t>
  </si>
  <si>
    <t>OK2:3*2</t>
  </si>
  <si>
    <t>76703Rpol</t>
  </si>
  <si>
    <t>Lepená kotva M10x150 dod.a mont.</t>
  </si>
  <si>
    <t>OK3:4*51</t>
  </si>
  <si>
    <t>76721Rpol</t>
  </si>
  <si>
    <t>D01 Dveře venkovní AL prosklené 200/280cm 2křídlé, izol.dvojsklo, nerez kování+madlo, d+m</t>
  </si>
  <si>
    <t>Standard 767.3.</t>
  </si>
  <si>
    <t>viz detailní popis v tabulce dveří PD !!!:1</t>
  </si>
  <si>
    <t>76722Rpol</t>
  </si>
  <si>
    <t>D02 Dveře vnitřní AL prosklené 200/250cm 2křídlé, bezpečnost.sklo, nerez kování+madlo, d+m</t>
  </si>
  <si>
    <t>76723Rpol</t>
  </si>
  <si>
    <t>D03 Dveře vnitřní ocelové plné 90/197cm EW15 DP3 1křídlé, vč.ocel.zárubně, nerez kování, d+m</t>
  </si>
  <si>
    <t>Standard 767.1.</t>
  </si>
  <si>
    <t>76724Rpol</t>
  </si>
  <si>
    <t>D04 Dveře vnitřní ocelové plné 90/197cm EW15 DP3 1křídlé, vč.ocel.zárubně, nerez kování, d+m</t>
  </si>
  <si>
    <t>76725Rpol</t>
  </si>
  <si>
    <t>D05 Dveře vnitřní ocelové plné 90/197cm EW15 DP3 1křídlé, vč.ocel.zárubně, nerez kování, d+m</t>
  </si>
  <si>
    <t>76726Rpol</t>
  </si>
  <si>
    <t>D06 Dveře vnitřní ocelové plné 90/197cm 1křídlé, vč.ocel.zárubně, nerez kování, d+m</t>
  </si>
  <si>
    <t>76727Rpol</t>
  </si>
  <si>
    <t>D07 Dveře vnitřní ocelové plné 70/197cm 1křídlé, vč.ocel.zárubně, nerez kování, d+m</t>
  </si>
  <si>
    <t>76730Rpol</t>
  </si>
  <si>
    <t>D10 Dveře vnitřní ocelové plné 70/197cm 1křídlé, vč.ocel.zárubně, nerez kování, d+m</t>
  </si>
  <si>
    <t>76731Rpol</t>
  </si>
  <si>
    <t>D11 Dveře vnitřní ocelové plné 90/197cm EW15 DP3 1křídlé, vč.ocel.zárubně, nerez kování, d+m</t>
  </si>
  <si>
    <t>76732Rpol</t>
  </si>
  <si>
    <t>D12 Dveře vnitřní ocelové plné 90/197cm 1křídlé, vč.ocel.zárubně, nerez kování, d+m</t>
  </si>
  <si>
    <t>76733Rpol</t>
  </si>
  <si>
    <t>D13 Dveře vnitřní ocelové plné 90/197cm EW15 DP3 1křídlé, vč.ocel.zárubně, nerez kování, d+m</t>
  </si>
  <si>
    <t>76734Rpol</t>
  </si>
  <si>
    <t>D14 Dveře vnitřní ocelové plné 90/197cm 1křídlé, vč.ocel.zárubně, nerez kování, d+m</t>
  </si>
  <si>
    <t>76735Rpol</t>
  </si>
  <si>
    <t>D15 Dveře venkovní AL plné 110/250+100cm 1křídlé, vč.nadsvětlíku, nerez kování, d+m</t>
  </si>
  <si>
    <t>76736Rpol</t>
  </si>
  <si>
    <t>D16 Dveře venkovní AL prosklené 110/200+100cm 1křídlé, vč.nadsvětlíku, nerez kování, d+m</t>
  </si>
  <si>
    <t>76737Rpol</t>
  </si>
  <si>
    <t>76738Rpol</t>
  </si>
  <si>
    <t>76739Rpol</t>
  </si>
  <si>
    <t xml:space="preserve">Datum: </t>
  </si>
  <si>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</si>
  <si>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</si>
  <si>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</si>
  <si>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</si>
  <si>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</si>
  <si>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</si>
  <si>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Za zhotovitele :</t>
  </si>
  <si>
    <t>Za objednatele :</t>
  </si>
  <si>
    <t>_______________</t>
  </si>
  <si>
    <t>Rozpočtové náklady</t>
  </si>
  <si>
    <t>Základ pro DPH</t>
  </si>
  <si>
    <t>%</t>
  </si>
  <si>
    <t xml:space="preserve">DPH </t>
  </si>
  <si>
    <t>Cena celkem za stavbu</t>
  </si>
  <si>
    <t>Rekapitulace stavebních objektů a provozních souborů</t>
  </si>
  <si>
    <t>Číslo a název objektu / provozního souboru</t>
  </si>
  <si>
    <t>Cena celkem</t>
  </si>
  <si>
    <t>DPH celkem</t>
  </si>
  <si>
    <t>Celkem za stavbu</t>
  </si>
  <si>
    <t>Rekapitulace stavebních rozpočtů</t>
  </si>
  <si>
    <t>Číslo objektu</t>
  </si>
  <si>
    <t>Číslo a název rozpočtu</t>
  </si>
  <si>
    <t>HSV</t>
  </si>
  <si>
    <t>PSV</t>
  </si>
  <si>
    <t>Dodávka</t>
  </si>
  <si>
    <t>Montáž</t>
  </si>
  <si>
    <t>HZS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</si>
  <si>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</si>
  <si>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</si>
  <si>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</si>
  <si>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</si>
  <si>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</si>
  <si>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</si>
  <si>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</si>
  <si>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</si>
  <si>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</si>
  <si>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</si>
  <si>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</si>
  <si>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</si>
  <si>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</si>
  <si>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</si>
  <si>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</si>
  <si>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</si>
  <si>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</si>
  <si>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</si>
  <si>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</si>
  <si>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</si>
  <si>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</si>
  <si>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</si>
  <si>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</si>
  <si>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</si>
  <si>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</si>
  <si>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</si>
  <si>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</si>
  <si>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</si>
  <si>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</si>
  <si>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</si>
  <si>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</si>
  <si>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</si>
  <si>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</si>
  <si>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</si>
  <si>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</si>
  <si>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</si>
  <si>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</si>
  <si>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</si>
  <si>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</si>
  <si>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</si>
  <si>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</si>
  <si>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</si>
  <si>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Poznámka :</t>
  </si>
  <si>
    <t>Rozpočet :</t>
  </si>
  <si>
    <t>Objekt :</t>
  </si>
  <si>
    <t>REKAPITULACE  STAVEBNÍCH  DÍLŮ</t>
  </si>
  <si>
    <t>Stavební díl</t>
  </si>
  <si>
    <t>CELKEM  OBJEKT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</si>
  <si>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</si>
  <si>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</si>
  <si>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</si>
  <si>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</si>
  <si>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</si>
  <si>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</si>
  <si>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</si>
  <si>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</si>
  <si>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</si>
  <si>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</si>
  <si>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</si>
  <si>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</si>
  <si>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Díl:</t>
  </si>
  <si>
    <t>1</t>
  </si>
  <si>
    <t>Zemní práce</t>
  </si>
  <si>
    <t>Celkem za</t>
  </si>
  <si>
    <t>2015/167</t>
  </si>
  <si>
    <t>ZOO hl.města Prahy - technické zázemí - 5.etapa</t>
  </si>
  <si>
    <t>2015/167 ZOO hl.města Prahy - technické zázemí - 5.etapa</t>
  </si>
  <si>
    <t>00</t>
  </si>
  <si>
    <t>Vedlejší a ostatní náklady</t>
  </si>
  <si>
    <t>00 Vedlejší a ostatní náklady</t>
  </si>
  <si>
    <t>ON</t>
  </si>
  <si>
    <t>Ostatní náklady</t>
  </si>
  <si>
    <t>ON Ostatní náklady</t>
  </si>
  <si>
    <t>005111030R</t>
  </si>
  <si>
    <t xml:space="preserve">Fotodokumentace průběhu stavby </t>
  </si>
  <si>
    <t>Soubor</t>
  </si>
  <si>
    <t xml:space="preserve">Fotodokumentace postupného průběhu výstavby, vč.předání digitální kopie. </t>
  </si>
  <si>
    <t>005211010R</t>
  </si>
  <si>
    <t xml:space="preserve">Předání a převzetí staveniště </t>
  </si>
  <si>
    <t>Náklady spojené s účastí zhotovitele na předání a převzetí staveniště.</t>
  </si>
  <si>
    <t>005211020R</t>
  </si>
  <si>
    <t xml:space="preserve">Ochrana stávajících inženýrských sítí na staveništ </t>
  </si>
  <si>
    <t>Náklady na přezkoumání podkladů objednatele o stavu inženýrských sítí probíhajících staveništěm nebo dotčenými stavbou i mimo území staveniště, kontrola a vytýčení jejich skutečné trasy a provedení ochranných opatření pro zabezpečení stávajících inženýrských sítí.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</si>
  <si>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</si>
  <si>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</si>
  <si>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t>
  </si>
  <si>
    <t>005240010R</t>
  </si>
  <si>
    <t xml:space="preserve">Funkční zkoušky a revize před předáním stavby </t>
  </si>
  <si>
    <t>Náklady zhotovitele, které vzniknou v souvislosti s povinnostmi zhotovitele provést funkční zkoušky a revize ÚT, ZTI, VZT, EI, M+R.</t>
  </si>
  <si>
    <t>005240011R</t>
  </si>
  <si>
    <t xml:space="preserve">Měření na základě požadavků kontrolních orgánů </t>
  </si>
  <si>
    <t>Náklady zhotovitele, které vzniknou v souvislosti s povinnostmi zhotovitele provést kontrolní měření intenzity osvětlení, přítomnosti radonu apod., vyplývající z vyjádření KHS, stavebního úřadu a dalších dotčených orgánů.</t>
  </si>
  <si>
    <t>005240012R</t>
  </si>
  <si>
    <t xml:space="preserve">Předání a převzetí díla </t>
  </si>
  <si>
    <t>Náklady zhotovitele, které vzniknou v souvislosti s povinnostmi zhotovitele při předání a převzetí díla.</t>
  </si>
  <si>
    <t>005241010R</t>
  </si>
  <si>
    <t xml:space="preserve">Dokumentace skutečného provedení </t>
  </si>
  <si>
    <t>Náklady na vyhotovení dokumentace skutečného provedení stavby a její předání objednateli v počtu 3ks tištěných paré + digit.forma (PDF ).</t>
  </si>
  <si>
    <t>005281010R</t>
  </si>
  <si>
    <t xml:space="preserve">Propagace v průběhu výstavby </t>
  </si>
  <si>
    <t>Náklady spojené s povinnou publicitou, pokud ji objednatel požaduje. Zahrnuje zejména náklady na propagační a informační billboardy, tabule.</t>
  </si>
  <si>
    <t>VN</t>
  </si>
  <si>
    <t>Vedlejší náklady</t>
  </si>
  <si>
    <t>VN Vedlejší náklady</t>
  </si>
  <si>
    <t>005121010R</t>
  </si>
  <si>
    <t xml:space="preserve">Vybudování zařízení staveniště 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</si>
  <si>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</si>
  <si>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005121020R</t>
  </si>
  <si>
    <t xml:space="preserve">Provoz zařízení staveniště </t>
  </si>
  <si>
    <t>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</si>
  <si>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</si>
  <si>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 xml:space="preserve">Odstranění zařízení staveniště 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</si>
  <si>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</si>
  <si>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01</t>
  </si>
  <si>
    <t>SO 01 Příprava území</t>
  </si>
  <si>
    <t>01 SO 01 Příprava území</t>
  </si>
  <si>
    <t>1 Zemní práce</t>
  </si>
  <si>
    <t>111201101R00</t>
  </si>
  <si>
    <t xml:space="preserve">Odstranění křovin i s kořeny na ploše do 1000 m2 </t>
  </si>
  <si>
    <t>m2</t>
  </si>
  <si>
    <t>stáv.zeleň:30</t>
  </si>
  <si>
    <t>112101112R00</t>
  </si>
  <si>
    <t xml:space="preserve">Kácení stromů listnatých průměru 30 cm, svah 1:5 </t>
  </si>
  <si>
    <t>kus</t>
  </si>
  <si>
    <t>stáv.zeleň:8</t>
  </si>
  <si>
    <t>112101116R00</t>
  </si>
  <si>
    <t xml:space="preserve">Kácení stromů listnatých průměru 70 cm, svah 1:5 </t>
  </si>
  <si>
    <t>stáv.zeleň:1</t>
  </si>
  <si>
    <t>112201102R00</t>
  </si>
  <si>
    <t xml:space="preserve">Odstranění pařezů pod úrovní, o průměru 30 - 50 cm </t>
  </si>
  <si>
    <t>112201104R00</t>
  </si>
  <si>
    <t xml:space="preserve">Odstranění pařezů pod úrovní, o průměru 70 - 90 cm </t>
  </si>
  <si>
    <t>113106231R00</t>
  </si>
  <si>
    <t xml:space="preserve">Rozebrání dlažeb ze zámkové dlažby v kamenivu </t>
  </si>
  <si>
    <t>stáv.zpevněné plochy (zámk.dlažba):120</t>
  </si>
  <si>
    <t>113107620R00</t>
  </si>
  <si>
    <t xml:space="preserve">Odstranění podkladu nad 50 m2,kam.drcené tl.20 cm </t>
  </si>
  <si>
    <t>stáv.zpevněné plochy (živice):98</t>
  </si>
  <si>
    <t>stáv.zpevněné plochy (panely):304</t>
  </si>
  <si>
    <t>stáv.zpevněné plochy (beton-hlavní plocha):455</t>
  </si>
  <si>
    <t>podkladní beton.deska skladu:92</t>
  </si>
  <si>
    <t>113108415R00</t>
  </si>
  <si>
    <t xml:space="preserve">Odstranění podkladu pl. nad 50 m2, živice tl.15 cm </t>
  </si>
  <si>
    <t>113109415R00</t>
  </si>
  <si>
    <t xml:space="preserve">Odstranění podkladu pl.nad 50 m2, beton, tl. 15 cm </t>
  </si>
  <si>
    <t>113151111R00</t>
  </si>
  <si>
    <t xml:space="preserve">Rozebrání ploch ze silničních panelů </t>
  </si>
  <si>
    <t>113202111R00</t>
  </si>
  <si>
    <t xml:space="preserve">Vytrhání obrub z krajníků nebo obrubníků stojatých </t>
  </si>
  <si>
    <t>m</t>
  </si>
  <si>
    <t>stáv.obruby:10,4+6+8,2+1,4+1,3+2,5+2,2+15,6+15,2+2,3+9+26+3*2+1,7*2</t>
  </si>
  <si>
    <t>121101103R00</t>
  </si>
  <si>
    <t xml:space="preserve">Sejmutí ornice s přemístěním přes 100 do 250 m </t>
  </si>
  <si>
    <t>m3</t>
  </si>
  <si>
    <t>stáv.zatravněné plochy:295*0,15</t>
  </si>
  <si>
    <t>122201102R00</t>
  </si>
  <si>
    <t xml:space="preserve">Odkopávky nezapažené v hor. 3 do 1000 m3 </t>
  </si>
  <si>
    <t>okopávka po sejmutí stáv.zpev.ploch:</t>
  </si>
  <si>
    <t>stáv.zatravněné plochy:295*0,2</t>
  </si>
  <si>
    <t>stáv.zpevněné plochy (živice):98*0,1</t>
  </si>
  <si>
    <t>stáv.zpevněné plochy (panely):304*0,1</t>
  </si>
  <si>
    <t>stáv.zpevněné plochy (zámk.dlažba):120*0,1</t>
  </si>
  <si>
    <t>stáv.zpevněné plochy (beton-hlavní plocha):455*0,1</t>
  </si>
  <si>
    <t>podkladní beton.deska skladu:92*0,1</t>
  </si>
  <si>
    <t>122201109R00</t>
  </si>
  <si>
    <t xml:space="preserve">Příplatek za lepivost - odkopávky v hor. 3 </t>
  </si>
  <si>
    <t>165,9/2</t>
  </si>
  <si>
    <t>162301411R00</t>
  </si>
  <si>
    <t xml:space="preserve">Vod.přemístění kmenů listnatých, D 30cm  do 5000 m </t>
  </si>
  <si>
    <t>8</t>
  </si>
  <si>
    <t>162301414R00</t>
  </si>
  <si>
    <t xml:space="preserve">Vod.přemístění kmenů listnatých, D 90cm  do 5000 m </t>
  </si>
  <si>
    <t>162301421R00</t>
  </si>
  <si>
    <t xml:space="preserve">Vodorovné přemístění pařezů  D 30 cm do 5000 m </t>
  </si>
  <si>
    <t>162301424R00</t>
  </si>
  <si>
    <t xml:space="preserve">Vodorovné přemístění pařezů  D 90 cm do 5000 m </t>
  </si>
  <si>
    <t>162301501R00</t>
  </si>
  <si>
    <t xml:space="preserve">Vodorovné přemístění křovin do  5000 m </t>
  </si>
  <si>
    <t>30</t>
  </si>
  <si>
    <t>162301901R00</t>
  </si>
  <si>
    <t xml:space="preserve">Příplatek za dalších 5000m - větve listnaté D 30cm </t>
  </si>
  <si>
    <t>162301904R00</t>
  </si>
  <si>
    <t xml:space="preserve">Příplatek za dalších 5000m - větve listnaté D 90cm </t>
  </si>
  <si>
    <t>162301911R00</t>
  </si>
  <si>
    <t xml:space="preserve">Příplatek za dalších 5000m - kmeny listnaté D 30cm </t>
  </si>
  <si>
    <t>162301914R00</t>
  </si>
  <si>
    <t xml:space="preserve">Příplatek za dalších 5000m - kmeny listnaté D 90cm </t>
  </si>
  <si>
    <t>162301921R00</t>
  </si>
  <si>
    <t xml:space="preserve">Příplatek za dalších 5000m - pařezy D 30cm </t>
  </si>
  <si>
    <t>162301924R00</t>
  </si>
  <si>
    <t xml:space="preserve">Příplatek za dalších 5000m - pařezy D 90cm </t>
  </si>
  <si>
    <t>162701105R00</t>
  </si>
  <si>
    <t xml:space="preserve">Vodorovné přemístění výkopku z hor.1-4 do 10000 m </t>
  </si>
  <si>
    <t>59</t>
  </si>
  <si>
    <t>162701109R00</t>
  </si>
  <si>
    <t xml:space="preserve">Příplatek k vod. přemístění hor.1-4 za další 1 km </t>
  </si>
  <si>
    <t>59*5</t>
  </si>
  <si>
    <t>171201201R00</t>
  </si>
  <si>
    <t xml:space="preserve">Uložení sypaniny na skl.-sypanina na výšku přes 2m </t>
  </si>
  <si>
    <t>181101102R00</t>
  </si>
  <si>
    <t xml:space="preserve">Úprava pláně v zářezech v hor. 1-4, se zhutněním </t>
  </si>
  <si>
    <t>199000000R00</t>
  </si>
  <si>
    <t xml:space="preserve">Poplatek za skladku suti - dřevo, pařezy </t>
  </si>
  <si>
    <t>t</t>
  </si>
  <si>
    <t>12</t>
  </si>
  <si>
    <t>199000002R00</t>
  </si>
  <si>
    <t xml:space="preserve">Poplatek za skládku horniny 1- 4 </t>
  </si>
  <si>
    <t>91</t>
  </si>
  <si>
    <t>Doplňující práce na komunikaci</t>
  </si>
  <si>
    <t>91 Doplňující práce na komunikaci</t>
  </si>
  <si>
    <t>914991001R00</t>
  </si>
  <si>
    <t xml:space="preserve">Řezání dlaždic keramických pro soklíky </t>
  </si>
  <si>
    <t>125,975</t>
  </si>
  <si>
    <t>771575118RT1</t>
  </si>
  <si>
    <t>Montáž podlah keram.,hladké, tmel, 60x60 cm flexibilní lepidlo + flexibilní spár.hmota</t>
  </si>
  <si>
    <t>771577844R00</t>
  </si>
  <si>
    <t xml:space="preserve">Podlahový profil dilatační výšky 12,5 mm </t>
  </si>
  <si>
    <t>2NP:0,9*2+1,1*4+0,9*2+0,7*3+0,7*3+0,9*3+0,7</t>
  </si>
  <si>
    <t>771578011R00</t>
  </si>
  <si>
    <t xml:space="preserve">Spára podlaha - stěna, silikonem </t>
  </si>
  <si>
    <t>ker.sokl:125,975</t>
  </si>
  <si>
    <t>spoj ker.dlažba/ker.obklad:3,815+3,395+5,9+6,05-0,9+2,6*2+1,7*2+3,75*4+2,5*4+1,155*2+1,25*2</t>
  </si>
  <si>
    <t>1,975*8-0,9*2-0,7*7+3,875*2+5,9*2-0,9+1,925*2+0,9*4+1,5*4+1,625*2</t>
  </si>
  <si>
    <t>-0,7*5+5+1,95*2+4,2+3,875+0,2+1,85+2,075-0,7</t>
  </si>
  <si>
    <t>771578013RT1</t>
  </si>
  <si>
    <t>Výplň dilatační spáry provazcem PU d. 10 mm</t>
  </si>
  <si>
    <t>597642031</t>
  </si>
  <si>
    <t>Dlažba keramická 600x600x12mm, 600x900x12mm standard 771.1..</t>
  </si>
  <si>
    <t>skladba P5:245,62*1,08</t>
  </si>
  <si>
    <t>sokl (řezaný):14</t>
  </si>
  <si>
    <t>998771102R00</t>
  </si>
  <si>
    <t xml:space="preserve">Přesun hmot pro podlahy z dlaždic, výšky do 12 m </t>
  </si>
  <si>
    <t>776</t>
  </si>
  <si>
    <t>Podlahy povlakové</t>
  </si>
  <si>
    <t>776 Podlahy povlakové</t>
  </si>
  <si>
    <t>776101121R00</t>
  </si>
  <si>
    <t>Provedení penetrace podkladu vč.dodávky</t>
  </si>
  <si>
    <t>157,52</t>
  </si>
  <si>
    <t>776421100R00</t>
  </si>
  <si>
    <t xml:space="preserve">Lepení podlahových soklíků z PVC a vinylu </t>
  </si>
  <si>
    <t>2NP:7,015+5,6+6,15+6*3+6,375*2-0,9*2+2,25*2+2,125*2+3,75*2+6*6-0,9*4</t>
  </si>
  <si>
    <t>3,9+4,3+4,35+4,975+4,75+3,695+3,05+3-0,9*3</t>
  </si>
  <si>
    <t>776521200R00</t>
  </si>
  <si>
    <t xml:space="preserve">Lepení povlak.podlah, dílce PVC a vinyl,vč.lepidla </t>
  </si>
  <si>
    <t>776981112RT1</t>
  </si>
  <si>
    <t>Lišta hliníková přechodová, stejná výška krytin profil samolepicí, šířky 30 mm</t>
  </si>
  <si>
    <t>2NP:0,9*7+0,9*3+0,7</t>
  </si>
  <si>
    <t>28342401</t>
  </si>
  <si>
    <t>Soklík profil z měkčeného PVC</t>
  </si>
  <si>
    <t>2NP:125,685*1,05</t>
  </si>
  <si>
    <t>28410115</t>
  </si>
  <si>
    <t>Přírodní linoleum tl. 2,5 mm, š. 2 m dl. 32 m standard 771.2.</t>
  </si>
  <si>
    <t>skladba P4:157,52*1,08</t>
  </si>
  <si>
    <t xml:space="preserve">Přesun hmot pro podlahy povlakové, výšky do 12 m </t>
  </si>
  <si>
    <t>777</t>
  </si>
  <si>
    <t>Podlahy ze syntetických hmot</t>
  </si>
  <si>
    <t>777 Podlahy ze syntetických hmot</t>
  </si>
  <si>
    <t>77701Rpol</t>
  </si>
  <si>
    <t>Nátěr podlah betonových 2x, vodotěsný průmyslový vč.provedení fabionu v náběhu na podlahu, d+m</t>
  </si>
  <si>
    <t>skladba P1 - vytažení na stěny:(16,75+16,22+6*4-0,9*2-3,5*4+5,2*2+6*4)*0,15</t>
  </si>
  <si>
    <t>(11,5*2+6*2-4*3+0,3*2-0,9*4+2,265+0,9+3,675*2+6,16+6*3-2,5)*0,15</t>
  </si>
  <si>
    <t>(11,825*2+3,75*2+6*4-2,5*8+3,89+4,975+6,815+7-2,5-3,5+0,3*2)*0,15</t>
  </si>
  <si>
    <t>Nátěr podlah betonových 2x, chemicky odolný certifikovaný systém, dod.a mont.</t>
  </si>
  <si>
    <t>skladba P9 (vč.vytažení na stěny):11,83+(6+6,16+2,575+1,185-1,1+0,3*2)*0,15+1,1*0,02</t>
  </si>
  <si>
    <t xml:space="preserve">Přesun hmot pro podlahy syntetické, výšky do 12 m </t>
  </si>
  <si>
    <t>781</t>
  </si>
  <si>
    <t>Obklady keramické</t>
  </si>
  <si>
    <t>781 Obklady keramické</t>
  </si>
  <si>
    <t>781101210RT2</t>
  </si>
  <si>
    <t>Penetrace podkladu pod obklady vč.penetračního nátěru</t>
  </si>
  <si>
    <t>297,8007</t>
  </si>
  <si>
    <t>781475120RT1</t>
  </si>
  <si>
    <t>Obklad vnitřní stěn keramický, do tmele, 30x60 cm flexibilní lepidlo + flexibilní spár.hmota</t>
  </si>
  <si>
    <t>m.č.1.17 :(2,15*2+1,85*2)*1,5-0,9*1,5</t>
  </si>
  <si>
    <t>m.č.1.18, 1.19, 1.20 :(3,2+1,235+1,75+0,9+2,5)*1,5-0,7*1,5</t>
  </si>
  <si>
    <t>m.č.1.21 :(1,055+1,235+1+1,32)*1,5-0,7*1,5</t>
  </si>
  <si>
    <t>m.č.2.01 :(3,815+3,395+5,9+5,95)*2,1-5,6*0,1-0,85*0,1-2*0,1-0,9*2+5,6*0,325</t>
  </si>
  <si>
    <t>1,3*0,325+0,1*0,325*4+2*0,325</t>
  </si>
  <si>
    <t>m.č.2.04 :(2,5*2+1,975*2)*2,1-0,7*2-0,9*2</t>
  </si>
  <si>
    <t>m.č.2.05 :(3,75*2+1,7*2)*2,1-0,7*2</t>
  </si>
  <si>
    <t>m.č.2.06 :(1,9*2+1,25*2)*2,1-0,7*2</t>
  </si>
  <si>
    <t>m.č.2.09 :(2,5*2+1,975*2)*2,1-0,7*2-0,9*2</t>
  </si>
  <si>
    <t>m.č.2.10 :(3,75*2+2,6*2)*2,1-0,7*2</t>
  </si>
  <si>
    <t>m.č.2.11 :(1,975*2+1,155*2)*2,1-0,7*2</t>
  </si>
  <si>
    <t>m.č.2.13 :(3,875*2+5,9*2)*2,1-5,6*0,1-0,85*0,1-2*0,1-0,9*2+5,6*0,325+1,3*0,325</t>
  </si>
  <si>
    <t>0,1*0,325*4+2*0,3325</t>
  </si>
  <si>
    <t>m.č.2.14 :(1,925*2+1,625*2)*2,1-0,7*2*3</t>
  </si>
  <si>
    <t>m.č.2.15 :(1,5*2+0,9*2)*2,1-0,7*2</t>
  </si>
  <si>
    <t>m.č.2.16 :(1,5*2+0,9*2)*2,1-0,7*2</t>
  </si>
  <si>
    <t>m.č.2.19 :0,9*2,1*2+4,35*2,1</t>
  </si>
  <si>
    <t>m.č.2.23:(3,875*2+4,2+1,95*2+5)*2,1-1,5*0,1-1,4*0,1*2-0,7*2+1,5*0,325</t>
  </si>
  <si>
    <t>0,1*0,325*4+1,8*0,325+1,35*0,325</t>
  </si>
  <si>
    <t>781491001R00</t>
  </si>
  <si>
    <t xml:space="preserve">Montáž lišt k obkladům </t>
  </si>
  <si>
    <t>m.č.1.17 :2,15*2+1,85*2-0,9</t>
  </si>
  <si>
    <t>m.č.1.18, 1.19, 1.20 :3,2+1,235+1,75+0,9+2,5-0,7</t>
  </si>
  <si>
    <t>m.č.1.21 :1,055+1,235+1+1,32-0,7</t>
  </si>
  <si>
    <t>m.č.2.01 :3,815+3,395+5,9+5,95+0,1*4</t>
  </si>
  <si>
    <t>m.č.2.04 :2,5*2+1,975*2-0,9-0,7</t>
  </si>
  <si>
    <t>m.č.2.05 :3,75*2+1,7*2-0,7</t>
  </si>
  <si>
    <t>m.č.2.06 :1,9*2+1,25*2-0,7</t>
  </si>
  <si>
    <t>m.č.2.09 :2,5*2+1,975*2-0,7*2-0,9</t>
  </si>
  <si>
    <t>m.č.2.10 :3,75*2+2,6*2-0,7</t>
  </si>
  <si>
    <t>m.č.2.11 :1,975*2+1,155*2-0,7</t>
  </si>
  <si>
    <t>m.č.2.13 :3,875*2+5,9*2+0,1*4</t>
  </si>
  <si>
    <t>m.č.2.14 :1,925*2+1,625*2-0,7*3</t>
  </si>
  <si>
    <t>m.č.2.15 :1,5*2+0,9*2-0,7</t>
  </si>
  <si>
    <t>m.č.2.16 :1,5*2+0,9*2-0,7</t>
  </si>
  <si>
    <t>m.č.2.19 :0,9*2+4,35+2,1*2</t>
  </si>
  <si>
    <t>m.č.2.23:3,875*2+4,2+1,95*2+5+0,1*4+2,1*2</t>
  </si>
  <si>
    <t>59760111.A</t>
  </si>
  <si>
    <t>Lišta rohová plastová na obklad vnitřní 8 mm</t>
  </si>
  <si>
    <t>1NP:19,895*1,1</t>
  </si>
  <si>
    <t>2NP:135,77*1,1</t>
  </si>
  <si>
    <t>59782165</t>
  </si>
  <si>
    <t>Obklad keramický 300x600x10mm, 300x900x10mm standard 781.1.</t>
  </si>
  <si>
    <t>1NP:29,8425*1,08</t>
  </si>
  <si>
    <t>2NP:267,9582*1,08</t>
  </si>
  <si>
    <t>998781102R00</t>
  </si>
  <si>
    <t xml:space="preserve">Přesun hmot pro obklady keramické, výšky do 12 m </t>
  </si>
  <si>
    <t>783</t>
  </si>
  <si>
    <t>Nátěry</t>
  </si>
  <si>
    <t>783 Nátěry</t>
  </si>
  <si>
    <t>783226100R00</t>
  </si>
  <si>
    <t xml:space="preserve">Nátěr syntetický kovových konstrukcí základní </t>
  </si>
  <si>
    <t>jackl 80/80/5:6,2*0,32</t>
  </si>
  <si>
    <t>pásovina 250/10:0,5*0,52</t>
  </si>
  <si>
    <t>pásovina 200/10:0,4*0,42</t>
  </si>
  <si>
    <t>roxor pr.12mm:0,1</t>
  </si>
  <si>
    <t>pásovina 160/10:8,16*0,34</t>
  </si>
  <si>
    <t>pásovina 130/10:14,8*0,28</t>
  </si>
  <si>
    <t>L 150/100/10:50,9*0,52</t>
  </si>
  <si>
    <t>roxor pr.6mm:560*0,02</t>
  </si>
  <si>
    <t>783782205R00</t>
  </si>
  <si>
    <t xml:space="preserve">Nátěr tesařských konstrukcí proti škůdcům 2x </t>
  </si>
  <si>
    <t>pásky 10/10:114*0,4</t>
  </si>
  <si>
    <t>krokve 10/16:696,5*0,52</t>
  </si>
  <si>
    <t>nárožní krokve 12/18:53,1*0,6</t>
  </si>
  <si>
    <t>pozednice 16/12:99,15*0,56</t>
  </si>
  <si>
    <t>kleštiny 8/16:137*0,48</t>
  </si>
  <si>
    <t>vaznice 14/18:135,9*0,64</t>
  </si>
  <si>
    <t>sloupky 14/14:62,9*0,56</t>
  </si>
  <si>
    <t>nárožní krokev 6/6:71*0,24</t>
  </si>
  <si>
    <t>vrcholové námětky krokví 10/13:98,7*0,46</t>
  </si>
  <si>
    <t>výměny 10/16:90*0,52</t>
  </si>
  <si>
    <t>bednění:707,18*2*1,025</t>
  </si>
  <si>
    <t>pomocnné ramenáty říms - 6/6:201*(0,57+0,205+0,815+0,75)*0,24</t>
  </si>
  <si>
    <t>rošt 5/5:87*0,2</t>
  </si>
  <si>
    <t>krokev 8/19:80*0,54</t>
  </si>
  <si>
    <t>110</t>
  </si>
  <si>
    <t>783812110R00</t>
  </si>
  <si>
    <t xml:space="preserve">Nátěr olejový omítek stěn 2x + 1x email + 2x tmel </t>
  </si>
  <si>
    <t>m.č.1.01:(16,75+16,22+6*2-4,1*3-0,9*2)*1,5</t>
  </si>
  <si>
    <t>m.č.1.02:(5,2*2+6*2-4,1)*1,5</t>
  </si>
  <si>
    <t>m.č.1.04:(4,5*2+2,6*2-2*2)*1,5</t>
  </si>
  <si>
    <t>m.č.1.05:(6*4-4)*1,5</t>
  </si>
  <si>
    <t>m.č.1.06:(11,5*2+6*2-4*2-0,9)*1,5</t>
  </si>
  <si>
    <t>m.č.1.07:(2,575+6,16+6+1,185-1+0,3*2)*1,5</t>
  </si>
  <si>
    <t>m.č.1.08:(2,265+0,87+6,15+6-0,9)*1,5</t>
  </si>
  <si>
    <t>m.č.1.09:(3,675*2+6*2-2,5-0,9)*1,5</t>
  </si>
  <si>
    <t>m.č.1.10:(11,825*2+6*2-2,5*2-0,9*2)*1,5</t>
  </si>
  <si>
    <t>m.č.1.11:(3,75*2+6*2-2,5*3)*1,5</t>
  </si>
  <si>
    <t>m.č.1.12:(6,815+4,975+3,9+7,85-2,5*2-3,5)*1,5</t>
  </si>
  <si>
    <t>m.č.1.13:(6,35+5,85+3+1,67-0,9+0,2*2)*1,5</t>
  </si>
  <si>
    <t>m.č.1.14:(4*2+1,3*2+0,3*2+0,1*2-0,9+0,2*2)*1,5</t>
  </si>
  <si>
    <t>m.č.1.16:(3+4,28+1,2+6,875+2,65+2,465+6,1+2,4+9,95+1,5+1,35-0,9*5-0,7*2-2)*1,5</t>
  </si>
  <si>
    <t>0,2*1,5*10</t>
  </si>
  <si>
    <t>m.č.2.02:(6,9*2+5,9*2-0,9-1,1)*1,5</t>
  </si>
  <si>
    <t>m.č.2.03:(2,375*2+2*2-0,9-1,1*2)*1,5</t>
  </si>
  <si>
    <t>m.č.2.07:(3,7*2+2*2-1,1*2)*1,5</t>
  </si>
  <si>
    <t>m.č.2.08:(2,375*2+2*2-1,1*2-0,9)*1,5</t>
  </si>
  <si>
    <t>m.č.2.12:(6,9*2+5,9*2-0,9-1,1)*1,5</t>
  </si>
  <si>
    <t>m.č.2.17:(2,5*2+1,925*2-0,9-0,7)*1,5</t>
  </si>
  <si>
    <t>m.č.2.18:(1,5*2+1,65*2-0,9*2)*1,5</t>
  </si>
  <si>
    <t>m.č.2.19:(3,025*2+4,35-0,9)*1,5</t>
  </si>
  <si>
    <t>m.č.2.20:(3,325*2+1,5*2-1,5-0,9*3)*1,5</t>
  </si>
  <si>
    <t>m.č.2.21:(1,65*2+1,5*2-0,9*3)*1,5</t>
  </si>
  <si>
    <t>m.č.2.22:(4,35*2+2,75*2-0,9-0,7)*1,5</t>
  </si>
  <si>
    <t>m.č.2.25:(3,76+4,205+1,925+2,05-0,9)*1,5</t>
  </si>
  <si>
    <t>m.č.2.26:(7,015+5,6+6+6,15-0,9)*1,5</t>
  </si>
  <si>
    <t>m.č.2.27:(6,375*2+6*2-0,9)*1,5</t>
  </si>
  <si>
    <t>m.č.2.28:(2,25*2+6*2-0,9)*1,5</t>
  </si>
  <si>
    <t>m.č.2.29:(2,125*2+6*2-0,9)*1,5</t>
  </si>
  <si>
    <t>m.č.2.30:(3,75*2+6*2-0,9*2)*1,5</t>
  </si>
  <si>
    <t>m.č.2.31:(3,85+4,3+3,02+3-0,9)*1,5</t>
  </si>
  <si>
    <t>m.č.2.32:(4,33+4,975+3,695+4,75-0,9*2)*1,5</t>
  </si>
  <si>
    <t>m.č.2.33, 2.34:(20,5+1,64+17,2+4,15+2,5+0,3*2-0,9*6-0,7+0,2*14)*1,5</t>
  </si>
  <si>
    <t>m.č.2.35:(4,605+2,275+2,3+4-0,9)*1,5</t>
  </si>
  <si>
    <t>783812190R00</t>
  </si>
  <si>
    <t xml:space="preserve">Nátěr olejový omítek stěn, napuštění </t>
  </si>
  <si>
    <t>859,725</t>
  </si>
  <si>
    <t>784</t>
  </si>
  <si>
    <t>Malby</t>
  </si>
  <si>
    <t>784 Malby</t>
  </si>
  <si>
    <t>784191101R00</t>
  </si>
  <si>
    <t>Penetrace podkladu univerzální 1x standard 6.3.</t>
  </si>
  <si>
    <t>štuk.omítky:65,8555+150,53+2353,3503</t>
  </si>
  <si>
    <t>odečet omyvatelných nátěrů:-859,725</t>
  </si>
  <si>
    <t>784195412R00</t>
  </si>
  <si>
    <t>Malba tekutá, bílá, 2 x standard 6.3.</t>
  </si>
  <si>
    <t>štuk.omítky:2569,7358</t>
  </si>
  <si>
    <t>799</t>
  </si>
  <si>
    <t>Ostatní</t>
  </si>
  <si>
    <t>799 Ostatní</t>
  </si>
  <si>
    <t>79901Rpol</t>
  </si>
  <si>
    <t>Standard 799.1.</t>
  </si>
  <si>
    <t>viz detailní popis v tabulce ostatních výrobků PD !!!:1</t>
  </si>
  <si>
    <t>79902Rpol</t>
  </si>
  <si>
    <t>79903Rpol</t>
  </si>
  <si>
    <t>79904Rpol</t>
  </si>
  <si>
    <t>79905Rpol</t>
  </si>
  <si>
    <t>79906Rpol</t>
  </si>
  <si>
    <t>79907Rpol</t>
  </si>
  <si>
    <t>79908Rpol</t>
  </si>
  <si>
    <t>79909Rpol</t>
  </si>
  <si>
    <t>Ot09 Dávkovač mýdla válcový nerez 300ml dod.a mont., Standard 799.2.</t>
  </si>
  <si>
    <t>Referenční typ např." Merida ".</t>
  </si>
  <si>
    <t>viz detailní popis v tabulce ostatních výrobků PD !!!:12</t>
  </si>
  <si>
    <t>79910Rpol</t>
  </si>
  <si>
    <t>Ot10 Zásobník na toal.papír nerez velký uzamyk. dod.a mont., Standard 799.3.</t>
  </si>
  <si>
    <t>Referenční typ např." Merida Stella".</t>
  </si>
  <si>
    <t>viz detailní popis v tabulce ostatních výrobků PD !!!:9</t>
  </si>
  <si>
    <t>79911Rpol</t>
  </si>
  <si>
    <t>Ot11 Nerezový koš na san.odpad, nášlapný s víkem dod.a mont., Standard 799.3.</t>
  </si>
  <si>
    <t>viz detailní popis v tabulce ostatních výrobků PD !!!:6</t>
  </si>
  <si>
    <t>79912Rpol</t>
  </si>
  <si>
    <t>Ot12 Zásobník na papír.ručníky nerez, kapac.400ks dod.a mont., standard 799.5.</t>
  </si>
  <si>
    <t>79913Rpol</t>
  </si>
  <si>
    <t>Ot13 Nerezový koš nášlapný na odpad s víkem dod.a mont., standard 799.6.</t>
  </si>
  <si>
    <t>79914Rpol</t>
  </si>
  <si>
    <t>Ot14 WC souprava válcová s krytkou, lesklý nerez dod.a mont., standard 799.7.</t>
  </si>
  <si>
    <t>Referenční typ např." Merida".</t>
  </si>
  <si>
    <t>79915Rpol</t>
  </si>
  <si>
    <t>Ot15 Nerezový háček do WC kabin dod.a mont., standard 799.8.</t>
  </si>
  <si>
    <t>viz detailní popis v tabulce ostatních výrobků PD !!!:39</t>
  </si>
  <si>
    <t>79916Rpol</t>
  </si>
  <si>
    <t>Ot16 Zrcadlo v líci s obkladem 150/60cm dod.a mont.</t>
  </si>
  <si>
    <t>79917Rpol</t>
  </si>
  <si>
    <t>Ot17 Zrcadlo v líci s obkladem 120/60cm dod.a mont.</t>
  </si>
  <si>
    <t>79918Rpol</t>
  </si>
  <si>
    <t>Ot18 Zrcadlo v líci s obkladem 480/60cm, dělené dod.a mont.</t>
  </si>
  <si>
    <t>viz detailní popis v tabulce ostatních výrobků PD !!!:2</t>
  </si>
  <si>
    <t>79919Rpol</t>
  </si>
  <si>
    <t>Ot19 Zrcadlo v líci s obkladem 250/60cm, dělené dod.a mont.</t>
  </si>
  <si>
    <t>79920Rpol</t>
  </si>
  <si>
    <t>Ot20 Zrcadlo v líci s obkladem 90/60cm dod.a mont.</t>
  </si>
  <si>
    <t>79921Rpol</t>
  </si>
  <si>
    <t>Ot21 Zrcadlo v líci s obkladem 300/60cm, dělené dod.a mont.</t>
  </si>
  <si>
    <t>55.</t>
  </si>
  <si>
    <t>40.</t>
  </si>
  <si>
    <t>23.</t>
  </si>
  <si>
    <t>22.</t>
  </si>
  <si>
    <t>21.</t>
  </si>
  <si>
    <t>hod</t>
  </si>
  <si>
    <t>Kód</t>
  </si>
  <si>
    <t>03</t>
  </si>
  <si>
    <t>Zdravotní instalace</t>
  </si>
  <si>
    <t xml:space="preserve">    ZEMNÍ PRÁCE  CELKEM</t>
  </si>
  <si>
    <t>ks</t>
  </si>
  <si>
    <t>Utěsnění prostupu do budovy do pr.10cm  proti vnikání vlkosti</t>
  </si>
  <si>
    <t>7.</t>
  </si>
  <si>
    <t>Provizorní úprava terénu</t>
  </si>
  <si>
    <t>6.</t>
  </si>
  <si>
    <t>Zához kabelové rýhy 35x70cm</t>
  </si>
  <si>
    <t>5.</t>
  </si>
  <si>
    <t>Plastová chránička pro optický kabel HDTE 40</t>
  </si>
  <si>
    <t>4.</t>
  </si>
  <si>
    <t>Krytí kabelu výstražnou folií PVC š.33cm</t>
  </si>
  <si>
    <t>3.</t>
  </si>
  <si>
    <t>Zřízení kabelového lože z kopan.písku tl.10cm</t>
  </si>
  <si>
    <t>2.</t>
  </si>
  <si>
    <t>Výkop kabelové rýhy š.35cm,hl.70cm tř.z.4</t>
  </si>
  <si>
    <t>1.</t>
  </si>
  <si>
    <t xml:space="preserve">               ZEMNÍ PRÁCE</t>
  </si>
  <si>
    <t>celkem</t>
  </si>
  <si>
    <t>jednotková</t>
  </si>
  <si>
    <t xml:space="preserve">Montáž      </t>
  </si>
  <si>
    <t>Množství</t>
  </si>
  <si>
    <t>Mn.j.</t>
  </si>
  <si>
    <t xml:space="preserve">                  Materiál-popis</t>
  </si>
  <si>
    <t>ozn.</t>
  </si>
  <si>
    <t>č.p.</t>
  </si>
  <si>
    <t xml:space="preserve">   strana: 11</t>
  </si>
  <si>
    <t>HZS  CELKEM</t>
  </si>
  <si>
    <t>Koordinace s ostatními profesemi</t>
  </si>
  <si>
    <t>P210-HZS</t>
  </si>
  <si>
    <t>Napojení na stávající rozvod slaboproudu</t>
  </si>
  <si>
    <t>Práce ve stávající přípojkové kabelové skříni, doplnění pojistek</t>
  </si>
  <si>
    <t>Projednání a odsouhlasení na TIČR</t>
  </si>
  <si>
    <t>Zpracování projektu skutečného provedení</t>
  </si>
  <si>
    <t>Výchozí revize</t>
  </si>
  <si>
    <t>ZEDNICKÉ PRÁCE CELKEM</t>
  </si>
  <si>
    <t>Vrtání otvoru do pr.50mm zděnou stěnou</t>
  </si>
  <si>
    <t>220 26-1622</t>
  </si>
  <si>
    <t>Vrtání otvoru do pr.50mm betonovým stropem</t>
  </si>
  <si>
    <t>Osazení hmoždinky do betonu</t>
  </si>
  <si>
    <t xml:space="preserve">ZEDNICKÉ PRÁCE </t>
  </si>
  <si>
    <t xml:space="preserve">   MĚŘENÍ A REGULACE CELKEM</t>
  </si>
  <si>
    <t>SOUČET</t>
  </si>
  <si>
    <t xml:space="preserve">Naprogramování </t>
  </si>
  <si>
    <t>210 01-0351</t>
  </si>
  <si>
    <t>18.</t>
  </si>
  <si>
    <t>Rozvaděč nástěnný OCEP 600x600mm  vč. přístrojové náplně</t>
  </si>
  <si>
    <t>17.</t>
  </si>
  <si>
    <t>s pohonem 230V,  120s</t>
  </si>
  <si>
    <t>Třícestný směšovací ventil vč.servopohonu,Kvs=0,6 m3/h</t>
  </si>
  <si>
    <t>16.</t>
  </si>
  <si>
    <t>Třícestný směšovací ventil vč.servopohonu,Kvs=1,2 m3/h</t>
  </si>
  <si>
    <t>15.</t>
  </si>
  <si>
    <t>Třícestný směšovací ventil vč.servopohonu,Kvs=4,7 m3/h</t>
  </si>
  <si>
    <t>14.</t>
  </si>
  <si>
    <t>Čidlo teploty do jímky v nádrži</t>
  </si>
  <si>
    <t>13.</t>
  </si>
  <si>
    <t>Příložné čidlo na potrubí např. VR10</t>
  </si>
  <si>
    <t>12.</t>
  </si>
  <si>
    <t xml:space="preserve">Ekvitermní regulátor </t>
  </si>
  <si>
    <t>11.</t>
  </si>
  <si>
    <t>Trubka PVC pr.20mm tuhá  vč. příchytek</t>
  </si>
  <si>
    <t>210 01-0002</t>
  </si>
  <si>
    <t>10.</t>
  </si>
  <si>
    <t xml:space="preserve">Vodič CYA  6 mm2 zž </t>
  </si>
  <si>
    <t>210 80-004</t>
  </si>
  <si>
    <t>9.</t>
  </si>
  <si>
    <t>Kabel SYKFY 5x2x0,5</t>
  </si>
  <si>
    <t>210 80-0105</t>
  </si>
  <si>
    <t>8.</t>
  </si>
  <si>
    <t xml:space="preserve">   strana: 10</t>
  </si>
  <si>
    <t>Kabel SYKFY 2x2x0,5</t>
  </si>
  <si>
    <t>Kabel JYTY 4x1</t>
  </si>
  <si>
    <t>Kabel JYTY 2x1</t>
  </si>
  <si>
    <t xml:space="preserve">Kabel CYKY-J  7x1,5 </t>
  </si>
  <si>
    <t xml:space="preserve">Kabel CYKY-J  5x1,5 </t>
  </si>
  <si>
    <t xml:space="preserve">Kabel CYKY-J  3x1,5 </t>
  </si>
  <si>
    <t>Krabice LUCA IP65 vč. svorek</t>
  </si>
  <si>
    <t>Měření a regulace</t>
  </si>
  <si>
    <t>SLABOPROUD CELKEM</t>
  </si>
  <si>
    <t>Signalizace z WC -CELKEM</t>
  </si>
  <si>
    <t>Signalizace z WC součet</t>
  </si>
  <si>
    <t xml:space="preserve">Napájecí trafo 230V,AC/12V,DC    </t>
  </si>
  <si>
    <t>220 26-0022</t>
  </si>
  <si>
    <t xml:space="preserve">Signální svítidlo    </t>
  </si>
  <si>
    <t xml:space="preserve">Tísňové tlačítko   </t>
  </si>
  <si>
    <t xml:space="preserve">Kabel SYKFY3x2x0,5  </t>
  </si>
  <si>
    <t>220 28-0411</t>
  </si>
  <si>
    <t xml:space="preserve">Krabice odbočná s víčkem KO97   </t>
  </si>
  <si>
    <t xml:space="preserve">Trubka ohebná PVC pr.16mm  </t>
  </si>
  <si>
    <t>220 26-0553</t>
  </si>
  <si>
    <t>Signalizace z WC invalidy</t>
  </si>
  <si>
    <t>POČÍTAČOVÁ SÍŤ CELKEM</t>
  </si>
  <si>
    <t>Nastavení a odzkoušení systému</t>
  </si>
  <si>
    <t>220 50-1031</t>
  </si>
  <si>
    <t>29.</t>
  </si>
  <si>
    <t>Vyvazovací lišta(5xoko) plastová 1U</t>
  </si>
  <si>
    <t>220 52-1101</t>
  </si>
  <si>
    <t>28.</t>
  </si>
  <si>
    <t>Patch panel 24 port Cat.6A</t>
  </si>
  <si>
    <t>220 50-2424</t>
  </si>
  <si>
    <t>27.</t>
  </si>
  <si>
    <t>Switch Gigabit Ethernet 24 port 10/100/1000TP</t>
  </si>
  <si>
    <t>26.</t>
  </si>
  <si>
    <t>Blok ventilátorů s termostatem</t>
  </si>
  <si>
    <t>220 30-0591</t>
  </si>
  <si>
    <t>25.</t>
  </si>
  <si>
    <t>Uzemňovací lišta 42U</t>
  </si>
  <si>
    <t>220 50-0861</t>
  </si>
  <si>
    <t>24.</t>
  </si>
  <si>
    <t xml:space="preserve">Panel 5x230V s filtrem a III.st. přepě´tovou ochranou </t>
  </si>
  <si>
    <t>Patch cord 1m  Cat.5E RJ45-RJ45 šedý,kulatý kabel</t>
  </si>
  <si>
    <t xml:space="preserve">Rozvaděč RACK náwstěnný 19" 21U   </t>
  </si>
  <si>
    <t>Popisové štítky</t>
  </si>
  <si>
    <t>220 30-0662</t>
  </si>
  <si>
    <t>20.</t>
  </si>
  <si>
    <t xml:space="preserve">   strana: 9</t>
  </si>
  <si>
    <t>Protažení optického kabelu stávající budovou,zjištění trasy</t>
  </si>
  <si>
    <t>P220-001</t>
  </si>
  <si>
    <t>19.</t>
  </si>
  <si>
    <t>Měření vláken z obou stran reflektometricky a přímou</t>
  </si>
  <si>
    <t>220 50-1010</t>
  </si>
  <si>
    <t xml:space="preserve">Ochrana sváru          </t>
  </si>
  <si>
    <t>220 50-0094</t>
  </si>
  <si>
    <t>Optický kabel  8 vláken single mode 9/125</t>
  </si>
  <si>
    <t>220 50-1081</t>
  </si>
  <si>
    <t>Optibox 4</t>
  </si>
  <si>
    <t>Optická minizásuvka pro dva duplex optické adaptery</t>
  </si>
  <si>
    <t>Měření optických linek SM protokol 850nm,10Gbit</t>
  </si>
  <si>
    <t>na patch panelu</t>
  </si>
  <si>
    <t>Ukončení optického kabelu 8 vláken multi mode 50/125um</t>
  </si>
  <si>
    <t xml:space="preserve">Optická vana 19" 12SCD vč. pigtailů a záslepek </t>
  </si>
  <si>
    <t>Měření linek+protokol v kat.6A</t>
  </si>
  <si>
    <t>220 06-0311</t>
  </si>
  <si>
    <t>Zakončení kabelu UTP v RACK skříni</t>
  </si>
  <si>
    <t>Zakončení kabelů  UTP v zásuvkách</t>
  </si>
  <si>
    <t>Zásuvka 2xRJ45 CAT.6A</t>
  </si>
  <si>
    <t>220 32-0280</t>
  </si>
  <si>
    <t>Kabel   UTP4-pár Cat.6A</t>
  </si>
  <si>
    <t>220 28-0222</t>
  </si>
  <si>
    <t>Krabice přístrojová KU68</t>
  </si>
  <si>
    <t>220 26-0051</t>
  </si>
  <si>
    <t>Krabice KO125</t>
  </si>
  <si>
    <t>220 26-0008</t>
  </si>
  <si>
    <t>Krabice KO 68</t>
  </si>
  <si>
    <t>Lišta LV 40x40</t>
  </si>
  <si>
    <t>Trubka PVC  ohebná pr.29 mm</t>
  </si>
  <si>
    <t>Trubka PVC  ohebná pr.16 mm</t>
  </si>
  <si>
    <t>220 26-0551</t>
  </si>
  <si>
    <t>Počítačová síť+telefonní instalace</t>
  </si>
  <si>
    <t>SLABOPROUD</t>
  </si>
  <si>
    <t>Rozvaděče -celkem</t>
  </si>
  <si>
    <t>Doprava</t>
  </si>
  <si>
    <t>Rozvaděče -součet</t>
  </si>
  <si>
    <t>Rozvaděč RM-celkem</t>
  </si>
  <si>
    <t xml:space="preserve">     SOUČET</t>
  </si>
  <si>
    <t>Zapojení+montáž</t>
  </si>
  <si>
    <t>Podružný materiál+svorky,popisné štítky</t>
  </si>
  <si>
    <t>Stykač 3-pól.  16A ,c.230V</t>
  </si>
  <si>
    <t xml:space="preserve">   strana: 8</t>
  </si>
  <si>
    <t>Proudový chránič32A/4P/30mA</t>
  </si>
  <si>
    <t>Proudový chránič 16A/4P/30mA</t>
  </si>
  <si>
    <t>Proudový chránič kombinovaný 16A/1+N/B/30mA</t>
  </si>
  <si>
    <t>Jistič 63A/3/B, 10kA,S VYPÍN.CÍVKOU</t>
  </si>
  <si>
    <t>Jistič 32A/3/B, 10kA,</t>
  </si>
  <si>
    <t>Jistič 16A/3/B,C 10kA</t>
  </si>
  <si>
    <t>Jistič 10A/3/C, 10kA</t>
  </si>
  <si>
    <t>Jistič 16A/1/B, 10kA</t>
  </si>
  <si>
    <t>Jistič 10A/1/B, 10kA</t>
  </si>
  <si>
    <t>Jistič 4A/1/B, 10kA,</t>
  </si>
  <si>
    <t>Jistič 2A/1/C, 10kA,</t>
  </si>
  <si>
    <t>Přepěťová ochrana II.stupeň, 3+1, výměnný</t>
  </si>
  <si>
    <t>Pojistkový odpojovač 3x63A,gG vč.pojistek</t>
  </si>
  <si>
    <t>Vypínač 3P/100A</t>
  </si>
  <si>
    <t>Náplň:</t>
  </si>
  <si>
    <t>Ikm : 10 kA, přípojnice Cu, krytí: IP40/20</t>
  </si>
  <si>
    <t>š= 600mm, v = 1200mm, hl. = 150mm</t>
  </si>
  <si>
    <t xml:space="preserve">Nástěnný oceloplechový rozvaděč </t>
  </si>
  <si>
    <t>Rozváděč RM</t>
  </si>
  <si>
    <t>ROZVADĚČ RH - CELKEM</t>
  </si>
  <si>
    <t>Stykač  1P c.230V</t>
  </si>
  <si>
    <t>Stykač  3P c.230V</t>
  </si>
  <si>
    <t>Proudový chránič   32A/4p/30mA</t>
  </si>
  <si>
    <t>Proudový chránič   25A/4p/30mA</t>
  </si>
  <si>
    <t>Měřící trafo proudu 160A/5A</t>
  </si>
  <si>
    <t>Podružný elektroměr digitální 3fázový převodový</t>
  </si>
  <si>
    <t>Jistič 400V 63A/3/B, 10kA+vypínací c.230V</t>
  </si>
  <si>
    <t xml:space="preserve">   strana: 7</t>
  </si>
  <si>
    <t>Jistič 4A/1/B, 10kA</t>
  </si>
  <si>
    <t>Jistič 10A/1/C, 10kA</t>
  </si>
  <si>
    <t>Jistič 6A/1/C, 10kA</t>
  </si>
  <si>
    <t>Jistič 32A/3/B, 15kA</t>
  </si>
  <si>
    <t>Jistič 16A/3/C, 15kA</t>
  </si>
  <si>
    <t>Jistič 16A/3/B, 15kA</t>
  </si>
  <si>
    <t>Jistič 25A/3/B, 15kA</t>
  </si>
  <si>
    <t>Jistič 10A/3/C, 15kA</t>
  </si>
  <si>
    <t>Jistič 20A/3/B, 15kA,</t>
  </si>
  <si>
    <t>Jistič 100A/3/B, 15kA</t>
  </si>
  <si>
    <t>Svodič bleskových proudů I.+II.stupeň, 3+1,výměnný</t>
  </si>
  <si>
    <t>Pojistkový odpojovač 3x125A,gG vč.pojistek</t>
  </si>
  <si>
    <t>Hlavní jistič 400V 160A/3/B, 15kA+vypínací c.230V</t>
  </si>
  <si>
    <t>Krytí : IP 40/20</t>
  </si>
  <si>
    <t>Přípojnice : Cu</t>
  </si>
  <si>
    <t>Ikm : 15 kA</t>
  </si>
  <si>
    <t>š = 800mm, v = 2000mm, hl. = 400mm</t>
  </si>
  <si>
    <t>Skříňový rozvaděč</t>
  </si>
  <si>
    <t>Rozváděč RH</t>
  </si>
  <si>
    <t>DODÁVKA - ROZVADĚČE</t>
  </si>
  <si>
    <t>HROMOSVOD - CELKEM</t>
  </si>
  <si>
    <t xml:space="preserve">        MEZISOUČET</t>
  </si>
  <si>
    <t>PPV</t>
  </si>
  <si>
    <t>Přirážka na podružný materiál</t>
  </si>
  <si>
    <t>Přirážka na prořez</t>
  </si>
  <si>
    <t>Označovací štítek</t>
  </si>
  <si>
    <t>210 22-0303</t>
  </si>
  <si>
    <t xml:space="preserve">   strana: 6</t>
  </si>
  <si>
    <t>Ochranný antikorozní nátěr svorek</t>
  </si>
  <si>
    <t>210 29-3011</t>
  </si>
  <si>
    <t>Hlavní svorkov.pospojování WERIT vč. krabice pod om.</t>
  </si>
  <si>
    <t>210 19-2580</t>
  </si>
  <si>
    <t>Ochranná stříška OS</t>
  </si>
  <si>
    <t>210 22-0301</t>
  </si>
  <si>
    <t>Jímací tyč JT1,5m vč. kotvení</t>
  </si>
  <si>
    <t>Jímací tyč JT1,0m vč. kotvení</t>
  </si>
  <si>
    <t>Ochranný ůhelník vč.držáků</t>
  </si>
  <si>
    <t>Zkušební svorka SZ</t>
  </si>
  <si>
    <t>Hromosvodová svorka SJ01</t>
  </si>
  <si>
    <t>Hromosvodová svorka SP1</t>
  </si>
  <si>
    <t>Hromosvodová svorka SS</t>
  </si>
  <si>
    <t>Hromosvodová svorka SO</t>
  </si>
  <si>
    <t>Hromosvodová svorka SRO3</t>
  </si>
  <si>
    <t>Hromosvodová svorka SRO2</t>
  </si>
  <si>
    <t>Zemnící pásek FeZn 30/4mm</t>
  </si>
  <si>
    <t>210 22-0020</t>
  </si>
  <si>
    <t>Uzem.drát FeZn pr. 10mm</t>
  </si>
  <si>
    <t>210 22-0111</t>
  </si>
  <si>
    <t>VodičAlMgSi pr.8mm vč. podpěr</t>
  </si>
  <si>
    <t>210 22-0101</t>
  </si>
  <si>
    <t>Hromosvod, uzemnění.</t>
  </si>
  <si>
    <t xml:space="preserve">        SILNOPROUD CELKEM</t>
  </si>
  <si>
    <t>Protipožární utěsnění kabelových prostupů tmelem, vč. atestace</t>
  </si>
  <si>
    <t>P210 20-003</t>
  </si>
  <si>
    <t>71.</t>
  </si>
  <si>
    <t>Recyklační poplatek za zdroj</t>
  </si>
  <si>
    <t>P210 20-002</t>
  </si>
  <si>
    <t>70.</t>
  </si>
  <si>
    <t>Recyklační poplatek za svítidlo</t>
  </si>
  <si>
    <t>P210 20-001</t>
  </si>
  <si>
    <t>69.</t>
  </si>
  <si>
    <r>
      <t>vč.zdrojů ,např. typ EXTEND výr.VYRTYCH - ozn.</t>
    </r>
    <r>
      <rPr>
        <b/>
        <sz val="10"/>
        <rFont val="Arial CE"/>
        <family val="2"/>
        <charset val="238"/>
      </rPr>
      <t>Z8</t>
    </r>
  </si>
  <si>
    <t>polykarbonát kryt, těleso plast GPR ,T8 ,2x36W,IP66, Ex</t>
  </si>
  <si>
    <t>Průmyslové zářivkové svítidlo do výbušného prostředí</t>
  </si>
  <si>
    <t>210 20-1015</t>
  </si>
  <si>
    <t>68.</t>
  </si>
  <si>
    <r>
      <t>EPpředřadník,vč.zdrojů,např.typALUMAX,výr:TREVOS - ozn.</t>
    </r>
    <r>
      <rPr>
        <b/>
        <sz val="10"/>
        <rFont val="Arial CE"/>
        <family val="2"/>
        <charset val="238"/>
      </rPr>
      <t>Z7</t>
    </r>
  </si>
  <si>
    <t>difuzor z tvrzeného skla,parabolický Al.reflektor ,T5 ,2x14W,IP66</t>
  </si>
  <si>
    <t>Hliníkové prachotěsné svítidlo vč. lankového závěsu</t>
  </si>
  <si>
    <t>67.</t>
  </si>
  <si>
    <t xml:space="preserve">   strana: 5</t>
  </si>
  <si>
    <r>
      <t>EP.předřadník,vč.zdrojů,např.typALUMAX,výr.TREVOS - ozn.</t>
    </r>
    <r>
      <rPr>
        <b/>
        <sz val="10"/>
        <rFont val="Arial CE"/>
        <family val="2"/>
        <charset val="238"/>
      </rPr>
      <t>Z6</t>
    </r>
  </si>
  <si>
    <t>difuzor z tvrzeného skla,parabolický Al.reflektor ,T5, 2x49W,IP66</t>
  </si>
  <si>
    <t>66.</t>
  </si>
  <si>
    <r>
      <t xml:space="preserve"> vč.zdrojů, např. typ MIKRA výr.: INGE  - ozn.</t>
    </r>
    <r>
      <rPr>
        <b/>
        <sz val="10"/>
        <rFont val="Arial CE"/>
        <family val="2"/>
        <charset val="238"/>
      </rPr>
      <t>Z5</t>
    </r>
  </si>
  <si>
    <t>z materiálu MIKRO,IP20, zdroj T5-1x39W,elektron.předřadník</t>
  </si>
  <si>
    <t>těleso svítidla-eloxovaný hliník,dvojitá parabolická mřížka</t>
  </si>
  <si>
    <t>Zářivkové svítidlo závěsné vč. lankového závěsu</t>
  </si>
  <si>
    <t>65.</t>
  </si>
  <si>
    <r>
      <t>EP předřadník, vč.zdrojů,např.typ ALUMAX,výr.TREVOS - ozn.</t>
    </r>
    <r>
      <rPr>
        <b/>
        <sz val="10"/>
        <rFont val="Arial CE"/>
        <family val="2"/>
        <charset val="238"/>
      </rPr>
      <t>Z4</t>
    </r>
  </si>
  <si>
    <t>difuzor z tvrzeného skla,parabolický Al.reflektor ,T5, 1x49W,IP66</t>
  </si>
  <si>
    <t>64.</t>
  </si>
  <si>
    <r>
      <t>vč.zdrojů , např. typ MIKRA výr.INGE - ozn.</t>
    </r>
    <r>
      <rPr>
        <b/>
        <sz val="10"/>
        <rFont val="Arial CE"/>
        <family val="2"/>
        <charset val="238"/>
      </rPr>
      <t>Z3</t>
    </r>
  </si>
  <si>
    <t>z materiálu MIKRO,IP20, zdroj T5-2x49W,elektron.předřadník</t>
  </si>
  <si>
    <t>63.</t>
  </si>
  <si>
    <r>
      <t xml:space="preserve">    vč.zdrojů  např. typ MIKRA výr. INGE- ozn.</t>
    </r>
    <r>
      <rPr>
        <b/>
        <sz val="10"/>
        <rFont val="Arial CE"/>
        <family val="2"/>
        <charset val="238"/>
      </rPr>
      <t>Z2</t>
    </r>
  </si>
  <si>
    <t>z materiálu MIKRO,IP20, zdroj T5-1x54W, elektron. předřadník</t>
  </si>
  <si>
    <t>62.</t>
  </si>
  <si>
    <r>
      <t>elektron. předřadník ,vč.zdrojů, např. typ MIKRA výr.:INGE- ozn.</t>
    </r>
    <r>
      <rPr>
        <b/>
        <sz val="10"/>
        <rFont val="Arial CE"/>
        <family val="2"/>
        <charset val="238"/>
      </rPr>
      <t>Z1</t>
    </r>
  </si>
  <si>
    <t>z materiálu MIKRO,IP20, zdroj T5-1x49W</t>
  </si>
  <si>
    <t>61.</t>
  </si>
  <si>
    <r>
      <t xml:space="preserve"> ozn. Např. typ PROFILUX výr.:SEC   ozn.  </t>
    </r>
    <r>
      <rPr>
        <b/>
        <sz val="10"/>
        <rFont val="Arial CE"/>
        <family val="2"/>
        <charset val="238"/>
      </rPr>
      <t>N</t>
    </r>
  </si>
  <si>
    <t>piktogram pod svítidlem , doba zálohy 1-hhodina</t>
  </si>
  <si>
    <t>Těleso z lakované oceli,kryt: nerozbitné PVC</t>
  </si>
  <si>
    <t>Nouzové svítidlo nástěnné s LED zdrojem 5x3W, IP54</t>
  </si>
  <si>
    <t>60.</t>
  </si>
  <si>
    <r>
      <t xml:space="preserve">  IP66, TC-TEL 32W,např. typ SYCOMPACT MINI        ozn.</t>
    </r>
    <r>
      <rPr>
        <b/>
        <sz val="10"/>
        <rFont val="Arial CE"/>
        <family val="2"/>
        <charset val="238"/>
      </rPr>
      <t>C</t>
    </r>
  </si>
  <si>
    <t>barva černá,nebo přírodní hliník, materiál:hliník+tvrzené sklo</t>
  </si>
  <si>
    <t>Venkovní nástěnné svítidlo "lopatka" naklápěcí</t>
  </si>
  <si>
    <t>59.</t>
  </si>
  <si>
    <r>
      <t xml:space="preserve">IP20, 1x26W,např.typ AURA,výr.:OSMONT  , ozn. </t>
    </r>
    <r>
      <rPr>
        <b/>
        <sz val="10"/>
        <rFont val="Arial CE"/>
        <family val="2"/>
        <charset val="238"/>
      </rPr>
      <t>B</t>
    </r>
  </si>
  <si>
    <t>Kruhové svítidlo nástěnné, barva bílá, tripálové mléčné sklo</t>
  </si>
  <si>
    <t>58.</t>
  </si>
  <si>
    <t xml:space="preserve">   strana: 4</t>
  </si>
  <si>
    <r>
      <t xml:space="preserve">1x26W + krycí sklo,např.typ IN-54 výr.:OSMONT  ozn. </t>
    </r>
    <r>
      <rPr>
        <b/>
        <sz val="10"/>
        <rFont val="Arial CE"/>
        <family val="2"/>
        <charset val="238"/>
      </rPr>
      <t>A</t>
    </r>
  </si>
  <si>
    <t>Průmyslové svítidlo s ochranným košem</t>
  </si>
  <si>
    <t>57.</t>
  </si>
  <si>
    <t>Svítidla vč. zdrojů</t>
  </si>
  <si>
    <t>Připojení ventilátorů a el.pohonů</t>
  </si>
  <si>
    <t>210 01-0001</t>
  </si>
  <si>
    <t>56.</t>
  </si>
  <si>
    <t>Montáž rozvodnice do 100kg</t>
  </si>
  <si>
    <t>210 19-0004</t>
  </si>
  <si>
    <t>Zásuvka 400V/32A  5-ti kolíková</t>
  </si>
  <si>
    <t>210 11-1034</t>
  </si>
  <si>
    <t>54.</t>
  </si>
  <si>
    <t>Zásuvka 400V/16A  5-ti kolíková</t>
  </si>
  <si>
    <t>53.</t>
  </si>
  <si>
    <t>Zásuvka do vlhka 230V/16A IP44 pod om.</t>
  </si>
  <si>
    <t>210 11-1052</t>
  </si>
  <si>
    <t>52.</t>
  </si>
  <si>
    <t>Kompletní zásuvka dvojnásob.bílá IP20</t>
  </si>
  <si>
    <t>210 11-1016</t>
  </si>
  <si>
    <t>51.</t>
  </si>
  <si>
    <t>Kompletní zásuvka jednonás. IP20</t>
  </si>
  <si>
    <t>210 11-1011</t>
  </si>
  <si>
    <t>50.</t>
  </si>
  <si>
    <t>Vypínač 400V/40A IP65</t>
  </si>
  <si>
    <t>210 11-0003</t>
  </si>
  <si>
    <t>49.</t>
  </si>
  <si>
    <t>Havarijní tlačítko nástěnné</t>
  </si>
  <si>
    <t>48.</t>
  </si>
  <si>
    <t>Tlačítko v zasklené skřínce:"TOTAL STOP"</t>
  </si>
  <si>
    <t>47.</t>
  </si>
  <si>
    <t>Tlačítkový ovladač se signální signálkou-venkovní, kovový</t>
  </si>
  <si>
    <t>210 11-0142</t>
  </si>
  <si>
    <t>46.</t>
  </si>
  <si>
    <t>Vypínač střídavý IP44 pod omítku</t>
  </si>
  <si>
    <t>210 11-0001</t>
  </si>
  <si>
    <t>45.</t>
  </si>
  <si>
    <t>Vypínač sériový IP44 pod omítku</t>
  </si>
  <si>
    <t>44.</t>
  </si>
  <si>
    <t>Vypínač 1-pól.IP44 pod omítku</t>
  </si>
  <si>
    <t>43.</t>
  </si>
  <si>
    <t>Vypínač 1-pól.IP44 nástěnný venkovní-kovové provedení</t>
  </si>
  <si>
    <t>42.</t>
  </si>
  <si>
    <t>Tlačítkový ovladač se signální signálkou barva černá</t>
  </si>
  <si>
    <t>41.</t>
  </si>
  <si>
    <t>Tlačítkový ovladač s orientační signálkou barva černá</t>
  </si>
  <si>
    <t>210 11-0039</t>
  </si>
  <si>
    <t>Přepínač střídavý IP20 barva černá</t>
  </si>
  <si>
    <t>210 11-0038</t>
  </si>
  <si>
    <t>39.</t>
  </si>
  <si>
    <t>Přepínač sériový  IP20 barva černá</t>
  </si>
  <si>
    <t>210 11-0036</t>
  </si>
  <si>
    <t>38.</t>
  </si>
  <si>
    <t>Vypínač 1-pól. IP20 barva černá</t>
  </si>
  <si>
    <t>210 11-0031</t>
  </si>
  <si>
    <t>37.</t>
  </si>
  <si>
    <t>Vypínače,přepínače,tlačítka, zásuvky-standard např. TANGO</t>
  </si>
  <si>
    <t>Ukončení kabelů CYKY do 4x120</t>
  </si>
  <si>
    <t>210 10-0281</t>
  </si>
  <si>
    <t>36.</t>
  </si>
  <si>
    <t>Ukončení kabelů CYKY do 5x35</t>
  </si>
  <si>
    <t>35.</t>
  </si>
  <si>
    <t>Ukončení vodičů v rozvad.vč.zapoj.do 120 mm2</t>
  </si>
  <si>
    <t>210 10-0002</t>
  </si>
  <si>
    <t>34.</t>
  </si>
  <si>
    <t>Ukončení vodičů v rozvad.vč.zapoj.do 35 mm2</t>
  </si>
  <si>
    <t>33.</t>
  </si>
  <si>
    <t>Ukončení vodičů v rozvad.vč.zapoj.do 6 mm2</t>
  </si>
  <si>
    <t>32.</t>
  </si>
  <si>
    <t>Ukončení vodičů v rozvad.vč.zapoj.do 2.5 mm2</t>
  </si>
  <si>
    <t>210 10-0001</t>
  </si>
  <si>
    <t>31.</t>
  </si>
  <si>
    <t>Šňůra CGSG 5Cx2.5 volně</t>
  </si>
  <si>
    <t>210 80-2428</t>
  </si>
  <si>
    <t>30.</t>
  </si>
  <si>
    <t xml:space="preserve">   strana: 3</t>
  </si>
  <si>
    <t>Šňůra CGSG 5Cx1.5 volně</t>
  </si>
  <si>
    <t>Šňůra CGSG 3Cx1.5 volně</t>
  </si>
  <si>
    <t>Vodič CYA 35mm2 zž</t>
  </si>
  <si>
    <t>210 80-006</t>
  </si>
  <si>
    <t>Vodič CYA 16mm2 zž</t>
  </si>
  <si>
    <t>Kabel AYKY-J 3x120+70</t>
  </si>
  <si>
    <t>210 80-2646</t>
  </si>
  <si>
    <t>Kabel CYKY-J 5Cx35</t>
  </si>
  <si>
    <t>Kabel CYKY-J 5Cx6</t>
  </si>
  <si>
    <t>Kabel CYKY-J 5Cx4</t>
  </si>
  <si>
    <t>210 81-0576</t>
  </si>
  <si>
    <t xml:space="preserve">Kabel CYKY-J  5Cx2,5 </t>
  </si>
  <si>
    <t>210 80-0116</t>
  </si>
  <si>
    <t xml:space="preserve">Kabel CYKY-J  5Cx1,5 </t>
  </si>
  <si>
    <t>210 80-0115</t>
  </si>
  <si>
    <t xml:space="preserve">Kabel CYKY-J  3Cx2,5 </t>
  </si>
  <si>
    <t>210 80-0106</t>
  </si>
  <si>
    <t xml:space="preserve">Kabel CYKY-J  4Bx1,5 </t>
  </si>
  <si>
    <t xml:space="preserve">Kabel CYKY-J 2Ax1,5 </t>
  </si>
  <si>
    <t>210 80-0101</t>
  </si>
  <si>
    <t>Kabely,šnůry,vodiče</t>
  </si>
  <si>
    <t>Lišta kovová nosná pro jeden kabel</t>
  </si>
  <si>
    <t>210 01-0124</t>
  </si>
  <si>
    <t>Kabelová příchytka na rošt kovová  např.SONAP</t>
  </si>
  <si>
    <t>Kabelový rošt RŠ 300mm dl. 3m</t>
  </si>
  <si>
    <t>Kabelový rošt RŠ 500mm dl. 3m</t>
  </si>
  <si>
    <t>Trubka PVC   pr.25mm</t>
  </si>
  <si>
    <t>Popisné štítky na zásuvky</t>
  </si>
  <si>
    <t>210 02-0951</t>
  </si>
  <si>
    <t>Výstražné a označ.tabulky</t>
  </si>
  <si>
    <t>Trubka PVC ohebná pr. 20mm</t>
  </si>
  <si>
    <t>Odvíčkování a zavíčk.krabic na šr.</t>
  </si>
  <si>
    <t>210 01-0522</t>
  </si>
  <si>
    <t>Odvíčkování a zavíčk.krabic na záv.</t>
  </si>
  <si>
    <t>210 01-0521</t>
  </si>
  <si>
    <t>Krabice nástěnná IP65 vč. svorek</t>
  </si>
  <si>
    <t>Ochran.ekvipotenc.přípojnice  EKV</t>
  </si>
  <si>
    <t>210 03-0513</t>
  </si>
  <si>
    <t xml:space="preserve">Krabice KR97 vč. svorkov.a víčka </t>
  </si>
  <si>
    <t>210 01-0321</t>
  </si>
  <si>
    <t>Krabice KR68 vč.svorkov.a víčka</t>
  </si>
  <si>
    <t>210 01-0311</t>
  </si>
  <si>
    <t>Krabice,trubky,příchytky,rošty</t>
  </si>
  <si>
    <t>SILNOPROUD</t>
  </si>
  <si>
    <t xml:space="preserve">   strana: 2</t>
  </si>
  <si>
    <t>ELEKTROINSTALACE-SILNOPROUD-CELKEM</t>
  </si>
  <si>
    <t>ZEMNÍ PRÁCE</t>
  </si>
  <si>
    <t>ZEDNICKÉ PRÁCE</t>
  </si>
  <si>
    <t>MĚŘENÍ A REGULACE</t>
  </si>
  <si>
    <t>ROZVADĚČE-DODÁVKA</t>
  </si>
  <si>
    <t>HROMOSVOD</t>
  </si>
  <si>
    <t>SESTAVENÍ ELEKTROINSTALACE -( cena bez DPH)</t>
  </si>
  <si>
    <t>;</t>
  </si>
  <si>
    <t xml:space="preserve">      celkem</t>
  </si>
  <si>
    <t xml:space="preserve">   jednotk.</t>
  </si>
  <si>
    <t xml:space="preserve">     celkem</t>
  </si>
  <si>
    <t xml:space="preserve">    jednotk.</t>
  </si>
  <si>
    <t xml:space="preserve">     Montáž</t>
  </si>
  <si>
    <t xml:space="preserve">   Montáž</t>
  </si>
  <si>
    <t xml:space="preserve">    Dodávka</t>
  </si>
  <si>
    <t xml:space="preserve">                Materiál-popis</t>
  </si>
  <si>
    <t xml:space="preserve">   strana: 1</t>
  </si>
  <si>
    <t>04</t>
  </si>
  <si>
    <t>Elektroinstalace</t>
  </si>
  <si>
    <t>VZT celkem bez DPH</t>
  </si>
  <si>
    <t>Dokumentace skutečného provedení stavby</t>
  </si>
  <si>
    <t>Mechanismy</t>
  </si>
  <si>
    <t>Lešení</t>
  </si>
  <si>
    <t>Měření hluku</t>
  </si>
  <si>
    <t>Mechanické zaregulování a zprovoznění VZT zařízení</t>
  </si>
  <si>
    <t>Izolace</t>
  </si>
  <si>
    <t>Cenová kalkulace</t>
  </si>
  <si>
    <t>dokumentace skutečného provedení stavby</t>
  </si>
  <si>
    <t>doprava</t>
  </si>
  <si>
    <t>mechanismy</t>
  </si>
  <si>
    <t>lešení</t>
  </si>
  <si>
    <t>měření hluku</t>
  </si>
  <si>
    <t>mechanické zaregulování a zprovoznění VZT zařízení</t>
  </si>
  <si>
    <t>montáž</t>
  </si>
  <si>
    <t>zařízení společné</t>
  </si>
  <si>
    <r>
      <t>(0,4π x (4m)</t>
    </r>
    <r>
      <rPr>
        <sz val="10"/>
        <color indexed="8"/>
        <rFont val="Times New Roman"/>
        <family val="1"/>
        <charset val="238"/>
      </rPr>
      <t>)</t>
    </r>
  </si>
  <si>
    <t>požární izolace EI 30</t>
  </si>
  <si>
    <r>
      <t>(0,4π x (1m)</t>
    </r>
    <r>
      <rPr>
        <sz val="10"/>
        <color indexed="8"/>
        <rFont val="Times New Roman"/>
        <family val="1"/>
        <charset val="238"/>
      </rPr>
      <t>)</t>
    </r>
  </si>
  <si>
    <t>tepelná izolace tl. 40 mm do plechu - RAL</t>
  </si>
  <si>
    <t>Celkem za dodávku zař.č. 8</t>
  </si>
  <si>
    <t>do pr. 315 mm /30% (4m + 3m + 8m)</t>
  </si>
  <si>
    <t>v min. standardu např. LINDAB - SPIRO - SAFE</t>
  </si>
  <si>
    <t>potrubí kruhové těsné - s gumovým těsněním z pozinkovaného plechu, vč. mont. mater.</t>
  </si>
  <si>
    <t>8.8</t>
  </si>
  <si>
    <t>výfuková hlavice se stříškou</t>
  </si>
  <si>
    <t>v min. standardu např. LINDAB - HU - 400 - RAL</t>
  </si>
  <si>
    <t>výfuková hlavice pr. 400 mm - RAL</t>
  </si>
  <si>
    <t>8.7</t>
  </si>
  <si>
    <t>min. požární odolnost EIS 90, s tepelnou tavnou pojistkou, provedení ruční a teplotní</t>
  </si>
  <si>
    <t>v min. standardu např. PKTM - 90 / CZ - 315.01, TPM 018/01</t>
  </si>
  <si>
    <t>požární klapka kruhová pr. 315 mm</t>
  </si>
  <si>
    <t>8.6</t>
  </si>
  <si>
    <t>hliníkový rám a lamely z lisovaných profilů,  táhlo pro ruční ovládání</t>
  </si>
  <si>
    <t>v min. standardu např. LINDAB - DTU 250 - R</t>
  </si>
  <si>
    <t>regulační klapka pr. 250 mm</t>
  </si>
  <si>
    <t>8.5</t>
  </si>
  <si>
    <t>jednořadá mřížka s nastavitelnými lamelami s upínacím rámečkem a jednořadou regulací</t>
  </si>
  <si>
    <t>v min. standardu např. SYSTEMAIR - NOVA - C - 1 - 825x125 - R1</t>
  </si>
  <si>
    <t>odsávací vyústka do kruhového potrubí 825x125 mm</t>
  </si>
  <si>
    <t>8.4</t>
  </si>
  <si>
    <t>v min. standardu např. RSK 315</t>
  </si>
  <si>
    <t>zpětná klapka pr. 315 mm</t>
  </si>
  <si>
    <t>8.3</t>
  </si>
  <si>
    <t>v min. standardu např. MAA 315/0,9</t>
  </si>
  <si>
    <t>tlumič hluku pr. 315 mm, dl. 0,9 m</t>
  </si>
  <si>
    <t>8.2</t>
  </si>
  <si>
    <t>1,1 kW, 5,0/2,9 A, 400 V/50 Hz</t>
  </si>
  <si>
    <r>
      <t>V</t>
    </r>
    <r>
      <rPr>
        <vertAlign val="subscript"/>
        <sz val="10"/>
        <color indexed="8"/>
        <rFont val="Times New Roman"/>
        <family val="1"/>
      </rPr>
      <t>od</t>
    </r>
    <r>
      <rPr>
        <sz val="10"/>
        <color indexed="8"/>
        <rFont val="Times New Roman"/>
        <family val="1"/>
      </rPr>
      <t xml:space="preserve"> = 1 830 m</t>
    </r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>/h, P</t>
    </r>
    <r>
      <rPr>
        <vertAlign val="subscript"/>
        <sz val="10"/>
        <color indexed="8"/>
        <rFont val="Times New Roman"/>
        <family val="1"/>
      </rPr>
      <t>ext</t>
    </r>
    <r>
      <rPr>
        <sz val="10"/>
        <color indexed="8"/>
        <rFont val="Times New Roman"/>
        <family val="1"/>
      </rPr>
      <t xml:space="preserve"> = 380 Pa</t>
    </r>
  </si>
  <si>
    <t>regulátor otáček - ICP - 1F - 1,5</t>
  </si>
  <si>
    <t>pružná spojka 225x315 mm - PV</t>
  </si>
  <si>
    <t>pružná spojka pr. 315 mm - PVS</t>
  </si>
  <si>
    <t>vč. podstavná deska PD 315</t>
  </si>
  <si>
    <t>v min. standardu např. ALTEKO - RFC 315 - 10 / 1,1</t>
  </si>
  <si>
    <t>radiální ventilátor</t>
  </si>
  <si>
    <t>8.1</t>
  </si>
  <si>
    <t>- větrání svařovny v 1.NP</t>
  </si>
  <si>
    <t>zařízení č. 8</t>
  </si>
  <si>
    <r>
      <t>(0,25π x (4m)</t>
    </r>
    <r>
      <rPr>
        <sz val="10"/>
        <color indexed="8"/>
        <rFont val="Times New Roman"/>
        <family val="1"/>
        <charset val="238"/>
      </rPr>
      <t>)</t>
    </r>
  </si>
  <si>
    <r>
      <t>(0,25π x (1m)</t>
    </r>
    <r>
      <rPr>
        <sz val="10"/>
        <color indexed="8"/>
        <rFont val="Times New Roman"/>
        <family val="1"/>
        <charset val="238"/>
      </rPr>
      <t>)</t>
    </r>
  </si>
  <si>
    <t>Celkem za dodávku zař.č. 7</t>
  </si>
  <si>
    <t>do pr. 160 mm /30% (4m + 1m + 7m)</t>
  </si>
  <si>
    <t>7.6</t>
  </si>
  <si>
    <t>v min standardu např. LINDAB - HU - 250 - RAL</t>
  </si>
  <si>
    <t>výfuková hlavice pr. 250 mm - RAL</t>
  </si>
  <si>
    <t>7.5</t>
  </si>
  <si>
    <t>v min. standardu např. SYSTEMAIR - NOVA - C - 1 - 625x75 - R1</t>
  </si>
  <si>
    <t>odsávací vyústka do kruhového potrubí 625x75 mm</t>
  </si>
  <si>
    <t>7.4</t>
  </si>
  <si>
    <t>v min. standardu např. RSK 160</t>
  </si>
  <si>
    <t>zpětná klapka pr. 160 mm</t>
  </si>
  <si>
    <t>7.3</t>
  </si>
  <si>
    <t>v min. standardu např. MAA 160/0,6</t>
  </si>
  <si>
    <t>tlumič hluku pr. 160 mm, dl. 0,6 m</t>
  </si>
  <si>
    <t>7.2</t>
  </si>
  <si>
    <t>0,130 kW, 0,55 A, 230 V/50 Hz</t>
  </si>
  <si>
    <r>
      <t>V</t>
    </r>
    <r>
      <rPr>
        <vertAlign val="subscript"/>
        <sz val="10"/>
        <color indexed="8"/>
        <rFont val="Times New Roman"/>
        <family val="1"/>
      </rPr>
      <t>od</t>
    </r>
    <r>
      <rPr>
        <sz val="10"/>
        <color indexed="8"/>
        <rFont val="Times New Roman"/>
        <family val="1"/>
      </rPr>
      <t xml:space="preserve"> = 450 m</t>
    </r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>/h, P</t>
    </r>
    <r>
      <rPr>
        <vertAlign val="subscript"/>
        <sz val="10"/>
        <color indexed="8"/>
        <rFont val="Times New Roman"/>
        <family val="1"/>
      </rPr>
      <t>ext</t>
    </r>
    <r>
      <rPr>
        <sz val="10"/>
        <color indexed="8"/>
        <rFont val="Times New Roman"/>
        <family val="1"/>
      </rPr>
      <t xml:space="preserve"> = 220 Pa</t>
    </r>
  </si>
  <si>
    <t>vč. pr. spojka VBM 160 - 2ks</t>
  </si>
  <si>
    <t>v min. standardu např. ELEKTRODESIGN - RM 160 L</t>
  </si>
  <si>
    <t>potrubní radiální ventilátor</t>
  </si>
  <si>
    <t>7.1</t>
  </si>
  <si>
    <t>- větrání garáže elektrovozíků v 1.NP</t>
  </si>
  <si>
    <t>zařízení č. 7</t>
  </si>
  <si>
    <r>
      <t>(0,2π x (3m + 3m + 4m + 4m + 3m)</t>
    </r>
    <r>
      <rPr>
        <sz val="10"/>
        <color indexed="8"/>
        <rFont val="Times New Roman"/>
        <family val="1"/>
        <charset val="238"/>
      </rPr>
      <t>)</t>
    </r>
  </si>
  <si>
    <r>
      <t>(0,2π x (1m + 1m + 1m + 1m)</t>
    </r>
    <r>
      <rPr>
        <sz val="10"/>
        <color indexed="8"/>
        <rFont val="Times New Roman"/>
        <family val="1"/>
        <charset val="238"/>
      </rPr>
      <t>)</t>
    </r>
  </si>
  <si>
    <t>Celkem za dodávku zař.č. 6</t>
  </si>
  <si>
    <t>do obvodu 600 mm / 0% (1m)</t>
  </si>
  <si>
    <t>potrubí čtyřhranné sk.I, vč. mont. mater.</t>
  </si>
  <si>
    <t>6.9</t>
  </si>
  <si>
    <t>do pr. 125 mm /30% (7m + 7m + 4m + 4m + 3m)</t>
  </si>
  <si>
    <t>6.8</t>
  </si>
  <si>
    <t>v min. standardu např. LINDAB - HU - 180 - RAL</t>
  </si>
  <si>
    <t>výfuková hlavice pr. 180 mm - RAL</t>
  </si>
  <si>
    <t>6.7</t>
  </si>
  <si>
    <t>m.č.2.15 - nad ker.obkladem:(1,5*2+0,9*2)*0,9</t>
  </si>
  <si>
    <t>m.č.2.16 - nad ker.obkladem:(1,5*2+0,9*2)*0,9</t>
  </si>
  <si>
    <t>m.č.2.17:(2,5*2+1,925*2)*3-0,7*2-0,9*2</t>
  </si>
  <si>
    <t>m.č.2.18:(1,65*2+1,5*2)*3-0,9*2*2</t>
  </si>
  <si>
    <t>m.č.2.19:(3,025*2+4,35)*3-0,9*2-2*1+0,9*0,9*2+4,35*0,9</t>
  </si>
  <si>
    <t>m.č.2.20:(3,325*2+1,5*2)*3-0,9*2*3-1,5*2,5</t>
  </si>
  <si>
    <t>m.č.2.21:(1,65*2+1,5*2)*3-0,9*2*3</t>
  </si>
  <si>
    <t>m.č.2.22:(4,35*2+2,785*2)*3-0,9*2-0,7*2-2*1</t>
  </si>
  <si>
    <t>m.č.2.23 - nad ker.obkladem:(3,875*2+4,2+1,95*2+5)*0,9-1,5*0,9-1,4*0,9*2</t>
  </si>
  <si>
    <t>m.č.2.25:(3,76+4,25+1,925+2)*3-1,5*1-0,9*2</t>
  </si>
  <si>
    <t>m.č.2.26:(7,015+5,6+6,15+6)*3-0,9*2</t>
  </si>
  <si>
    <t>m.č.2.27:(6*2+6,375*2)*3-0,9*2</t>
  </si>
  <si>
    <t>m.č.2.29:(2,125*2+6*2)*3-0,9*2-2*1</t>
  </si>
  <si>
    <t>m.č.2.30:(6*2+3,75*2)*3-0,9*2</t>
  </si>
  <si>
    <t>m.č.2.31:(4,3+3,9+3,05+3)*3-0,9*2-2,35*1-1,4*1</t>
  </si>
  <si>
    <t>m.č.2.32:(4,35+4,975+3,695+4,75)*3-0,9*2*2-3*1</t>
  </si>
  <si>
    <t>m.č.2.35:(4,605+4+2,275+2,3)*3-0,9*2+35</t>
  </si>
  <si>
    <t>612473186R00</t>
  </si>
  <si>
    <t xml:space="preserve">Příplatek za zabudované rohovníky </t>
  </si>
  <si>
    <t>1NP:3,5*3*4+3,5+1*2+3,5*3+3,35+2+2,5*2+4*3+3,5*8+1,25+2,5*6+3,5*8</t>
  </si>
  <si>
    <t>1*4+3,5*3+2,5*4+3,5*4+1*7+2,1*14+2+2,5*2+4,15*3+2,8*4+0,6*2+0,9*2</t>
  </si>
  <si>
    <t>2NP:5,85*2+1,75*2+2*2+1*8+6*2+1*4+2*2+1*4+1,25+3*2+2*2+1*4+1,5*2+1*4</t>
  </si>
  <si>
    <t>1,75+1,4+1*2+2*2+3*2+1*10+1,45+2,35+1*5+0,8+2,1*12+1,5*2+2,5*4+3*3</t>
  </si>
  <si>
    <t>612481211RT2</t>
  </si>
  <si>
    <t>Montáž výztužné sítě (perlinky) do stěrky-stěny včetně výztužné sítě a stěrkového tmelu</t>
  </si>
  <si>
    <t>ocel.překlady v 1NP:3,1*0,25*4+2,5*0,3+2,5*0,15</t>
  </si>
  <si>
    <t>u odskoků různých výšek základů:2,1*1*2+4,4*1+7*1+0,8*1+7,05*1</t>
  </si>
  <si>
    <t>spoje zdiva v 1NP:65</t>
  </si>
  <si>
    <t>spoje zdiva v 2NP:55</t>
  </si>
  <si>
    <t>62</t>
  </si>
  <si>
    <t>Úpravy povrchů vnější</t>
  </si>
  <si>
    <t>62 Úpravy povrchů vnější</t>
  </si>
  <si>
    <t>622311137RV1</t>
  </si>
  <si>
    <t>Zateplovací systém, fasáda, EPS F tl.200 mm zakončený stěrkou s výztužnou tkaninou</t>
  </si>
  <si>
    <t xml:space="preserve">Položka obsahuje: nanesení lepicího tmelu na izolační desky, nalepení desek, zajištění talířovými hmoždinkami STR U (6 ks/m2), přebroušení desek, natažení stěrky, vtlačení výztužné tkaniny (1,15 m2/m2) a přehlazení stěrky. </t>
  </si>
  <si>
    <t>zateplení podhledů v 1NP:4+36,46+70,15+11,83+9,57+22,52</t>
  </si>
  <si>
    <t>622391002R00</t>
  </si>
  <si>
    <t xml:space="preserve">Příplatek-mtž KZS podhledu,izolant,stěrka+výzt.tk. </t>
  </si>
  <si>
    <t>154,53</t>
  </si>
  <si>
    <t>625981111R00</t>
  </si>
  <si>
    <t xml:space="preserve">Obklad vnějších beton.konstr.dřevocem.desk.tl.25mm </t>
  </si>
  <si>
    <t>627452145RT2</t>
  </si>
  <si>
    <t>Spárování maltou MCs mezi prefabrikovanými dílci spárovací maltou</t>
  </si>
  <si>
    <t>spárování obezdívkového pohledového zdiva ( 9,5m/m2 ):(14,24*4,5+22,5*4,5+2*2,25+2,1*4,5*2+6,8*5,5+21,855*5,7)*9,5</t>
  </si>
  <si>
    <t>(9,84*5,25+23,75*4,5-3,5*3,5*4-3,5*1-4*3,47*3-1,25*3,47-2,5*3,5*4)*9,5</t>
  </si>
  <si>
    <t>(-3,5*3,5-2,5*1*2)*9,5</t>
  </si>
  <si>
    <t>(3,5*0,6*8+3,5*0,6*6+3,5*0,6*10+5)*9,5+3,5*0,15*9,5+2*0,15*9,5</t>
  </si>
  <si>
    <t>627991016R00</t>
  </si>
  <si>
    <t xml:space="preserve">Těsnění spár PU tmelem, profil do 4 cm2 </t>
  </si>
  <si>
    <t>dilatace beton.mazanin v 1NP:3*6+6+6+4,4+2,5*2+1,5*2+2</t>
  </si>
  <si>
    <t>63</t>
  </si>
  <si>
    <t>Podlahy a podlahové konstrukce</t>
  </si>
  <si>
    <t>63 Podlahy a podlahové konstrukce</t>
  </si>
  <si>
    <t>631312621R00</t>
  </si>
  <si>
    <t xml:space="preserve">Mazanina betonová tl. 5 - 8 cm C 20/25 XC1 </t>
  </si>
  <si>
    <t>beton.mazaniny podlah:</t>
  </si>
  <si>
    <t>skladba P2:95,07*0,07</t>
  </si>
  <si>
    <t>skladba P3:64,7*0,055</t>
  </si>
  <si>
    <t>skladba P4:157,52*0,05</t>
  </si>
  <si>
    <t>skladba P5:245,62*0,05</t>
  </si>
  <si>
    <t>631315711R00</t>
  </si>
  <si>
    <t xml:space="preserve">Mazanina betonová tl. 12 - 24 cm C 25/30 </t>
  </si>
  <si>
    <t>skladba P9:11,83*0,15</t>
  </si>
  <si>
    <t>skladba St1 (prům.tl.13cm):4*0,13</t>
  </si>
  <si>
    <t>631315711RT6</t>
  </si>
  <si>
    <t>Mazanina betonová tl. 12 - 24 cm C 25/30 s polypropylénovými vlákny 0,6 kg/m3</t>
  </si>
  <si>
    <t>skladba P1:398,94*0,15</t>
  </si>
  <si>
    <t>631316115R00</t>
  </si>
  <si>
    <t xml:space="preserve">Postřik nových beton. podlah proti prvotn. vysych. </t>
  </si>
  <si>
    <t>skladba P1 :398,94</t>
  </si>
  <si>
    <t>631317215R00</t>
  </si>
  <si>
    <t xml:space="preserve">Řezání dilatační spáry hl. 0-150 mm, železobeton </t>
  </si>
  <si>
    <t>631319125R00</t>
  </si>
  <si>
    <t xml:space="preserve">Příplatek-snížení obrusu předeps.přísadou,do 24 cm </t>
  </si>
  <si>
    <t>631319151R00</t>
  </si>
  <si>
    <t xml:space="preserve">Příplatek za přehlaz. mazanin pod povlaky tl. 8 cm </t>
  </si>
  <si>
    <t>30,3704</t>
  </si>
  <si>
    <t>631319153R00</t>
  </si>
  <si>
    <t xml:space="preserve">Příplatek za přehlaz. mazanin pod povlaky tl. 12cm </t>
  </si>
  <si>
    <t>62,1355</t>
  </si>
  <si>
    <t>631319185R00</t>
  </si>
  <si>
    <t xml:space="preserve">Příplatek za sklon mazaniny 15°-35°  tl.12 - 24 cm </t>
  </si>
  <si>
    <t>631361821R00</t>
  </si>
  <si>
    <t xml:space="preserve">Výztuž mazanin z betonářské oceli 10 505 </t>
  </si>
  <si>
    <t>rozdělovací výztuž beton.mazanin podlah :</t>
  </si>
  <si>
    <t>skladba P1:410,77*0,001</t>
  </si>
  <si>
    <t>skladba P2:95,07*0,001</t>
  </si>
  <si>
    <t>631361921R00</t>
  </si>
  <si>
    <t xml:space="preserve">Výztuž mazanin svařovanou sítí </t>
  </si>
  <si>
    <t>výztuž beton.mazanin podlah vč.prořezu a přesahů:</t>
  </si>
  <si>
    <t>skladba P1:410,77*0,00222*1,3*2</t>
  </si>
  <si>
    <t>skladba P2:95,07*0,00222*1,3*2</t>
  </si>
  <si>
    <t>skladba St1 :4*0,00222*1,3*2</t>
  </si>
  <si>
    <t>631361921RT2</t>
  </si>
  <si>
    <t>Výztuž mazanin svařovanou sítí průměr drátu  5,0, oka 100/100 mm</t>
  </si>
  <si>
    <t>výztuž beton.mazanin podlah vč.prořezu a přsahů:</t>
  </si>
  <si>
    <t>skladba P3:64,7*0,003113*1,3</t>
  </si>
  <si>
    <t>skladba P4:157,52*0,003113*1,3</t>
  </si>
  <si>
    <t>skladba P5:245,62*0,003113*1,3</t>
  </si>
  <si>
    <t>632417104RT5</t>
  </si>
  <si>
    <t>Potěr (stěrka) cementová samonivelač.ručně tl. 4mm epoxidová-voděodolná, dod.a mont.</t>
  </si>
  <si>
    <t>Standard 771.3.</t>
  </si>
  <si>
    <t>skladba P2:95,07</t>
  </si>
  <si>
    <t>skladba St1:4</t>
  </si>
  <si>
    <t>skladba P3:64,7</t>
  </si>
  <si>
    <t>632421113RT3</t>
  </si>
  <si>
    <t>Potěr samonivelační, ručně zpracovaný, tl. 3 mm samonivelační, pevnost 25 MPa, dod.a mont.</t>
  </si>
  <si>
    <t>skladba P4:157,52</t>
  </si>
  <si>
    <t>632451024R00</t>
  </si>
  <si>
    <t xml:space="preserve">Vyrovnávací potěr MC 15, v pásu, tl. 50 mm </t>
  </si>
  <si>
    <t>pod parapety oken:66,87*0,15+104*0,25</t>
  </si>
  <si>
    <t>63101Rpol</t>
  </si>
  <si>
    <t>Povrchový vsyp na betonové podlahy strojně hlazený ohnivzdorná směs obsah.tvrdá plniva na bázi oxidů</t>
  </si>
  <si>
    <t>Stažení přebytečné záměsové vody z čerstvého (3 - 5 hod po uložení) betonového povrchu, oživení povrchu rotační hladičkou, vsyp směsi (2 - 3 kg/ m2), zapravení povrchu hladičkou, nanesení druhé vrstvy vsypu (1 - 2 kg/ m2), hlazení povrchu do požadovaného stupně konečné úpravy.</t>
  </si>
  <si>
    <t xml:space="preserve">Referenční typ např."Sikafloor 2 Syntop Natural" </t>
  </si>
  <si>
    <t>Viz popis skladby P1 v tabulce podlah PD !!!</t>
  </si>
  <si>
    <t>917862111R00</t>
  </si>
  <si>
    <t xml:space="preserve">Osazení stojat. obrub.bet. s opěrou,lože z C 12/15 </t>
  </si>
  <si>
    <t>obruby zpev.ploch:148</t>
  </si>
  <si>
    <t>918101111R00</t>
  </si>
  <si>
    <t xml:space="preserve">Lože pod obrubníky nebo obruby dlažeb z C 12/15 </t>
  </si>
  <si>
    <t>148*0,15*0,2</t>
  </si>
  <si>
    <t>59217504</t>
  </si>
  <si>
    <t>Obrubník betonový přírodní 100x15/12x25 cm standard 5.2.</t>
  </si>
  <si>
    <t>151</t>
  </si>
  <si>
    <t>94</t>
  </si>
  <si>
    <t>Lešení a stavební výtahy</t>
  </si>
  <si>
    <t>94 Lešení a stavební výtahy</t>
  </si>
  <si>
    <t>941941041R00</t>
  </si>
  <si>
    <t xml:space="preserve">Montáž lešení leh.řad.s podlahami,š.1,2 m, H 10 m </t>
  </si>
  <si>
    <t>lešení fasády (vč.ochranného lešení pro střechu ):</t>
  </si>
  <si>
    <t>západní strana:34,3*9,5</t>
  </si>
  <si>
    <t>východní strana:36,4*9+10,2*1,5</t>
  </si>
  <si>
    <t>severní strana:14,3*9</t>
  </si>
  <si>
    <t>jižní strana:21,9*10,5</t>
  </si>
  <si>
    <t>941941291R00</t>
  </si>
  <si>
    <t xml:space="preserve">Příplatek za každý měsíc použití lešení k pol.1041 </t>
  </si>
  <si>
    <t>1027,4*4</t>
  </si>
  <si>
    <t>941941841R00</t>
  </si>
  <si>
    <t xml:space="preserve">Demontáž lešení leh.řad.s podlahami,š.1,2 m,H 10 m </t>
  </si>
  <si>
    <t>1027,4</t>
  </si>
  <si>
    <t>941955001R00</t>
  </si>
  <si>
    <t xml:space="preserve">Lešení lehké pomocné, výška podlahy do 1,2 m </t>
  </si>
  <si>
    <t>2NP:64,7+157,52+245,62</t>
  </si>
  <si>
    <t>941955003R00</t>
  </si>
  <si>
    <t xml:space="preserve">Lešení lehké pomocné, výška podlahy do 2,5 m </t>
  </si>
  <si>
    <t>1NP:410,77+95,07</t>
  </si>
  <si>
    <t>944944011R00</t>
  </si>
  <si>
    <t xml:space="preserve">Montáž ochranné sítě z umělých vláken </t>
  </si>
  <si>
    <t>ochranné sítě lešení fasády (vč.ochranného lešení pro střechu ):</t>
  </si>
  <si>
    <t>severní strana:14,3*9+9*1,2*2</t>
  </si>
  <si>
    <t>jižní strana:21,9*10,5+10,5*1,2*2</t>
  </si>
  <si>
    <t>944944031R00</t>
  </si>
  <si>
    <t xml:space="preserve">Příplatek za každý měsíc použití sítí k pol. 4011 </t>
  </si>
  <si>
    <t>1074,2*4</t>
  </si>
  <si>
    <t>944944081R00</t>
  </si>
  <si>
    <t xml:space="preserve">Demontáž ochranné sítě z umělých vláken </t>
  </si>
  <si>
    <t>1074,2</t>
  </si>
  <si>
    <t>944945013R00</t>
  </si>
  <si>
    <t xml:space="preserve">Montáž záchytné stříšky H 4,5 m, šířky nad 2 m </t>
  </si>
  <si>
    <t>nad vstupy do stavby:4+3+4+5+3*3+4</t>
  </si>
  <si>
    <t>944945193R00</t>
  </si>
  <si>
    <t xml:space="preserve">Příplatek za každý měsíc použ.stříšky, k pol. 5013 </t>
  </si>
  <si>
    <t>29*4</t>
  </si>
  <si>
    <t>944945813R00</t>
  </si>
  <si>
    <t xml:space="preserve">Demontáž záchytné stříšky H 4,5 m, šířky nad 2 m </t>
  </si>
  <si>
    <t>29</t>
  </si>
  <si>
    <t>952901111R00</t>
  </si>
  <si>
    <t xml:space="preserve">Vyčištění budov o výšce podlaží do 4 m </t>
  </si>
  <si>
    <t>2NP:467,84</t>
  </si>
  <si>
    <t>952901114R00</t>
  </si>
  <si>
    <t xml:space="preserve">Vyčištění budov o výšce podlaží nad 4 m </t>
  </si>
  <si>
    <t>953981103R00</t>
  </si>
  <si>
    <t>Chemické kotvy do betonu, hl. 110 mm, M 12, ampule vč.vyvrtání, dod.a mont.</t>
  </si>
  <si>
    <t>V položce je zakalkulováno vyvrtání a vyčištění otvoru požadovaného průměru a hloubky, zasunutí ampule s chemickou kotvou do otvoru a zavrtání svorníku s hrotem, maticí a podložkou pozink.  M12 x 220/90.</t>
  </si>
  <si>
    <t>kotvení Z08:4*3</t>
  </si>
  <si>
    <t>kotvení Z10:4*16</t>
  </si>
  <si>
    <t>kotvení ramenátů říms:201*4</t>
  </si>
  <si>
    <t>954115102R00</t>
  </si>
  <si>
    <t xml:space="preserve">SDK obkl.ocel.sloupů 4str.spec.držák,2xRF tl.12,5 </t>
  </si>
  <si>
    <t>Sádrokartonový protipožární obklad ocelových sloupů do 500x500mm, čtyřstranný, 2x opláštěný, speciální držák, desky protipožární tl. RF (DF) 12,5 mm.</t>
  </si>
  <si>
    <t>ocelové rohové sloupky oken v 2NP:1*2</t>
  </si>
  <si>
    <t>Zemnící páska FeZn 4/30mm dod.a mont.</t>
  </si>
  <si>
    <t>zemnící páska do zákl.pasů:34+14,2+31,8+21,8+8*1,5</t>
  </si>
  <si>
    <t>9505Rpol</t>
  </si>
  <si>
    <t>Bezpečnostní ohrazení výkopů pro základy, v.120cm montáž, demontáž</t>
  </si>
  <si>
    <t>40+26+37+19</t>
  </si>
  <si>
    <t>stáv.oplocení:69</t>
  </si>
  <si>
    <t>9508Rpol</t>
  </si>
  <si>
    <t xml:space="preserve">Montáž nových hasících přístrojů </t>
  </si>
  <si>
    <t>21+2+4</t>
  </si>
  <si>
    <t>9509Rpol</t>
  </si>
  <si>
    <t xml:space="preserve">Přístroj hasicí práškový 6kg, hasící schopnost 21A </t>
  </si>
  <si>
    <t>hasící přístroje:21</t>
  </si>
  <si>
    <t>9510Rpol</t>
  </si>
  <si>
    <t xml:space="preserve">Přístroj hasicí práškový 6kg,hasící schopnost 183B </t>
  </si>
  <si>
    <t>hasící přístroje:2</t>
  </si>
  <si>
    <t>9511Rpol</t>
  </si>
  <si>
    <t xml:space="preserve">Přístroj hasicí CO2, hasící schopnost 113B </t>
  </si>
  <si>
    <t>hasící přístroje:4</t>
  </si>
  <si>
    <t>909      R00</t>
  </si>
  <si>
    <t xml:space="preserve">Hzs-nezmeritelne stavebni prace </t>
  </si>
  <si>
    <t>h</t>
  </si>
  <si>
    <t>stavební přípomoce pro řemesla:</t>
  </si>
  <si>
    <t>EI:20</t>
  </si>
  <si>
    <t>ZTI:30</t>
  </si>
  <si>
    <t>ÚT:15</t>
  </si>
  <si>
    <t>VZT:20</t>
  </si>
  <si>
    <t>plyn:5</t>
  </si>
  <si>
    <t>99</t>
  </si>
  <si>
    <t>Staveništní přesun hmot</t>
  </si>
  <si>
    <t>99 Staveništní přesun hmot</t>
  </si>
  <si>
    <t>998011002R00</t>
  </si>
  <si>
    <t xml:space="preserve">Přesun hmot pro budovy zděné výšky do 12 m </t>
  </si>
  <si>
    <t>711</t>
  </si>
  <si>
    <t>Izolace proti vodě</t>
  </si>
  <si>
    <t>711 Izolace proti vodě</t>
  </si>
  <si>
    <t>711212000RT1</t>
  </si>
  <si>
    <t>Penetrace podkladu pod hydroizolační nátěr vč.dodávky</t>
  </si>
  <si>
    <t>331,1865</t>
  </si>
  <si>
    <t>711212001RT1</t>
  </si>
  <si>
    <t>Nátěr hydroizolační těsnicí hmotou proti vlhkosti, vč.dodávky</t>
  </si>
  <si>
    <t>skladba P5:245,62</t>
  </si>
  <si>
    <t>99801Rpol</t>
  </si>
  <si>
    <t>v min. standardu např. LINDAB - HU - 200 - RAL</t>
  </si>
  <si>
    <t>výfuková hlavice pr. 200 mm - RAL</t>
  </si>
  <si>
    <t>6.6</t>
  </si>
  <si>
    <t>jednořadá mřížka horizontální s pevnými lamelami a s upínacím rámečkem</t>
  </si>
  <si>
    <t>v min. standardu např. SYSTEMAIR - NOVA - L - 20 - 1 - 200x100 - 0</t>
  </si>
  <si>
    <t>stěnová mřížka 200x100 mm</t>
  </si>
  <si>
    <t>6.5</t>
  </si>
  <si>
    <t>0,030 kW, 230 V/50 Hz</t>
  </si>
  <si>
    <r>
      <t>V</t>
    </r>
    <r>
      <rPr>
        <vertAlign val="subscript"/>
        <sz val="10"/>
        <color indexed="8"/>
        <rFont val="Times New Roman"/>
        <family val="1"/>
      </rPr>
      <t>od</t>
    </r>
    <r>
      <rPr>
        <sz val="10"/>
        <color indexed="8"/>
        <rFont val="Times New Roman"/>
        <family val="1"/>
      </rPr>
      <t xml:space="preserve"> = 90 m</t>
    </r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>/h, P</t>
    </r>
    <r>
      <rPr>
        <vertAlign val="subscript"/>
        <sz val="10"/>
        <color indexed="8"/>
        <rFont val="Times New Roman"/>
        <family val="1"/>
      </rPr>
      <t>ext</t>
    </r>
    <r>
      <rPr>
        <sz val="10"/>
        <color indexed="8"/>
        <rFont val="Times New Roman"/>
        <family val="1"/>
      </rPr>
      <t xml:space="preserve"> = 40 Pa</t>
    </r>
  </si>
  <si>
    <t>časový doběh</t>
  </si>
  <si>
    <t>vč. zpětná klapka</t>
  </si>
  <si>
    <t>v min. standardu např. ELEKTRODESIGN - EB 100 T</t>
  </si>
  <si>
    <t>stěnový radiální ventilátor</t>
  </si>
  <si>
    <t>6.4</t>
  </si>
  <si>
    <t>0,048 kW, 230 V/50 Hz</t>
  </si>
  <si>
    <r>
      <t>V</t>
    </r>
    <r>
      <rPr>
        <vertAlign val="subscript"/>
        <sz val="10"/>
        <color indexed="8"/>
        <rFont val="Times New Roman"/>
        <family val="1"/>
      </rPr>
      <t>od</t>
    </r>
    <r>
      <rPr>
        <sz val="10"/>
        <color indexed="8"/>
        <rFont val="Times New Roman"/>
        <family val="1"/>
      </rPr>
      <t xml:space="preserve"> = 115 m</t>
    </r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>/h, P</t>
    </r>
    <r>
      <rPr>
        <vertAlign val="subscript"/>
        <sz val="10"/>
        <color indexed="8"/>
        <rFont val="Times New Roman"/>
        <family val="1"/>
      </rPr>
      <t>ext</t>
    </r>
    <r>
      <rPr>
        <sz val="10"/>
        <color indexed="8"/>
        <rFont val="Times New Roman"/>
        <family val="1"/>
      </rPr>
      <t xml:space="preserve"> = 70 Pa</t>
    </r>
  </si>
  <si>
    <t>v min. standardu např. ELEKTRODESIGN - EBB 170 NT</t>
  </si>
  <si>
    <t>6.3</t>
  </si>
  <si>
    <r>
      <t>V</t>
    </r>
    <r>
      <rPr>
        <vertAlign val="subscript"/>
        <sz val="10"/>
        <color indexed="8"/>
        <rFont val="Times New Roman"/>
        <family val="1"/>
      </rPr>
      <t>od</t>
    </r>
    <r>
      <rPr>
        <sz val="10"/>
        <color indexed="8"/>
        <rFont val="Times New Roman"/>
        <family val="1"/>
      </rPr>
      <t xml:space="preserve"> = 180 m</t>
    </r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>/h, P</t>
    </r>
    <r>
      <rPr>
        <vertAlign val="subscript"/>
        <sz val="10"/>
        <color indexed="8"/>
        <rFont val="Times New Roman"/>
        <family val="1"/>
      </rPr>
      <t>ext</t>
    </r>
    <r>
      <rPr>
        <sz val="10"/>
        <color indexed="8"/>
        <rFont val="Times New Roman"/>
        <family val="1"/>
      </rPr>
      <t xml:space="preserve"> = 50 Pa</t>
    </r>
  </si>
  <si>
    <t>6.2</t>
  </si>
  <si>
    <t>0,051 kW, 230 V/50 Hz</t>
  </si>
  <si>
    <r>
      <t>V</t>
    </r>
    <r>
      <rPr>
        <vertAlign val="subscript"/>
        <sz val="10"/>
        <color indexed="8"/>
        <rFont val="Times New Roman"/>
        <family val="1"/>
      </rPr>
      <t>od</t>
    </r>
    <r>
      <rPr>
        <sz val="10"/>
        <color indexed="8"/>
        <rFont val="Times New Roman"/>
        <family val="1"/>
      </rPr>
      <t xml:space="preserve"> = 200 m</t>
    </r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>/h, P</t>
    </r>
    <r>
      <rPr>
        <vertAlign val="subscript"/>
        <sz val="10"/>
        <color indexed="8"/>
        <rFont val="Times New Roman"/>
        <family val="1"/>
      </rPr>
      <t>ext</t>
    </r>
    <r>
      <rPr>
        <sz val="10"/>
        <color indexed="8"/>
        <rFont val="Times New Roman"/>
        <family val="1"/>
      </rPr>
      <t xml:space="preserve"> = 70 Pa</t>
    </r>
  </si>
  <si>
    <t>v min. standardu např. ELEKTRODESIGN - EBB 250 NT</t>
  </si>
  <si>
    <t>6.1</t>
  </si>
  <si>
    <t>- větrání skladů v 1.NP a 2.NP</t>
  </si>
  <si>
    <t>zařízení č. 6</t>
  </si>
  <si>
    <r>
      <t>(0,2π x (6m + 3m + 3m)</t>
    </r>
    <r>
      <rPr>
        <sz val="10"/>
        <color indexed="8"/>
        <rFont val="Times New Roman"/>
        <family val="1"/>
        <charset val="238"/>
      </rPr>
      <t>)</t>
    </r>
  </si>
  <si>
    <r>
      <t>(0,2π x (1m)</t>
    </r>
    <r>
      <rPr>
        <sz val="10"/>
        <color indexed="8"/>
        <rFont val="Times New Roman"/>
        <family val="1"/>
        <charset val="238"/>
      </rPr>
      <t>)</t>
    </r>
  </si>
  <si>
    <t>Celkem za dodávku zař.č. 5</t>
  </si>
  <si>
    <t>do pr. 125 mm /30% (7m + 1m + 6m + 3m + 3m)</t>
  </si>
  <si>
    <t>5.7</t>
  </si>
  <si>
    <t>5.6</t>
  </si>
  <si>
    <t>v min. standardu např. SYSTEMAIR - NOVA - C - 1 - 225x75 - R1</t>
  </si>
  <si>
    <t>odsávací vyústka do kruhového potrubí 225x75 mm</t>
  </si>
  <si>
    <t>5.5</t>
  </si>
  <si>
    <t>v min. standardu např. SYSTEMAIR - NOVA - C - 1 - 325x75 - R1</t>
  </si>
  <si>
    <t>odsávací vyústka do kruhového potrubí 325x75 mm</t>
  </si>
  <si>
    <t>5.4</t>
  </si>
  <si>
    <t>v min. standardu např. RSK 125</t>
  </si>
  <si>
    <t>zpětná klapka pr. 125 mm</t>
  </si>
  <si>
    <t>5.3</t>
  </si>
  <si>
    <t>v min. standardu např. MAA 125/0,6</t>
  </si>
  <si>
    <t>tlumič hluku pr. 125 mm, dl. 0,6 m</t>
  </si>
  <si>
    <t>5.2</t>
  </si>
  <si>
    <t>0,096 kW, 0,43 A, 230 V/50 Hz</t>
  </si>
  <si>
    <r>
      <t>V</t>
    </r>
    <r>
      <rPr>
        <vertAlign val="subscript"/>
        <sz val="10"/>
        <color indexed="8"/>
        <rFont val="Times New Roman"/>
        <family val="1"/>
      </rPr>
      <t>od</t>
    </r>
    <r>
      <rPr>
        <sz val="10"/>
        <color indexed="8"/>
        <rFont val="Times New Roman"/>
        <family val="1"/>
      </rPr>
      <t xml:space="preserve"> = 235 m</t>
    </r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>/h, P</t>
    </r>
    <r>
      <rPr>
        <vertAlign val="subscript"/>
        <sz val="10"/>
        <color indexed="8"/>
        <rFont val="Times New Roman"/>
        <family val="1"/>
      </rPr>
      <t>ext</t>
    </r>
    <r>
      <rPr>
        <sz val="10"/>
        <color indexed="8"/>
        <rFont val="Times New Roman"/>
        <family val="1"/>
      </rPr>
      <t xml:space="preserve"> = 150 Pa</t>
    </r>
  </si>
  <si>
    <t>časový doběh DT 4</t>
  </si>
  <si>
    <t>vč. pr. spojka VBM 125 - 2ks</t>
  </si>
  <si>
    <t>v min. standardu např. ELEKTRODESIGN - CVB - 350/125</t>
  </si>
  <si>
    <t>potrubní zvukově izolovaný ventilátor</t>
  </si>
  <si>
    <t>5.1</t>
  </si>
  <si>
    <t>- větrání sociálních zařízení v 1.NP</t>
  </si>
  <si>
    <t>zařízení č. 5</t>
  </si>
  <si>
    <r>
      <t>(0,3π x (5m + 5m + 1m)</t>
    </r>
    <r>
      <rPr>
        <sz val="10"/>
        <color indexed="8"/>
        <rFont val="Times New Roman"/>
        <family val="1"/>
        <charset val="238"/>
      </rPr>
      <t>)</t>
    </r>
  </si>
  <si>
    <t>Celkem za dodávku zař.č. 4</t>
  </si>
  <si>
    <t>do obvodu 2 300 mm / 0% (1m + 1m)</t>
  </si>
  <si>
    <t>4.8</t>
  </si>
  <si>
    <t>do pr. 180 mm /30% (5m + 5m + 5m)</t>
  </si>
  <si>
    <t>4.7</t>
  </si>
  <si>
    <t>rám z profilovaného pozinkovaného plechu se sítem a s rámečkem</t>
  </si>
  <si>
    <t>v min. standardu např. KM - H - 500x500 - UR</t>
  </si>
  <si>
    <t>krycí mřížka 500x500 mm</t>
  </si>
  <si>
    <t>4.6</t>
  </si>
  <si>
    <t>v min. standardu např. KM - H - 630x500 - UR</t>
  </si>
  <si>
    <t>krycí mřížka 630x500 mm</t>
  </si>
  <si>
    <t>4.5</t>
  </si>
  <si>
    <t>rám a lamely z profilovaného pozinkovaného plechu se sítem a s rámečkem</t>
  </si>
  <si>
    <t>v min. standardu např. SYSTEMAIR - PZ - 500x500 - UR - S</t>
  </si>
  <si>
    <t>protidešťová žaluzie 500x500 mm</t>
  </si>
  <si>
    <t>4.4</t>
  </si>
  <si>
    <t>v min. standardu např. SYSTEMAIR - PZ - 630x500 - UR - S</t>
  </si>
  <si>
    <t>protidešťová žaluzie 630x500 mm</t>
  </si>
  <si>
    <t>4.3</t>
  </si>
  <si>
    <t>v min. standardu např. SYSTEMAIR - NOVA - C - 1 - 825x75 - R1</t>
  </si>
  <si>
    <t>odsávací vyústka do kruhového potrubí 825x75 mm</t>
  </si>
  <si>
    <t>4.2</t>
  </si>
  <si>
    <t>0,370 kW, 1,4 A, 400 V/50 Hz</t>
  </si>
  <si>
    <r>
      <t>V</t>
    </r>
    <r>
      <rPr>
        <vertAlign val="subscript"/>
        <sz val="10"/>
        <rFont val="Times New Roman"/>
        <family val="1"/>
      </rPr>
      <t>od</t>
    </r>
    <r>
      <rPr>
        <sz val="10"/>
        <rFont val="Times New Roman"/>
        <family val="1"/>
      </rPr>
      <t xml:space="preserve"> = 500 m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/h, P</t>
    </r>
    <r>
      <rPr>
        <vertAlign val="subscript"/>
        <sz val="10"/>
        <rFont val="Times New Roman"/>
        <family val="1"/>
      </rPr>
      <t>c</t>
    </r>
    <r>
      <rPr>
        <sz val="10"/>
        <rFont val="Times New Roman"/>
        <family val="1"/>
      </rPr>
      <t xml:space="preserve"> = 220 Pa</t>
    </r>
  </si>
  <si>
    <t>kruhový adaptér JPA 105 - Ex</t>
  </si>
  <si>
    <t>zpětná klapka TSK 400 - Ex</t>
  </si>
  <si>
    <t>vč. sokl JBS 105 - Ex</t>
  </si>
  <si>
    <t>v min. standardu např. ELEKTRODESIGN - TCDH Exd 105 - 8</t>
  </si>
  <si>
    <t>střešní ventilátor v Exe provedení</t>
  </si>
  <si>
    <t>4.1</t>
  </si>
  <si>
    <t>- větrání skladu PHM v 1.NP</t>
  </si>
  <si>
    <t>zařízení č. 4</t>
  </si>
  <si>
    <r>
      <t>(0,55π x (5m + 4m)</t>
    </r>
    <r>
      <rPr>
        <sz val="10"/>
        <color indexed="8"/>
        <rFont val="Times New Roman"/>
        <family val="1"/>
        <charset val="238"/>
      </rPr>
      <t>)</t>
    </r>
  </si>
  <si>
    <t>tepelná izolace tl. 40 mm do plechu</t>
  </si>
  <si>
    <t>Celkem za dodávku zař.č. 3</t>
  </si>
  <si>
    <t>do pr. 450 mm /30% (4m + 6m)</t>
  </si>
  <si>
    <t>3.7</t>
  </si>
  <si>
    <t>do pr. 225 mm /30% (2m + 5m + 7m + 2m + 2m)</t>
  </si>
  <si>
    <t>potrubí kruhové těsné s přírubami z pozinkovaného plechu, vč. mont. mater.</t>
  </si>
  <si>
    <t>3.6</t>
  </si>
  <si>
    <t>pr. 125 m (3m)</t>
  </si>
  <si>
    <t>pr. 160 m (3m)</t>
  </si>
  <si>
    <t>v min. standardu např. GUMEX - VULCANO PU H 09</t>
  </si>
  <si>
    <t>ohebná hadice pro dřevěné piliny</t>
  </si>
  <si>
    <t>3.5</t>
  </si>
  <si>
    <t>v min. standardu např. LINDAB - DTU 125 - R</t>
  </si>
  <si>
    <t>regulační klapka pr. 125 mm</t>
  </si>
  <si>
    <t>3.4</t>
  </si>
  <si>
    <t>v min. standardu např. LINDAB - DTU 160 - R</t>
  </si>
  <si>
    <t>regulační klapka pr. 160 mm</t>
  </si>
  <si>
    <t>3.3</t>
  </si>
  <si>
    <t>vč. napojení 450 mm</t>
  </si>
  <si>
    <t>v min. standardu např. PŘÍHODA - PTV, dle NA151461</t>
  </si>
  <si>
    <t>přívodní bezprůvanová textilní vyústka pr. 450 mm, dl. 3,0 m</t>
  </si>
  <si>
    <t>3.2</t>
  </si>
  <si>
    <t>provedení : venkovní, stojaté</t>
  </si>
  <si>
    <t>7,5 kW, 400 V/50 Hz</t>
  </si>
  <si>
    <r>
      <t>V</t>
    </r>
    <r>
      <rPr>
        <vertAlign val="subscript"/>
        <sz val="10"/>
        <color indexed="8"/>
        <rFont val="Times New Roman"/>
        <family val="1"/>
      </rPr>
      <t>od</t>
    </r>
    <r>
      <rPr>
        <sz val="10"/>
        <color indexed="8"/>
        <rFont val="Times New Roman"/>
        <family val="1"/>
      </rPr>
      <t xml:space="preserve"> =  3600 m</t>
    </r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>/h, P</t>
    </r>
    <r>
      <rPr>
        <vertAlign val="subscript"/>
        <sz val="10"/>
        <color indexed="8"/>
        <rFont val="Times New Roman"/>
        <family val="1"/>
      </rPr>
      <t>ext</t>
    </r>
    <r>
      <rPr>
        <sz val="10"/>
        <color indexed="8"/>
        <rFont val="Times New Roman"/>
        <family val="1"/>
      </rPr>
      <t xml:space="preserve"> = 2 500 Pa</t>
    </r>
  </si>
  <si>
    <t>konstrukční materiál</t>
  </si>
  <si>
    <t>elektrický rozvaděč s řidící jednotkou</t>
  </si>
  <si>
    <t>požární klapka</t>
  </si>
  <si>
    <t>kanál vratného vzduchu s klapkou Zima/léto</t>
  </si>
  <si>
    <t>hasící suchovod s tryskami</t>
  </si>
  <si>
    <t>regenerace - vybrační</t>
  </si>
  <si>
    <t>ochranné memmbrány Ex</t>
  </si>
  <si>
    <t>vyprazdňovací vyhrnovací fréza</t>
  </si>
  <si>
    <t>ventilátor</t>
  </si>
  <si>
    <r>
      <t>vč. zásobníku odpadu min. 6 m</t>
    </r>
    <r>
      <rPr>
        <vertAlign val="superscript"/>
        <sz val="10"/>
        <rFont val="Times New Roman"/>
        <family val="1"/>
        <charset val="238"/>
      </rPr>
      <t>3</t>
    </r>
  </si>
  <si>
    <t>v min. standardu např. BRUNCLIK - FHB 1.232-1,4Z Ex</t>
  </si>
  <si>
    <t>filtrační jednotka pro odsávání z dřevovýroby</t>
  </si>
  <si>
    <t>3.1</t>
  </si>
  <si>
    <t>- odsávání pilin z truhlárny v 1.NP</t>
  </si>
  <si>
    <t>zařízení č. 3</t>
  </si>
  <si>
    <r>
      <t>(0,35π x (2m + 2m + 4m)</t>
    </r>
    <r>
      <rPr>
        <sz val="10"/>
        <color indexed="8"/>
        <rFont val="Times New Roman"/>
        <family val="1"/>
        <charset val="238"/>
      </rPr>
      <t>)</t>
    </r>
  </si>
  <si>
    <r>
      <t>(0,4π x (1m + 1m)</t>
    </r>
    <r>
      <rPr>
        <sz val="10"/>
        <color indexed="8"/>
        <rFont val="Times New Roman"/>
        <family val="1"/>
        <charset val="238"/>
      </rPr>
      <t>)</t>
    </r>
  </si>
  <si>
    <r>
      <t>(0,35π x (1m + 1m)</t>
    </r>
    <r>
      <rPr>
        <sz val="10"/>
        <color indexed="8"/>
        <rFont val="Times New Roman"/>
        <family val="1"/>
        <charset val="238"/>
      </rPr>
      <t>)</t>
    </r>
  </si>
  <si>
    <t>tepelná izolace tl. 40 mm do AL polepu</t>
  </si>
  <si>
    <t>Celkem za dodávku zař.č. 2</t>
  </si>
  <si>
    <t>do obvodu 1 600 mm / 0% (1m + 1m)</t>
  </si>
  <si>
    <t>2.14</t>
  </si>
  <si>
    <t>do pr. 250 mm /30% (2m + 4m + 8m + 4m + 6m + 5m + 9m + 6m + 2m + 4m)</t>
  </si>
  <si>
    <t>2.13</t>
  </si>
  <si>
    <t>v min. standardu např. LINDAB - HU - 355 - RAL</t>
  </si>
  <si>
    <t>výfuková hlavice pr. 355 mm - RAL</t>
  </si>
  <si>
    <t>2.12</t>
  </si>
  <si>
    <t>sací hlavice s horizontálními lamelami opatřená nátěrem</t>
  </si>
  <si>
    <t>v min. standardu např. LINDAB - VHL - 315 - RAL</t>
  </si>
  <si>
    <t>sací hlavice pr. 315 mm - RAL</t>
  </si>
  <si>
    <t>2.11</t>
  </si>
  <si>
    <t>2.10</t>
  </si>
  <si>
    <t>v min. standardu např. LINDAB - DTU 180 - R</t>
  </si>
  <si>
    <t>regulační klapka pr. 180 mm</t>
  </si>
  <si>
    <t>2.9</t>
  </si>
  <si>
    <t>v min. standardu např. SYSTEMAIR - NOVA - L - 20 - 1 - 800x100 - 0</t>
  </si>
  <si>
    <t>stěnová mřížka 800x100 mm</t>
  </si>
  <si>
    <t>2.8</t>
  </si>
  <si>
    <t>v min. standardu např. SYSTEMAIR - NOVA - L - 20 - 1 - 800x150 - 0</t>
  </si>
  <si>
    <t>stěnová mřížka 800x150 mm</t>
  </si>
  <si>
    <t>2.7</t>
  </si>
  <si>
    <t>2.6</t>
  </si>
  <si>
    <t>v min. standardu např. SYSTEMAIR - NOVA - C - 1 - 425x75 - R1</t>
  </si>
  <si>
    <t>odsávací vyústka do kruhového potrubí 425x75 mm</t>
  </si>
  <si>
    <t>2.5</t>
  </si>
  <si>
    <t>2.4</t>
  </si>
  <si>
    <t>dvouřadá mřížka s nastavitelnými lamelami s upínacím rámečkem a dvouřadou regulací</t>
  </si>
  <si>
    <t>v min. standardu např. SYSTEMAIR - NOVA - C - 2 - 1225x75 - R2</t>
  </si>
  <si>
    <t>přívodní vyústka do kruhového potrubí 1225x75 mm</t>
  </si>
  <si>
    <t>2.3</t>
  </si>
  <si>
    <t>v min. standardu např. MAA 250/0,9</t>
  </si>
  <si>
    <t>tlumič hluku pr. 250 mm, dl. 0,9 m</t>
  </si>
  <si>
    <t>2.2</t>
  </si>
  <si>
    <t>provedení : vnitřní, podstropní, 30/0, ECODESIGN</t>
  </si>
  <si>
    <t>0,385 kW, 2,5 A, 230 V/50 Hz</t>
  </si>
  <si>
    <r>
      <t>V</t>
    </r>
    <r>
      <rPr>
        <vertAlign val="subscript"/>
        <sz val="10"/>
        <color indexed="8"/>
        <rFont val="Times New Roman"/>
        <family val="1"/>
      </rPr>
      <t>od</t>
    </r>
    <r>
      <rPr>
        <sz val="10"/>
        <color indexed="8"/>
        <rFont val="Times New Roman"/>
        <family val="1"/>
      </rPr>
      <t xml:space="preserve"> = 750 m</t>
    </r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>/h, P</t>
    </r>
    <r>
      <rPr>
        <vertAlign val="subscript"/>
        <sz val="10"/>
        <color indexed="8"/>
        <rFont val="Times New Roman"/>
        <family val="1"/>
      </rPr>
      <t>ext</t>
    </r>
    <r>
      <rPr>
        <sz val="10"/>
        <color indexed="8"/>
        <rFont val="Times New Roman"/>
        <family val="1"/>
      </rPr>
      <t xml:space="preserve"> = 250 Pa</t>
    </r>
  </si>
  <si>
    <r>
      <t>V</t>
    </r>
    <r>
      <rPr>
        <vertAlign val="subscript"/>
        <sz val="10"/>
        <rFont val="Times New Roman"/>
        <family val="1"/>
      </rPr>
      <t>př</t>
    </r>
    <r>
      <rPr>
        <sz val="10"/>
        <rFont val="Times New Roman"/>
        <family val="1"/>
      </rPr>
      <t xml:space="preserve"> = 750 m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/h, P</t>
    </r>
    <r>
      <rPr>
        <vertAlign val="subscript"/>
        <sz val="10"/>
        <rFont val="Times New Roman"/>
        <family val="1"/>
      </rPr>
      <t>ext</t>
    </r>
    <r>
      <rPr>
        <sz val="10"/>
        <rFont val="Times New Roman"/>
        <family val="1"/>
      </rPr>
      <t xml:space="preserve"> = 250 Pa, Q</t>
    </r>
    <r>
      <rPr>
        <vertAlign val="subscript"/>
        <sz val="10"/>
        <rFont val="Times New Roman"/>
        <family val="1"/>
      </rPr>
      <t>t</t>
    </r>
    <r>
      <rPr>
        <sz val="10"/>
        <rFont val="Times New Roman"/>
        <family val="1"/>
      </rPr>
      <t xml:space="preserve"> = 1,9 kW</t>
    </r>
  </si>
  <si>
    <t>rám</t>
  </si>
  <si>
    <t>dveře bez pantů</t>
  </si>
  <si>
    <t>vývod kondenzátu - 1ks</t>
  </si>
  <si>
    <t>M+R, vč. ovládání CP 19 RD, servopohonů, manostatů, čidel teploty, regulační uzel, rozvodnice na jednotce</t>
  </si>
  <si>
    <t>uzavírací klapka - 1 ks</t>
  </si>
  <si>
    <t>pružná manžeta - 4 ks</t>
  </si>
  <si>
    <t>ventilátorová komora, EC motor - 2 ks</t>
  </si>
  <si>
    <t>ohřívací komora vodní, 80/60°C - 1 ks</t>
  </si>
  <si>
    <t>deskový rekuperátor min. účinnost 81%, vč. vany na kondenzát a by-passové klapky - 1 ks</t>
  </si>
  <si>
    <t>filtrační komora G4 - 2ks</t>
  </si>
  <si>
    <t xml:space="preserve">ve složení: </t>
  </si>
  <si>
    <t>tl. opláštění 30 mm</t>
  </si>
  <si>
    <t>provedení vedle sebe s napojením na potrubí ze stran</t>
  </si>
  <si>
    <t>v min. standardu např. ATREA - DUPLEX 1000 MULTI</t>
  </si>
  <si>
    <t>kompaktní přívodní a odvodní jednotka</t>
  </si>
  <si>
    <t>2.1</t>
  </si>
  <si>
    <t>- větrání šaten a sociálních zařízení údržby ve 2.NP</t>
  </si>
  <si>
    <t>zařízení č. 2</t>
  </si>
  <si>
    <r>
      <t>(0,5π x (2m + 2m + 3m + 2m + 4m)</t>
    </r>
    <r>
      <rPr>
        <sz val="10"/>
        <color indexed="8"/>
        <rFont val="Times New Roman"/>
        <family val="1"/>
        <charset val="238"/>
      </rPr>
      <t>)</t>
    </r>
  </si>
  <si>
    <r>
      <t>(0,6π x (1m + 1m)</t>
    </r>
    <r>
      <rPr>
        <sz val="10"/>
        <color indexed="8"/>
        <rFont val="Times New Roman"/>
        <family val="1"/>
        <charset val="238"/>
      </rPr>
      <t>)</t>
    </r>
  </si>
  <si>
    <t>tepelná izolace tl. 40 mm do plechu RAL</t>
  </si>
  <si>
    <r>
      <t>(2,5 x (2m + 2m)</t>
    </r>
    <r>
      <rPr>
        <sz val="10"/>
        <color indexed="8"/>
        <rFont val="Times New Roman"/>
        <family val="1"/>
        <charset val="238"/>
      </rPr>
      <t>)</t>
    </r>
  </si>
  <si>
    <t>Celkem za dodávku zař.č. 1</t>
  </si>
  <si>
    <t>do obvodu 2 300 mm / 0% (4m + 4m)</t>
  </si>
  <si>
    <t>do obvodu 2 400 mm / 100% (1m + 1m + 1m + 1m)</t>
  </si>
  <si>
    <t>1.17</t>
  </si>
  <si>
    <t>do pr. 250 mm /30% (6m + 11m + 6m + 6m + 5m + 6m)</t>
  </si>
  <si>
    <t>do pr. 400 mm /40% (15m + 2m + 16m + 3m + 8m + 2m + 4m + 4m + 5m + 6m)</t>
  </si>
  <si>
    <t>1.16</t>
  </si>
  <si>
    <t>v min. standardu např. LINDAB - VH - 480 - RAL</t>
  </si>
  <si>
    <t>výfuková hlavice pr. 480 mm - TiZn</t>
  </si>
  <si>
    <t>1.15</t>
  </si>
  <si>
    <t>v min. standardu např. LINDAB - VHL - 500 - RAL</t>
  </si>
  <si>
    <t>sací hlavice pr. 500 mm - RAL</t>
  </si>
  <si>
    <t>1.14</t>
  </si>
  <si>
    <t>1.13</t>
  </si>
  <si>
    <t>v min. standardu např. PKTM - 90 / CZ - 400.01, TPM 018/01</t>
  </si>
  <si>
    <t>požární klapka kruhová pr. 400 mm</t>
  </si>
  <si>
    <t>1.12</t>
  </si>
  <si>
    <t>v min. standardu např. LINDAB - DTU 315 - R</t>
  </si>
  <si>
    <t>regulační klapka pr. 315 mm</t>
  </si>
  <si>
    <t>1.11</t>
  </si>
  <si>
    <t>v min. standardu např. LINDAB - DTU 400 - R</t>
  </si>
  <si>
    <t>regulační klapka pr. 400 mm</t>
  </si>
  <si>
    <t>1.10</t>
  </si>
  <si>
    <t>v min. standardu např. SYSTEMAIR - NOVA - L - 20 - 1 - 1000x100 - 0</t>
  </si>
  <si>
    <t>stěnová mřížka 1000x100 mm</t>
  </si>
  <si>
    <t>1.9a</t>
  </si>
  <si>
    <t>v min. standardu např. SYSTEMAIR - NOVA - L - 20 - 1 - 1200x100 - 0</t>
  </si>
  <si>
    <t>stěnová mřížka 1200x100 mm</t>
  </si>
  <si>
    <t>1.9</t>
  </si>
  <si>
    <t>v min. standardu např. SYSTEMAIR - NOVA - L - 20 - 1 - 1000x300 - 0</t>
  </si>
  <si>
    <t>stěnová mřížka 1000x300 mm</t>
  </si>
  <si>
    <t>1.8</t>
  </si>
  <si>
    <t>1.7</t>
  </si>
  <si>
    <t>1.6</t>
  </si>
  <si>
    <t>1.5</t>
  </si>
  <si>
    <t>v min. standardu např. SYSTEMAIR - NOVA - C - 2 - 1025x125 - R2</t>
  </si>
  <si>
    <t>přívodní vyústka do kruhového potrubí 1025x125 mm</t>
  </si>
  <si>
    <t>1.4</t>
  </si>
  <si>
    <t>v min. standardu např. MAA 400/0,6</t>
  </si>
  <si>
    <t>tlumič hluku pr. 400 mm, dl. 0,6 m</t>
  </si>
  <si>
    <t>1.3</t>
  </si>
  <si>
    <t>v min. standardu např. MAA 400/0,9</t>
  </si>
  <si>
    <t>tlumič hluku pr. 400 mm, dl. 0,9 m</t>
  </si>
  <si>
    <t>1.2</t>
  </si>
  <si>
    <t>2,5 kW, 2,0 A, 400 V/50 Hz</t>
  </si>
  <si>
    <r>
      <t>V</t>
    </r>
    <r>
      <rPr>
        <vertAlign val="subscript"/>
        <sz val="10"/>
        <color indexed="8"/>
        <rFont val="Times New Roman"/>
        <family val="1"/>
      </rPr>
      <t>od</t>
    </r>
    <r>
      <rPr>
        <sz val="10"/>
        <color indexed="8"/>
        <rFont val="Times New Roman"/>
        <family val="1"/>
      </rPr>
      <t xml:space="preserve"> = 2 800 m</t>
    </r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>/h, P</t>
    </r>
    <r>
      <rPr>
        <vertAlign val="subscript"/>
        <sz val="10"/>
        <color indexed="8"/>
        <rFont val="Times New Roman"/>
        <family val="1"/>
      </rPr>
      <t>ext</t>
    </r>
    <r>
      <rPr>
        <sz val="10"/>
        <color indexed="8"/>
        <rFont val="Times New Roman"/>
        <family val="1"/>
      </rPr>
      <t xml:space="preserve"> = 350 Pa</t>
    </r>
  </si>
  <si>
    <r>
      <t>V</t>
    </r>
    <r>
      <rPr>
        <vertAlign val="subscript"/>
        <sz val="10"/>
        <rFont val="Times New Roman"/>
        <family val="1"/>
      </rPr>
      <t>př</t>
    </r>
    <r>
      <rPr>
        <sz val="10"/>
        <rFont val="Times New Roman"/>
        <family val="1"/>
      </rPr>
      <t xml:space="preserve"> = 2 800 m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/h, P</t>
    </r>
    <r>
      <rPr>
        <vertAlign val="subscript"/>
        <sz val="10"/>
        <rFont val="Times New Roman"/>
        <family val="1"/>
      </rPr>
      <t>ext</t>
    </r>
    <r>
      <rPr>
        <sz val="10"/>
        <rFont val="Times New Roman"/>
        <family val="1"/>
      </rPr>
      <t xml:space="preserve"> = 350 Pa, Q</t>
    </r>
    <r>
      <rPr>
        <vertAlign val="subscript"/>
        <sz val="10"/>
        <rFont val="Times New Roman"/>
        <family val="1"/>
      </rPr>
      <t>t</t>
    </r>
    <r>
      <rPr>
        <sz val="10"/>
        <rFont val="Times New Roman"/>
        <family val="1"/>
      </rPr>
      <t xml:space="preserve"> = 6,6 kW</t>
    </r>
  </si>
  <si>
    <t>M+R, vč. ovládání CP 19 RD, servopohonů, manostatů, čidel teploty, regulační uzel, oddělená rozvodnice</t>
  </si>
  <si>
    <t>deskový rekuperátor min. účinnost 82%, vč. vany na kondenzát a by-passové klapky - 1 ks</t>
  </si>
  <si>
    <t>v min. standardu např. ATREA - DUPLEX 2500 MULTI</t>
  </si>
  <si>
    <t>1.1</t>
  </si>
  <si>
    <t>- větrání šaten a sociálních zařízení chovatelů ve 2.NP</t>
  </si>
  <si>
    <t>zařízení č. 1</t>
  </si>
  <si>
    <t>dodávka</t>
  </si>
  <si>
    <t>jednotek</t>
  </si>
  <si>
    <t>Cena  v  Kč</t>
  </si>
  <si>
    <t>Počet</t>
  </si>
  <si>
    <t>Text</t>
  </si>
  <si>
    <t>Pozice</t>
  </si>
  <si>
    <t>KLIMA PROJEKT s.r.o.</t>
  </si>
  <si>
    <t>05</t>
  </si>
  <si>
    <t>Vzduchotechnika</t>
  </si>
  <si>
    <t>06</t>
  </si>
  <si>
    <t>Ústřední vytápění</t>
  </si>
  <si>
    <t>Vnitřní plynovod</t>
  </si>
  <si>
    <t>07</t>
  </si>
  <si>
    <t>SO02 Technické zázemí V.etapa - stavební část</t>
  </si>
  <si>
    <t>SO01 Příprava území</t>
  </si>
  <si>
    <t>SOUPIS PRACÍ</t>
  </si>
  <si>
    <t>Soupis prací</t>
  </si>
  <si>
    <t>Soupis prací stavby</t>
  </si>
  <si>
    <t>D17 Dveře vnitřní plné 90/197cm HPL laminát EW15 DP3 1křídlé, vč.ocel.zárubně, nerez kování, d+m</t>
  </si>
  <si>
    <t>D18 Dveře vnitřní plné 110/197cm HPL laminát, 1křídlé, vč.ocel.zárubně, nerez kování, d+m</t>
  </si>
  <si>
    <t>D19 Dveře vnitřní plné 90/197cm HPL laminát, 1křídlé, vč.ocel.zárubně, nerez kování, d+m</t>
  </si>
  <si>
    <t>D20 Dveře vnitřní plné 90/197cm HPL laminát, 1křídlé, vč.ocel.zárubně, nerez kování, d+m</t>
  </si>
  <si>
    <t>D21 Dveře vnitřní plné 70/197cm HPL laminát, 1křídlé, vč.ocel.zárubně, nerez kování, d+m</t>
  </si>
  <si>
    <t>D22 Dveře vnitřní plné 110/197cm HPL laminát, 1křídlé, vč.ocel.zárubně, nerez kování, d+m</t>
  </si>
  <si>
    <t>D23 Dveře vnitřní plné 90/197cm HPL laminát, 1křídlé, vč.ocel.zárubně, nerez kování, d+m</t>
  </si>
  <si>
    <t>D24 Dveře vnitřní plné 70/197cm HPL laminát, 1křídlé, vč.ocel.zárubně, nerez kování, d+m</t>
  </si>
  <si>
    <t>D25 Dveře vnitřní plné 70/197cm HPL laminát, 1křídlé, vč.ocel.zárubně, nerez kování, d+m</t>
  </si>
  <si>
    <t>D26 Dveře vnitřní plné 110/197cm HPL laminát, 1křídlé, vč.ocel.zárubně, nerez kování, d+m</t>
  </si>
  <si>
    <t>D27 Dveře vnitřní plné 90/197cm HPL laminát, 1křídlé, vč.ocel.zárubně, nerez kování, d+m</t>
  </si>
  <si>
    <t>D28 Dveře vnitřní plné 70/197cm HPL laminát, 1křídlé, vč.ocel.zárubně, nerez kování, d+m</t>
  </si>
  <si>
    <t>D29 Dveře vnitřní plné 90/197cm HPL laminát, EW15 DP3 1křídlé, vč.ocel.zárubně, nerez kování, d+m</t>
  </si>
  <si>
    <t>D30 Dveře vnitřní plné 90/197cm HPL laminát, 1křídlé, vč.ocel.zárubně, nerez kování, d+m</t>
  </si>
  <si>
    <t>D31 Dveře vnitřní plné 90/197cm HPL laminát, EW15 DP3 1křídlé, vč.ocel.zárubně, nerez kování, d+m</t>
  </si>
  <si>
    <t>D32 Dveře vnitřní plné 90/197cm HPL laminát, 1křídlé, vč.ocel.zárubně, nerez kování, d+m</t>
  </si>
  <si>
    <t>D33 Dveře vnitřní plné 90/197cm HPL laminát, EW15 DP3 1křídlé, vč.ocel.zárubně, nerez kování, d+m</t>
  </si>
  <si>
    <t>D34 Dveře vnitřní plné 90/197cm HPL laminát, EW15 DP3 1křídlé, vč.ocel.zárubně, nerez kování, d+m</t>
  </si>
  <si>
    <t>D35 Dveře vnitřní plné 90/197cm HPL laminát, EW15 DP3 1křídlé, vč.ocel.zárubně, nerez kování, d+m</t>
  </si>
  <si>
    <t>D36 Dveře vnitřní plné 90/197cm HPL laminát, EW15 DP3 1křídlé, vč.ocel.zárubně, nerez kování, d+m</t>
  </si>
  <si>
    <t>D37 Dveře vnitřní plné 90/197cm HPL laminát, EW15 DP3 1křídlé, vč.ocel.zárubně, nerez kování, d+m</t>
  </si>
  <si>
    <t>D38 Dveře vnitřní plné 90/197cm HPL laminát, 1křídlé, vč.ocel.zárubně, nerez kování, d+m</t>
  </si>
  <si>
    <t>D39 Dveře vnitřní plné 90/197cm HPL laminát, 1křídlé, vč.ocel.zárubně, nerez kování, d+m</t>
  </si>
  <si>
    <t>D40 Dveře vnitřní plné 70/197cm HPL laminát, 1křídlé, vč.ocel.zárubně, nerez kování, d+m</t>
  </si>
  <si>
    <t>D41 Dveře vnitřní plné 90/197cm HPL laminát, EW15 DP3 1křídlé, vč.ocel.zárubně, nerez kování, d+m</t>
  </si>
  <si>
    <t>D42 Dveře vnitřní plné 90/197cm HPL laminát, EW15 DP3 1křídlé, vč.ocel.zárubně, nerez kování, d+m</t>
  </si>
  <si>
    <t>D43 Dveře vnitřní plné 90/197cm HPL laminát, 1křídlé, vč.ocel.zárubně, nerez kování, d+m</t>
  </si>
  <si>
    <t>D44 Dveře vnitřní plné 70/197cm HPL laminát, 1křídlé, vč.ocel.zárubně, nerez kování, d+m</t>
  </si>
  <si>
    <t>D45 Dveře vnitřní plné 70/197cm HPL laminát, 1křídlé, vč.ocel.zárubně, nerez kování, d+m</t>
  </si>
  <si>
    <t>D46 Dveře vnitřní plné 70/197cm HPL laminát, 1křídlé, vč.ocel.zárubně, nerez kování, d+m</t>
  </si>
  <si>
    <t>pol. 5. x 1m2- 48x1 = 48 m2</t>
  </si>
  <si>
    <t>1.NP-přípojka NN</t>
  </si>
  <si>
    <t xml:space="preserve">   strana: 12</t>
  </si>
  <si>
    <t>40m-2.NP</t>
  </si>
  <si>
    <t>35m-2.NP</t>
  </si>
  <si>
    <t>45m-2.NP</t>
  </si>
  <si>
    <t>52m-2.NP</t>
  </si>
  <si>
    <t>15m-2.NP</t>
  </si>
  <si>
    <t>40m-1.NP</t>
  </si>
  <si>
    <t>30m-1.NP</t>
  </si>
  <si>
    <t xml:space="preserve">70m-přípojka SLP-1.NP,25m-2.NP </t>
  </si>
  <si>
    <t xml:space="preserve">70m-1.NP,170m-2.NP </t>
  </si>
  <si>
    <t xml:space="preserve">40m-1.NP,90m-2.NP </t>
  </si>
  <si>
    <t>135m-základy</t>
  </si>
  <si>
    <t>60m-základy</t>
  </si>
  <si>
    <t>315m-střecha</t>
  </si>
  <si>
    <t>24m-1.NP</t>
  </si>
  <si>
    <t>20m-1.NP</t>
  </si>
  <si>
    <t xml:space="preserve">15m-1.NP,15m-2.NP </t>
  </si>
  <si>
    <t xml:space="preserve">190m-1.NP,20m-2.NP </t>
  </si>
  <si>
    <t xml:space="preserve">415m-1.NP,45m-2.NP </t>
  </si>
  <si>
    <t>50m-1.NP,venkovní přípojka</t>
  </si>
  <si>
    <t>35m-1.NP</t>
  </si>
  <si>
    <t xml:space="preserve">200m-1.NP,35m-2.NP </t>
  </si>
  <si>
    <t xml:space="preserve">55m-1.NP,15m-2.NP </t>
  </si>
  <si>
    <t xml:space="preserve">410m-1.NP,65m-2.NP </t>
  </si>
  <si>
    <t xml:space="preserve">510m-1.NP,570m-2.NP </t>
  </si>
  <si>
    <t xml:space="preserve">950m-1.NP,450m-2.NP ,20m-půda </t>
  </si>
  <si>
    <t>1180m-1.NP,1320m-2.NP , 50m-půda</t>
  </si>
  <si>
    <t xml:space="preserve">180m-1.NP,145m-2.NP </t>
  </si>
  <si>
    <t xml:space="preserve">250m-1.NP </t>
  </si>
  <si>
    <t xml:space="preserve">44m-1.NP </t>
  </si>
  <si>
    <t>25m-1.NP</t>
  </si>
  <si>
    <t xml:space="preserve">80m-1.NP,35m-2.NP </t>
  </si>
  <si>
    <t xml:space="preserve">70m-1.NP,90m-2.NP </t>
  </si>
  <si>
    <t>Poznámka:</t>
  </si>
  <si>
    <t>Celkem:</t>
  </si>
  <si>
    <t>Přechodka, ref. typ  ISIFLO s integrovaným kul. kohoutem DN 1" (VOD-KA), viz výkres č.3</t>
  </si>
  <si>
    <t>841240020RA0</t>
  </si>
  <si>
    <t>11</t>
  </si>
  <si>
    <t>Příplatek za trasu v komunikaci ze zámkové dlažby</t>
  </si>
  <si>
    <t>841990130RAB</t>
  </si>
  <si>
    <t>10</t>
  </si>
  <si>
    <t>kpl</t>
  </si>
  <si>
    <t>Plynovodní přípojka z trub PE, D 32 mm, dl. do 4 m, viz výkres č.2</t>
  </si>
  <si>
    <t>841220010RA0</t>
  </si>
  <si>
    <t>9</t>
  </si>
  <si>
    <t>HS</t>
  </si>
  <si>
    <t>STL plynovod + přípojka</t>
  </si>
  <si>
    <t>84</t>
  </si>
  <si>
    <t>Nátěr syntetický potrubí do DN 50 mm  Z + 2x</t>
  </si>
  <si>
    <t>783424140R00</t>
  </si>
  <si>
    <t>PS</t>
  </si>
  <si>
    <t>Zkouška tlaková  plynového potrubí</t>
  </si>
  <si>
    <t>723190909R00</t>
  </si>
  <si>
    <t>7</t>
  </si>
  <si>
    <t>Kohout kulový, ref. typ GIACOMINI R950 DN 25, viz výkres č.3</t>
  </si>
  <si>
    <t>723237215R00</t>
  </si>
  <si>
    <t>6</t>
  </si>
  <si>
    <t>Vyvedení a upevnění plynovodních výpustek DN 25</t>
  </si>
  <si>
    <t>723190253R00</t>
  </si>
  <si>
    <t>Potrubí ocelové závitové černé svařované DN 32, , viz výkres č.2+3</t>
  </si>
  <si>
    <t>723120205R00</t>
  </si>
  <si>
    <t xml:space="preserve"> regulátor STL/NTL, referenční typ  FRENCEL B 10 , viz výkres č.3</t>
  </si>
  <si>
    <t>723234221RM1</t>
  </si>
  <si>
    <t>plynoměr, referenční typ BK G 6 (rozteč 250 mm),  viz výkres č.3</t>
  </si>
  <si>
    <t>723228113R00</t>
  </si>
  <si>
    <t>Přípojka k plynoměru, závitová bez ochozu G 1, viz výkres č.3</t>
  </si>
  <si>
    <t>723160204R00</t>
  </si>
  <si>
    <t>723</t>
  </si>
  <si>
    <t>Ostatní mat.</t>
  </si>
  <si>
    <t>Mont prac</t>
  </si>
  <si>
    <t>Mont mat</t>
  </si>
  <si>
    <t>PSV prac</t>
  </si>
  <si>
    <t>PSV mat</t>
  </si>
  <si>
    <t>HSV prac</t>
  </si>
  <si>
    <t>HSV mat</t>
  </si>
  <si>
    <t>Typ skupiny</t>
  </si>
  <si>
    <t>Přesuny</t>
  </si>
  <si>
    <t>Celkem</t>
  </si>
  <si>
    <t>cena (Kč)</t>
  </si>
  <si>
    <t>Rozměry</t>
  </si>
  <si>
    <t>Náklady (Kč)</t>
  </si>
  <si>
    <t>Jednot.</t>
  </si>
  <si>
    <t>M.j.</t>
  </si>
  <si>
    <t>Zkrácený popis</t>
  </si>
  <si>
    <t>Č</t>
  </si>
  <si>
    <t>lkpedtCreatedWho</t>
  </si>
  <si>
    <t>Zpracoval:</t>
  </si>
  <si>
    <t>Zpracováno dne:</t>
  </si>
  <si>
    <t>JKSO:</t>
  </si>
  <si>
    <t>lkpedtBuilderName</t>
  </si>
  <si>
    <t>Zhotovitel:</t>
  </si>
  <si>
    <t>Konec výstavby:</t>
  </si>
  <si>
    <t>Praha</t>
  </si>
  <si>
    <t>Lokalita:</t>
  </si>
  <si>
    <t>lkpedtManagName</t>
  </si>
  <si>
    <t>Projektant:</t>
  </si>
  <si>
    <t>Začátek výstavby:</t>
  </si>
  <si>
    <t>D.1.4.f.    ZTI - PLYN</t>
  </si>
  <si>
    <t>Druh stavby:</t>
  </si>
  <si>
    <t>lkpedtInvestorName</t>
  </si>
  <si>
    <t>Objednatel:</t>
  </si>
  <si>
    <t>Doba výstavby:</t>
  </si>
  <si>
    <t>ZOOLOGICKÁ  ZAHRADA  HL.  M. PRAHY  TECHNICKÉ ZÁZEMÍ - 5. ETAPA</t>
  </si>
  <si>
    <t>Název stavby:</t>
  </si>
  <si>
    <t>Výkaz výměr</t>
  </si>
  <si>
    <t>Ot01 Sanitární WC přepážka 145/208cm stavit.nohy, sendvič.kce celkové tl.36mm vč.opláštění oboustr.laminát panely tl.3mm, AL rošt+výplň PU pěnou, vč.dveří, dod.a mont</t>
  </si>
  <si>
    <t>Ot02 Sanitární WC přepážka 179/208cm stavit.nohy, sendvič.kce celkové tl.36mm vč.opláštění oboustr.laminát panely tl.3mm, AL rošt+výplň PU pěnou, vč.dveří, dod.a mont</t>
  </si>
  <si>
    <t>Ot03 Sanitární WC přepážky 582,5+5x140/208cm stavit.nohy, sendvič.kce celkové tl.36mm vč.opláštění oboustr.laminát panely tl.3mm, AL rošt+výplň PU pěnou, vč.dveří, dod.a mont</t>
  </si>
  <si>
    <t>Ot04 Sanitární WC přepážky 170+140/208cm stavit.nohy, sendvič.kce celkové tl.36mm vč.opláštění oboustr.laminát panely tl.3mm, AL rošt+výplň PU pěnou, vč.dveří, dod.a mont</t>
  </si>
  <si>
    <t>Ot05 Sanitární WC přepážky 260+140/208cm stavit.nohy, sendvič.kce celkové tl.36mm vč.opláštění oboustr.laminát panely tl.3mm, AL rošt+výplň PU pěnou, vč.dveří, dod.a mont</t>
  </si>
  <si>
    <t>Ot06 Sanitární WC přepážky 590+5x140/208cm stavit.nohy, sendvič.kce celkové tl.36mm vč.opláštění oboustr.laminát panely tl.3mm, AL rošt+výplň PU pěnou, vč.dveří, dod.a mont</t>
  </si>
  <si>
    <t>Ot07 Sanitární WC přepážky 192,5+126/208cm stavit.nohy, sendvič.kce celkové tl.36mm vč.opláštění oboustr.laminát panely tl.3mm, AL rošt+výplň PU pěnou, vč.dveří, dod.a mont</t>
  </si>
  <si>
    <t>Ot08 Sanitární WC přepážky 175+163/208cm stavit.nohy, sendvič.kce celkové tl.36mm vč.opláštění oboustr.laminát panely tl.3mm, AL rošt+výplň PU pěnou, vč.dveří, dod.a mont</t>
  </si>
  <si>
    <t>viz detailní popis v tabulce ostatních výrobků PD !!! (m.č.2.01):</t>
  </si>
  <si>
    <t>viz detailní popis v tabulce ostatních výrobků PD !!!(m.č.2.13):1</t>
  </si>
  <si>
    <t>viz detailní popis v tabulce ostatních výrobků PD !!!(m.č.2.23):1</t>
  </si>
  <si>
    <t>Žlab odvodňovací z polymer.betonu, dl.1000 mm, C250 sv.š.100mm, v. 150-200 mm,spád 0,5%, standard 5.3.</t>
  </si>
  <si>
    <t>59701Rpol</t>
  </si>
  <si>
    <t xml:space="preserve">Položka je určena pro montáž a dodávku odvodňovacího žlabu z polymerického betonu s integrovanou ochranou hran z oceli s těsnicí drážkou včetně osazení do betonového lože C 12/15. Žlab slouží k odvedení povrchové vody ze zpevněných ploch. Zatížení C250. Stavební výška 150-200 mm se spádem 0,5 %, světlá šířka žlabu 100 mm, délka 1000 mm. </t>
  </si>
  <si>
    <t>59702Rpol</t>
  </si>
  <si>
    <t>VŠECHNY POLOŽKY MIMO ZEMNÍCH PRACÍ JSOU ODMĚŘENY Z VÝKRESOVÉ ČÁSTI</t>
  </si>
  <si>
    <t>Páková dřezová baterie 1/2" x 150 - celokovové</t>
  </si>
  <si>
    <t>725 14</t>
  </si>
  <si>
    <t>Sprchová baterie 1/2"  - kovové opancéřování hadice</t>
  </si>
  <si>
    <t>725 12</t>
  </si>
  <si>
    <t>65a</t>
  </si>
  <si>
    <t>Stojánková umyvadlová baterie - 1/2 - celokovové</t>
  </si>
  <si>
    <t>725 11</t>
  </si>
  <si>
    <t>Napájecí zdroj pro 3 vývodů</t>
  </si>
  <si>
    <t>725 10a</t>
  </si>
  <si>
    <t>64b</t>
  </si>
  <si>
    <t>Výlevka porcelán se sklopným roštem (plast)</t>
  </si>
  <si>
    <t>725 09</t>
  </si>
  <si>
    <t>Pisoár porcelán + sifon + automat. splachovač</t>
  </si>
  <si>
    <t>725 06</t>
  </si>
  <si>
    <t>Dřez v kuch.lince + sifon + stojánková dřezová baterie - 1/2" celokovová</t>
  </si>
  <si>
    <t>725 05</t>
  </si>
  <si>
    <t>62a</t>
  </si>
  <si>
    <t>Závěs.WC+závěsná konstrukce standart se splach.+ovl.deska ovl.ze předu+poklop vše bílé + připevňovací materiál</t>
  </si>
  <si>
    <t>725 04</t>
  </si>
  <si>
    <t>Umyvadlo porcelán bílé šířky 600mm  + chrom. Sifony + připevňovací materiál</t>
  </si>
  <si>
    <t>725 03</t>
  </si>
  <si>
    <t>725: Zařizovací předměty</t>
  </si>
  <si>
    <t>Vyvedení výpustek - 1/2"</t>
  </si>
  <si>
    <t>72230</t>
  </si>
  <si>
    <t>Vypouštěcí kohout VK</t>
  </si>
  <si>
    <t>72229</t>
  </si>
  <si>
    <t>Teploměr na potrubí + manometr na potrubí</t>
  </si>
  <si>
    <t>72228</t>
  </si>
  <si>
    <t>Ruční regulační ventil 5/4"</t>
  </si>
  <si>
    <t>72227</t>
  </si>
  <si>
    <t>Ruční regulační ventil 1"</t>
  </si>
  <si>
    <t>72226</t>
  </si>
  <si>
    <t>Ruční regulační ventil 1/2"</t>
  </si>
  <si>
    <t>72225</t>
  </si>
  <si>
    <t>Filtr 6/4"</t>
  </si>
  <si>
    <t>72224</t>
  </si>
  <si>
    <t>Filtr 5/4"</t>
  </si>
  <si>
    <t>72223</t>
  </si>
  <si>
    <t xml:space="preserve"> pojistný ventil rohový PVR 1"</t>
  </si>
  <si>
    <t>72222</t>
  </si>
  <si>
    <t>Cirkul.čerpadlo teplé vody DN32, H 4m, 3 stupně, 230 V</t>
  </si>
  <si>
    <t>72221</t>
  </si>
  <si>
    <t>Kul.uzávěr - 2"- celokovový</t>
  </si>
  <si>
    <t>72217</t>
  </si>
  <si>
    <t>Kul.uzávěr - 6/4"- celokovový</t>
  </si>
  <si>
    <t>72216</t>
  </si>
  <si>
    <t>Kul.uzávěr - 5/4"- celokovový</t>
  </si>
  <si>
    <t>72215a</t>
  </si>
  <si>
    <t>51a</t>
  </si>
  <si>
    <t>Kul. uzávěr - 1- celokovový</t>
  </si>
  <si>
    <t>72215</t>
  </si>
  <si>
    <t>Kul. uzávěr - 3/4- celokovový</t>
  </si>
  <si>
    <t>72213</t>
  </si>
  <si>
    <t>Rohový kulový uzávěr 1/2- celokovový</t>
  </si>
  <si>
    <t>72212</t>
  </si>
  <si>
    <t>Kul. uzávěr 1/2 - celokovový</t>
  </si>
  <si>
    <t>72211</t>
  </si>
  <si>
    <t>Hydrantová skříň typ D s prosklenými dvířky- čirá (s ventilem s tvarově stálou hadicí 30 metrů) včetně vstupní revize</t>
  </si>
  <si>
    <t>72210e</t>
  </si>
  <si>
    <t>Zpětná klapka Ve 3030 6/4"</t>
  </si>
  <si>
    <t>72210d</t>
  </si>
  <si>
    <t>Zpětná klapka Ve 3030 2"</t>
  </si>
  <si>
    <t>72210c</t>
  </si>
  <si>
    <t>Trouby ocel.závit.pozink  -  včetně tvarovek a uchycení - 5/4"</t>
  </si>
  <si>
    <t>72210b</t>
  </si>
  <si>
    <t>Trouby ocel.závit.pozink  -  včetně tvarovek a uchycení - 2"</t>
  </si>
  <si>
    <t>72210a</t>
  </si>
  <si>
    <t>Trouby ocel.závit.pozink  -  včetně tvarovek a uchycení - 6/4"</t>
  </si>
  <si>
    <t>72210</t>
  </si>
  <si>
    <t>Trouby ocel.závit.pozink  -  včetně tvarovek a uchycení - 1"</t>
  </si>
  <si>
    <t>72208a</t>
  </si>
  <si>
    <t>41a</t>
  </si>
  <si>
    <t>Plast. potr. PPR PN20 včetně tvarovek a uchycení ve zdi  - 6/4"</t>
  </si>
  <si>
    <t>72208</t>
  </si>
  <si>
    <t>Plast. potr. PPR PN20 včetně tvarovek a uchycení ve zdi  - 5/4"</t>
  </si>
  <si>
    <t>72207a</t>
  </si>
  <si>
    <t>40a</t>
  </si>
  <si>
    <t>Plast. potr. PPR PN20 včetně tvarovek a uchycení ve zdi  - 1</t>
  </si>
  <si>
    <t>72207</t>
  </si>
  <si>
    <t>Plast. potr. PPR PN20 včetně tvarovek a uchycení ve zdi  - 1/2</t>
  </si>
  <si>
    <t>72206</t>
  </si>
  <si>
    <t>Plast. potr. PPR PN20 včetně tvarovek a uchycení ve zdi  -  3/4</t>
  </si>
  <si>
    <t>72205</t>
  </si>
  <si>
    <t>bm</t>
  </si>
  <si>
    <t>Plastové potrubí zPE 63/10,5 D+M + chránička + vodič</t>
  </si>
  <si>
    <t>72202</t>
  </si>
  <si>
    <t>37b</t>
  </si>
  <si>
    <t>Vysazení odbočky DN 50 ze stáv. areál. vodov. lPE 100 včetně navrt.pasu 100/2"+ šoupěte DN 50 + ZS+víčko</t>
  </si>
  <si>
    <t>72201</t>
  </si>
  <si>
    <t>37a</t>
  </si>
  <si>
    <t>Proplach a dezinfekce vodovodního potrubí - do DN 80</t>
  </si>
  <si>
    <t>722290234</t>
  </si>
  <si>
    <t>531Iw4020-002</t>
  </si>
  <si>
    <t>Tlakové zkoušky vodovodního potrubí - potrubí závitové, DN 50</t>
  </si>
  <si>
    <t>722290229</t>
  </si>
  <si>
    <t>531Iw4010-008</t>
  </si>
  <si>
    <t>722: Vnitřní vodovod</t>
  </si>
  <si>
    <t>Propojení nové přípojky kanalizace (DN200) do stáv. jednotné kanal.</t>
  </si>
  <si>
    <t>72132</t>
  </si>
  <si>
    <t>Kanalizační přivzdušňovací ventil (refer.typ HL900N)</t>
  </si>
  <si>
    <t>72131</t>
  </si>
  <si>
    <t>Podomítková vodní zápach uzávěrka+chrom.výtok 1/2" (refer.typ HL405)</t>
  </si>
  <si>
    <t>72118a</t>
  </si>
  <si>
    <t>Souprava větrací hlavice (referenční typ HL 807, HL 810)</t>
  </si>
  <si>
    <t>72110</t>
  </si>
  <si>
    <t>Plast.potrubí PP(HT) včetně tvarovek ,  DN 75</t>
  </si>
  <si>
    <t>72109</t>
  </si>
  <si>
    <t>Plast.potrubí PP(HT) včetně tvarovek ,  DN 100</t>
  </si>
  <si>
    <t>72108</t>
  </si>
  <si>
    <t>Plast.potrubí PP(HT) včetně tvarovek ,  průměr 50</t>
  </si>
  <si>
    <t>72106</t>
  </si>
  <si>
    <t>Plast.potrubí PP(HT) včetně tvarovek , průměr 40</t>
  </si>
  <si>
    <t>72103c</t>
  </si>
  <si>
    <t>Sifon pro kondenzát (refer.typ HL138)</t>
  </si>
  <si>
    <t>72103b</t>
  </si>
  <si>
    <t>24a</t>
  </si>
  <si>
    <t>Plast.potr.PPR PN20 včetně tvarovek a uchycení DN 32 (kondenz)</t>
  </si>
  <si>
    <t>72103a</t>
  </si>
  <si>
    <t>Lapač střešních splavenin DN 100 (refer.typ HL 600 DN 100)</t>
  </si>
  <si>
    <t>72103</t>
  </si>
  <si>
    <t>Šachta plastová DN 400 +poklop litin.B125/400</t>
  </si>
  <si>
    <t>72102a</t>
  </si>
  <si>
    <t>22a</t>
  </si>
  <si>
    <t>Podlahová vpusť se svislým odtokem DN 50 s nerez.mřížkou+izol.soupr.pro napoj.na vodorovné izol.(ref.typ HL310N+HL83)</t>
  </si>
  <si>
    <t>72102</t>
  </si>
  <si>
    <t>Plastové potrubí PVC(KG) SN4 včetně tvarovek DN 200</t>
  </si>
  <si>
    <t>72101a</t>
  </si>
  <si>
    <t>Plastové potrubí PVC(KG) SN4 včetně tvarovek DN 150 vč. napojení lineárního odvodňovacího žlabu (2ks  po 9m)</t>
  </si>
  <si>
    <t>Plastové potrubí PVC(KG) SN4 včetně tvarovek DN 125</t>
  </si>
  <si>
    <t>Plastové potrubí PVC(KG) SN4 včetně tvarovek DN 100</t>
  </si>
  <si>
    <t>Zkouška těsnosti kanalizace v objektech - podle ČSN 73 6760 - vodou, do DN 200</t>
  </si>
  <si>
    <t>721290113</t>
  </si>
  <si>
    <t>521Iw4010-006</t>
  </si>
  <si>
    <t>Zřízení přípojek na potrubí, vyvedení a upevnění odpadních výpustek - Dxt 110×2,3 mm</t>
  </si>
  <si>
    <t>721194109</t>
  </si>
  <si>
    <t>521In6020-012</t>
  </si>
  <si>
    <t>Zřízení přípojek na potrubí, vyvedení a upevnění odpadních výpustek - Dxt 50×1,8 mm</t>
  </si>
  <si>
    <t>721194105</t>
  </si>
  <si>
    <t>521In6020-006</t>
  </si>
  <si>
    <t>Zřízení přípojek na potrubí, vyvedení a upevnění odpadních výpustek - Dxt 40×1,8 mm</t>
  </si>
  <si>
    <t>721194104</t>
  </si>
  <si>
    <t>521In6020-004</t>
  </si>
  <si>
    <t>721: Vnitřní kanalizace</t>
  </si>
  <si>
    <t>Návleková 63/10 difusně lepené včetně tvarovek</t>
  </si>
  <si>
    <t>71315</t>
  </si>
  <si>
    <t>Návleková 52/30 difusně lepené včetně tvarovek</t>
  </si>
  <si>
    <t>71314</t>
  </si>
  <si>
    <t>Návleková 52/10 difusně lepené včetně tvarovek</t>
  </si>
  <si>
    <t>71313</t>
  </si>
  <si>
    <t>Návleková 42/30 difusně lepené včetně tvarovek</t>
  </si>
  <si>
    <t>71312</t>
  </si>
  <si>
    <t>Návleková 42/10 difusně lepené včetně tvarovek</t>
  </si>
  <si>
    <t>71311</t>
  </si>
  <si>
    <t>Návleková 35/30 difusně lepené včetně tvarovek</t>
  </si>
  <si>
    <t>71310a</t>
  </si>
  <si>
    <t>13a</t>
  </si>
  <si>
    <t>Návleková 35/10 difusně lepené včetně tvarovek</t>
  </si>
  <si>
    <t>71310</t>
  </si>
  <si>
    <t>Návleková 28/30 difusně lepené včetně tvarovek</t>
  </si>
  <si>
    <t>71304</t>
  </si>
  <si>
    <t>12a</t>
  </si>
  <si>
    <t>Návleková 28/10 difusně lepené včetně tvarovek</t>
  </si>
  <si>
    <t>71303</t>
  </si>
  <si>
    <t>Návleková 22/25 difusně lepené včetně tvarovek</t>
  </si>
  <si>
    <t>71302</t>
  </si>
  <si>
    <t>11a</t>
  </si>
  <si>
    <t>Návleková 22/10 difusně lepené včetně tvarovek</t>
  </si>
  <si>
    <t>71301</t>
  </si>
  <si>
    <t>713: Izolace tepelné</t>
  </si>
  <si>
    <t xml:space="preserve">M+d provedení proti požárního utěsnění prostupů (manžety=11 ks, těsnění tmel=18 ks + štítky)  </t>
  </si>
  <si>
    <t>953 99 1111</t>
  </si>
  <si>
    <t>dokumentace skut.provedení (digitálně v editovaném formátu + 3 výtisky, spolupráce při uvedení do provozu (vč.předání technické dokumentace, návodů, certifikátů, schválení k provozů, hygienických atestů apd. 2paré+CD</t>
  </si>
  <si>
    <t>903</t>
  </si>
  <si>
    <t>9b</t>
  </si>
  <si>
    <t>Hodinová sazba pomocného dělníka - zednické výpomoci (drážky,otvory,prostupy stěnami,jádrové vrtání a lešení)</t>
  </si>
  <si>
    <t>901</t>
  </si>
  <si>
    <t>009: Ostatní konstrukce a práce</t>
  </si>
  <si>
    <t>POPLATEK ZA SKLÁDKU   (61,02 x 1,8)</t>
  </si>
  <si>
    <t>001 01</t>
  </si>
  <si>
    <t>Lože pod potrubí, stoky a drobné objekty v otevřeném výkopu - písek a štěrkopísek do 63 mm  (226x0,6x0,45)</t>
  </si>
  <si>
    <t>451573111</t>
  </si>
  <si>
    <t>952Cp1010-006</t>
  </si>
  <si>
    <t>Zásyp sypaninou - jáma, šachta, rýha nebo kolem objektů v těchto vykopávkách, se zhutněním  (pol.1 - pol.3)</t>
  </si>
  <si>
    <t>174101101</t>
  </si>
  <si>
    <t>127Cc0050-002</t>
  </si>
  <si>
    <t>Uložení sypaniny - na skládku  (226x0,6x0,45) do 10 km</t>
  </si>
  <si>
    <t>171201201</t>
  </si>
  <si>
    <t>127Cc0040-002</t>
  </si>
  <si>
    <t>Nakládání, vykládání a překládání neulehlého výkopku - nakládání, množství do 100 m3, hornina 1 až3  (226x0,6x0,45)</t>
  </si>
  <si>
    <t>167101102</t>
  </si>
  <si>
    <t>126Ac0090-006</t>
  </si>
  <si>
    <t xml:space="preserve">Vodorovné přemístění výkopku po suchu - hornina 1 až 4, přes 9 000 do 10 000 m  (226x0,6x0,45) </t>
  </si>
  <si>
    <t>162701105</t>
  </si>
  <si>
    <t>126Ac0040-030</t>
  </si>
  <si>
    <t>Svislé přemístění výkopku - hornina 1 až3, hloubka výkopu do 2,5 m  (226x0,6x1,0)</t>
  </si>
  <si>
    <t>161101102</t>
  </si>
  <si>
    <t>126Ac0010-004</t>
  </si>
  <si>
    <t>Hloubení rýh šířky přes 600 do 2 000 mm - hornina 3, množství do 1000 m3  (226x0,6x1,0)</t>
  </si>
  <si>
    <t>132201202</t>
  </si>
  <si>
    <t>123Cc0100-012</t>
  </si>
  <si>
    <t>001: Zemní práce</t>
  </si>
  <si>
    <t>ZOO PRAHA - ZDRAVOTNÍ INSTALACE (euro CALC 3)</t>
  </si>
  <si>
    <t>Cena</t>
  </si>
  <si>
    <t>Jedn. cena</t>
  </si>
  <si>
    <t>Výměra</t>
  </si>
  <si>
    <t>Popis</t>
  </si>
  <si>
    <t>Alter. kód</t>
  </si>
  <si>
    <t>Poř.</t>
  </si>
  <si>
    <t>Standard 799.1., Referenční typ např.Schäfer EF-3</t>
  </si>
  <si>
    <t>Položka je určena pro osazení a dodávku krycího roštu z nerez oceli. Zatížení C 250. Stavební délka 500 mm, světlá šířka 100 mm.</t>
  </si>
  <si>
    <t>76740Rpol</t>
  </si>
  <si>
    <t>76741Rpol</t>
  </si>
  <si>
    <t>76742Rpol</t>
  </si>
  <si>
    <t>76743Rpol</t>
  </si>
  <si>
    <t>76744Rpol</t>
  </si>
  <si>
    <t>76745Rpol</t>
  </si>
  <si>
    <t>76746Rpol</t>
  </si>
  <si>
    <t>76747Rpol</t>
  </si>
  <si>
    <t>76748Rpol</t>
  </si>
  <si>
    <t>76749Rpol</t>
  </si>
  <si>
    <t>76750Rpol</t>
  </si>
  <si>
    <t>76751Rpol</t>
  </si>
  <si>
    <t>76752Rpol</t>
  </si>
  <si>
    <t>76753Rpol</t>
  </si>
  <si>
    <t>76754Rpol</t>
  </si>
  <si>
    <t>76755Rpol</t>
  </si>
  <si>
    <t>76756Rpol</t>
  </si>
  <si>
    <t>76757Rpol</t>
  </si>
  <si>
    <t>76758Rpol</t>
  </si>
  <si>
    <t>76759Rpol</t>
  </si>
  <si>
    <t>76760Rpol</t>
  </si>
  <si>
    <t>76761Rpol</t>
  </si>
  <si>
    <t>76762Rpol</t>
  </si>
  <si>
    <t>76763Rpol</t>
  </si>
  <si>
    <t>76764Rpol</t>
  </si>
  <si>
    <t>76765Rpol</t>
  </si>
  <si>
    <t>76766Rpol</t>
  </si>
  <si>
    <t>76771Rpol</t>
  </si>
  <si>
    <t>W01 Hliníkové okno 250/100cm, 2křídlé, V+V bezpeč.izol.dvojsklo+bezp.fólie, kování, d+m</t>
  </si>
  <si>
    <t>Požadovaný zvukový útlum 55dB.</t>
  </si>
  <si>
    <t>Standard 767.4.</t>
  </si>
  <si>
    <t>viz detailní popis v tabulce oken PD !!!:2</t>
  </si>
  <si>
    <t>76772Rpol</t>
  </si>
  <si>
    <t>W01 Hliníkové okno 350/100cm, 2křídlé, V+V bezpeč.izol.dvojsklo+bezp.fólie, kování, d+m</t>
  </si>
  <si>
    <t>viz detailní popis v tabulce oken PD !!!:1</t>
  </si>
  <si>
    <t>76773Rpol</t>
  </si>
  <si>
    <t>W03 Hliníkové okno 200/100cm, 1křídlé, vyklápěcí bezpeč.izol.dvojsklo+bezp.fólie, kování, d+m</t>
  </si>
  <si>
    <t>76774Rpol</t>
  </si>
  <si>
    <t>W04 Hliníkové okno 600/100cm, 3křídlé, V+V+V bezpeč.izol.dvojsklo+bezp.fólie, kování, d+m</t>
  </si>
  <si>
    <t>76775Rpol</t>
  </si>
  <si>
    <t>W05 Hliníkové okno 200/100cm, 1křídlé, vyklápěcí bezpeč.izol.dvojsklo+bezp.fólie, kování, d+m</t>
  </si>
  <si>
    <t>76776Rpol</t>
  </si>
  <si>
    <t>W06 Hliník.roh.okno 200+600/100cm, 1křídlé, 4xV bezpeč.izol.dvojsklo+bezp.fólie, kování, d+m</t>
  </si>
  <si>
    <t>76777Rpol</t>
  </si>
  <si>
    <t>W07 Hliníkové okno 200/100cm, 1křídlé, vyklápěcí bezpeč.izol.dvojsklo+bezp.fólie, kování, d+m</t>
  </si>
  <si>
    <t>viz detailní popis v tabulce oken PD !!!:3</t>
  </si>
  <si>
    <t>76778Rpol</t>
  </si>
  <si>
    <t>W08 Hliník.roh.okno 200+200/100cm, 1křídlé, V+V bezpeč.izol.dvojsklo+bezp.fólie, kování, d+m</t>
  </si>
  <si>
    <t>76779Rpol</t>
  </si>
  <si>
    <t>W09 Hliníkové okno 150/100cm, 1křídlé, vyklápěcí bezpeč.izol.dvojsklo+bezp.fólie, kování, d+m</t>
  </si>
  <si>
    <t>76780Rpol</t>
  </si>
  <si>
    <t>W10 Hliníkové okno 200/100cm, 1křídlé, vyklápěcí bezpeč.izol.dvojsklo+bezp.fólie, kování, d+m</t>
  </si>
  <si>
    <t>76781Rpol</t>
  </si>
  <si>
    <t>W11 Hliníkové okno 300/100cm, 2křídlé, V+V bezpeč.izol.dvojsklo+bezp.fólie, kování, d+m</t>
  </si>
  <si>
    <t>76782Rpol</t>
  </si>
  <si>
    <t>W12 Hliník.roh.okno 270+180/100cm,3křídlé, 2xV+fix bezpeč.izol.dvojsklo+bezp.fólie, kování, d+m</t>
  </si>
  <si>
    <t>76783Rpol</t>
  </si>
  <si>
    <t>W13 Hliníkové okno 300/100cm, 2křídlé, V+V bezpeč.izol.dvojsklo+bezp.fólie, kování, d+m</t>
  </si>
  <si>
    <t>76784Rpol</t>
  </si>
  <si>
    <t>W14 Hliník.roh.okno 137+600/100cm,4křídlé, 3xV+fix bezpeč.izol.dvojsklo+bezp.fólie, kování, d+m</t>
  </si>
  <si>
    <t>Fixní část EI15 DP1.</t>
  </si>
  <si>
    <t>76785Rpol</t>
  </si>
  <si>
    <t>W15 Hliníkové okno 200/100cm, fixní EI15  DP1 bezpeč.izol.dvojsklo+bezp.fólie, kování, d+m</t>
  </si>
  <si>
    <t>76786Rpol</t>
  </si>
  <si>
    <t>W16 Hliníkové okno 3x200/100cm, fixní EI15  DP1 bezpeč.izol.dvojsklo+bezp.fólie, kování, d+m</t>
  </si>
  <si>
    <t>76787Rpol</t>
  </si>
  <si>
    <t>W17 Hliníkové okno 200/100cm, fixní EI15  DP1 bezpeč.izol.dvojsklo+bezp.fólie, kování, d+m</t>
  </si>
  <si>
    <t>76788Rpol</t>
  </si>
  <si>
    <t>Z01 Sekční lamelová vrata 350/225+100cm, integr.dveře, nadsvětlík prosklený,el.ovládání,d+m</t>
  </si>
  <si>
    <t>Standard 767.6.</t>
  </si>
  <si>
    <t>viz detailní popis v tabulce zámečnických prvků PD !!!:2</t>
  </si>
  <si>
    <t>76789Rpol</t>
  </si>
  <si>
    <t>Z02 Sekční lamelová vrata 350/225+100cm, nadsvětlík prosklený,el.ovládání,d+m</t>
  </si>
  <si>
    <t>viz detailní popis v tabulce zámečnických prvků PD !!!:3</t>
  </si>
  <si>
    <t>76790Rpol</t>
  </si>
  <si>
    <t>Z03 Sekční lamelová vrata 400/225+100cm, nadsvětlík prosklený,el.ovládání,d+m</t>
  </si>
  <si>
    <t>76791Rpol</t>
  </si>
  <si>
    <t>Z04 Sekční lamelová vrata 250/225+100cm, nadsvětlík prosklený,el.ovládání,d+m</t>
  </si>
  <si>
    <t>76792Rpol</t>
  </si>
  <si>
    <t>Z05 Rámové stojky vrat z jacklu 80/80/8mm,dl.3,78m žár.zinek+nátěr PUR, vč.lepených kotev,d+m</t>
  </si>
  <si>
    <t>Včetně patních plechů 150/150/8mm - 2ks.</t>
  </si>
  <si>
    <t>viz detailní popis v tabulce zámečnických prvků PD !!!:24</t>
  </si>
  <si>
    <t>76793Rpol</t>
  </si>
  <si>
    <t>Z06 Ocelové ochranné úhelníky 50/50mm,dl.2m nátěr PUR, vč.kotvení, d+m</t>
  </si>
  <si>
    <t>viz detailní popis v tabulce zámečnických prvků PD !!!:8</t>
  </si>
  <si>
    <t>76794Rpol</t>
  </si>
  <si>
    <t>Z07 Průmysl.vnitřní rolovací vrata 250/350cm el.ovládání, d+m</t>
  </si>
  <si>
    <t>Standard 767.7.</t>
  </si>
  <si>
    <t>viz detailní popis v tabulce zámečnických prvků PD !!!:1</t>
  </si>
  <si>
    <t>76795Rpol</t>
  </si>
  <si>
    <t>Z08 Zábradlí na vyrovnácím schodišti, vč.kotvení vč.nátěru PUR, dod.a mont.</t>
  </si>
  <si>
    <t>L45/45/5 - 9,4m, pás.40/8 - 17,3m, pás.60/16 - 3m,</t>
  </si>
  <si>
    <t xml:space="preserve">pás.60/5 - 2m. </t>
  </si>
  <si>
    <t>76796Rpol</t>
  </si>
  <si>
    <t>Z09 Madlo na vyrovnácím schodišti, dl.3,8m vč.nátěru PUR, dod.a mont.</t>
  </si>
  <si>
    <t xml:space="preserve">Pás.60/16 - 3,8m, pás.40/8 - 1,5m. </t>
  </si>
  <si>
    <t>76797Rpol</t>
  </si>
  <si>
    <t>Z10 Zábradlí na hlavním vnitř.schodišti,vč.kotvení vč.nátěru PUR, dod.a mont.</t>
  </si>
  <si>
    <t>L45/45/5 - 77m, pás.40/8 - 168m, pás.60/16 - 21,5m,</t>
  </si>
  <si>
    <t xml:space="preserve">pás.60/5 - 6m. </t>
  </si>
  <si>
    <t>76798Rpol</t>
  </si>
  <si>
    <t>Z11 Madlo na hlavním vnitřním schodišti vč.nátěru PUR, dod.a mont.</t>
  </si>
  <si>
    <t xml:space="preserve">Pás.60/16 - 10,9m, pás.40/8 - 3,5m. </t>
  </si>
  <si>
    <t>767991Rpol</t>
  </si>
  <si>
    <t>Z12 Světlovod průměru 350mm, kopule, křišťál.sklo dl.tubusu 280cm, vč.tepel.izolace tl.160mm, d+m</t>
  </si>
  <si>
    <t>Standard 767.5.</t>
  </si>
  <si>
    <t>viz detailní popis v tabulce zámečnických prvků PD !!!:12</t>
  </si>
  <si>
    <t>767992Rpol</t>
  </si>
  <si>
    <t>Z13 Systémový AL výlez do podkroví 67,5/100cm výplň PUR tl.40mm, EW15 DP3, d+m</t>
  </si>
  <si>
    <t>767993Rpol</t>
  </si>
  <si>
    <t>Z14 Systémový TiZn výlez na střechu 60/80cm výplň PUR tl.40mm, EW15 DP3, d+m</t>
  </si>
  <si>
    <t>767994Rpol</t>
  </si>
  <si>
    <t>Z15 Certifikovaný záchytný systém, kotvící prvek dle ČSN EN 795, dod.a mont.</t>
  </si>
  <si>
    <t>Referenční typ např."Topsafe TSL-F5"</t>
  </si>
  <si>
    <t>Standard 767.8.</t>
  </si>
  <si>
    <t>viz detailní popis v tabulce zámečnických prvků PD !!!:23</t>
  </si>
  <si>
    <t>767995Rpol</t>
  </si>
  <si>
    <t>Z16 Systém sněhových zábran, průběžný - tyčový pro kotvení do falcové krytiny, dod.a mont.</t>
  </si>
  <si>
    <t>Referenční typ např."Rees"</t>
  </si>
  <si>
    <t>Standard 767.9.</t>
  </si>
  <si>
    <t>viz detailní popis v tabulce zámečnických prvků PD !!!:126</t>
  </si>
  <si>
    <t>767996Rpol</t>
  </si>
  <si>
    <t>Z17 Venkovní čistící zóna 200/200cm, vč.AL rámu rám 25/25/3mm, dod.a mont.</t>
  </si>
  <si>
    <t>Referenční typ např."GAPA - Karwell "</t>
  </si>
  <si>
    <t>Standard 767.10.</t>
  </si>
  <si>
    <t>767997Rpol</t>
  </si>
  <si>
    <t>Z18 Ocel.kotevní profil 60/50/3mm, vč.chem.kotev dl.2600mm, dod.a mont.</t>
  </si>
  <si>
    <t>767998Rpol</t>
  </si>
  <si>
    <t>Z19 Zábradlí na venkovním schodišti, vč.kotvení žár.zinek+nátěr PUR, dod.a mont.</t>
  </si>
  <si>
    <t xml:space="preserve">L45/45/5 - 88,5m, pás.40/8 - 163,2m, pás.60/16 - 27,2m, pás.60/5 - 2m. </t>
  </si>
  <si>
    <t>7679991Rpol</t>
  </si>
  <si>
    <t>Z20 Madlo na venkovním schodišti žár.zinek+nátěu PUR, dod.a mont.</t>
  </si>
  <si>
    <t xml:space="preserve">Pás.60/16 - 12m, pás.40/8 - 2,2m. </t>
  </si>
  <si>
    <t>7679992Rpol</t>
  </si>
  <si>
    <t>Z21 Pororošty stupnic venk.schodiště 27/135cm lisované, oka 30/10mm, žár.zinek, dod.a mont.</t>
  </si>
  <si>
    <t>Nosný prut 40/3mm, včetně spojovacího materiálu.</t>
  </si>
  <si>
    <t>Standard 767.11.</t>
  </si>
  <si>
    <t>viz detailní popis v tabulce zámečnických prvků PD !!!:30</t>
  </si>
  <si>
    <t>7679993Rpol</t>
  </si>
  <si>
    <t>Z22 Pororošty mezipodest venk.schodiště 82,5/135cm lisované, oka 30/10mm, žár.zinek, dod.a mont.</t>
  </si>
  <si>
    <t>7679994Rpol</t>
  </si>
  <si>
    <t>Z23 Pororošty podlahy 2NP venk.schodiště 77/142cm lisované, oka 30/10mm, žár.zinek, dod.a mont.</t>
  </si>
  <si>
    <t>viz detailní popis v tabulce zámečnických prvků PD !!!:18</t>
  </si>
  <si>
    <t>7679995Rpol</t>
  </si>
  <si>
    <t>Z24 Sekční lamelová vrata 250/225+100cm, s dveřmi nadsvětlík prosklený,el.ovládání,d+m</t>
  </si>
  <si>
    <t>93201Rpol</t>
  </si>
  <si>
    <t xml:space="preserve">Tyč ocelová kruhová jakost 11375  D  6mm, nerez! </t>
  </si>
  <si>
    <t>roxor pr.6mm:0,1244*1,15</t>
  </si>
  <si>
    <t>13211440</t>
  </si>
  <si>
    <t>Tyč ocelová kruhová jakost 11375  D 12 mm</t>
  </si>
  <si>
    <t>roxor pr.12mm:0,002*1,15</t>
  </si>
  <si>
    <t>13322765</t>
  </si>
  <si>
    <t>Tyč ocelová plochá jakost 11375  80x 16 mm</t>
  </si>
  <si>
    <t>pásovina 80/16:0,0193*1,15</t>
  </si>
  <si>
    <t>13322824</t>
  </si>
  <si>
    <t>Tyč ocelová plochá jakost 11375  100x 16 mm</t>
  </si>
  <si>
    <t>pásovina 100/16:0,1043*1,15</t>
  </si>
  <si>
    <t>13324434</t>
  </si>
  <si>
    <t>Tyč ocelová plochá jakost 11375  120x 16 mm</t>
  </si>
  <si>
    <t>pásovina 120/16:0,0652*1,15</t>
  </si>
  <si>
    <t>13326015</t>
  </si>
  <si>
    <t>Tyč ocelová plochá jakost 11375  130x 10 mm</t>
  </si>
  <si>
    <t>pásovina 130/10:0,151*1,15</t>
  </si>
  <si>
    <t>13335628</t>
  </si>
  <si>
    <t>Úhelník nerovnoramenný L jakost 11375 150x75x9 mm</t>
  </si>
  <si>
    <t>L 100/75/9:0,0132*1,15</t>
  </si>
  <si>
    <t>13388130</t>
  </si>
  <si>
    <t>Tyč průřezu HEA120, střední, jakost oceli 11375</t>
  </si>
  <si>
    <t>HEA 120:2,9766*1,15</t>
  </si>
  <si>
    <t>13435610</t>
  </si>
  <si>
    <t>Úhelník nerovnoramenný L jakost 11375 150x100x10mm</t>
  </si>
  <si>
    <t>L 150/100/10:0,9671*1,15</t>
  </si>
  <si>
    <t>13485315</t>
  </si>
  <si>
    <t>Tyč průřezu UPE 180 hrubé, jakost oceli 11 375</t>
  </si>
  <si>
    <t>UPE 180:1,2857*1,1</t>
  </si>
  <si>
    <t>13511120</t>
  </si>
  <si>
    <t>Ocel široká jakost S235 JRG2  160x10 mm</t>
  </si>
  <si>
    <t>pásovina 160/10:0,1025*1,15</t>
  </si>
  <si>
    <t>pásovina 160/10:0,0163*1,15</t>
  </si>
  <si>
    <t>13511122</t>
  </si>
  <si>
    <t>Ocel široká jakost S235 JRG2  160x12 mm</t>
  </si>
  <si>
    <t>pásovina 160/12:0,0189*1,1</t>
  </si>
  <si>
    <t>13511212</t>
  </si>
  <si>
    <t>Ocel široká jakost S235 JRG2  180x10 mm</t>
  </si>
  <si>
    <t>pásovina 180/10:0,0227*1,1</t>
  </si>
  <si>
    <t>13511215</t>
  </si>
  <si>
    <t>Ocel široká jakost S235 JRG2  180x12 mm</t>
  </si>
  <si>
    <t>T</t>
  </si>
  <si>
    <t>pásovina 180/12:0,0252*1,15</t>
  </si>
  <si>
    <t>13515120</t>
  </si>
  <si>
    <t>Ocel široká jakost S235 JRG2  200x 10 mm</t>
  </si>
  <si>
    <t>pásovina 200/10:0,0063*1,15</t>
  </si>
  <si>
    <t>13518115</t>
  </si>
  <si>
    <t>Ocel široká jakost S235 JRG2  230x16 mm</t>
  </si>
  <si>
    <t>pásovina 230/16:0,0986*1,15</t>
  </si>
  <si>
    <t>13522520</t>
  </si>
  <si>
    <t>Ocel široká jakost S235 JRG2  250x10  mm</t>
  </si>
  <si>
    <t>pásovina 250/10:0,0099*1,15</t>
  </si>
  <si>
    <t>14470107</t>
  </si>
  <si>
    <t>Trubka ocelová bezešvá 33,7 x 4,5   P235GH</t>
  </si>
  <si>
    <t>TR 33,7/4,5:24,3*1,1</t>
  </si>
  <si>
    <t>14587272</t>
  </si>
  <si>
    <t>Profil čtvercový uzavř.svařovaný  S235  60 x 6 mm</t>
  </si>
  <si>
    <t>jackl 60/60/6:0,4642*1,15</t>
  </si>
  <si>
    <t>14587292</t>
  </si>
  <si>
    <t>Profil čtvercový uzavř.svařovaný  S235  80 x 5 mm</t>
  </si>
  <si>
    <t>jackl 80/80/5:0,111*1,15</t>
  </si>
  <si>
    <t>55399992</t>
  </si>
  <si>
    <t>Ocelové výrobky do 10 kg</t>
  </si>
  <si>
    <t>kotevní prvky krovu:120</t>
  </si>
  <si>
    <t>998767102R00</t>
  </si>
  <si>
    <t xml:space="preserve">Přesun hmot pro zámečnické konstr., výšky do 12 m </t>
  </si>
  <si>
    <t>771</t>
  </si>
  <si>
    <t>Podlahy z dlaždic a obklady</t>
  </si>
  <si>
    <t>771 Podlahy z dlaždic a obklady</t>
  </si>
  <si>
    <t>771101210RT2</t>
  </si>
  <si>
    <t>Penetrace podkladu pod dlažby penetrační nátěr vč.dodávky</t>
  </si>
  <si>
    <t>245,62</t>
  </si>
  <si>
    <t>771475014RT1</t>
  </si>
  <si>
    <t>Obklad soklíků keram.rovných, tmel,výška 10 cm flexibilní lepidlo + flexibelní spár.hmota</t>
  </si>
  <si>
    <t>2NP:6,9*2+5,9*2-0,9*2-1,1*2+2,375*2+2*2+3,7*2+2,375*2+2*4-1,1*4-0,9</t>
  </si>
  <si>
    <t>5,9*2+6,9*2-1,1-0,9+2,5*2+1,925*2+1,5*2+1,65*2+3,925*2+4,35*2-0,9*3</t>
  </si>
  <si>
    <t>2,75*2+4,35*2+1,65*2+1,5*2-0,9*3-0,7+4,2+3,75+1,925+2,1-0,9</t>
  </si>
  <si>
    <t>771479001R00</t>
  </si>
</sst>
</file>

<file path=xl/styles.xml><?xml version="1.0" encoding="utf-8"?>
<styleSheet xmlns="http://schemas.openxmlformats.org/spreadsheetml/2006/main">
  <numFmts count="22">
    <numFmt numFmtId="164" formatCode="0.0%"/>
    <numFmt numFmtId="165" formatCode="0.0"/>
    <numFmt numFmtId="166" formatCode="dd/mm/yy"/>
    <numFmt numFmtId="167" formatCode="#,##0\ &quot;Kč&quot;"/>
    <numFmt numFmtId="168" formatCode="0.00000"/>
    <numFmt numFmtId="169" formatCode="0.00;[Red]0.00"/>
    <numFmt numFmtId="170" formatCode="#,##0\ &quot;,-&quot;"/>
    <numFmt numFmtId="171" formatCode="#,##0\ &quot;ks&quot;"/>
    <numFmt numFmtId="172" formatCode="#,##0\ &quot;hod&quot;"/>
    <numFmt numFmtId="173" formatCode="#,##0\ &quot;m&quot;"/>
    <numFmt numFmtId="174" formatCode="#,##0\ &quot;kpl&quot;"/>
    <numFmt numFmtId="175" formatCode="#,##0\ &quot;km&quot;"/>
    <numFmt numFmtId="176" formatCode="#,##0\ &quot;m2&quot;"/>
    <numFmt numFmtId="177" formatCode="_(#,##0_);[Red]\-\ #,##0_);&quot;–&quot;??;_(@_)"/>
    <numFmt numFmtId="178" formatCode="_(#,##0.00_);[Red]\-\ #,##0.00_);&quot;–&quot;??;_(@_)"/>
    <numFmt numFmtId="179" formatCode="_(#,##0.0??;\-\ #,##0.0??;&quot;–&quot;???;_(@_)"/>
    <numFmt numFmtId="180" formatCode="_(#,##0&quot;.&quot;_);;;_(@_)"/>
    <numFmt numFmtId="181" formatCode="_(#,##0_);[Red]&quot;- &quot;#,##0_);\–??;_(@_)"/>
    <numFmt numFmtId="182" formatCode="_(#,##0.00_);[Red]&quot;- &quot;#,##0.00_);\–??;_(@_)"/>
    <numFmt numFmtId="183" formatCode="_(#,##0.0??;&quot;- &quot;#,##0.0??;\–???;_(@_)"/>
    <numFmt numFmtId="184" formatCode="#,##0.000"/>
    <numFmt numFmtId="185" formatCode="_(#,##0\._);;;_(@_)"/>
  </numFmts>
  <fonts count="108"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10"/>
      <color indexed="9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sz val="14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sz val="9"/>
      <color indexed="9"/>
      <name val="Arial"/>
      <family val="2"/>
      <charset val="238"/>
    </font>
    <font>
      <sz val="10"/>
      <name val="Arial CE"/>
      <charset val="238"/>
    </font>
    <font>
      <sz val="10"/>
      <name val="Arial"/>
      <charset val="238"/>
    </font>
    <font>
      <sz val="9"/>
      <name val="Arial CE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name val="Times New Roman CE"/>
      <family val="1"/>
      <charset val="238"/>
    </font>
    <font>
      <sz val="10"/>
      <name val="Times New Roman"/>
      <family val="1"/>
    </font>
    <font>
      <b/>
      <sz val="10"/>
      <name val="Times New Roman CE"/>
      <charset val="238"/>
    </font>
    <font>
      <b/>
      <sz val="10"/>
      <name val="Times New Roman"/>
      <family val="1"/>
      <charset val="238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u/>
      <sz val="10"/>
      <name val="Times New Roman"/>
      <family val="1"/>
    </font>
    <font>
      <sz val="10"/>
      <color indexed="8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0"/>
      <color indexed="8"/>
      <name val="Times New Roman"/>
      <family val="1"/>
    </font>
    <font>
      <sz val="10"/>
      <name val="Times New Roman"/>
      <family val="1"/>
      <charset val="238"/>
    </font>
    <font>
      <vertAlign val="subscript"/>
      <sz val="10"/>
      <color indexed="8"/>
      <name val="Times New Roman"/>
      <family val="1"/>
    </font>
    <font>
      <vertAlign val="superscript"/>
      <sz val="10"/>
      <color indexed="8"/>
      <name val="Times New Roman"/>
      <family val="1"/>
    </font>
    <font>
      <vertAlign val="subscript"/>
      <sz val="10"/>
      <name val="Times New Roman"/>
      <family val="1"/>
    </font>
    <font>
      <vertAlign val="superscript"/>
      <sz val="10"/>
      <name val="Times New Roman"/>
      <family val="1"/>
    </font>
    <font>
      <vertAlign val="superscript"/>
      <sz val="10"/>
      <name val="Times New Roman"/>
      <family val="1"/>
      <charset val="238"/>
    </font>
    <font>
      <sz val="3"/>
      <color indexed="8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12"/>
      <color indexed="8"/>
      <name val="Times New Roman"/>
      <family val="1"/>
    </font>
    <font>
      <sz val="9"/>
      <color indexed="8"/>
      <name val="Times New Roman"/>
      <family val="1"/>
    </font>
    <font>
      <sz val="12"/>
      <name val="Times New Roman"/>
      <family val="1"/>
      <charset val="238"/>
    </font>
    <font>
      <sz val="10"/>
      <name val="Arial"/>
    </font>
    <font>
      <i/>
      <sz val="10"/>
      <color indexed="12"/>
      <name val="Arial CE"/>
      <family val="2"/>
      <charset val="238"/>
    </font>
    <font>
      <sz val="10"/>
      <color indexed="8"/>
      <name val="Arial"/>
      <charset val="238"/>
    </font>
    <font>
      <i/>
      <sz val="8"/>
      <color indexed="8"/>
      <name val="Arial"/>
      <charset val="238"/>
    </font>
    <font>
      <b/>
      <sz val="10"/>
      <color indexed="8"/>
      <name val="Arial"/>
      <charset val="238"/>
    </font>
    <font>
      <sz val="18"/>
      <color indexed="8"/>
      <name val="Arial"/>
      <charset val="238"/>
    </font>
    <font>
      <sz val="10"/>
      <color indexed="8"/>
      <name val="Arial"/>
      <family val="2"/>
      <charset val="238"/>
    </font>
    <font>
      <sz val="10"/>
      <color indexed="8"/>
      <name val="Arial CE"/>
      <charset val="238"/>
    </font>
    <font>
      <b/>
      <i/>
      <sz val="1"/>
      <color indexed="9"/>
      <name val="Calibri"/>
      <family val="2"/>
      <charset val="238"/>
    </font>
    <font>
      <i/>
      <sz val="9"/>
      <name val="Arial CE"/>
      <charset val="238"/>
    </font>
    <font>
      <sz val="9"/>
      <color indexed="9"/>
      <name val="Arial"/>
      <family val="2"/>
    </font>
    <font>
      <sz val="9"/>
      <color indexed="8"/>
      <name val="Arial"/>
      <family val="2"/>
      <charset val="238"/>
    </font>
    <font>
      <sz val="9"/>
      <color indexed="12"/>
      <name val="Arial"/>
      <family val="2"/>
    </font>
    <font>
      <sz val="9"/>
      <color indexed="8"/>
      <name val="Arial CE"/>
      <charset val="238"/>
    </font>
    <font>
      <b/>
      <sz val="9"/>
      <color indexed="18"/>
      <name val="Arial"/>
      <family val="2"/>
      <charset val="238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8"/>
      <name val="Arial CE"/>
      <family val="2"/>
      <charset val="238"/>
    </font>
    <font>
      <b/>
      <sz val="10"/>
      <color indexed="61"/>
      <name val="Arial"/>
      <family val="2"/>
      <charset val="238"/>
    </font>
    <font>
      <b/>
      <sz val="10"/>
      <color indexed="12"/>
      <name val="Arial"/>
      <family val="2"/>
    </font>
    <font>
      <sz val="10"/>
      <color indexed="18"/>
      <name val="Arial"/>
      <family val="2"/>
      <charset val="238"/>
    </font>
    <font>
      <b/>
      <sz val="12"/>
      <color indexed="25"/>
      <name val="Arial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9"/>
      <name val="Arial CE"/>
    </font>
    <font>
      <sz val="10"/>
      <color indexed="9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</font>
    <font>
      <i/>
      <sz val="8"/>
      <name val="Arial CE"/>
      <charset val="238"/>
    </font>
    <font>
      <sz val="8"/>
      <name val="Arial CE"/>
      <charset val="238"/>
    </font>
    <font>
      <i/>
      <sz val="8"/>
      <name val="Arial CE"/>
      <family val="2"/>
      <charset val="238"/>
    </font>
    <font>
      <i/>
      <sz val="9"/>
      <name val="Arial CE"/>
    </font>
    <font>
      <b/>
      <sz val="11"/>
      <name val="Arial CE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40"/>
      </patternFill>
    </fill>
    <fill>
      <patternFill patternType="solid">
        <fgColor indexed="22"/>
        <bgColor indexed="9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</fills>
  <borders count="8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95" fillId="12" borderId="0" applyNumberFormat="0" applyBorder="0" applyAlignment="0" applyProtection="0"/>
    <xf numFmtId="0" fontId="95" fillId="9" borderId="0" applyNumberFormat="0" applyBorder="0" applyAlignment="0" applyProtection="0"/>
    <xf numFmtId="0" fontId="95" fillId="10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95" fillId="15" borderId="0" applyNumberFormat="0" applyBorder="0" applyAlignment="0" applyProtection="0"/>
    <xf numFmtId="0" fontId="95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95" fillId="19" borderId="0" applyNumberFormat="0" applyBorder="0" applyAlignment="0" applyProtection="0"/>
    <xf numFmtId="0" fontId="85" fillId="3" borderId="0" applyNumberFormat="0" applyBorder="0" applyAlignment="0" applyProtection="0"/>
    <xf numFmtId="0" fontId="89" fillId="20" borderId="1" applyNumberFormat="0" applyAlignment="0" applyProtection="0"/>
    <xf numFmtId="0" fontId="93" fillId="0" borderId="0" applyNumberFormat="0" applyFill="0" applyBorder="0" applyAlignment="0" applyProtection="0"/>
    <xf numFmtId="0" fontId="84" fillId="4" borderId="0" applyNumberFormat="0" applyBorder="0" applyAlignment="0" applyProtection="0"/>
    <xf numFmtId="0" fontId="81" fillId="0" borderId="3" applyNumberFormat="0" applyFill="0" applyAlignment="0" applyProtection="0"/>
    <xf numFmtId="0" fontId="82" fillId="0" borderId="4" applyNumberFormat="0" applyFill="0" applyAlignment="0" applyProtection="0"/>
    <xf numFmtId="0" fontId="83" fillId="0" borderId="5" applyNumberFormat="0" applyFill="0" applyAlignment="0" applyProtection="0"/>
    <xf numFmtId="0" fontId="83" fillId="0" borderId="0" applyNumberFormat="0" applyFill="0" applyBorder="0" applyAlignment="0" applyProtection="0"/>
    <xf numFmtId="0" fontId="91" fillId="21" borderId="6" applyNumberFormat="0" applyAlignment="0" applyProtection="0"/>
    <xf numFmtId="0" fontId="87" fillId="7" borderId="1" applyNumberFormat="0" applyAlignment="0" applyProtection="0"/>
    <xf numFmtId="0" fontId="90" fillId="0" borderId="7" applyNumberFormat="0" applyFill="0" applyAlignment="0" applyProtection="0"/>
    <xf numFmtId="0" fontId="86" fillId="22" borderId="0" applyNumberFormat="0" applyBorder="0" applyAlignment="0" applyProtection="0"/>
    <xf numFmtId="0" fontId="30" fillId="0" borderId="0"/>
    <xf numFmtId="0" fontId="29" fillId="0" borderId="0" applyProtection="0"/>
    <xf numFmtId="0" fontId="58" fillId="0" borderId="0"/>
    <xf numFmtId="0" fontId="33" fillId="0" borderId="0"/>
    <xf numFmtId="0" fontId="33" fillId="0" borderId="0"/>
    <xf numFmtId="0" fontId="29" fillId="0" borderId="0"/>
    <xf numFmtId="0" fontId="10" fillId="0" borderId="0"/>
    <xf numFmtId="0" fontId="33" fillId="0" borderId="0"/>
    <xf numFmtId="0" fontId="33" fillId="0" borderId="0"/>
    <xf numFmtId="0" fontId="29" fillId="23" borderId="8" applyNumberFormat="0" applyFont="0" applyAlignment="0" applyProtection="0"/>
    <xf numFmtId="0" fontId="88" fillId="20" borderId="9" applyNumberFormat="0" applyAlignment="0" applyProtection="0"/>
    <xf numFmtId="0" fontId="80" fillId="0" borderId="0" applyNumberFormat="0" applyFill="0" applyBorder="0" applyAlignment="0" applyProtection="0"/>
    <xf numFmtId="0" fontId="94" fillId="0" borderId="2" applyNumberFormat="0" applyFill="0" applyAlignment="0" applyProtection="0"/>
    <xf numFmtId="0" fontId="92" fillId="0" borderId="0" applyNumberFormat="0" applyFill="0" applyBorder="0" applyAlignment="0" applyProtection="0"/>
  </cellStyleXfs>
  <cellXfs count="676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49" fontId="2" fillId="0" borderId="0" xfId="0" applyNumberFormat="1" applyFont="1"/>
    <xf numFmtId="0" fontId="6" fillId="0" borderId="0" xfId="0" applyFont="1" applyAlignment="1">
      <alignment horizontal="right"/>
    </xf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24" borderId="10" xfId="0" applyFont="1" applyFill="1" applyBorder="1" applyAlignment="1">
      <alignment wrapText="1"/>
    </xf>
    <xf numFmtId="0" fontId="5" fillId="24" borderId="11" xfId="0" applyFont="1" applyFill="1" applyBorder="1" applyAlignment="1">
      <alignment wrapText="1"/>
    </xf>
    <xf numFmtId="0" fontId="5" fillId="24" borderId="12" xfId="0" applyFont="1" applyFill="1" applyBorder="1" applyAlignment="1">
      <alignment wrapText="1"/>
    </xf>
    <xf numFmtId="0" fontId="5" fillId="24" borderId="10" xfId="0" applyFont="1" applyFill="1" applyBorder="1" applyAlignment="1">
      <alignment horizontal="right" wrapText="1"/>
    </xf>
    <xf numFmtId="0" fontId="2" fillId="24" borderId="11" xfId="0" applyFont="1" applyFill="1" applyBorder="1" applyAlignment="1"/>
    <xf numFmtId="0" fontId="5" fillId="24" borderId="11" xfId="0" applyFont="1" applyFill="1" applyBorder="1" applyAlignment="1">
      <alignment horizontal="right" wrapText="1"/>
    </xf>
    <xf numFmtId="0" fontId="5" fillId="24" borderId="12" xfId="0" applyFont="1" applyFill="1" applyBorder="1" applyAlignment="1">
      <alignment horizontal="right" vertical="center"/>
    </xf>
    <xf numFmtId="0" fontId="5" fillId="25" borderId="0" xfId="0" applyFont="1" applyFill="1" applyBorder="1" applyAlignment="1">
      <alignment horizontal="right" wrapText="1"/>
    </xf>
    <xf numFmtId="0" fontId="2" fillId="0" borderId="1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" fontId="2" fillId="0" borderId="0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vertical="center"/>
    </xf>
    <xf numFmtId="4" fontId="2" fillId="0" borderId="15" xfId="0" applyNumberFormat="1" applyFont="1" applyBorder="1" applyAlignment="1">
      <alignment horizontal="right" vertical="center"/>
    </xf>
    <xf numFmtId="4" fontId="2" fillId="0" borderId="16" xfId="0" applyNumberFormat="1" applyFont="1" applyBorder="1" applyAlignment="1">
      <alignment horizontal="right" vertical="center"/>
    </xf>
    <xf numFmtId="4" fontId="2" fillId="25" borderId="0" xfId="0" applyNumberFormat="1" applyFont="1" applyFill="1" applyBorder="1" applyAlignment="1">
      <alignment vertical="center"/>
    </xf>
    <xf numFmtId="4" fontId="2" fillId="0" borderId="13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4" fontId="2" fillId="0" borderId="17" xfId="0" applyNumberFormat="1" applyFont="1" applyBorder="1" applyAlignment="1">
      <alignment horizontal="right" vertical="center"/>
    </xf>
    <xf numFmtId="4" fontId="2" fillId="0" borderId="18" xfId="0" applyNumberFormat="1" applyFont="1" applyBorder="1" applyAlignment="1">
      <alignment horizontal="right" vertical="center"/>
    </xf>
    <xf numFmtId="0" fontId="7" fillId="26" borderId="10" xfId="0" applyFont="1" applyFill="1" applyBorder="1" applyAlignment="1">
      <alignment vertical="center"/>
    </xf>
    <xf numFmtId="0" fontId="8" fillId="26" borderId="11" xfId="0" applyFont="1" applyFill="1" applyBorder="1" applyAlignment="1">
      <alignment vertical="center"/>
    </xf>
    <xf numFmtId="0" fontId="2" fillId="26" borderId="11" xfId="0" applyFont="1" applyFill="1" applyBorder="1" applyAlignment="1">
      <alignment vertical="center"/>
    </xf>
    <xf numFmtId="4" fontId="7" fillId="26" borderId="19" xfId="0" applyNumberFormat="1" applyFont="1" applyFill="1" applyBorder="1" applyAlignment="1">
      <alignment horizontal="right" vertical="center"/>
    </xf>
    <xf numFmtId="4" fontId="7" fillId="26" borderId="20" xfId="0" applyNumberFormat="1" applyFont="1" applyFill="1" applyBorder="1" applyAlignment="1">
      <alignment horizontal="right" vertical="center"/>
    </xf>
    <xf numFmtId="4" fontId="8" fillId="25" borderId="0" xfId="0" applyNumberFormat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4" fontId="2" fillId="0" borderId="0" xfId="0" applyNumberFormat="1" applyFont="1"/>
    <xf numFmtId="0" fontId="5" fillId="24" borderId="10" xfId="0" applyFont="1" applyFill="1" applyBorder="1" applyAlignment="1">
      <alignment vertical="center"/>
    </xf>
    <xf numFmtId="0" fontId="8" fillId="24" borderId="11" xfId="0" applyFont="1" applyFill="1" applyBorder="1" applyAlignment="1">
      <alignment vertical="center"/>
    </xf>
    <xf numFmtId="0" fontId="8" fillId="24" borderId="12" xfId="0" applyFont="1" applyFill="1" applyBorder="1" applyAlignment="1">
      <alignment vertical="center" wrapText="1"/>
    </xf>
    <xf numFmtId="0" fontId="8" fillId="24" borderId="21" xfId="0" applyFont="1" applyFill="1" applyBorder="1" applyAlignment="1">
      <alignment horizontal="center" vertical="center" wrapText="1"/>
    </xf>
    <xf numFmtId="0" fontId="8" fillId="24" borderId="12" xfId="0" applyFont="1" applyFill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6" xfId="0" applyFont="1" applyBorder="1"/>
    <xf numFmtId="164" fontId="4" fillId="0" borderId="22" xfId="0" applyNumberFormat="1" applyFont="1" applyBorder="1"/>
    <xf numFmtId="3" fontId="5" fillId="0" borderId="23" xfId="0" applyNumberFormat="1" applyFont="1" applyBorder="1" applyAlignment="1">
      <alignment horizontal="right"/>
    </xf>
    <xf numFmtId="3" fontId="4" fillId="0" borderId="22" xfId="0" applyNumberFormat="1" applyFont="1" applyBorder="1" applyAlignment="1">
      <alignment horizontal="right"/>
    </xf>
    <xf numFmtId="3" fontId="4" fillId="0" borderId="23" xfId="0" applyNumberFormat="1" applyFont="1" applyBorder="1" applyAlignment="1">
      <alignment horizontal="right"/>
    </xf>
    <xf numFmtId="165" fontId="2" fillId="0" borderId="24" xfId="0" applyNumberFormat="1" applyFont="1" applyBorder="1"/>
    <xf numFmtId="49" fontId="4" fillId="0" borderId="13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4" fontId="4" fillId="0" borderId="14" xfId="0" applyNumberFormat="1" applyFont="1" applyBorder="1"/>
    <xf numFmtId="3" fontId="5" fillId="0" borderId="24" xfId="0" applyNumberFormat="1" applyFont="1" applyBorder="1" applyAlignment="1">
      <alignment horizontal="right"/>
    </xf>
    <xf numFmtId="3" fontId="4" fillId="0" borderId="14" xfId="0" applyNumberFormat="1" applyFont="1" applyBorder="1" applyAlignment="1">
      <alignment horizontal="right"/>
    </xf>
    <xf numFmtId="3" fontId="4" fillId="0" borderId="24" xfId="0" applyNumberFormat="1" applyFont="1" applyBorder="1" applyAlignment="1">
      <alignment horizontal="right"/>
    </xf>
    <xf numFmtId="0" fontId="5" fillId="26" borderId="10" xfId="0" applyFont="1" applyFill="1" applyBorder="1" applyAlignment="1">
      <alignment vertical="center"/>
    </xf>
    <xf numFmtId="49" fontId="5" fillId="26" borderId="11" xfId="0" applyNumberFormat="1" applyFont="1" applyFill="1" applyBorder="1" applyAlignment="1">
      <alignment horizontal="left" vertical="center"/>
    </xf>
    <xf numFmtId="0" fontId="5" fillId="26" borderId="11" xfId="0" applyFont="1" applyFill="1" applyBorder="1" applyAlignment="1">
      <alignment vertical="center"/>
    </xf>
    <xf numFmtId="164" fontId="4" fillId="26" borderId="12" xfId="0" applyNumberFormat="1" applyFont="1" applyFill="1" applyBorder="1"/>
    <xf numFmtId="3" fontId="5" fillId="26" borderId="21" xfId="0" applyNumberFormat="1" applyFont="1" applyFill="1" applyBorder="1" applyAlignment="1">
      <alignment horizontal="right" vertical="center"/>
    </xf>
    <xf numFmtId="165" fontId="5" fillId="26" borderId="2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5" fillId="24" borderId="21" xfId="0" applyFont="1" applyFill="1" applyBorder="1" applyAlignment="1">
      <alignment vertical="center" wrapText="1"/>
    </xf>
    <xf numFmtId="0" fontId="8" fillId="24" borderId="10" xfId="0" applyFont="1" applyFill="1" applyBorder="1" applyAlignment="1">
      <alignment vertical="center"/>
    </xf>
    <xf numFmtId="49" fontId="4" fillId="0" borderId="23" xfId="0" applyNumberFormat="1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3" fontId="5" fillId="26" borderId="12" xfId="0" applyNumberFormat="1" applyFont="1" applyFill="1" applyBorder="1" applyAlignment="1">
      <alignment horizontal="right" vertical="center"/>
    </xf>
    <xf numFmtId="0" fontId="3" fillId="0" borderId="18" xfId="0" applyFont="1" applyBorder="1" applyAlignment="1">
      <alignment horizontal="centerContinuous" vertical="top"/>
    </xf>
    <xf numFmtId="0" fontId="2" fillId="0" borderId="18" xfId="0" applyFont="1" applyBorder="1" applyAlignment="1">
      <alignment horizontal="centerContinuous"/>
    </xf>
    <xf numFmtId="0" fontId="8" fillId="24" borderId="25" xfId="0" applyFont="1" applyFill="1" applyBorder="1" applyAlignment="1">
      <alignment horizontal="left"/>
    </xf>
    <xf numFmtId="0" fontId="4" fillId="24" borderId="26" xfId="0" applyFont="1" applyFill="1" applyBorder="1" applyAlignment="1">
      <alignment horizontal="centerContinuous"/>
    </xf>
    <xf numFmtId="49" fontId="5" fillId="24" borderId="27" xfId="0" applyNumberFormat="1" applyFont="1" applyFill="1" applyBorder="1" applyAlignment="1">
      <alignment horizontal="left"/>
    </xf>
    <xf numFmtId="49" fontId="4" fillId="24" borderId="26" xfId="0" applyNumberFormat="1" applyFont="1" applyFill="1" applyBorder="1" applyAlignment="1">
      <alignment horizontal="centerContinuous"/>
    </xf>
    <xf numFmtId="0" fontId="4" fillId="0" borderId="28" xfId="0" applyFont="1" applyBorder="1"/>
    <xf numFmtId="49" fontId="4" fillId="0" borderId="29" xfId="0" applyNumberFormat="1" applyFont="1" applyBorder="1" applyAlignment="1">
      <alignment horizontal="left"/>
    </xf>
    <xf numFmtId="0" fontId="2" fillId="0" borderId="30" xfId="0" applyFont="1" applyBorder="1"/>
    <xf numFmtId="0" fontId="4" fillId="0" borderId="12" xfId="0" applyFont="1" applyBorder="1"/>
    <xf numFmtId="49" fontId="4" fillId="0" borderId="11" xfId="0" applyNumberFormat="1" applyFont="1" applyBorder="1"/>
    <xf numFmtId="49" fontId="4" fillId="0" borderId="12" xfId="0" applyNumberFormat="1" applyFont="1" applyBorder="1"/>
    <xf numFmtId="0" fontId="4" fillId="0" borderId="21" xfId="0" applyFont="1" applyBorder="1"/>
    <xf numFmtId="0" fontId="4" fillId="0" borderId="31" xfId="0" applyFont="1" applyBorder="1" applyAlignment="1">
      <alignment horizontal="left"/>
    </xf>
    <xf numFmtId="0" fontId="8" fillId="0" borderId="30" xfId="0" applyFont="1" applyBorder="1"/>
    <xf numFmtId="49" fontId="4" fillId="0" borderId="31" xfId="0" applyNumberFormat="1" applyFont="1" applyBorder="1" applyAlignment="1">
      <alignment horizontal="left"/>
    </xf>
    <xf numFmtId="49" fontId="8" fillId="24" borderId="30" xfId="0" applyNumberFormat="1" applyFont="1" applyFill="1" applyBorder="1"/>
    <xf numFmtId="49" fontId="2" fillId="24" borderId="12" xfId="0" applyNumberFormat="1" applyFont="1" applyFill="1" applyBorder="1"/>
    <xf numFmtId="49" fontId="8" fillId="24" borderId="11" xfId="0" applyNumberFormat="1" applyFont="1" applyFill="1" applyBorder="1"/>
    <xf numFmtId="49" fontId="2" fillId="24" borderId="11" xfId="0" applyNumberFormat="1" applyFont="1" applyFill="1" applyBorder="1"/>
    <xf numFmtId="0" fontId="4" fillId="0" borderId="21" xfId="0" applyFont="1" applyFill="1" applyBorder="1"/>
    <xf numFmtId="3" fontId="4" fillId="0" borderId="31" xfId="0" applyNumberFormat="1" applyFont="1" applyBorder="1" applyAlignment="1">
      <alignment horizontal="left"/>
    </xf>
    <xf numFmtId="0" fontId="2" fillId="0" borderId="0" xfId="0" applyFont="1" applyFill="1"/>
    <xf numFmtId="49" fontId="8" fillId="24" borderId="32" xfId="0" applyNumberFormat="1" applyFont="1" applyFill="1" applyBorder="1"/>
    <xf numFmtId="49" fontId="2" fillId="24" borderId="14" xfId="0" applyNumberFormat="1" applyFont="1" applyFill="1" applyBorder="1"/>
    <xf numFmtId="49" fontId="8" fillId="24" borderId="0" xfId="0" applyNumberFormat="1" applyFont="1" applyFill="1" applyBorder="1"/>
    <xf numFmtId="49" fontId="2" fillId="24" borderId="0" xfId="0" applyNumberFormat="1" applyFont="1" applyFill="1" applyBorder="1"/>
    <xf numFmtId="49" fontId="4" fillId="0" borderId="21" xfId="0" applyNumberFormat="1" applyFont="1" applyBorder="1" applyAlignment="1">
      <alignment horizontal="left"/>
    </xf>
    <xf numFmtId="0" fontId="4" fillId="0" borderId="33" xfId="0" applyFont="1" applyBorder="1"/>
    <xf numFmtId="0" fontId="4" fillId="0" borderId="21" xfId="0" applyNumberFormat="1" applyFont="1" applyBorder="1"/>
    <xf numFmtId="0" fontId="4" fillId="0" borderId="34" xfId="0" applyNumberFormat="1" applyFont="1" applyBorder="1" applyAlignment="1">
      <alignment horizontal="left"/>
    </xf>
    <xf numFmtId="0" fontId="2" fillId="0" borderId="0" xfId="0" applyNumberFormat="1" applyFont="1" applyBorder="1"/>
    <xf numFmtId="0" fontId="2" fillId="0" borderId="0" xfId="0" applyNumberFormat="1" applyFont="1"/>
    <xf numFmtId="0" fontId="4" fillId="0" borderId="34" xfId="0" applyFont="1" applyBorder="1" applyAlignment="1">
      <alignment horizontal="left"/>
    </xf>
    <xf numFmtId="0" fontId="2" fillId="0" borderId="0" xfId="0" applyFont="1" applyBorder="1"/>
    <xf numFmtId="0" fontId="4" fillId="0" borderId="21" xfId="0" applyFont="1" applyFill="1" applyBorder="1" applyAlignment="1"/>
    <xf numFmtId="0" fontId="4" fillId="0" borderId="34" xfId="0" applyFont="1" applyFill="1" applyBorder="1" applyAlignment="1"/>
    <xf numFmtId="0" fontId="2" fillId="0" borderId="0" xfId="0" applyFont="1" applyFill="1" applyBorder="1" applyAlignment="1"/>
    <xf numFmtId="0" fontId="4" fillId="0" borderId="21" xfId="0" applyFont="1" applyBorder="1" applyAlignment="1"/>
    <xf numFmtId="0" fontId="4" fillId="0" borderId="34" xfId="0" applyFont="1" applyBorder="1" applyAlignment="1"/>
    <xf numFmtId="3" fontId="2" fillId="0" borderId="0" xfId="0" applyNumberFormat="1" applyFont="1"/>
    <xf numFmtId="0" fontId="4" fillId="0" borderId="30" xfId="0" applyFont="1" applyBorder="1"/>
    <xf numFmtId="0" fontId="4" fillId="0" borderId="28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0" fontId="3" fillId="0" borderId="36" xfId="0" applyFont="1" applyBorder="1" applyAlignment="1">
      <alignment horizontal="centerContinuous" vertical="center"/>
    </xf>
    <xf numFmtId="0" fontId="7" fillId="0" borderId="37" xfId="0" applyFont="1" applyBorder="1" applyAlignment="1">
      <alignment horizontal="centerContinuous" vertical="center"/>
    </xf>
    <xf numFmtId="0" fontId="2" fillId="0" borderId="37" xfId="0" applyFont="1" applyBorder="1" applyAlignment="1">
      <alignment horizontal="centerContinuous" vertical="center"/>
    </xf>
    <xf numFmtId="0" fontId="2" fillId="0" borderId="38" xfId="0" applyFont="1" applyBorder="1" applyAlignment="1">
      <alignment horizontal="centerContinuous" vertical="center"/>
    </xf>
    <xf numFmtId="0" fontId="8" fillId="24" borderId="19" xfId="0" applyFont="1" applyFill="1" applyBorder="1" applyAlignment="1">
      <alignment horizontal="left"/>
    </xf>
    <xf numFmtId="0" fontId="2" fillId="24" borderId="20" xfId="0" applyFont="1" applyFill="1" applyBorder="1" applyAlignment="1">
      <alignment horizontal="left"/>
    </xf>
    <xf numFmtId="0" fontId="2" fillId="24" borderId="39" xfId="0" applyFont="1" applyFill="1" applyBorder="1" applyAlignment="1">
      <alignment horizontal="centerContinuous"/>
    </xf>
    <xf numFmtId="0" fontId="8" fillId="24" borderId="20" xfId="0" applyFont="1" applyFill="1" applyBorder="1" applyAlignment="1">
      <alignment horizontal="centerContinuous"/>
    </xf>
    <xf numFmtId="0" fontId="2" fillId="24" borderId="20" xfId="0" applyFont="1" applyFill="1" applyBorder="1" applyAlignment="1">
      <alignment horizontal="centerContinuous"/>
    </xf>
    <xf numFmtId="0" fontId="2" fillId="0" borderId="40" xfId="0" applyFont="1" applyBorder="1"/>
    <xf numFmtId="0" fontId="2" fillId="0" borderId="41" xfId="0" applyFont="1" applyBorder="1"/>
    <xf numFmtId="3" fontId="2" fillId="0" borderId="29" xfId="0" applyNumberFormat="1" applyFont="1" applyBorder="1"/>
    <xf numFmtId="0" fontId="2" fillId="0" borderId="25" xfId="0" applyFont="1" applyBorder="1"/>
    <xf numFmtId="3" fontId="2" fillId="0" borderId="27" xfId="0" applyNumberFormat="1" applyFont="1" applyBorder="1"/>
    <xf numFmtId="0" fontId="2" fillId="0" borderId="26" xfId="0" applyFont="1" applyBorder="1"/>
    <xf numFmtId="3" fontId="2" fillId="0" borderId="11" xfId="0" applyNumberFormat="1" applyFont="1" applyBorder="1"/>
    <xf numFmtId="0" fontId="2" fillId="0" borderId="12" xfId="0" applyFont="1" applyBorder="1"/>
    <xf numFmtId="0" fontId="2" fillId="0" borderId="42" xfId="0" applyFont="1" applyBorder="1"/>
    <xf numFmtId="0" fontId="2" fillId="0" borderId="41" xfId="0" applyFont="1" applyBorder="1" applyAlignment="1">
      <alignment shrinkToFit="1"/>
    </xf>
    <xf numFmtId="0" fontId="2" fillId="0" borderId="43" xfId="0" applyFont="1" applyBorder="1"/>
    <xf numFmtId="0" fontId="2" fillId="0" borderId="32" xfId="0" applyFont="1" applyBorder="1"/>
    <xf numFmtId="3" fontId="2" fillId="0" borderId="44" xfId="0" applyNumberFormat="1" applyFont="1" applyBorder="1"/>
    <xf numFmtId="0" fontId="2" fillId="0" borderId="45" xfId="0" applyFont="1" applyBorder="1"/>
    <xf numFmtId="3" fontId="2" fillId="0" borderId="46" xfId="0" applyNumberFormat="1" applyFont="1" applyBorder="1"/>
    <xf numFmtId="0" fontId="2" fillId="0" borderId="47" xfId="0" applyFont="1" applyBorder="1"/>
    <xf numFmtId="0" fontId="8" fillId="24" borderId="25" xfId="0" applyFont="1" applyFill="1" applyBorder="1"/>
    <xf numFmtId="0" fontId="8" fillId="24" borderId="27" xfId="0" applyFont="1" applyFill="1" applyBorder="1"/>
    <xf numFmtId="0" fontId="8" fillId="24" borderId="26" xfId="0" applyFont="1" applyFill="1" applyBorder="1"/>
    <xf numFmtId="0" fontId="8" fillId="24" borderId="48" xfId="0" applyFont="1" applyFill="1" applyBorder="1"/>
    <xf numFmtId="0" fontId="8" fillId="24" borderId="49" xfId="0" applyFont="1" applyFill="1" applyBorder="1"/>
    <xf numFmtId="0" fontId="2" fillId="0" borderId="14" xfId="0" applyFont="1" applyBorder="1"/>
    <xf numFmtId="0" fontId="2" fillId="0" borderId="13" xfId="0" applyFont="1" applyBorder="1"/>
    <xf numFmtId="0" fontId="2" fillId="0" borderId="50" xfId="0" applyFont="1" applyBorder="1"/>
    <xf numFmtId="0" fontId="2" fillId="0" borderId="0" xfId="0" applyFont="1" applyBorder="1" applyAlignment="1">
      <alignment horizontal="right"/>
    </xf>
    <xf numFmtId="166" fontId="2" fillId="0" borderId="0" xfId="0" applyNumberFormat="1" applyFont="1" applyBorder="1"/>
    <xf numFmtId="0" fontId="2" fillId="0" borderId="0" xfId="0" applyFont="1" applyFill="1" applyBorder="1"/>
    <xf numFmtId="0" fontId="2" fillId="0" borderId="51" xfId="0" applyFont="1" applyBorder="1"/>
    <xf numFmtId="0" fontId="2" fillId="0" borderId="52" xfId="0" applyFont="1" applyBorder="1"/>
    <xf numFmtId="0" fontId="2" fillId="0" borderId="53" xfId="0" applyFont="1" applyBorder="1"/>
    <xf numFmtId="0" fontId="2" fillId="0" borderId="16" xfId="0" applyFont="1" applyBorder="1"/>
    <xf numFmtId="165" fontId="2" fillId="0" borderId="22" xfId="0" applyNumberFormat="1" applyFont="1" applyBorder="1" applyAlignment="1">
      <alignment horizontal="right"/>
    </xf>
    <xf numFmtId="0" fontId="2" fillId="0" borderId="22" xfId="0" applyFont="1" applyBorder="1"/>
    <xf numFmtId="0" fontId="2" fillId="0" borderId="11" xfId="0" applyFont="1" applyBorder="1"/>
    <xf numFmtId="165" fontId="2" fillId="0" borderId="12" xfId="0" applyNumberFormat="1" applyFont="1" applyBorder="1" applyAlignment="1">
      <alignment horizontal="right"/>
    </xf>
    <xf numFmtId="0" fontId="7" fillId="24" borderId="45" xfId="0" applyFont="1" applyFill="1" applyBorder="1"/>
    <xf numFmtId="0" fontId="7" fillId="24" borderId="46" xfId="0" applyFont="1" applyFill="1" applyBorder="1"/>
    <xf numFmtId="0" fontId="7" fillId="24" borderId="47" xfId="0" applyFont="1" applyFill="1" applyBorder="1"/>
    <xf numFmtId="0" fontId="7" fillId="0" borderId="0" xfId="0" applyFont="1"/>
    <xf numFmtId="0" fontId="2" fillId="0" borderId="0" xfId="0" applyFont="1" applyAlignment="1">
      <alignment vertical="justify"/>
    </xf>
    <xf numFmtId="49" fontId="8" fillId="0" borderId="54" xfId="43" applyNumberFormat="1" applyFont="1" applyBorder="1"/>
    <xf numFmtId="49" fontId="2" fillId="0" borderId="54" xfId="43" applyNumberFormat="1" applyFont="1" applyBorder="1"/>
    <xf numFmtId="49" fontId="2" fillId="0" borderId="54" xfId="43" applyNumberFormat="1" applyFont="1" applyBorder="1" applyAlignment="1">
      <alignment horizontal="right"/>
    </xf>
    <xf numFmtId="0" fontId="2" fillId="0" borderId="55" xfId="43" applyFont="1" applyBorder="1"/>
    <xf numFmtId="49" fontId="2" fillId="0" borderId="54" xfId="0" applyNumberFormat="1" applyFont="1" applyBorder="1" applyAlignment="1">
      <alignment horizontal="left"/>
    </xf>
    <xf numFmtId="0" fontId="2" fillId="0" borderId="56" xfId="0" applyNumberFormat="1" applyFont="1" applyBorder="1"/>
    <xf numFmtId="49" fontId="8" fillId="0" borderId="57" xfId="43" applyNumberFormat="1" applyFont="1" applyBorder="1"/>
    <xf numFmtId="49" fontId="2" fillId="0" borderId="57" xfId="43" applyNumberFormat="1" applyFont="1" applyBorder="1"/>
    <xf numFmtId="49" fontId="2" fillId="0" borderId="57" xfId="43" applyNumberFormat="1" applyFont="1" applyBorder="1" applyAlignment="1">
      <alignment horizontal="right"/>
    </xf>
    <xf numFmtId="49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Border="1" applyAlignment="1">
      <alignment horizontal="centerContinuous"/>
    </xf>
    <xf numFmtId="49" fontId="8" fillId="24" borderId="19" xfId="0" applyNumberFormat="1" applyFont="1" applyFill="1" applyBorder="1" applyAlignment="1">
      <alignment horizontal="center"/>
    </xf>
    <xf numFmtId="0" fontId="8" fillId="24" borderId="20" xfId="0" applyFont="1" applyFill="1" applyBorder="1" applyAlignment="1">
      <alignment horizontal="center"/>
    </xf>
    <xf numFmtId="0" fontId="8" fillId="24" borderId="39" xfId="0" applyFont="1" applyFill="1" applyBorder="1" applyAlignment="1">
      <alignment horizontal="center"/>
    </xf>
    <xf numFmtId="0" fontId="8" fillId="24" borderId="58" xfId="0" applyFont="1" applyFill="1" applyBorder="1" applyAlignment="1">
      <alignment horizontal="center"/>
    </xf>
    <xf numFmtId="0" fontId="8" fillId="24" borderId="59" xfId="0" applyFont="1" applyFill="1" applyBorder="1" applyAlignment="1">
      <alignment horizontal="center"/>
    </xf>
    <xf numFmtId="0" fontId="8" fillId="24" borderId="60" xfId="0" applyFont="1" applyFill="1" applyBorder="1" applyAlignment="1">
      <alignment horizontal="center"/>
    </xf>
    <xf numFmtId="3" fontId="2" fillId="0" borderId="50" xfId="0" applyNumberFormat="1" applyFont="1" applyBorder="1"/>
    <xf numFmtId="0" fontId="8" fillId="24" borderId="19" xfId="0" applyFont="1" applyFill="1" applyBorder="1"/>
    <xf numFmtId="0" fontId="8" fillId="24" borderId="20" xfId="0" applyFont="1" applyFill="1" applyBorder="1"/>
    <xf numFmtId="3" fontId="8" fillId="24" borderId="39" xfId="0" applyNumberFormat="1" applyFont="1" applyFill="1" applyBorder="1"/>
    <xf numFmtId="3" fontId="8" fillId="24" borderId="58" xfId="0" applyNumberFormat="1" applyFont="1" applyFill="1" applyBorder="1"/>
    <xf numFmtId="3" fontId="8" fillId="24" borderId="59" xfId="0" applyNumberFormat="1" applyFont="1" applyFill="1" applyBorder="1"/>
    <xf numFmtId="3" fontId="8" fillId="24" borderId="60" xfId="0" applyNumberFormat="1" applyFont="1" applyFill="1" applyBorder="1"/>
    <xf numFmtId="3" fontId="4" fillId="0" borderId="0" xfId="0" applyNumberFormat="1" applyFont="1"/>
    <xf numFmtId="4" fontId="4" fillId="0" borderId="0" xfId="0" applyNumberFormat="1" applyFont="1"/>
    <xf numFmtId="0" fontId="2" fillId="0" borderId="0" xfId="43" applyFont="1"/>
    <xf numFmtId="0" fontId="12" fillId="0" borderId="0" xfId="43" applyFont="1" applyAlignment="1">
      <alignment horizontal="centerContinuous"/>
    </xf>
    <xf numFmtId="0" fontId="13" fillId="0" borderId="0" xfId="43" applyFont="1" applyAlignment="1">
      <alignment horizontal="centerContinuous"/>
    </xf>
    <xf numFmtId="0" fontId="13" fillId="0" borderId="0" xfId="43" applyFont="1" applyAlignment="1">
      <alignment horizontal="right"/>
    </xf>
    <xf numFmtId="0" fontId="2" fillId="0" borderId="54" xfId="43" applyFont="1" applyBorder="1"/>
    <xf numFmtId="0" fontId="4" fillId="0" borderId="55" xfId="43" applyFont="1" applyBorder="1" applyAlignment="1">
      <alignment horizontal="right"/>
    </xf>
    <xf numFmtId="49" fontId="2" fillId="0" borderId="54" xfId="43" applyNumberFormat="1" applyFont="1" applyBorder="1" applyAlignment="1">
      <alignment horizontal="left"/>
    </xf>
    <xf numFmtId="0" fontId="2" fillId="0" borderId="56" xfId="43" applyFont="1" applyBorder="1"/>
    <xf numFmtId="0" fontId="2" fillId="0" borderId="57" xfId="43" applyFont="1" applyBorder="1"/>
    <xf numFmtId="0" fontId="4" fillId="0" borderId="0" xfId="43" applyFont="1"/>
    <xf numFmtId="0" fontId="2" fillId="0" borderId="0" xfId="43" applyFont="1" applyAlignment="1">
      <alignment horizontal="right"/>
    </xf>
    <xf numFmtId="0" fontId="2" fillId="0" borderId="0" xfId="43" applyFont="1" applyAlignment="1"/>
    <xf numFmtId="49" fontId="4" fillId="24" borderId="21" xfId="43" applyNumberFormat="1" applyFont="1" applyFill="1" applyBorder="1"/>
    <xf numFmtId="0" fontId="4" fillId="24" borderId="12" xfId="43" applyFont="1" applyFill="1" applyBorder="1" applyAlignment="1">
      <alignment horizontal="center"/>
    </xf>
    <xf numFmtId="0" fontId="4" fillId="24" borderId="12" xfId="43" applyNumberFormat="1" applyFont="1" applyFill="1" applyBorder="1" applyAlignment="1">
      <alignment horizontal="center"/>
    </xf>
    <xf numFmtId="0" fontId="4" fillId="24" borderId="21" xfId="43" applyFont="1" applyFill="1" applyBorder="1" applyAlignment="1">
      <alignment horizontal="center"/>
    </xf>
    <xf numFmtId="0" fontId="4" fillId="24" borderId="21" xfId="43" applyFont="1" applyFill="1" applyBorder="1" applyAlignment="1">
      <alignment horizontal="center" wrapText="1"/>
    </xf>
    <xf numFmtId="0" fontId="8" fillId="0" borderId="24" xfId="43" applyFont="1" applyBorder="1" applyAlignment="1">
      <alignment horizontal="center"/>
    </xf>
    <xf numFmtId="49" fontId="8" fillId="0" borderId="24" xfId="43" applyNumberFormat="1" applyFont="1" applyBorder="1" applyAlignment="1">
      <alignment horizontal="left"/>
    </xf>
    <xf numFmtId="0" fontId="8" fillId="0" borderId="10" xfId="43" applyFont="1" applyBorder="1"/>
    <xf numFmtId="0" fontId="2" fillId="0" borderId="11" xfId="43" applyFont="1" applyBorder="1" applyAlignment="1">
      <alignment horizontal="center"/>
    </xf>
    <xf numFmtId="0" fontId="2" fillId="0" borderId="11" xfId="43" applyNumberFormat="1" applyFont="1" applyBorder="1" applyAlignment="1">
      <alignment horizontal="right"/>
    </xf>
    <xf numFmtId="0" fontId="2" fillId="0" borderId="12" xfId="43" applyNumberFormat="1" applyFont="1" applyBorder="1"/>
    <xf numFmtId="0" fontId="2" fillId="0" borderId="15" xfId="43" applyNumberFormat="1" applyFont="1" applyFill="1" applyBorder="1"/>
    <xf numFmtId="0" fontId="2" fillId="0" borderId="22" xfId="43" applyNumberFormat="1" applyFont="1" applyFill="1" applyBorder="1"/>
    <xf numFmtId="0" fontId="2" fillId="0" borderId="15" xfId="43" applyFont="1" applyFill="1" applyBorder="1"/>
    <xf numFmtId="0" fontId="2" fillId="0" borderId="22" xfId="43" applyFont="1" applyFill="1" applyBorder="1"/>
    <xf numFmtId="0" fontId="14" fillId="0" borderId="0" xfId="43" applyFont="1"/>
    <xf numFmtId="0" fontId="9" fillId="0" borderId="23" xfId="43" applyFont="1" applyBorder="1" applyAlignment="1">
      <alignment horizontal="center" vertical="top"/>
    </xf>
    <xf numFmtId="49" fontId="9" fillId="0" borderId="23" xfId="43" applyNumberFormat="1" applyFont="1" applyBorder="1" applyAlignment="1">
      <alignment horizontal="left" vertical="top"/>
    </xf>
    <xf numFmtId="0" fontId="9" fillId="0" borderId="23" xfId="43" applyFont="1" applyBorder="1" applyAlignment="1">
      <alignment vertical="top" wrapText="1"/>
    </xf>
    <xf numFmtId="49" fontId="9" fillId="0" borderId="23" xfId="43" applyNumberFormat="1" applyFont="1" applyBorder="1" applyAlignment="1">
      <alignment horizontal="center" shrinkToFit="1"/>
    </xf>
    <xf numFmtId="4" fontId="9" fillId="0" borderId="23" xfId="43" applyNumberFormat="1" applyFont="1" applyBorder="1" applyAlignment="1">
      <alignment horizontal="right"/>
    </xf>
    <xf numFmtId="4" fontId="9" fillId="0" borderId="23" xfId="43" applyNumberFormat="1" applyFont="1" applyBorder="1"/>
    <xf numFmtId="168" fontId="9" fillId="0" borderId="23" xfId="43" applyNumberFormat="1" applyFont="1" applyBorder="1"/>
    <xf numFmtId="4" fontId="9" fillId="0" borderId="22" xfId="43" applyNumberFormat="1" applyFont="1" applyBorder="1"/>
    <xf numFmtId="0" fontId="4" fillId="0" borderId="24" xfId="43" applyFont="1" applyBorder="1" applyAlignment="1">
      <alignment horizontal="center"/>
    </xf>
    <xf numFmtId="49" fontId="4" fillId="0" borderId="24" xfId="43" applyNumberFormat="1" applyFont="1" applyBorder="1" applyAlignment="1">
      <alignment horizontal="left"/>
    </xf>
    <xf numFmtId="4" fontId="2" fillId="0" borderId="14" xfId="43" applyNumberFormat="1" applyFont="1" applyBorder="1"/>
    <xf numFmtId="0" fontId="17" fillId="0" borderId="0" xfId="43" applyFont="1" applyAlignment="1">
      <alignment wrapText="1"/>
    </xf>
    <xf numFmtId="49" fontId="4" fillId="0" borderId="24" xfId="43" applyNumberFormat="1" applyFont="1" applyBorder="1" applyAlignment="1">
      <alignment horizontal="right"/>
    </xf>
    <xf numFmtId="4" fontId="18" fillId="27" borderId="61" xfId="43" applyNumberFormat="1" applyFont="1" applyFill="1" applyBorder="1" applyAlignment="1">
      <alignment horizontal="right" wrapText="1"/>
    </xf>
    <xf numFmtId="0" fontId="18" fillId="27" borderId="13" xfId="43" applyFont="1" applyFill="1" applyBorder="1" applyAlignment="1">
      <alignment horizontal="left" wrapText="1"/>
    </xf>
    <xf numFmtId="0" fontId="18" fillId="0" borderId="14" xfId="0" applyFont="1" applyBorder="1" applyAlignment="1">
      <alignment horizontal="right"/>
    </xf>
    <xf numFmtId="0" fontId="2" fillId="0" borderId="13" xfId="43" applyFont="1" applyBorder="1"/>
    <xf numFmtId="0" fontId="2" fillId="0" borderId="0" xfId="43" applyFont="1" applyBorder="1"/>
    <xf numFmtId="0" fontId="2" fillId="24" borderId="21" xfId="43" applyFont="1" applyFill="1" applyBorder="1" applyAlignment="1">
      <alignment horizontal="center"/>
    </xf>
    <xf numFmtId="49" fontId="20" fillId="24" borderId="21" xfId="43" applyNumberFormat="1" applyFont="1" applyFill="1" applyBorder="1" applyAlignment="1">
      <alignment horizontal="left"/>
    </xf>
    <xf numFmtId="0" fontId="20" fillId="24" borderId="10" xfId="43" applyFont="1" applyFill="1" applyBorder="1"/>
    <xf numFmtId="0" fontId="2" fillId="24" borderId="11" xfId="43" applyFont="1" applyFill="1" applyBorder="1" applyAlignment="1">
      <alignment horizontal="center"/>
    </xf>
    <xf numFmtId="4" fontId="2" fillId="24" borderId="11" xfId="43" applyNumberFormat="1" applyFont="1" applyFill="1" applyBorder="1" applyAlignment="1">
      <alignment horizontal="right"/>
    </xf>
    <xf numFmtId="4" fontId="2" fillId="24" borderId="12" xfId="43" applyNumberFormat="1" applyFont="1" applyFill="1" applyBorder="1" applyAlignment="1">
      <alignment horizontal="right"/>
    </xf>
    <xf numFmtId="4" fontId="8" fillId="24" borderId="21" xfId="43" applyNumberFormat="1" applyFont="1" applyFill="1" applyBorder="1"/>
    <xf numFmtId="0" fontId="2" fillId="24" borderId="11" xfId="43" applyFont="1" applyFill="1" applyBorder="1"/>
    <xf numFmtId="4" fontId="8" fillId="24" borderId="12" xfId="43" applyNumberFormat="1" applyFont="1" applyFill="1" applyBorder="1"/>
    <xf numFmtId="3" fontId="2" fillId="0" borderId="0" xfId="43" applyNumberFormat="1" applyFont="1"/>
    <xf numFmtId="0" fontId="21" fillId="0" borderId="0" xfId="43" applyFont="1" applyAlignment="1"/>
    <xf numFmtId="0" fontId="22" fillId="0" borderId="0" xfId="43" applyFont="1" applyBorder="1"/>
    <xf numFmtId="3" fontId="22" fillId="0" borderId="0" xfId="43" applyNumberFormat="1" applyFont="1" applyBorder="1" applyAlignment="1">
      <alignment horizontal="right"/>
    </xf>
    <xf numFmtId="4" fontId="22" fillId="0" borderId="0" xfId="43" applyNumberFormat="1" applyFont="1" applyBorder="1"/>
    <xf numFmtId="0" fontId="21" fillId="0" borderId="0" xfId="43" applyFont="1" applyBorder="1" applyAlignment="1"/>
    <xf numFmtId="0" fontId="2" fillId="0" borderId="0" xfId="43" applyFont="1" applyBorder="1" applyAlignment="1">
      <alignment horizontal="right"/>
    </xf>
    <xf numFmtId="49" fontId="4" fillId="0" borderId="32" xfId="0" applyNumberFormat="1" applyFont="1" applyBorder="1"/>
    <xf numFmtId="3" fontId="2" fillId="0" borderId="14" xfId="0" applyNumberFormat="1" applyFont="1" applyBorder="1"/>
    <xf numFmtId="3" fontId="2" fillId="0" borderId="24" xfId="0" applyNumberFormat="1" applyFont="1" applyBorder="1"/>
    <xf numFmtId="3" fontId="2" fillId="0" borderId="62" xfId="0" applyNumberFormat="1" applyFont="1" applyBorder="1"/>
    <xf numFmtId="3" fontId="17" fillId="0" borderId="0" xfId="43" applyNumberFormat="1" applyFont="1" applyAlignment="1">
      <alignment wrapText="1"/>
    </xf>
    <xf numFmtId="0" fontId="28" fillId="25" borderId="0" xfId="0" applyFont="1" applyFill="1" applyBorder="1" applyAlignment="1">
      <alignment horizontal="left"/>
    </xf>
    <xf numFmtId="0" fontId="28" fillId="25" borderId="0" xfId="0" applyFont="1" applyFill="1" applyBorder="1"/>
    <xf numFmtId="164" fontId="28" fillId="25" borderId="0" xfId="0" applyNumberFormat="1" applyFont="1" applyFill="1" applyBorder="1"/>
    <xf numFmtId="3" fontId="26" fillId="25" borderId="0" xfId="0" applyNumberFormat="1" applyFont="1" applyFill="1" applyBorder="1" applyAlignment="1">
      <alignment horizontal="right"/>
    </xf>
    <xf numFmtId="0" fontId="23" fillId="25" borderId="0" xfId="0" applyFont="1" applyFill="1" applyBorder="1"/>
    <xf numFmtId="0" fontId="24" fillId="25" borderId="0" xfId="0" applyFont="1" applyFill="1" applyBorder="1" applyAlignment="1">
      <alignment horizontal="left"/>
    </xf>
    <xf numFmtId="0" fontId="25" fillId="25" borderId="0" xfId="0" applyFont="1" applyFill="1" applyBorder="1" applyAlignment="1">
      <alignment horizontal="center"/>
    </xf>
    <xf numFmtId="0" fontId="23" fillId="25" borderId="0" xfId="0" applyFont="1" applyFill="1" applyBorder="1" applyAlignment="1"/>
    <xf numFmtId="0" fontId="26" fillId="25" borderId="0" xfId="0" applyFont="1" applyFill="1" applyBorder="1" applyAlignment="1">
      <alignment vertical="center"/>
    </xf>
    <xf numFmtId="0" fontId="27" fillId="25" borderId="0" xfId="0" applyFont="1" applyFill="1" applyBorder="1" applyAlignment="1">
      <alignment vertical="center"/>
    </xf>
    <xf numFmtId="0" fontId="27" fillId="25" borderId="0" xfId="0" applyFont="1" applyFill="1" applyBorder="1" applyAlignment="1">
      <alignment horizontal="center" vertical="center" wrapText="1"/>
    </xf>
    <xf numFmtId="4" fontId="27" fillId="25" borderId="0" xfId="0" applyNumberFormat="1" applyFont="1" applyFill="1" applyBorder="1" applyAlignment="1">
      <alignment horizontal="center" vertical="center"/>
    </xf>
    <xf numFmtId="49" fontId="28" fillId="25" borderId="0" xfId="0" applyNumberFormat="1" applyFont="1" applyFill="1" applyBorder="1" applyAlignment="1">
      <alignment horizontal="left"/>
    </xf>
    <xf numFmtId="165" fontId="28" fillId="25" borderId="0" xfId="0" applyNumberFormat="1" applyFont="1" applyFill="1" applyBorder="1"/>
    <xf numFmtId="3" fontId="28" fillId="25" borderId="0" xfId="0" applyNumberFormat="1" applyFont="1" applyFill="1" applyBorder="1" applyAlignment="1">
      <alignment horizontal="right"/>
    </xf>
    <xf numFmtId="49" fontId="26" fillId="25" borderId="0" xfId="0" applyNumberFormat="1" applyFont="1" applyFill="1" applyBorder="1" applyAlignment="1">
      <alignment horizontal="left" vertical="center"/>
    </xf>
    <xf numFmtId="3" fontId="26" fillId="25" borderId="0" xfId="0" applyNumberFormat="1" applyFont="1" applyFill="1" applyBorder="1" applyAlignment="1">
      <alignment horizontal="right" vertical="center"/>
    </xf>
    <xf numFmtId="0" fontId="27" fillId="25" borderId="0" xfId="0" applyFont="1" applyFill="1" applyBorder="1" applyAlignment="1">
      <alignment vertical="center" wrapText="1"/>
    </xf>
    <xf numFmtId="49" fontId="4" fillId="0" borderId="28" xfId="0" applyNumberFormat="1" applyFont="1" applyBorder="1" applyAlignment="1">
      <alignment horizontal="left"/>
    </xf>
    <xf numFmtId="0" fontId="10" fillId="0" borderId="0" xfId="43" applyFont="1"/>
    <xf numFmtId="0" fontId="0" fillId="0" borderId="0" xfId="38" applyFont="1"/>
    <xf numFmtId="2" fontId="0" fillId="0" borderId="0" xfId="38" applyNumberFormat="1" applyFont="1" applyAlignment="1">
      <alignment horizontal="right"/>
    </xf>
    <xf numFmtId="0" fontId="0" fillId="0" borderId="0" xfId="38" applyFont="1" applyAlignment="1">
      <alignment horizontal="right"/>
    </xf>
    <xf numFmtId="0" fontId="32" fillId="0" borderId="0" xfId="38" applyFont="1" applyAlignment="1">
      <alignment horizontal="right"/>
    </xf>
    <xf numFmtId="0" fontId="32" fillId="0" borderId="0" xfId="38" applyFont="1"/>
    <xf numFmtId="2" fontId="0" fillId="0" borderId="0" xfId="38" applyNumberFormat="1" applyFont="1"/>
    <xf numFmtId="2" fontId="32" fillId="0" borderId="0" xfId="38" applyNumberFormat="1" applyFont="1"/>
    <xf numFmtId="2" fontId="29" fillId="0" borderId="0" xfId="38" applyNumberFormat="1" applyFont="1" applyAlignment="1">
      <alignment horizontal="right"/>
    </xf>
    <xf numFmtId="2" fontId="29" fillId="0" borderId="0" xfId="38" applyNumberFormat="1" applyFont="1"/>
    <xf numFmtId="0" fontId="33" fillId="0" borderId="0" xfId="38" applyFont="1"/>
    <xf numFmtId="2" fontId="33" fillId="0" borderId="0" xfId="38" applyNumberFormat="1" applyFont="1" applyAlignment="1">
      <alignment horizontal="right"/>
    </xf>
    <xf numFmtId="4" fontId="33" fillId="0" borderId="0" xfId="38" applyNumberFormat="1" applyFont="1" applyAlignment="1">
      <alignment horizontal="right"/>
    </xf>
    <xf numFmtId="4" fontId="34" fillId="0" borderId="0" xfId="38" applyNumberFormat="1" applyFont="1" applyAlignment="1">
      <alignment horizontal="right"/>
    </xf>
    <xf numFmtId="0" fontId="29" fillId="0" borderId="0" xfId="38" applyFont="1"/>
    <xf numFmtId="4" fontId="29" fillId="0" borderId="0" xfId="38" applyNumberFormat="1" applyFont="1" applyAlignment="1">
      <alignment horizontal="right"/>
    </xf>
    <xf numFmtId="2" fontId="33" fillId="0" borderId="0" xfId="38" applyNumberFormat="1" applyFont="1"/>
    <xf numFmtId="1" fontId="33" fillId="0" borderId="0" xfId="38" applyNumberFormat="1" applyFont="1" applyAlignment="1">
      <alignment horizontal="right"/>
    </xf>
    <xf numFmtId="0" fontId="34" fillId="0" borderId="0" xfId="38" applyFont="1"/>
    <xf numFmtId="1" fontId="0" fillId="0" borderId="0" xfId="38" applyNumberFormat="1" applyFont="1" applyAlignment="1">
      <alignment horizontal="right"/>
    </xf>
    <xf numFmtId="4" fontId="32" fillId="0" borderId="0" xfId="38" applyNumberFormat="1" applyFont="1" applyAlignment="1">
      <alignment horizontal="right"/>
    </xf>
    <xf numFmtId="4" fontId="0" fillId="0" borderId="0" xfId="38" applyNumberFormat="1" applyFont="1" applyAlignment="1">
      <alignment horizontal="right"/>
    </xf>
    <xf numFmtId="4" fontId="0" fillId="0" borderId="0" xfId="38" applyNumberFormat="1" applyFont="1"/>
    <xf numFmtId="2" fontId="33" fillId="0" borderId="0" xfId="44" applyNumberFormat="1" applyAlignment="1">
      <alignment horizontal="right"/>
    </xf>
    <xf numFmtId="0" fontId="33" fillId="0" borderId="0" xfId="45" applyFont="1"/>
    <xf numFmtId="0" fontId="33" fillId="0" borderId="0" xfId="38" applyFont="1" applyAlignment="1">
      <alignment horizontal="right"/>
    </xf>
    <xf numFmtId="4" fontId="33" fillId="0" borderId="0" xfId="44" applyNumberFormat="1" applyAlignment="1">
      <alignment horizontal="right"/>
    </xf>
    <xf numFmtId="3" fontId="33" fillId="0" borderId="0" xfId="44" applyNumberFormat="1"/>
    <xf numFmtId="0" fontId="33" fillId="0" borderId="0" xfId="44"/>
    <xf numFmtId="0" fontId="29" fillId="0" borderId="0" xfId="44" applyFont="1"/>
    <xf numFmtId="4" fontId="33" fillId="0" borderId="0" xfId="38" applyNumberFormat="1" applyFont="1"/>
    <xf numFmtId="169" fontId="0" fillId="0" borderId="0" xfId="38" applyNumberFormat="1" applyFont="1" applyAlignment="1">
      <alignment horizontal="right"/>
    </xf>
    <xf numFmtId="0" fontId="33" fillId="0" borderId="0" xfId="38" applyFont="1" applyAlignment="1">
      <alignment horizontal="left"/>
    </xf>
    <xf numFmtId="0" fontId="33" fillId="0" borderId="0" xfId="38" applyFont="1" applyBorder="1"/>
    <xf numFmtId="0" fontId="33" fillId="0" borderId="0" xfId="38" applyFont="1" applyBorder="1" applyAlignment="1">
      <alignment horizontal="left"/>
    </xf>
    <xf numFmtId="4" fontId="29" fillId="0" borderId="0" xfId="38" applyNumberFormat="1" applyFont="1" applyFill="1" applyAlignment="1">
      <alignment horizontal="right"/>
    </xf>
    <xf numFmtId="2" fontId="33" fillId="0" borderId="0" xfId="38" applyNumberFormat="1" applyFont="1" applyFill="1" applyAlignment="1">
      <alignment horizontal="right"/>
    </xf>
    <xf numFmtId="4" fontId="33" fillId="0" borderId="0" xfId="38" applyNumberFormat="1" applyFont="1" applyFill="1" applyAlignment="1">
      <alignment horizontal="right"/>
    </xf>
    <xf numFmtId="0" fontId="33" fillId="0" borderId="0" xfId="38" applyFont="1" applyFill="1"/>
    <xf numFmtId="2" fontId="29" fillId="0" borderId="0" xfId="44" applyNumberFormat="1" applyFont="1" applyAlignment="1">
      <alignment horizontal="right"/>
    </xf>
    <xf numFmtId="4" fontId="29" fillId="0" borderId="0" xfId="38" applyNumberFormat="1" applyFont="1"/>
    <xf numFmtId="4" fontId="29" fillId="0" borderId="0" xfId="44" applyNumberFormat="1" applyFont="1" applyAlignment="1">
      <alignment horizontal="right"/>
    </xf>
    <xf numFmtId="3" fontId="29" fillId="0" borderId="0" xfId="44" applyNumberFormat="1" applyFont="1"/>
    <xf numFmtId="0" fontId="32" fillId="0" borderId="0" xfId="44" applyFont="1"/>
    <xf numFmtId="3" fontId="33" fillId="0" borderId="0" xfId="38" applyNumberFormat="1" applyFont="1"/>
    <xf numFmtId="2" fontId="29" fillId="0" borderId="0" xfId="42" applyNumberFormat="1" applyAlignment="1">
      <alignment horizontal="right"/>
    </xf>
    <xf numFmtId="4" fontId="29" fillId="0" borderId="0" xfId="41" applyNumberFormat="1" applyFont="1" applyAlignment="1">
      <alignment horizontal="right"/>
    </xf>
    <xf numFmtId="1" fontId="33" fillId="0" borderId="0" xfId="41" applyNumberFormat="1" applyFont="1" applyAlignment="1">
      <alignment horizontal="left"/>
    </xf>
    <xf numFmtId="2" fontId="32" fillId="0" borderId="0" xfId="38" applyNumberFormat="1" applyFont="1" applyAlignment="1">
      <alignment horizontal="right"/>
    </xf>
    <xf numFmtId="0" fontId="33" fillId="0" borderId="0" xfId="41" applyFont="1"/>
    <xf numFmtId="0" fontId="32" fillId="0" borderId="0" xfId="40" applyFont="1"/>
    <xf numFmtId="4" fontId="34" fillId="0" borderId="0" xfId="38" applyNumberFormat="1" applyFont="1"/>
    <xf numFmtId="2" fontId="33" fillId="0" borderId="0" xfId="40" applyNumberFormat="1" applyAlignment="1">
      <alignment horizontal="right"/>
    </xf>
    <xf numFmtId="0" fontId="33" fillId="0" borderId="0" xfId="40"/>
    <xf numFmtId="0" fontId="33" fillId="0" borderId="0" xfId="40" applyFont="1"/>
    <xf numFmtId="0" fontId="29" fillId="0" borderId="0" xfId="38" applyFont="1" applyAlignment="1">
      <alignment horizontal="right"/>
    </xf>
    <xf numFmtId="0" fontId="35" fillId="0" borderId="0" xfId="38" applyFont="1"/>
    <xf numFmtId="0" fontId="0" fillId="0" borderId="0" xfId="38" applyNumberFormat="1" applyFont="1" applyAlignment="1">
      <alignment horizontal="right"/>
    </xf>
    <xf numFmtId="170" fontId="0" fillId="0" borderId="0" xfId="0" applyNumberFormat="1" applyAlignment="1">
      <alignment horizontal="right"/>
    </xf>
    <xf numFmtId="171" fontId="0" fillId="0" borderId="0" xfId="0" applyNumberFormat="1" applyAlignment="1">
      <alignment horizontal="center"/>
    </xf>
    <xf numFmtId="49" fontId="0" fillId="0" borderId="0" xfId="0" applyNumberFormat="1"/>
    <xf numFmtId="170" fontId="36" fillId="0" borderId="28" xfId="0" applyNumberFormat="1" applyFont="1" applyBorder="1" applyAlignment="1">
      <alignment horizontal="right"/>
    </xf>
    <xf numFmtId="171" fontId="0" fillId="0" borderId="28" xfId="0" applyNumberFormat="1" applyBorder="1" applyAlignment="1">
      <alignment horizontal="center"/>
    </xf>
    <xf numFmtId="0" fontId="0" fillId="0" borderId="28" xfId="0" applyBorder="1"/>
    <xf numFmtId="49" fontId="0" fillId="0" borderId="28" xfId="0" applyNumberFormat="1" applyBorder="1"/>
    <xf numFmtId="170" fontId="36" fillId="0" borderId="24" xfId="0" applyNumberFormat="1" applyFont="1" applyBorder="1" applyAlignment="1">
      <alignment horizontal="right"/>
    </xf>
    <xf numFmtId="171" fontId="0" fillId="0" borderId="24" xfId="0" applyNumberFormat="1" applyBorder="1" applyAlignment="1">
      <alignment horizontal="center"/>
    </xf>
    <xf numFmtId="0" fontId="37" fillId="0" borderId="24" xfId="0" applyFont="1" applyBorder="1"/>
    <xf numFmtId="49" fontId="0" fillId="0" borderId="24" xfId="0" applyNumberFormat="1" applyBorder="1"/>
    <xf numFmtId="170" fontId="0" fillId="0" borderId="0" xfId="0" applyNumberFormat="1"/>
    <xf numFmtId="170" fontId="38" fillId="0" borderId="24" xfId="0" applyNumberFormat="1" applyFont="1" applyBorder="1" applyAlignment="1">
      <alignment horizontal="right"/>
    </xf>
    <xf numFmtId="0" fontId="39" fillId="0" borderId="24" xfId="0" applyFont="1" applyBorder="1"/>
    <xf numFmtId="0" fontId="37" fillId="0" borderId="28" xfId="0" applyFont="1" applyBorder="1"/>
    <xf numFmtId="172" fontId="37" fillId="0" borderId="24" xfId="0" applyNumberFormat="1" applyFont="1" applyBorder="1" applyAlignment="1">
      <alignment horizontal="center"/>
    </xf>
    <xf numFmtId="0" fontId="40" fillId="0" borderId="24" xfId="0" applyFont="1" applyBorder="1"/>
    <xf numFmtId="0" fontId="41" fillId="0" borderId="24" xfId="0" applyFont="1" applyBorder="1" applyAlignment="1">
      <alignment horizontal="justify"/>
    </xf>
    <xf numFmtId="173" fontId="37" fillId="0" borderId="24" xfId="0" applyNumberFormat="1" applyFont="1" applyBorder="1" applyAlignment="1">
      <alignment horizontal="center"/>
    </xf>
    <xf numFmtId="174" fontId="37" fillId="0" borderId="24" xfId="0" applyNumberFormat="1" applyFont="1" applyBorder="1" applyAlignment="1">
      <alignment horizontal="center"/>
    </xf>
    <xf numFmtId="175" fontId="37" fillId="0" borderId="24" xfId="0" applyNumberFormat="1" applyFont="1" applyBorder="1" applyAlignment="1">
      <alignment horizontal="center"/>
    </xf>
    <xf numFmtId="49" fontId="40" fillId="0" borderId="24" xfId="0" applyNumberFormat="1" applyFont="1" applyBorder="1"/>
    <xf numFmtId="0" fontId="42" fillId="0" borderId="24" xfId="0" applyFont="1" applyBorder="1"/>
    <xf numFmtId="173" fontId="37" fillId="0" borderId="28" xfId="0" applyNumberFormat="1" applyFont="1" applyBorder="1" applyAlignment="1">
      <alignment horizontal="center"/>
    </xf>
    <xf numFmtId="171" fontId="37" fillId="0" borderId="24" xfId="0" applyNumberFormat="1" applyFont="1" applyBorder="1" applyAlignment="1">
      <alignment horizontal="center"/>
    </xf>
    <xf numFmtId="0" fontId="37" fillId="0" borderId="24" xfId="0" applyFont="1" applyBorder="1" applyAlignment="1">
      <alignment wrapText="1"/>
    </xf>
    <xf numFmtId="49" fontId="37" fillId="0" borderId="24" xfId="0" applyNumberFormat="1" applyFont="1" applyBorder="1" applyAlignment="1">
      <alignment horizontal="center"/>
    </xf>
    <xf numFmtId="176" fontId="37" fillId="0" borderId="24" xfId="0" applyNumberFormat="1" applyFont="1" applyBorder="1" applyAlignment="1">
      <alignment horizontal="center"/>
    </xf>
    <xf numFmtId="0" fontId="32" fillId="0" borderId="0" xfId="0" applyFont="1"/>
    <xf numFmtId="0" fontId="40" fillId="0" borderId="0" xfId="0" applyFont="1" applyAlignment="1">
      <alignment horizontal="center"/>
    </xf>
    <xf numFmtId="16" fontId="40" fillId="0" borderId="0" xfId="0" applyNumberFormat="1" applyFont="1" applyAlignment="1">
      <alignment horizontal="center"/>
    </xf>
    <xf numFmtId="0" fontId="32" fillId="0" borderId="0" xfId="0" applyFont="1" applyBorder="1"/>
    <xf numFmtId="170" fontId="44" fillId="0" borderId="24" xfId="0" applyNumberFormat="1" applyFont="1" applyBorder="1" applyAlignment="1">
      <alignment horizontal="right"/>
    </xf>
    <xf numFmtId="171" fontId="40" fillId="0" borderId="24" xfId="0" applyNumberFormat="1" applyFont="1" applyBorder="1" applyAlignment="1">
      <alignment horizontal="center"/>
    </xf>
    <xf numFmtId="0" fontId="45" fillId="0" borderId="24" xfId="0" applyFont="1" applyBorder="1" applyAlignment="1">
      <alignment horizontal="justify"/>
    </xf>
    <xf numFmtId="49" fontId="45" fillId="0" borderId="24" xfId="0" applyNumberFormat="1" applyFont="1" applyBorder="1" applyAlignment="1">
      <alignment horizontal="center"/>
    </xf>
    <xf numFmtId="0" fontId="41" fillId="0" borderId="28" xfId="0" applyFont="1" applyBorder="1" applyAlignment="1">
      <alignment horizontal="justify"/>
    </xf>
    <xf numFmtId="49" fontId="41" fillId="0" borderId="24" xfId="0" applyNumberFormat="1" applyFont="1" applyBorder="1" applyAlignment="1">
      <alignment horizontal="center" vertical="top"/>
    </xf>
    <xf numFmtId="49" fontId="46" fillId="0" borderId="24" xfId="0" applyNumberFormat="1" applyFont="1" applyBorder="1"/>
    <xf numFmtId="0" fontId="41" fillId="0" borderId="24" xfId="0" applyFont="1" applyBorder="1" applyAlignment="1">
      <alignment horizontal="left" indent="1"/>
    </xf>
    <xf numFmtId="171" fontId="37" fillId="0" borderId="28" xfId="0" applyNumberFormat="1" applyFont="1" applyBorder="1" applyAlignment="1">
      <alignment horizontal="center"/>
    </xf>
    <xf numFmtId="49" fontId="46" fillId="0" borderId="28" xfId="0" applyNumberFormat="1" applyFont="1" applyBorder="1"/>
    <xf numFmtId="49" fontId="37" fillId="0" borderId="28" xfId="0" applyNumberFormat="1" applyFont="1" applyBorder="1" applyAlignment="1">
      <alignment horizontal="center"/>
    </xf>
    <xf numFmtId="0" fontId="37" fillId="0" borderId="28" xfId="0" applyFont="1" applyBorder="1" applyAlignment="1">
      <alignment wrapText="1"/>
    </xf>
    <xf numFmtId="0" fontId="37" fillId="0" borderId="24" xfId="0" applyFont="1" applyBorder="1" applyAlignment="1">
      <alignment horizontal="left" indent="1"/>
    </xf>
    <xf numFmtId="0" fontId="41" fillId="0" borderId="24" xfId="0" applyFont="1" applyBorder="1" applyAlignment="1">
      <alignment wrapText="1" shrinkToFit="1"/>
    </xf>
    <xf numFmtId="49" fontId="46" fillId="0" borderId="24" xfId="0" applyNumberFormat="1" applyFont="1" applyBorder="1" applyAlignment="1">
      <alignment horizontal="left" indent="1"/>
    </xf>
    <xf numFmtId="170" fontId="36" fillId="0" borderId="23" xfId="0" applyNumberFormat="1" applyFont="1" applyBorder="1" applyAlignment="1">
      <alignment horizontal="right"/>
    </xf>
    <xf numFmtId="171" fontId="37" fillId="0" borderId="23" xfId="0" applyNumberFormat="1" applyFont="1" applyBorder="1" applyAlignment="1">
      <alignment horizontal="center"/>
    </xf>
    <xf numFmtId="0" fontId="41" fillId="0" borderId="23" xfId="0" applyFont="1" applyBorder="1" applyAlignment="1">
      <alignment horizontal="justify"/>
    </xf>
    <xf numFmtId="49" fontId="37" fillId="0" borderId="23" xfId="0" applyNumberFormat="1" applyFont="1" applyBorder="1" applyAlignment="1">
      <alignment horizontal="center"/>
    </xf>
    <xf numFmtId="171" fontId="41" fillId="0" borderId="24" xfId="0" applyNumberFormat="1" applyFont="1" applyBorder="1" applyAlignment="1">
      <alignment horizontal="center"/>
    </xf>
    <xf numFmtId="170" fontId="36" fillId="0" borderId="13" xfId="0" applyNumberFormat="1" applyFont="1" applyBorder="1" applyAlignment="1">
      <alignment horizontal="right"/>
    </xf>
    <xf numFmtId="176" fontId="37" fillId="0" borderId="0" xfId="0" applyNumberFormat="1" applyFont="1"/>
    <xf numFmtId="171" fontId="37" fillId="0" borderId="0" xfId="0" applyNumberFormat="1" applyFont="1" applyBorder="1" applyAlignment="1">
      <alignment horizontal="center"/>
    </xf>
    <xf numFmtId="0" fontId="37" fillId="0" borderId="0" xfId="0" applyFont="1" applyAlignment="1">
      <alignment horizontal="center"/>
    </xf>
    <xf numFmtId="16" fontId="37" fillId="0" borderId="0" xfId="0" applyNumberFormat="1" applyFont="1" applyAlignment="1">
      <alignment horizontal="center"/>
    </xf>
    <xf numFmtId="0" fontId="0" fillId="0" borderId="0" xfId="0" applyBorder="1"/>
    <xf numFmtId="49" fontId="41" fillId="0" borderId="24" xfId="0" applyNumberFormat="1" applyFont="1" applyBorder="1" applyAlignment="1">
      <alignment horizontal="center"/>
    </xf>
    <xf numFmtId="49" fontId="41" fillId="0" borderId="28" xfId="0" applyNumberFormat="1" applyFont="1" applyBorder="1" applyAlignment="1">
      <alignment horizontal="center"/>
    </xf>
    <xf numFmtId="49" fontId="37" fillId="0" borderId="24" xfId="0" applyNumberFormat="1" applyFont="1" applyBorder="1" applyAlignment="1">
      <alignment horizontal="center" vertical="top"/>
    </xf>
    <xf numFmtId="170" fontId="36" fillId="0" borderId="63" xfId="0" applyNumberFormat="1" applyFont="1" applyBorder="1" applyAlignment="1">
      <alignment horizontal="right"/>
    </xf>
    <xf numFmtId="171" fontId="0" fillId="0" borderId="63" xfId="0" applyNumberFormat="1" applyBorder="1" applyAlignment="1">
      <alignment horizontal="center"/>
    </xf>
    <xf numFmtId="0" fontId="0" fillId="0" borderId="63" xfId="0" applyBorder="1"/>
    <xf numFmtId="49" fontId="52" fillId="0" borderId="63" xfId="0" applyNumberFormat="1" applyFont="1" applyBorder="1"/>
    <xf numFmtId="49" fontId="53" fillId="0" borderId="64" xfId="0" applyNumberFormat="1" applyFont="1" applyBorder="1" applyAlignment="1">
      <alignment horizontal="center" vertical="center" wrapText="1"/>
    </xf>
    <xf numFmtId="0" fontId="53" fillId="0" borderId="64" xfId="0" applyFont="1" applyBorder="1" applyAlignment="1">
      <alignment horizontal="center" vertical="center" wrapText="1"/>
    </xf>
    <xf numFmtId="49" fontId="53" fillId="0" borderId="65" xfId="0" applyNumberFormat="1" applyFont="1" applyBorder="1" applyAlignment="1">
      <alignment horizontal="center" vertical="center" wrapText="1"/>
    </xf>
    <xf numFmtId="49" fontId="54" fillId="0" borderId="51" xfId="0" applyNumberFormat="1" applyFont="1" applyBorder="1" applyAlignment="1">
      <alignment horizontal="center" vertical="center" wrapText="1"/>
    </xf>
    <xf numFmtId="49" fontId="55" fillId="0" borderId="51" xfId="0" applyNumberFormat="1" applyFont="1" applyBorder="1" applyAlignment="1">
      <alignment horizontal="center" vertical="center" wrapText="1"/>
    </xf>
    <xf numFmtId="0" fontId="55" fillId="0" borderId="51" xfId="0" applyFont="1" applyBorder="1" applyAlignment="1">
      <alignment horizontal="center" vertical="center" wrapText="1"/>
    </xf>
    <xf numFmtId="49" fontId="55" fillId="0" borderId="28" xfId="0" applyNumberFormat="1" applyFont="1" applyBorder="1" applyAlignment="1">
      <alignment horizontal="center" vertical="center" wrapText="1"/>
    </xf>
    <xf numFmtId="49" fontId="54" fillId="0" borderId="12" xfId="0" applyNumberFormat="1" applyFont="1" applyBorder="1" applyAlignment="1">
      <alignment horizontal="center" vertical="center" wrapText="1"/>
    </xf>
    <xf numFmtId="49" fontId="54" fillId="0" borderId="22" xfId="0" applyNumberFormat="1" applyFont="1" applyBorder="1" applyAlignment="1">
      <alignment horizontal="center" vertical="center" wrapText="1"/>
    </xf>
    <xf numFmtId="49" fontId="5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0" fontId="57" fillId="0" borderId="0" xfId="0" applyFont="1"/>
    <xf numFmtId="0" fontId="3" fillId="25" borderId="0" xfId="0" applyFont="1" applyFill="1" applyBorder="1" applyAlignment="1">
      <alignment horizontal="centerContinuous"/>
    </xf>
    <xf numFmtId="3" fontId="3" fillId="25" borderId="0" xfId="0" applyNumberFormat="1" applyFont="1" applyFill="1" applyBorder="1" applyAlignment="1">
      <alignment horizontal="centerContinuous"/>
    </xf>
    <xf numFmtId="0" fontId="2" fillId="25" borderId="0" xfId="0" applyFont="1" applyFill="1" applyBorder="1"/>
    <xf numFmtId="3" fontId="2" fillId="25" borderId="0" xfId="0" applyNumberFormat="1" applyFont="1" applyFill="1" applyBorder="1"/>
    <xf numFmtId="0" fontId="8" fillId="25" borderId="0" xfId="0" applyFont="1" applyFill="1" applyBorder="1"/>
    <xf numFmtId="0" fontId="8" fillId="25" borderId="0" xfId="0" applyFont="1" applyFill="1" applyBorder="1" applyAlignment="1">
      <alignment horizontal="right"/>
    </xf>
    <xf numFmtId="0" fontId="8" fillId="25" borderId="0" xfId="0" applyFont="1" applyFill="1" applyBorder="1" applyAlignment="1">
      <alignment horizontal="center"/>
    </xf>
    <xf numFmtId="4" fontId="5" fillId="25" borderId="0" xfId="0" applyNumberFormat="1" applyFont="1" applyFill="1" applyBorder="1" applyAlignment="1">
      <alignment horizontal="right"/>
    </xf>
    <xf numFmtId="3" fontId="2" fillId="25" borderId="0" xfId="0" applyNumberFormat="1" applyFont="1" applyFill="1" applyBorder="1" applyAlignment="1">
      <alignment horizontal="right"/>
    </xf>
    <xf numFmtId="165" fontId="2" fillId="25" borderId="0" xfId="0" applyNumberFormat="1" applyFont="1" applyFill="1" applyBorder="1" applyAlignment="1">
      <alignment horizontal="right"/>
    </xf>
    <xf numFmtId="4" fontId="2" fillId="25" borderId="0" xfId="0" applyNumberFormat="1" applyFont="1" applyFill="1" applyBorder="1" applyAlignment="1">
      <alignment horizontal="right"/>
    </xf>
    <xf numFmtId="4" fontId="2" fillId="25" borderId="0" xfId="0" applyNumberFormat="1" applyFont="1" applyFill="1" applyBorder="1"/>
    <xf numFmtId="0" fontId="59" fillId="0" borderId="0" xfId="38" applyFont="1"/>
    <xf numFmtId="0" fontId="60" fillId="0" borderId="0" xfId="39" applyFont="1" applyAlignment="1">
      <alignment vertical="center"/>
    </xf>
    <xf numFmtId="49" fontId="61" fillId="0" borderId="0" xfId="39" applyNumberFormat="1" applyFont="1" applyFill="1" applyBorder="1" applyAlignment="1" applyProtection="1">
      <alignment horizontal="left" vertical="center"/>
    </xf>
    <xf numFmtId="4" fontId="62" fillId="28" borderId="0" xfId="39" applyNumberFormat="1" applyFont="1" applyFill="1" applyBorder="1" applyAlignment="1" applyProtection="1">
      <alignment horizontal="right" vertical="center"/>
    </xf>
    <xf numFmtId="49" fontId="62" fillId="28" borderId="0" xfId="39" applyNumberFormat="1" applyFont="1" applyFill="1" applyBorder="1" applyAlignment="1" applyProtection="1">
      <alignment horizontal="right" vertical="center"/>
    </xf>
    <xf numFmtId="4" fontId="62" fillId="28" borderId="66" xfId="39" applyNumberFormat="1" applyFont="1" applyFill="1" applyBorder="1" applyAlignment="1" applyProtection="1">
      <alignment horizontal="right" vertical="center"/>
    </xf>
    <xf numFmtId="49" fontId="62" fillId="28" borderId="66" xfId="39" applyNumberFormat="1" applyFont="1" applyFill="1" applyBorder="1" applyAlignment="1" applyProtection="1">
      <alignment horizontal="left" vertical="center"/>
    </xf>
    <xf numFmtId="49" fontId="60" fillId="28" borderId="66" xfId="39" applyNumberFormat="1" applyFont="1" applyFill="1" applyBorder="1" applyAlignment="1" applyProtection="1">
      <alignment horizontal="left" vertical="center"/>
    </xf>
    <xf numFmtId="0" fontId="60" fillId="0" borderId="32" xfId="39" applyNumberFormat="1" applyFont="1" applyFill="1" applyBorder="1" applyAlignment="1" applyProtection="1">
      <alignment vertical="center"/>
    </xf>
    <xf numFmtId="49" fontId="62" fillId="0" borderId="44" xfId="39" applyNumberFormat="1" applyFont="1" applyFill="1" applyBorder="1" applyAlignment="1" applyProtection="1">
      <alignment horizontal="center" vertical="center"/>
    </xf>
    <xf numFmtId="49" fontId="62" fillId="0" borderId="67" xfId="39" applyNumberFormat="1" applyFont="1" applyFill="1" applyBorder="1" applyAlignment="1" applyProtection="1">
      <alignment horizontal="center" vertical="center"/>
    </xf>
    <xf numFmtId="49" fontId="62" fillId="0" borderId="68" xfId="39" applyNumberFormat="1" applyFont="1" applyFill="1" applyBorder="1" applyAlignment="1" applyProtection="1">
      <alignment horizontal="center" vertical="center"/>
    </xf>
    <xf numFmtId="49" fontId="62" fillId="0" borderId="69" xfId="39" applyNumberFormat="1" applyFont="1" applyFill="1" applyBorder="1" applyAlignment="1" applyProtection="1">
      <alignment horizontal="right" vertical="center"/>
    </xf>
    <xf numFmtId="49" fontId="60" fillId="0" borderId="70" xfId="39" applyNumberFormat="1" applyFont="1" applyFill="1" applyBorder="1" applyAlignment="1" applyProtection="1">
      <alignment horizontal="left" vertical="center"/>
    </xf>
    <xf numFmtId="49" fontId="62" fillId="0" borderId="70" xfId="39" applyNumberFormat="1" applyFont="1" applyFill="1" applyBorder="1" applyAlignment="1" applyProtection="1">
      <alignment horizontal="left" vertical="center"/>
    </xf>
    <xf numFmtId="49" fontId="60" fillId="0" borderId="71" xfId="39" applyNumberFormat="1" applyFont="1" applyFill="1" applyBorder="1" applyAlignment="1" applyProtection="1">
      <alignment horizontal="left" vertical="center"/>
    </xf>
    <xf numFmtId="49" fontId="62" fillId="0" borderId="72" xfId="39" applyNumberFormat="1" applyFont="1" applyFill="1" applyBorder="1" applyAlignment="1" applyProtection="1">
      <alignment horizontal="center" vertical="center"/>
    </xf>
    <xf numFmtId="49" fontId="62" fillId="0" borderId="73" xfId="39" applyNumberFormat="1" applyFont="1" applyFill="1" applyBorder="1" applyAlignment="1" applyProtection="1">
      <alignment horizontal="center" vertical="center"/>
    </xf>
    <xf numFmtId="49" fontId="62" fillId="0" borderId="73" xfId="39" applyNumberFormat="1" applyFont="1" applyFill="1" applyBorder="1" applyAlignment="1" applyProtection="1">
      <alignment horizontal="left" vertical="center"/>
    </xf>
    <xf numFmtId="49" fontId="62" fillId="0" borderId="74" xfId="39" applyNumberFormat="1" applyFont="1" applyFill="1" applyBorder="1" applyAlignment="1" applyProtection="1">
      <alignment horizontal="left" vertical="center"/>
    </xf>
    <xf numFmtId="0" fontId="60" fillId="0" borderId="13" xfId="39" applyNumberFormat="1" applyFont="1" applyFill="1" applyBorder="1" applyAlignment="1" applyProtection="1">
      <alignment vertical="center"/>
    </xf>
    <xf numFmtId="49" fontId="2" fillId="0" borderId="0" xfId="39" applyNumberFormat="1" applyFont="1" applyFill="1" applyBorder="1" applyAlignment="1" applyProtection="1">
      <alignment horizontal="left" vertical="center"/>
    </xf>
    <xf numFmtId="4" fontId="2" fillId="0" borderId="0" xfId="39" applyNumberFormat="1" applyFont="1" applyFill="1" applyBorder="1" applyAlignment="1" applyProtection="1">
      <alignment horizontal="right" vertical="center"/>
    </xf>
    <xf numFmtId="0" fontId="2" fillId="0" borderId="0" xfId="39" applyFont="1" applyAlignment="1">
      <alignment vertical="center"/>
    </xf>
    <xf numFmtId="49" fontId="2" fillId="0" borderId="0" xfId="39" applyNumberFormat="1" applyFont="1" applyFill="1" applyBorder="1" applyAlignment="1" applyProtection="1">
      <alignment horizontal="right" vertical="center"/>
    </xf>
    <xf numFmtId="49" fontId="2" fillId="28" borderId="0" xfId="39" applyNumberFormat="1" applyFont="1" applyFill="1" applyBorder="1" applyAlignment="1" applyProtection="1">
      <alignment horizontal="left" vertical="center"/>
    </xf>
    <xf numFmtId="49" fontId="8" fillId="28" borderId="0" xfId="39" applyNumberFormat="1" applyFont="1" applyFill="1" applyBorder="1" applyAlignment="1" applyProtection="1">
      <alignment horizontal="left" vertical="center"/>
    </xf>
    <xf numFmtId="4" fontId="8" fillId="28" borderId="0" xfId="39" applyNumberFormat="1" applyFont="1" applyFill="1" applyBorder="1" applyAlignment="1" applyProtection="1">
      <alignment horizontal="right" vertical="center"/>
    </xf>
    <xf numFmtId="49" fontId="8" fillId="28" borderId="0" xfId="39" applyNumberFormat="1" applyFont="1" applyFill="1" applyBorder="1" applyAlignment="1" applyProtection="1">
      <alignment horizontal="right" vertical="center"/>
    </xf>
    <xf numFmtId="49" fontId="2" fillId="0" borderId="41" xfId="39" applyNumberFormat="1" applyFont="1" applyFill="1" applyBorder="1" applyAlignment="1" applyProtection="1">
      <alignment horizontal="left" vertical="center"/>
    </xf>
    <xf numFmtId="4" fontId="2" fillId="0" borderId="41" xfId="39" applyNumberFormat="1" applyFont="1" applyFill="1" applyBorder="1" applyAlignment="1" applyProtection="1">
      <alignment horizontal="right" vertical="center"/>
    </xf>
    <xf numFmtId="0" fontId="2" fillId="0" borderId="41" xfId="39" applyNumberFormat="1" applyFont="1" applyFill="1" applyBorder="1" applyAlignment="1" applyProtection="1">
      <alignment vertical="center"/>
    </xf>
    <xf numFmtId="0" fontId="2" fillId="0" borderId="16" xfId="39" applyNumberFormat="1" applyFont="1" applyFill="1" applyBorder="1" applyAlignment="1" applyProtection="1">
      <alignment vertical="center"/>
    </xf>
    <xf numFmtId="4" fontId="8" fillId="0" borderId="16" xfId="39" applyNumberFormat="1" applyFont="1" applyFill="1" applyBorder="1" applyAlignment="1" applyProtection="1">
      <alignment horizontal="right" vertical="center"/>
    </xf>
    <xf numFmtId="4" fontId="8" fillId="0" borderId="0" xfId="39" applyNumberFormat="1" applyFont="1" applyFill="1" applyBorder="1" applyAlignment="1" applyProtection="1">
      <alignment horizontal="right" vertical="center"/>
    </xf>
    <xf numFmtId="0" fontId="30" fillId="0" borderId="0" xfId="37"/>
    <xf numFmtId="177" fontId="64" fillId="0" borderId="0" xfId="37" applyNumberFormat="1" applyFont="1" applyAlignment="1">
      <alignment horizontal="right" vertical="top"/>
    </xf>
    <xf numFmtId="178" fontId="64" fillId="0" borderId="0" xfId="37" applyNumberFormat="1" applyFont="1" applyAlignment="1">
      <alignment horizontal="right" vertical="top"/>
    </xf>
    <xf numFmtId="179" fontId="65" fillId="0" borderId="0" xfId="37" applyNumberFormat="1" applyFont="1" applyFill="1" applyBorder="1" applyAlignment="1">
      <alignment horizontal="right" vertical="top"/>
    </xf>
    <xf numFmtId="49" fontId="64" fillId="0" borderId="0" xfId="37" applyNumberFormat="1" applyFont="1" applyAlignment="1">
      <alignment horizontal="center" vertical="top"/>
    </xf>
    <xf numFmtId="49" fontId="64" fillId="0" borderId="0" xfId="37" applyNumberFormat="1" applyFont="1" applyAlignment="1">
      <alignment horizontal="left" vertical="top" wrapText="1"/>
    </xf>
    <xf numFmtId="49" fontId="64" fillId="0" borderId="0" xfId="37" applyNumberFormat="1" applyFont="1" applyAlignment="1">
      <alignment horizontal="left" vertical="top"/>
    </xf>
    <xf numFmtId="180" fontId="64" fillId="0" borderId="0" xfId="37" applyNumberFormat="1" applyFont="1" applyAlignment="1">
      <alignment horizontal="right" vertical="top"/>
    </xf>
    <xf numFmtId="180" fontId="66" fillId="0" borderId="0" xfId="37" applyNumberFormat="1" applyFont="1" applyAlignment="1">
      <alignment horizontal="center" vertical="center"/>
    </xf>
    <xf numFmtId="0" fontId="66" fillId="0" borderId="0" xfId="37" applyFont="1" applyAlignment="1">
      <alignment horizontal="center" vertical="center"/>
    </xf>
    <xf numFmtId="177" fontId="66" fillId="0" borderId="0" xfId="37" applyNumberFormat="1" applyFont="1" applyAlignment="1">
      <alignment horizontal="center" vertical="center"/>
    </xf>
    <xf numFmtId="178" fontId="66" fillId="0" borderId="0" xfId="37" applyNumberFormat="1" applyFont="1" applyAlignment="1">
      <alignment horizontal="center" vertical="center"/>
    </xf>
    <xf numFmtId="179" fontId="66" fillId="0" borderId="0" xfId="37" applyNumberFormat="1" applyFont="1" applyFill="1" applyBorder="1" applyAlignment="1">
      <alignment horizontal="center" vertical="center"/>
    </xf>
    <xf numFmtId="49" fontId="66" fillId="0" borderId="0" xfId="37" applyNumberFormat="1" applyFont="1" applyAlignment="1">
      <alignment horizontal="center" vertical="center"/>
    </xf>
    <xf numFmtId="49" fontId="66" fillId="0" borderId="0" xfId="37" applyNumberFormat="1" applyFont="1" applyAlignment="1">
      <alignment horizontal="center" vertical="center" wrapText="1"/>
    </xf>
    <xf numFmtId="178" fontId="2" fillId="0" borderId="0" xfId="37" applyNumberFormat="1" applyFont="1" applyAlignment="1">
      <alignment horizontal="right" vertical="top"/>
    </xf>
    <xf numFmtId="179" fontId="29" fillId="0" borderId="0" xfId="37" applyNumberFormat="1" applyFont="1" applyFill="1" applyBorder="1" applyAlignment="1">
      <alignment horizontal="right" vertical="top"/>
    </xf>
    <xf numFmtId="49" fontId="2" fillId="0" borderId="0" xfId="37" applyNumberFormat="1" applyFont="1" applyAlignment="1">
      <alignment horizontal="center" vertical="top"/>
    </xf>
    <xf numFmtId="49" fontId="2" fillId="0" borderId="0" xfId="37" applyNumberFormat="1" applyFont="1" applyAlignment="1">
      <alignment horizontal="left" vertical="top" wrapText="1"/>
    </xf>
    <xf numFmtId="49" fontId="2" fillId="0" borderId="0" xfId="37" applyNumberFormat="1" applyFont="1" applyAlignment="1">
      <alignment horizontal="left" vertical="top"/>
    </xf>
    <xf numFmtId="0" fontId="67" fillId="0" borderId="0" xfId="37" applyFont="1"/>
    <xf numFmtId="49" fontId="68" fillId="0" borderId="0" xfId="37" applyNumberFormat="1" applyFont="1" applyAlignment="1">
      <alignment horizontal="center" vertical="center" wrapText="1"/>
    </xf>
    <xf numFmtId="180" fontId="69" fillId="0" borderId="75" xfId="37" applyNumberFormat="1" applyFont="1" applyBorder="1" applyAlignment="1">
      <alignment horizontal="right" vertical="top"/>
    </xf>
    <xf numFmtId="0" fontId="4" fillId="0" borderId="0" xfId="37" applyFont="1"/>
    <xf numFmtId="0" fontId="70" fillId="0" borderId="0" xfId="37" applyFont="1"/>
    <xf numFmtId="177" fontId="69" fillId="0" borderId="75" xfId="37" applyNumberFormat="1" applyFont="1" applyBorder="1" applyAlignment="1">
      <alignment horizontal="right" vertical="top"/>
    </xf>
    <xf numFmtId="178" fontId="69" fillId="0" borderId="75" xfId="37" applyNumberFormat="1" applyFont="1" applyBorder="1" applyAlignment="1">
      <alignment horizontal="right" vertical="top"/>
    </xf>
    <xf numFmtId="179" fontId="71" fillId="0" borderId="75" xfId="37" applyNumberFormat="1" applyFont="1" applyFill="1" applyBorder="1" applyAlignment="1">
      <alignment horizontal="right" vertical="top"/>
    </xf>
    <xf numFmtId="49" fontId="69" fillId="0" borderId="75" xfId="37" applyNumberFormat="1" applyFont="1" applyBorder="1" applyAlignment="1">
      <alignment horizontal="center" vertical="top"/>
    </xf>
    <xf numFmtId="0" fontId="69" fillId="0" borderId="75" xfId="37" applyNumberFormat="1" applyFont="1" applyBorder="1" applyAlignment="1">
      <alignment horizontal="left" vertical="top" wrapText="1"/>
    </xf>
    <xf numFmtId="49" fontId="69" fillId="0" borderId="75" xfId="37" applyNumberFormat="1" applyFont="1" applyBorder="1" applyAlignment="1">
      <alignment horizontal="left" vertical="top"/>
    </xf>
    <xf numFmtId="181" fontId="69" fillId="0" borderId="76" xfId="37" applyNumberFormat="1" applyFont="1" applyBorder="1" applyAlignment="1">
      <alignment horizontal="right" vertical="top"/>
    </xf>
    <xf numFmtId="182" fontId="69" fillId="0" borderId="76" xfId="37" applyNumberFormat="1" applyFont="1" applyBorder="1" applyAlignment="1">
      <alignment horizontal="right" vertical="top"/>
    </xf>
    <xf numFmtId="183" fontId="31" fillId="0" borderId="76" xfId="37" applyNumberFormat="1" applyFont="1" applyFill="1" applyBorder="1" applyAlignment="1">
      <alignment horizontal="right" vertical="top"/>
    </xf>
    <xf numFmtId="49" fontId="4" fillId="0" borderId="76" xfId="37" applyNumberFormat="1" applyFont="1" applyBorder="1" applyAlignment="1">
      <alignment horizontal="center" vertical="top"/>
    </xf>
    <xf numFmtId="0" fontId="69" fillId="0" borderId="76" xfId="37" applyNumberFormat="1" applyFont="1" applyBorder="1" applyAlignment="1">
      <alignment horizontal="left" vertical="top" wrapText="1"/>
    </xf>
    <xf numFmtId="49" fontId="69" fillId="0" borderId="76" xfId="37" applyNumberFormat="1" applyFont="1" applyBorder="1" applyAlignment="1">
      <alignment horizontal="left" vertical="top"/>
    </xf>
    <xf numFmtId="180" fontId="72" fillId="0" borderId="0" xfId="37" applyNumberFormat="1" applyFont="1" applyAlignment="1"/>
    <xf numFmtId="0" fontId="72" fillId="0" borderId="0" xfId="37" applyFont="1"/>
    <xf numFmtId="0" fontId="73" fillId="0" borderId="0" xfId="37" applyFont="1"/>
    <xf numFmtId="177" fontId="72" fillId="0" borderId="0" xfId="37" applyNumberFormat="1" applyFont="1" applyAlignment="1"/>
    <xf numFmtId="178" fontId="72" fillId="0" borderId="0" xfId="37" applyNumberFormat="1" applyFont="1" applyAlignment="1"/>
    <xf numFmtId="179" fontId="72" fillId="0" borderId="0" xfId="37" applyNumberFormat="1" applyFont="1" applyFill="1" applyBorder="1" applyAlignment="1"/>
    <xf numFmtId="49" fontId="72" fillId="0" borderId="0" xfId="37" applyNumberFormat="1" applyFont="1" applyAlignment="1">
      <alignment horizontal="center"/>
    </xf>
    <xf numFmtId="0" fontId="72" fillId="0" borderId="0" xfId="37" applyNumberFormat="1" applyFont="1" applyAlignment="1">
      <alignment horizontal="left"/>
    </xf>
    <xf numFmtId="3" fontId="74" fillId="0" borderId="0" xfId="37" applyNumberFormat="1" applyFont="1" applyAlignment="1">
      <alignment horizontal="right"/>
    </xf>
    <xf numFmtId="4" fontId="74" fillId="0" borderId="0" xfId="37" applyNumberFormat="1" applyFont="1" applyAlignment="1">
      <alignment horizontal="right"/>
    </xf>
    <xf numFmtId="184" fontId="74" fillId="0" borderId="0" xfId="37" applyNumberFormat="1" applyFont="1" applyAlignment="1">
      <alignment horizontal="right"/>
    </xf>
    <xf numFmtId="49" fontId="74" fillId="0" borderId="0" xfId="37" applyNumberFormat="1" applyFont="1" applyAlignment="1">
      <alignment horizontal="left"/>
    </xf>
    <xf numFmtId="49" fontId="74" fillId="0" borderId="0" xfId="37" applyNumberFormat="1" applyFont="1" applyAlignment="1">
      <alignment horizontal="left" wrapText="1"/>
    </xf>
    <xf numFmtId="185" fontId="69" fillId="0" borderId="76" xfId="37" applyNumberFormat="1" applyFont="1" applyBorder="1" applyAlignment="1">
      <alignment horizontal="right" vertical="top"/>
    </xf>
    <xf numFmtId="183" fontId="75" fillId="0" borderId="76" xfId="37" applyNumberFormat="1" applyFont="1" applyFill="1" applyBorder="1" applyAlignment="1">
      <alignment horizontal="right" vertical="top"/>
    </xf>
    <xf numFmtId="49" fontId="74" fillId="0" borderId="76" xfId="37" applyNumberFormat="1" applyFont="1" applyBorder="1" applyAlignment="1">
      <alignment horizontal="center" vertical="top"/>
    </xf>
    <xf numFmtId="49" fontId="69" fillId="0" borderId="76" xfId="37" applyNumberFormat="1" applyFont="1" applyBorder="1" applyAlignment="1">
      <alignment horizontal="center" vertical="top"/>
    </xf>
    <xf numFmtId="0" fontId="76" fillId="0" borderId="0" xfId="37" applyFont="1"/>
    <xf numFmtId="0" fontId="77" fillId="0" borderId="0" xfId="37" applyFont="1"/>
    <xf numFmtId="177" fontId="76" fillId="0" borderId="0" xfId="37" applyNumberFormat="1" applyFont="1" applyAlignment="1"/>
    <xf numFmtId="178" fontId="76" fillId="0" borderId="0" xfId="37" applyNumberFormat="1" applyFont="1" applyAlignment="1"/>
    <xf numFmtId="179" fontId="76" fillId="0" borderId="0" xfId="37" applyNumberFormat="1" applyFont="1" applyFill="1" applyBorder="1" applyAlignment="1"/>
    <xf numFmtId="49" fontId="76" fillId="0" borderId="0" xfId="37" applyNumberFormat="1" applyFont="1" applyAlignment="1">
      <alignment horizontal="center"/>
    </xf>
    <xf numFmtId="0" fontId="76" fillId="0" borderId="0" xfId="37" applyNumberFormat="1" applyFont="1" applyAlignment="1">
      <alignment horizontal="left"/>
    </xf>
    <xf numFmtId="180" fontId="76" fillId="0" borderId="0" xfId="37" applyNumberFormat="1" applyFont="1" applyAlignment="1"/>
    <xf numFmtId="49" fontId="72" fillId="0" borderId="0" xfId="37" applyNumberFormat="1" applyFont="1" applyAlignment="1">
      <alignment horizontal="left"/>
    </xf>
    <xf numFmtId="49" fontId="72" fillId="0" borderId="0" xfId="37" applyNumberFormat="1" applyFont="1" applyAlignment="1">
      <alignment horizontal="right"/>
    </xf>
    <xf numFmtId="0" fontId="78" fillId="0" borderId="0" xfId="37" applyFont="1"/>
    <xf numFmtId="49" fontId="72" fillId="0" borderId="18" xfId="37" applyNumberFormat="1" applyFont="1" applyBorder="1" applyAlignment="1">
      <alignment horizontal="right"/>
    </xf>
    <xf numFmtId="49" fontId="72" fillId="0" borderId="18" xfId="37" applyNumberFormat="1" applyFont="1" applyBorder="1" applyAlignment="1">
      <alignment horizontal="center"/>
    </xf>
    <xf numFmtId="0" fontId="72" fillId="0" borderId="18" xfId="37" applyNumberFormat="1" applyFont="1" applyBorder="1" applyAlignment="1">
      <alignment horizontal="left"/>
    </xf>
    <xf numFmtId="49" fontId="72" fillId="0" borderId="18" xfId="37" applyNumberFormat="1" applyFont="1" applyBorder="1" applyAlignment="1">
      <alignment horizontal="left"/>
    </xf>
    <xf numFmtId="177" fontId="79" fillId="0" borderId="0" xfId="37" applyNumberFormat="1" applyFont="1" applyAlignment="1"/>
    <xf numFmtId="178" fontId="79" fillId="0" borderId="0" xfId="37" applyNumberFormat="1" applyFont="1" applyAlignment="1"/>
    <xf numFmtId="179" fontId="79" fillId="0" borderId="0" xfId="37" applyNumberFormat="1" applyFont="1" applyFill="1" applyBorder="1" applyAlignment="1"/>
    <xf numFmtId="49" fontId="79" fillId="0" borderId="0" xfId="37" applyNumberFormat="1" applyFont="1" applyAlignment="1"/>
    <xf numFmtId="180" fontId="79" fillId="0" borderId="0" xfId="37" applyNumberFormat="1" applyFont="1" applyAlignment="1"/>
    <xf numFmtId="0" fontId="10" fillId="0" borderId="0" xfId="43"/>
    <xf numFmtId="0" fontId="97" fillId="0" borderId="0" xfId="43" applyFont="1" applyAlignment="1">
      <alignment horizontal="centerContinuous"/>
    </xf>
    <xf numFmtId="0" fontId="98" fillId="0" borderId="0" xfId="43" applyFont="1" applyAlignment="1">
      <alignment horizontal="centerContinuous"/>
    </xf>
    <xf numFmtId="0" fontId="98" fillId="0" borderId="0" xfId="43" applyFont="1" applyAlignment="1">
      <alignment horizontal="right"/>
    </xf>
    <xf numFmtId="0" fontId="35" fillId="0" borderId="54" xfId="43" applyFont="1" applyBorder="1"/>
    <xf numFmtId="0" fontId="10" fillId="0" borderId="54" xfId="43" applyBorder="1"/>
    <xf numFmtId="0" fontId="31" fillId="0" borderId="55" xfId="43" applyFont="1" applyBorder="1" applyAlignment="1">
      <alignment horizontal="right"/>
    </xf>
    <xf numFmtId="0" fontId="10" fillId="0" borderId="54" xfId="43" applyBorder="1" applyAlignment="1">
      <alignment horizontal="left"/>
    </xf>
    <xf numFmtId="0" fontId="10" fillId="0" borderId="56" xfId="43" applyBorder="1"/>
    <xf numFmtId="0" fontId="35" fillId="0" borderId="57" xfId="43" applyFont="1" applyBorder="1"/>
    <xf numFmtId="0" fontId="10" fillId="0" borderId="57" xfId="43" applyBorder="1"/>
    <xf numFmtId="0" fontId="31" fillId="0" borderId="0" xfId="43" applyFont="1"/>
    <xf numFmtId="0" fontId="10" fillId="0" borderId="0" xfId="43" applyAlignment="1">
      <alignment horizontal="right"/>
    </xf>
    <xf numFmtId="0" fontId="10" fillId="0" borderId="0" xfId="43" applyAlignment="1"/>
    <xf numFmtId="49" fontId="99" fillId="29" borderId="21" xfId="43" applyNumberFormat="1" applyFont="1" applyFill="1" applyBorder="1"/>
    <xf numFmtId="0" fontId="99" fillId="29" borderId="12" xfId="43" applyFont="1" applyFill="1" applyBorder="1" applyAlignment="1">
      <alignment horizontal="center"/>
    </xf>
    <xf numFmtId="0" fontId="99" fillId="29" borderId="12" xfId="43" applyNumberFormat="1" applyFont="1" applyFill="1" applyBorder="1" applyAlignment="1">
      <alignment horizontal="center"/>
    </xf>
    <xf numFmtId="0" fontId="99" fillId="29" borderId="21" xfId="43" applyFont="1" applyFill="1" applyBorder="1" applyAlignment="1">
      <alignment horizontal="center"/>
    </xf>
    <xf numFmtId="0" fontId="34" fillId="0" borderId="24" xfId="43" applyFont="1" applyBorder="1" applyAlignment="1">
      <alignment horizontal="center"/>
    </xf>
    <xf numFmtId="49" fontId="34" fillId="0" borderId="24" xfId="43" applyNumberFormat="1" applyFont="1" applyBorder="1" applyAlignment="1">
      <alignment horizontal="left"/>
    </xf>
    <xf numFmtId="0" fontId="34" fillId="0" borderId="24" xfId="43" applyFont="1" applyBorder="1"/>
    <xf numFmtId="0" fontId="10" fillId="0" borderId="24" xfId="43" applyBorder="1" applyAlignment="1">
      <alignment horizontal="center"/>
    </xf>
    <xf numFmtId="0" fontId="10" fillId="0" borderId="24" xfId="43" applyNumberFormat="1" applyBorder="1" applyAlignment="1">
      <alignment horizontal="right"/>
    </xf>
    <xf numFmtId="0" fontId="10" fillId="0" borderId="24" xfId="43" applyNumberFormat="1" applyBorder="1"/>
    <xf numFmtId="0" fontId="10" fillId="0" borderId="0" xfId="43" applyNumberFormat="1"/>
    <xf numFmtId="0" fontId="100" fillId="0" borderId="0" xfId="43" applyFont="1"/>
    <xf numFmtId="0" fontId="33" fillId="0" borderId="24" xfId="43" applyFont="1" applyBorder="1" applyAlignment="1">
      <alignment horizontal="center" vertical="top"/>
    </xf>
    <xf numFmtId="49" fontId="101" fillId="0" borderId="24" xfId="43" applyNumberFormat="1" applyFont="1" applyBorder="1" applyAlignment="1">
      <alignment horizontal="left" vertical="top"/>
    </xf>
    <xf numFmtId="0" fontId="101" fillId="0" borderId="24" xfId="43" applyFont="1" applyBorder="1" applyAlignment="1">
      <alignment wrapText="1"/>
    </xf>
    <xf numFmtId="49" fontId="102" fillId="0" borderId="24" xfId="43" applyNumberFormat="1" applyFont="1" applyBorder="1" applyAlignment="1">
      <alignment horizontal="center" shrinkToFit="1"/>
    </xf>
    <xf numFmtId="4" fontId="102" fillId="0" borderId="24" xfId="43" applyNumberFormat="1" applyFont="1" applyBorder="1" applyAlignment="1">
      <alignment horizontal="right"/>
    </xf>
    <xf numFmtId="4" fontId="102" fillId="0" borderId="24" xfId="43" applyNumberFormat="1" applyFont="1" applyBorder="1"/>
    <xf numFmtId="0" fontId="10" fillId="24" borderId="28" xfId="43" applyFill="1" applyBorder="1" applyAlignment="1">
      <alignment horizontal="center"/>
    </xf>
    <xf numFmtId="49" fontId="35" fillId="24" borderId="28" xfId="43" applyNumberFormat="1" applyFont="1" applyFill="1" applyBorder="1" applyAlignment="1">
      <alignment horizontal="left"/>
    </xf>
    <xf numFmtId="0" fontId="35" fillId="24" borderId="28" xfId="43" applyFont="1" applyFill="1" applyBorder="1"/>
    <xf numFmtId="4" fontId="10" fillId="24" borderId="28" xfId="43" applyNumberFormat="1" applyFill="1" applyBorder="1" applyAlignment="1">
      <alignment horizontal="right"/>
    </xf>
    <xf numFmtId="4" fontId="34" fillId="24" borderId="28" xfId="43" applyNumberFormat="1" applyFont="1" applyFill="1" applyBorder="1"/>
    <xf numFmtId="3" fontId="10" fillId="0" borderId="0" xfId="43" applyNumberFormat="1"/>
    <xf numFmtId="0" fontId="103" fillId="0" borderId="24" xfId="43" applyFont="1" applyBorder="1"/>
    <xf numFmtId="0" fontId="104" fillId="0" borderId="24" xfId="43" applyFont="1" applyBorder="1" applyAlignment="1">
      <alignment horizontal="center"/>
    </xf>
    <xf numFmtId="0" fontId="104" fillId="0" borderId="24" xfId="43" applyNumberFormat="1" applyFont="1" applyBorder="1" applyAlignment="1">
      <alignment horizontal="right"/>
    </xf>
    <xf numFmtId="0" fontId="10" fillId="0" borderId="0" xfId="43" applyBorder="1"/>
    <xf numFmtId="0" fontId="105" fillId="0" borderId="0" xfId="43" applyFont="1" applyAlignment="1"/>
    <xf numFmtId="0" fontId="106" fillId="0" borderId="0" xfId="43" applyFont="1" applyBorder="1"/>
    <xf numFmtId="3" fontId="106" fillId="0" borderId="0" xfId="43" applyNumberFormat="1" applyFont="1" applyBorder="1" applyAlignment="1">
      <alignment horizontal="right"/>
    </xf>
    <xf numFmtId="4" fontId="106" fillId="0" borderId="0" xfId="43" applyNumberFormat="1" applyFont="1" applyBorder="1"/>
    <xf numFmtId="0" fontId="105" fillId="0" borderId="0" xfId="43" applyFont="1" applyBorder="1" applyAlignment="1"/>
    <xf numFmtId="0" fontId="10" fillId="0" borderId="0" xfId="43" applyBorder="1" applyAlignment="1">
      <alignment horizontal="right"/>
    </xf>
    <xf numFmtId="0" fontId="107" fillId="0" borderId="0" xfId="43" applyFont="1"/>
    <xf numFmtId="4" fontId="34" fillId="24" borderId="24" xfId="43" applyNumberFormat="1" applyFont="1" applyFill="1" applyBorder="1"/>
    <xf numFmtId="0" fontId="10" fillId="24" borderId="24" xfId="43" applyFill="1" applyBorder="1" applyAlignment="1">
      <alignment horizontal="center"/>
    </xf>
    <xf numFmtId="49" fontId="35" fillId="24" borderId="24" xfId="43" applyNumberFormat="1" applyFont="1" applyFill="1" applyBorder="1" applyAlignment="1">
      <alignment horizontal="left"/>
    </xf>
    <xf numFmtId="0" fontId="35" fillId="24" borderId="24" xfId="43" applyFont="1" applyFill="1" applyBorder="1"/>
    <xf numFmtId="4" fontId="10" fillId="24" borderId="24" xfId="43" applyNumberFormat="1" applyFill="1" applyBorder="1" applyAlignment="1">
      <alignment horizontal="right"/>
    </xf>
    <xf numFmtId="0" fontId="107" fillId="24" borderId="19" xfId="43" applyFont="1" applyFill="1" applyBorder="1"/>
    <xf numFmtId="0" fontId="107" fillId="24" borderId="20" xfId="43" applyFont="1" applyFill="1" applyBorder="1"/>
    <xf numFmtId="4" fontId="107" fillId="24" borderId="39" xfId="43" applyNumberFormat="1" applyFont="1" applyFill="1" applyBorder="1"/>
    <xf numFmtId="4" fontId="107" fillId="24" borderId="77" xfId="43" applyNumberFormat="1" applyFont="1" applyFill="1" applyBorder="1"/>
    <xf numFmtId="3" fontId="7" fillId="30" borderId="20" xfId="0" applyNumberFormat="1" applyFont="1" applyFill="1" applyBorder="1" applyAlignment="1">
      <alignment horizontal="right" vertical="center"/>
    </xf>
    <xf numFmtId="3" fontId="7" fillId="30" borderId="58" xfId="0" applyNumberFormat="1" applyFont="1" applyFill="1" applyBorder="1" applyAlignment="1">
      <alignment horizontal="right" vertical="center"/>
    </xf>
    <xf numFmtId="4" fontId="2" fillId="0" borderId="1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4" fontId="2" fillId="0" borderId="18" xfId="0" applyNumberFormat="1" applyFont="1" applyBorder="1" applyAlignment="1">
      <alignment horizontal="right" vertical="center"/>
    </xf>
    <xf numFmtId="4" fontId="2" fillId="0" borderId="79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wrapText="1"/>
    </xf>
    <xf numFmtId="167" fontId="2" fillId="0" borderId="10" xfId="0" applyNumberFormat="1" applyFont="1" applyBorder="1" applyAlignment="1">
      <alignment horizontal="right" indent="2"/>
    </xf>
    <xf numFmtId="167" fontId="2" fillId="0" borderId="34" xfId="0" applyNumberFormat="1" applyFont="1" applyBorder="1" applyAlignment="1">
      <alignment horizontal="right" indent="2"/>
    </xf>
    <xf numFmtId="0" fontId="4" fillId="0" borderId="21" xfId="0" applyFont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2" fillId="0" borderId="45" xfId="0" applyFont="1" applyBorder="1" applyAlignment="1">
      <alignment horizontal="center" shrinkToFit="1"/>
    </xf>
    <xf numFmtId="0" fontId="2" fillId="0" borderId="47" xfId="0" applyFont="1" applyBorder="1" applyAlignment="1">
      <alignment horizontal="center" shrinkToFit="1"/>
    </xf>
    <xf numFmtId="167" fontId="7" fillId="24" borderId="78" xfId="0" applyNumberFormat="1" applyFont="1" applyFill="1" applyBorder="1" applyAlignment="1">
      <alignment horizontal="right" indent="2"/>
    </xf>
    <xf numFmtId="167" fontId="7" fillId="24" borderId="80" xfId="0" applyNumberFormat="1" applyFont="1" applyFill="1" applyBorder="1" applyAlignment="1">
      <alignment horizontal="right" indent="2"/>
    </xf>
    <xf numFmtId="0" fontId="4" fillId="0" borderId="2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2" fillId="0" borderId="81" xfId="43" applyFont="1" applyBorder="1" applyAlignment="1">
      <alignment horizontal="center"/>
    </xf>
    <xf numFmtId="0" fontId="2" fillId="0" borderId="82" xfId="43" applyFont="1" applyBorder="1" applyAlignment="1">
      <alignment horizontal="center"/>
    </xf>
    <xf numFmtId="0" fontId="2" fillId="0" borderId="83" xfId="43" applyFont="1" applyBorder="1" applyAlignment="1">
      <alignment horizontal="center"/>
    </xf>
    <xf numFmtId="0" fontId="2" fillId="0" borderId="84" xfId="43" applyFont="1" applyBorder="1" applyAlignment="1">
      <alignment horizontal="center"/>
    </xf>
    <xf numFmtId="0" fontId="2" fillId="0" borderId="85" xfId="43" applyFont="1" applyBorder="1" applyAlignment="1">
      <alignment horizontal="left"/>
    </xf>
    <xf numFmtId="0" fontId="2" fillId="0" borderId="57" xfId="43" applyFont="1" applyBorder="1" applyAlignment="1">
      <alignment horizontal="left"/>
    </xf>
    <xf numFmtId="0" fontId="2" fillId="0" borderId="86" xfId="43" applyFont="1" applyBorder="1" applyAlignment="1">
      <alignment horizontal="left"/>
    </xf>
    <xf numFmtId="3" fontId="8" fillId="25" borderId="0" xfId="0" applyNumberFormat="1" applyFont="1" applyFill="1" applyBorder="1" applyAlignment="1">
      <alignment horizontal="right"/>
    </xf>
    <xf numFmtId="0" fontId="15" fillId="27" borderId="13" xfId="43" applyNumberFormat="1" applyFont="1" applyFill="1" applyBorder="1" applyAlignment="1">
      <alignment horizontal="left" wrapText="1" indent="1"/>
    </xf>
    <xf numFmtId="0" fontId="16" fillId="0" borderId="0" xfId="0" applyNumberFormat="1" applyFont="1"/>
    <xf numFmtId="0" fontId="16" fillId="0" borderId="14" xfId="0" applyNumberFormat="1" applyFont="1" applyBorder="1"/>
    <xf numFmtId="0" fontId="11" fillId="0" borderId="0" xfId="43" applyFont="1" applyAlignment="1">
      <alignment horizontal="center"/>
    </xf>
    <xf numFmtId="49" fontId="2" fillId="0" borderId="83" xfId="43" applyNumberFormat="1" applyFont="1" applyBorder="1" applyAlignment="1">
      <alignment horizontal="center"/>
    </xf>
    <xf numFmtId="0" fontId="2" fillId="0" borderId="85" xfId="43" applyFont="1" applyBorder="1" applyAlignment="1">
      <alignment horizontal="center" shrinkToFit="1"/>
    </xf>
    <xf numFmtId="0" fontId="2" fillId="0" borderId="57" xfId="43" applyFont="1" applyBorder="1" applyAlignment="1">
      <alignment horizontal="center" shrinkToFit="1"/>
    </xf>
    <xf numFmtId="0" fontId="2" fillId="0" borderId="86" xfId="43" applyFont="1" applyBorder="1" applyAlignment="1">
      <alignment horizontal="center" shrinkToFit="1"/>
    </xf>
    <xf numFmtId="49" fontId="18" fillId="27" borderId="87" xfId="43" applyNumberFormat="1" applyFont="1" applyFill="1" applyBorder="1" applyAlignment="1">
      <alignment horizontal="left" wrapText="1"/>
    </xf>
    <xf numFmtId="49" fontId="19" fillId="0" borderId="88" xfId="0" applyNumberFormat="1" applyFont="1" applyBorder="1" applyAlignment="1">
      <alignment horizontal="left" wrapText="1"/>
    </xf>
    <xf numFmtId="49" fontId="54" fillId="0" borderId="23" xfId="0" applyNumberFormat="1" applyFont="1" applyBorder="1" applyAlignment="1">
      <alignment horizontal="center" vertical="center" wrapText="1"/>
    </xf>
    <xf numFmtId="49" fontId="54" fillId="0" borderId="28" xfId="0" applyNumberFormat="1" applyFont="1" applyBorder="1" applyAlignment="1">
      <alignment horizontal="center" vertical="center" wrapText="1"/>
    </xf>
    <xf numFmtId="0" fontId="54" fillId="0" borderId="23" xfId="0" applyFont="1" applyBorder="1" applyAlignment="1">
      <alignment horizontal="center" vertical="center" wrapText="1"/>
    </xf>
    <xf numFmtId="0" fontId="54" fillId="0" borderId="28" xfId="0" applyFont="1" applyBorder="1" applyAlignment="1">
      <alignment horizontal="center" vertical="center" wrapText="1"/>
    </xf>
    <xf numFmtId="49" fontId="56" fillId="0" borderId="10" xfId="0" applyNumberFormat="1" applyFont="1" applyBorder="1" applyAlignment="1">
      <alignment horizontal="center" vertical="center" wrapText="1"/>
    </xf>
    <xf numFmtId="49" fontId="56" fillId="0" borderId="12" xfId="0" applyNumberFormat="1" applyFont="1" applyBorder="1" applyAlignment="1">
      <alignment horizontal="center" vertical="center" wrapText="1"/>
    </xf>
    <xf numFmtId="0" fontId="96" fillId="0" borderId="0" xfId="43" applyFont="1" applyAlignment="1">
      <alignment horizontal="center"/>
    </xf>
    <xf numFmtId="0" fontId="10" fillId="0" borderId="81" xfId="43" applyFont="1" applyBorder="1" applyAlignment="1">
      <alignment horizontal="center"/>
    </xf>
    <xf numFmtId="0" fontId="10" fillId="0" borderId="82" xfId="43" applyFont="1" applyBorder="1" applyAlignment="1">
      <alignment horizontal="center"/>
    </xf>
    <xf numFmtId="49" fontId="10" fillId="0" borderId="83" xfId="43" applyNumberFormat="1" applyFont="1" applyBorder="1" applyAlignment="1">
      <alignment horizontal="center"/>
    </xf>
    <xf numFmtId="0" fontId="10" fillId="0" borderId="84" xfId="43" applyFont="1" applyBorder="1" applyAlignment="1">
      <alignment horizontal="center"/>
    </xf>
    <xf numFmtId="0" fontId="10" fillId="0" borderId="85" xfId="43" applyBorder="1" applyAlignment="1">
      <alignment horizontal="center" shrinkToFit="1"/>
    </xf>
    <xf numFmtId="0" fontId="10" fillId="0" borderId="57" xfId="43" applyBorder="1" applyAlignment="1">
      <alignment horizontal="center" shrinkToFit="1"/>
    </xf>
    <xf numFmtId="0" fontId="10" fillId="0" borderId="86" xfId="43" applyBorder="1" applyAlignment="1">
      <alignment horizontal="center" shrinkToFit="1"/>
    </xf>
    <xf numFmtId="49" fontId="63" fillId="0" borderId="41" xfId="39" applyNumberFormat="1" applyFont="1" applyFill="1" applyBorder="1" applyAlignment="1" applyProtection="1">
      <alignment horizontal="center" vertical="center"/>
    </xf>
    <xf numFmtId="0" fontId="63" fillId="0" borderId="41" xfId="39" applyNumberFormat="1" applyFont="1" applyFill="1" applyBorder="1" applyAlignment="1" applyProtection="1">
      <alignment horizontal="center" vertical="center"/>
    </xf>
    <xf numFmtId="0" fontId="60" fillId="0" borderId="15" xfId="39" applyNumberFormat="1" applyFont="1" applyFill="1" applyBorder="1" applyAlignment="1" applyProtection="1">
      <alignment horizontal="left" vertical="center" wrapText="1"/>
    </xf>
    <xf numFmtId="0" fontId="60" fillId="0" borderId="16" xfId="39" applyNumberFormat="1" applyFont="1" applyFill="1" applyBorder="1" applyAlignment="1" applyProtection="1">
      <alignment horizontal="left" vertical="center"/>
    </xf>
    <xf numFmtId="0" fontId="60" fillId="0" borderId="13" xfId="39" applyNumberFormat="1" applyFont="1" applyFill="1" applyBorder="1" applyAlignment="1" applyProtection="1">
      <alignment horizontal="left" vertical="center"/>
    </xf>
    <xf numFmtId="0" fontId="60" fillId="0" borderId="0" xfId="39" applyNumberFormat="1" applyFont="1" applyFill="1" applyBorder="1" applyAlignment="1" applyProtection="1">
      <alignment horizontal="left" vertical="center"/>
    </xf>
    <xf numFmtId="0" fontId="62" fillId="0" borderId="16" xfId="39" applyNumberFormat="1" applyFont="1" applyFill="1" applyBorder="1" applyAlignment="1" applyProtection="1">
      <alignment horizontal="left" vertical="center" wrapText="1"/>
    </xf>
    <xf numFmtId="0" fontId="62" fillId="0" borderId="0" xfId="39" applyNumberFormat="1" applyFont="1" applyFill="1" applyBorder="1" applyAlignment="1" applyProtection="1">
      <alignment horizontal="left" vertical="center"/>
    </xf>
    <xf numFmtId="49" fontId="60" fillId="0" borderId="16" xfId="39" applyNumberFormat="1" applyFont="1" applyFill="1" applyBorder="1" applyAlignment="1" applyProtection="1">
      <alignment horizontal="left" vertical="center"/>
    </xf>
    <xf numFmtId="0" fontId="60" fillId="0" borderId="16" xfId="39" applyNumberFormat="1" applyFont="1" applyFill="1" applyBorder="1" applyAlignment="1" applyProtection="1">
      <alignment horizontal="left" vertical="center" wrapText="1"/>
    </xf>
    <xf numFmtId="0" fontId="60" fillId="0" borderId="13" xfId="39" applyNumberFormat="1" applyFont="1" applyFill="1" applyBorder="1" applyAlignment="1" applyProtection="1">
      <alignment horizontal="left" vertical="center" wrapText="1"/>
    </xf>
    <xf numFmtId="0" fontId="60" fillId="0" borderId="0" xfId="39" applyNumberFormat="1" applyFont="1" applyFill="1" applyBorder="1" applyAlignment="1" applyProtection="1">
      <alignment horizontal="left" vertical="center" wrapText="1"/>
    </xf>
    <xf numFmtId="49" fontId="60" fillId="0" borderId="0" xfId="39" applyNumberFormat="1" applyFont="1" applyFill="1" applyBorder="1" applyAlignment="1" applyProtection="1">
      <alignment horizontal="left" vertical="center"/>
    </xf>
    <xf numFmtId="0" fontId="60" fillId="0" borderId="18" xfId="39" applyNumberFormat="1" applyFont="1" applyFill="1" applyBorder="1" applyAlignment="1" applyProtection="1">
      <alignment horizontal="left" vertical="center"/>
    </xf>
    <xf numFmtId="14" fontId="60" fillId="0" borderId="0" xfId="39" applyNumberFormat="1" applyFont="1" applyFill="1" applyBorder="1" applyAlignment="1" applyProtection="1">
      <alignment horizontal="left" vertical="center"/>
    </xf>
    <xf numFmtId="0" fontId="60" fillId="0" borderId="17" xfId="39" applyNumberFormat="1" applyFont="1" applyFill="1" applyBorder="1" applyAlignment="1" applyProtection="1">
      <alignment horizontal="left" vertical="center"/>
    </xf>
    <xf numFmtId="49" fontId="62" fillId="0" borderId="25" xfId="39" applyNumberFormat="1" applyFont="1" applyFill="1" applyBorder="1" applyAlignment="1" applyProtection="1">
      <alignment horizontal="center" vertical="center"/>
    </xf>
    <xf numFmtId="0" fontId="62" fillId="0" borderId="27" xfId="39" applyNumberFormat="1" applyFont="1" applyFill="1" applyBorder="1" applyAlignment="1" applyProtection="1">
      <alignment horizontal="center" vertical="center"/>
    </xf>
    <xf numFmtId="0" fontId="62" fillId="0" borderId="49" xfId="39" applyNumberFormat="1" applyFont="1" applyFill="1" applyBorder="1" applyAlignment="1" applyProtection="1">
      <alignment horizontal="center" vertical="center"/>
    </xf>
    <xf numFmtId="49" fontId="62" fillId="28" borderId="66" xfId="39" applyNumberFormat="1" applyFont="1" applyFill="1" applyBorder="1" applyAlignment="1" applyProtection="1">
      <alignment horizontal="left" vertical="center"/>
    </xf>
    <xf numFmtId="0" fontId="62" fillId="28" borderId="66" xfId="39" applyNumberFormat="1" applyFont="1" applyFill="1" applyBorder="1" applyAlignment="1" applyProtection="1">
      <alignment horizontal="left" vertical="center"/>
    </xf>
    <xf numFmtId="49" fontId="8" fillId="28" borderId="0" xfId="39" applyNumberFormat="1" applyFont="1" applyFill="1" applyBorder="1" applyAlignment="1" applyProtection="1">
      <alignment horizontal="left" vertical="center"/>
    </xf>
    <xf numFmtId="0" fontId="8" fillId="28" borderId="0" xfId="39" applyNumberFormat="1" applyFont="1" applyFill="1" applyBorder="1" applyAlignment="1" applyProtection="1">
      <alignment horizontal="left" vertical="center"/>
    </xf>
    <xf numFmtId="49" fontId="8" fillId="0" borderId="16" xfId="39" applyNumberFormat="1" applyFont="1" applyFill="1" applyBorder="1" applyAlignment="1" applyProtection="1">
      <alignment horizontal="left" vertical="center"/>
    </xf>
    <xf numFmtId="0" fontId="8" fillId="0" borderId="16" xfId="39" applyNumberFormat="1" applyFont="1" applyFill="1" applyBorder="1" applyAlignment="1" applyProtection="1">
      <alignment horizontal="left" vertical="center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Explanatory Text" xfId="27"/>
    <cellStyle name="Good" xfId="28"/>
    <cellStyle name="Heading 1" xfId="29"/>
    <cellStyle name="Heading 2" xfId="30"/>
    <cellStyle name="Heading 3" xfId="31"/>
    <cellStyle name="Heading 4" xfId="32"/>
    <cellStyle name="Check Cell" xfId="33"/>
    <cellStyle name="Input" xfId="34"/>
    <cellStyle name="Linked Cell" xfId="35"/>
    <cellStyle name="Neutral" xfId="36"/>
    <cellStyle name="normální" xfId="0" builtinId="0"/>
    <cellStyle name="normální 2" xfId="37"/>
    <cellStyle name="normální 3" xfId="38"/>
    <cellStyle name="normální 4" xfId="39"/>
    <cellStyle name="normální_." xfId="40"/>
    <cellStyle name="normální_List1" xfId="41"/>
    <cellStyle name="normální_List1_1" xfId="42"/>
    <cellStyle name="normální_POL.XLS" xfId="43"/>
    <cellStyle name="normální_Prst A" xfId="44"/>
    <cellStyle name="normální_SOU Jilove" xfId="45"/>
    <cellStyle name="Note" xfId="46"/>
    <cellStyle name="Output" xfId="47"/>
    <cellStyle name="Title" xfId="48"/>
    <cellStyle name="Total" xfId="49"/>
    <cellStyle name="Warning Text" xfId="5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C/Dokumenty/ZOO%20Praha-slep&#253;%20UT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ZOO%20Praha%20-%20rozpo&#269;et%20U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</sheetNames>
    <sheetDataSet>
      <sheetData sheetId="0">
        <row r="4">
          <cell r="A4" t="str">
            <v>1</v>
          </cell>
          <cell r="C4" t="str">
            <v>Tech.zázemí, 5.etapa</v>
          </cell>
        </row>
        <row r="6">
          <cell r="A6" t="str">
            <v>718/15</v>
          </cell>
          <cell r="C6" t="str">
            <v xml:space="preserve"> Zoo zahrada Praha  7, u Troj.zámku 120/3</v>
          </cell>
        </row>
      </sheetData>
      <sheetData sheetId="1">
        <row r="1">
          <cell r="H1" t="str">
            <v>718/15</v>
          </cell>
        </row>
        <row r="2">
          <cell r="G2" t="str">
            <v>UT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</sheetNames>
    <sheetDataSet>
      <sheetData sheetId="0">
        <row r="4">
          <cell r="A4" t="str">
            <v>1</v>
          </cell>
          <cell r="C4" t="str">
            <v>Tech.zázemí, 5.etapa</v>
          </cell>
        </row>
        <row r="6">
          <cell r="A6" t="str">
            <v>718/15</v>
          </cell>
          <cell r="C6" t="str">
            <v xml:space="preserve"> Zoo zahrada Praha  7, u Troj.zámku 120/3</v>
          </cell>
        </row>
        <row r="7">
          <cell r="G7">
            <v>0</v>
          </cell>
        </row>
        <row r="31">
          <cell r="C31">
            <v>21</v>
          </cell>
        </row>
      </sheetData>
      <sheetData sheetId="1">
        <row r="15">
          <cell r="E15">
            <v>0</v>
          </cell>
          <cell r="F15">
            <v>746921.84</v>
          </cell>
          <cell r="G15">
            <v>0</v>
          </cell>
          <cell r="H15">
            <v>0</v>
          </cell>
          <cell r="I15">
            <v>18720</v>
          </cell>
        </row>
        <row r="28">
          <cell r="H28">
            <v>5975.3747199999998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5112">
    <pageSetUpPr fitToPage="1"/>
  </sheetPr>
  <dimension ref="A1:O113"/>
  <sheetViews>
    <sheetView showGridLines="0" tabSelected="1" topLeftCell="B1" zoomScaleNormal="100" zoomScaleSheetLayoutView="75" workbookViewId="0">
      <selection activeCell="D9" sqref="D9"/>
    </sheetView>
  </sheetViews>
  <sheetFormatPr defaultRowHeight="12.75"/>
  <cols>
    <col min="1" max="1" width="0.5703125" style="1" hidden="1" customWidth="1"/>
    <col min="2" max="2" width="7.140625" style="1" customWidth="1"/>
    <col min="3" max="3" width="9.140625" style="1"/>
    <col min="4" max="4" width="19.7109375" style="1" customWidth="1"/>
    <col min="5" max="5" width="6.85546875" style="1" customWidth="1"/>
    <col min="6" max="6" width="13.140625" style="1" customWidth="1"/>
    <col min="7" max="7" width="12.42578125" style="2" customWidth="1"/>
    <col min="8" max="8" width="13.5703125" style="1" customWidth="1"/>
    <col min="9" max="9" width="11.42578125" style="2" customWidth="1"/>
    <col min="10" max="10" width="7" style="2" customWidth="1"/>
    <col min="11" max="15" width="10.7109375" style="1" customWidth="1"/>
    <col min="16" max="16384" width="9.140625" style="1"/>
  </cols>
  <sheetData>
    <row r="1" spans="2:15" ht="12" customHeight="1"/>
    <row r="2" spans="2:15" ht="17.25" customHeight="1">
      <c r="B2" s="3"/>
      <c r="C2" s="4" t="s">
        <v>2839</v>
      </c>
      <c r="E2" s="5"/>
      <c r="F2" s="4"/>
      <c r="G2" s="6"/>
      <c r="H2" s="7" t="s">
        <v>1345</v>
      </c>
      <c r="I2" s="8">
        <f ca="1">TODAY()</f>
        <v>42298</v>
      </c>
      <c r="K2" s="3"/>
    </row>
    <row r="3" spans="2:15" ht="6" customHeight="1">
      <c r="C3" s="9"/>
      <c r="D3" s="10" t="s">
        <v>1346</v>
      </c>
    </row>
    <row r="4" spans="2:15" ht="4.5" customHeight="1"/>
    <row r="5" spans="2:15" ht="36" customHeight="1">
      <c r="C5" s="11" t="s">
        <v>1347</v>
      </c>
      <c r="D5" s="12" t="s">
        <v>1437</v>
      </c>
      <c r="E5" s="13" t="s">
        <v>1438</v>
      </c>
      <c r="F5" s="14"/>
      <c r="G5" s="15"/>
      <c r="H5" s="14"/>
      <c r="I5" s="15"/>
      <c r="O5" s="8"/>
    </row>
    <row r="7" spans="2:15">
      <c r="C7" s="16" t="s">
        <v>1348</v>
      </c>
      <c r="D7" s="17"/>
      <c r="H7" s="18" t="s">
        <v>1349</v>
      </c>
      <c r="J7" s="17"/>
      <c r="K7" s="17"/>
    </row>
    <row r="8" spans="2:15">
      <c r="D8" s="17"/>
      <c r="H8" s="18" t="s">
        <v>1350</v>
      </c>
      <c r="J8" s="17"/>
      <c r="K8" s="17"/>
    </row>
    <row r="9" spans="2:15">
      <c r="C9" s="18"/>
      <c r="D9" s="17"/>
      <c r="H9" s="18"/>
      <c r="J9" s="17"/>
    </row>
    <row r="10" spans="2:15">
      <c r="H10" s="18"/>
      <c r="J10" s="17"/>
    </row>
    <row r="11" spans="2:15">
      <c r="C11" s="16" t="s">
        <v>1351</v>
      </c>
      <c r="D11" s="17"/>
      <c r="H11" s="18" t="s">
        <v>1349</v>
      </c>
      <c r="J11" s="17"/>
      <c r="K11" s="17"/>
    </row>
    <row r="12" spans="2:15">
      <c r="D12" s="17"/>
      <c r="H12" s="18" t="s">
        <v>1350</v>
      </c>
      <c r="J12" s="17"/>
      <c r="K12" s="17"/>
    </row>
    <row r="13" spans="2:15" ht="12" customHeight="1">
      <c r="C13" s="18"/>
      <c r="D13" s="17"/>
      <c r="J13" s="18"/>
    </row>
    <row r="14" spans="2:15" ht="24.75" customHeight="1">
      <c r="C14" s="19" t="s">
        <v>1352</v>
      </c>
      <c r="H14" s="19" t="s">
        <v>1353</v>
      </c>
      <c r="J14" s="18"/>
    </row>
    <row r="15" spans="2:15" ht="12.75" customHeight="1">
      <c r="J15" s="18"/>
    </row>
    <row r="16" spans="2:15" ht="28.5" customHeight="1">
      <c r="C16" s="19" t="s">
        <v>1354</v>
      </c>
      <c r="H16" s="19" t="s">
        <v>1354</v>
      </c>
    </row>
    <row r="17" spans="2:12" ht="25.5" customHeight="1"/>
    <row r="18" spans="2:12" ht="13.5" customHeight="1">
      <c r="B18" s="20"/>
      <c r="C18" s="21"/>
      <c r="D18" s="21"/>
      <c r="E18" s="22"/>
      <c r="F18" s="23"/>
      <c r="G18" s="24"/>
      <c r="H18" s="25"/>
      <c r="I18" s="24"/>
      <c r="J18" s="26" t="s">
        <v>1355</v>
      </c>
      <c r="K18" s="27"/>
    </row>
    <row r="19" spans="2:12" ht="15" customHeight="1">
      <c r="B19" s="28" t="s">
        <v>1356</v>
      </c>
      <c r="C19" s="29"/>
      <c r="D19" s="30">
        <v>15</v>
      </c>
      <c r="E19" s="31" t="s">
        <v>1357</v>
      </c>
      <c r="F19" s="32"/>
      <c r="G19" s="33"/>
      <c r="H19" s="33"/>
      <c r="I19" s="602">
        <f>ROUND(G38,0)</f>
        <v>0</v>
      </c>
      <c r="J19" s="603"/>
      <c r="K19" s="34"/>
    </row>
    <row r="20" spans="2:12">
      <c r="B20" s="28" t="s">
        <v>1358</v>
      </c>
      <c r="C20" s="29"/>
      <c r="D20" s="30">
        <f ca="1">SazbaDPH1</f>
        <v>15</v>
      </c>
      <c r="E20" s="31" t="s">
        <v>1357</v>
      </c>
      <c r="F20" s="35"/>
      <c r="G20" s="36"/>
      <c r="H20" s="36"/>
      <c r="I20" s="604">
        <f>ROUND(I19*D20/100,0)</f>
        <v>0</v>
      </c>
      <c r="J20" s="605"/>
      <c r="K20" s="34"/>
    </row>
    <row r="21" spans="2:12">
      <c r="B21" s="28" t="s">
        <v>1356</v>
      </c>
      <c r="C21" s="29"/>
      <c r="D21" s="30">
        <v>21</v>
      </c>
      <c r="E21" s="31" t="s">
        <v>1357</v>
      </c>
      <c r="F21" s="35"/>
      <c r="G21" s="36"/>
      <c r="H21" s="36"/>
      <c r="I21" s="604">
        <f>ROUND(H38,0)</f>
        <v>0</v>
      </c>
      <c r="J21" s="605"/>
      <c r="K21" s="34"/>
    </row>
    <row r="22" spans="2:12" ht="13.5" thickBot="1">
      <c r="B22" s="28" t="s">
        <v>1358</v>
      </c>
      <c r="C22" s="29"/>
      <c r="D22" s="30">
        <f ca="1">SazbaDPH2</f>
        <v>21</v>
      </c>
      <c r="E22" s="31" t="s">
        <v>1357</v>
      </c>
      <c r="F22" s="37"/>
      <c r="G22" s="38"/>
      <c r="H22" s="38"/>
      <c r="I22" s="606">
        <f>ROUND(I21*D21/100,0)</f>
        <v>0</v>
      </c>
      <c r="J22" s="607"/>
      <c r="K22" s="34"/>
    </row>
    <row r="23" spans="2:12" ht="16.5" thickBot="1">
      <c r="B23" s="39" t="s">
        <v>1359</v>
      </c>
      <c r="C23" s="40"/>
      <c r="D23" s="40"/>
      <c r="E23" s="41"/>
      <c r="F23" s="42"/>
      <c r="G23" s="43"/>
      <c r="H23" s="43"/>
      <c r="I23" s="600">
        <f>SUM(I19:I22)</f>
        <v>0</v>
      </c>
      <c r="J23" s="601"/>
      <c r="K23" s="44"/>
    </row>
    <row r="26" spans="2:12" ht="1.5" customHeight="1"/>
    <row r="27" spans="2:12" ht="15.75" customHeight="1">
      <c r="B27" s="13" t="s">
        <v>1360</v>
      </c>
      <c r="C27" s="45"/>
      <c r="D27" s="45"/>
      <c r="E27" s="45"/>
      <c r="F27" s="45"/>
      <c r="G27" s="45"/>
      <c r="H27" s="45"/>
      <c r="I27" s="45"/>
      <c r="J27" s="45"/>
      <c r="K27" s="45"/>
      <c r="L27" s="46"/>
    </row>
    <row r="28" spans="2:12" ht="5.25" customHeight="1">
      <c r="L28" s="46"/>
    </row>
    <row r="29" spans="2:12" ht="24" customHeight="1">
      <c r="B29" s="47" t="s">
        <v>1361</v>
      </c>
      <c r="C29" s="48"/>
      <c r="D29" s="48"/>
      <c r="E29" s="49"/>
      <c r="F29" s="50" t="s">
        <v>1362</v>
      </c>
      <c r="G29" s="51" t="str">
        <f ca="1">CONCATENATE("Základ DPH ",SazbaDPH1," %")</f>
        <v>Základ DPH 15 %</v>
      </c>
      <c r="H29" s="50" t="str">
        <f ca="1">CONCATENATE("Základ DPH ",SazbaDPH2," %")</f>
        <v>Základ DPH 21 %</v>
      </c>
      <c r="I29" s="50" t="s">
        <v>1363</v>
      </c>
      <c r="J29" s="50" t="s">
        <v>1357</v>
      </c>
    </row>
    <row r="30" spans="2:12">
      <c r="B30" s="52" t="s">
        <v>1440</v>
      </c>
      <c r="C30" s="53" t="s">
        <v>1441</v>
      </c>
      <c r="D30" s="54"/>
      <c r="E30" s="55"/>
      <c r="F30" s="56">
        <f>G30+H30+I30</f>
        <v>0</v>
      </c>
      <c r="G30" s="57">
        <v>0</v>
      </c>
      <c r="H30" s="58">
        <f ca="1">'00 00 KL'!C23</f>
        <v>0</v>
      </c>
      <c r="I30" s="58">
        <f t="shared" ref="I30:I37" ca="1" si="0">(G30*SazbaDPH1)/100+(H30*SazbaDPH2)/100</f>
        <v>0</v>
      </c>
      <c r="J30" s="59"/>
    </row>
    <row r="31" spans="2:12">
      <c r="B31" s="60" t="s">
        <v>1486</v>
      </c>
      <c r="C31" s="61" t="s">
        <v>2836</v>
      </c>
      <c r="D31" s="62"/>
      <c r="E31" s="63"/>
      <c r="F31" s="64">
        <f t="shared" ref="F31:F37" si="1">G31+H31+I31</f>
        <v>0</v>
      </c>
      <c r="G31" s="65">
        <v>0</v>
      </c>
      <c r="H31" s="66">
        <f ca="1">'01 01 KL'!C23</f>
        <v>0</v>
      </c>
      <c r="I31" s="66">
        <f t="shared" ca="1" si="0"/>
        <v>0</v>
      </c>
      <c r="J31" s="59"/>
    </row>
    <row r="32" spans="2:12">
      <c r="B32" s="60" t="s">
        <v>106</v>
      </c>
      <c r="C32" s="61" t="s">
        <v>2835</v>
      </c>
      <c r="D32" s="62"/>
      <c r="E32" s="63"/>
      <c r="F32" s="64">
        <f t="shared" si="1"/>
        <v>0</v>
      </c>
      <c r="G32" s="65">
        <v>0</v>
      </c>
      <c r="H32" s="66">
        <f ca="1">'02 02 KL'!C23</f>
        <v>0</v>
      </c>
      <c r="I32" s="66">
        <f t="shared" ca="1" si="0"/>
        <v>0</v>
      </c>
      <c r="J32" s="59"/>
    </row>
    <row r="33" spans="2:11">
      <c r="B33" s="60" t="s">
        <v>1828</v>
      </c>
      <c r="C33" s="61" t="s">
        <v>1829</v>
      </c>
      <c r="D33" s="62"/>
      <c r="E33" s="63"/>
      <c r="F33" s="64">
        <f t="shared" si="1"/>
        <v>0</v>
      </c>
      <c r="G33" s="65">
        <v>0</v>
      </c>
      <c r="H33" s="66">
        <f ca="1">ZTI!M5</f>
        <v>0</v>
      </c>
      <c r="I33" s="66">
        <f t="shared" ca="1" si="0"/>
        <v>0</v>
      </c>
      <c r="J33" s="59"/>
    </row>
    <row r="34" spans="2:11">
      <c r="B34" s="60" t="s">
        <v>2258</v>
      </c>
      <c r="C34" s="61" t="s">
        <v>2259</v>
      </c>
      <c r="D34" s="62"/>
      <c r="E34" s="63"/>
      <c r="F34" s="64">
        <f t="shared" si="1"/>
        <v>0</v>
      </c>
      <c r="G34" s="65">
        <v>0</v>
      </c>
      <c r="H34" s="66">
        <f ca="1">Elektro!G19</f>
        <v>0</v>
      </c>
      <c r="I34" s="66">
        <f t="shared" ca="1" si="0"/>
        <v>0</v>
      </c>
      <c r="J34" s="59"/>
    </row>
    <row r="35" spans="2:11">
      <c r="B35" s="60" t="s">
        <v>2829</v>
      </c>
      <c r="C35" s="61" t="s">
        <v>2830</v>
      </c>
      <c r="D35" s="62"/>
      <c r="E35" s="63"/>
      <c r="F35" s="64">
        <f t="shared" si="1"/>
        <v>0</v>
      </c>
      <c r="G35" s="65">
        <v>0</v>
      </c>
      <c r="H35" s="66">
        <f ca="1">VZT!E517</f>
        <v>0</v>
      </c>
      <c r="I35" s="66">
        <f t="shared" ca="1" si="0"/>
        <v>0</v>
      </c>
      <c r="J35" s="59"/>
    </row>
    <row r="36" spans="2:11">
      <c r="B36" s="60" t="s">
        <v>2831</v>
      </c>
      <c r="C36" s="61" t="s">
        <v>2832</v>
      </c>
      <c r="D36" s="62"/>
      <c r="E36" s="63"/>
      <c r="F36" s="64">
        <f t="shared" si="1"/>
        <v>0</v>
      </c>
      <c r="G36" s="65">
        <v>0</v>
      </c>
      <c r="H36" s="66">
        <f ca="1">ÚT!G159</f>
        <v>0</v>
      </c>
      <c r="I36" s="66">
        <f t="shared" ca="1" si="0"/>
        <v>0</v>
      </c>
      <c r="J36" s="59"/>
    </row>
    <row r="37" spans="2:11">
      <c r="B37" s="60" t="s">
        <v>2834</v>
      </c>
      <c r="C37" s="61" t="s">
        <v>2833</v>
      </c>
      <c r="D37" s="62"/>
      <c r="E37" s="63"/>
      <c r="F37" s="64">
        <f t="shared" si="1"/>
        <v>0</v>
      </c>
      <c r="G37" s="65">
        <v>0</v>
      </c>
      <c r="H37" s="66">
        <f ca="1">'Vnitřní plynovod'!J26</f>
        <v>0</v>
      </c>
      <c r="I37" s="66">
        <f t="shared" ca="1" si="0"/>
        <v>0</v>
      </c>
      <c r="J37" s="59"/>
    </row>
    <row r="38" spans="2:11" ht="17.25" customHeight="1">
      <c r="B38" s="67" t="s">
        <v>1364</v>
      </c>
      <c r="C38" s="68"/>
      <c r="D38" s="69"/>
      <c r="E38" s="70"/>
      <c r="F38" s="71">
        <f>SUM(F30:F37)</f>
        <v>0</v>
      </c>
      <c r="G38" s="71">
        <f>SUM(G30:G32)</f>
        <v>0</v>
      </c>
      <c r="H38" s="71">
        <f>SUM(H30:H37)</f>
        <v>0</v>
      </c>
      <c r="I38" s="71">
        <f>SUM(I30:I37)</f>
        <v>0</v>
      </c>
      <c r="J38" s="72"/>
    </row>
    <row r="39" spans="2:11">
      <c r="B39" s="73"/>
      <c r="C39" s="73"/>
      <c r="D39" s="73"/>
      <c r="E39" s="73"/>
      <c r="F39" s="73"/>
      <c r="G39" s="73"/>
      <c r="H39" s="73"/>
      <c r="I39" s="73"/>
      <c r="J39" s="73"/>
      <c r="K39" s="73"/>
    </row>
    <row r="40" spans="2:11" ht="9.75" customHeight="1">
      <c r="B40" s="73"/>
      <c r="C40" s="73"/>
      <c r="D40" s="73"/>
      <c r="E40" s="73"/>
      <c r="F40" s="73"/>
      <c r="G40" s="73"/>
      <c r="H40" s="73"/>
      <c r="I40" s="73"/>
      <c r="J40" s="73"/>
      <c r="K40" s="73"/>
    </row>
    <row r="41" spans="2:11" ht="7.5" customHeight="1">
      <c r="B41" s="73"/>
      <c r="C41" s="73"/>
      <c r="D41" s="73"/>
      <c r="E41" s="73"/>
      <c r="F41" s="73"/>
      <c r="G41" s="73"/>
      <c r="H41" s="73"/>
      <c r="I41" s="73"/>
      <c r="J41" s="73"/>
      <c r="K41" s="73"/>
    </row>
    <row r="42" spans="2:11" ht="18">
      <c r="B42" s="13" t="s">
        <v>1365</v>
      </c>
      <c r="C42" s="45"/>
      <c r="D42" s="45"/>
      <c r="E42" s="45"/>
      <c r="F42" s="45"/>
      <c r="G42" s="45"/>
      <c r="H42" s="45"/>
      <c r="I42" s="45"/>
      <c r="J42" s="45"/>
      <c r="K42" s="73"/>
    </row>
    <row r="43" spans="2:11">
      <c r="K43" s="73"/>
    </row>
    <row r="44" spans="2:11" ht="25.5">
      <c r="B44" s="74" t="s">
        <v>1366</v>
      </c>
      <c r="C44" s="75" t="s">
        <v>1367</v>
      </c>
      <c r="D44" s="48"/>
      <c r="E44" s="49"/>
      <c r="F44" s="50" t="s">
        <v>1362</v>
      </c>
      <c r="G44" s="51" t="str">
        <f ca="1">CONCATENATE("Základ DPH ",SazbaDPH1," %")</f>
        <v>Základ DPH 15 %</v>
      </c>
      <c r="H44" s="50" t="str">
        <f ca="1">CONCATENATE("Základ DPH ",SazbaDPH2," %")</f>
        <v>Základ DPH 21 %</v>
      </c>
      <c r="I44" s="51" t="s">
        <v>1363</v>
      </c>
      <c r="J44" s="50" t="s">
        <v>1357</v>
      </c>
    </row>
    <row r="45" spans="2:11">
      <c r="B45" s="76" t="s">
        <v>1440</v>
      </c>
      <c r="C45" s="53" t="s">
        <v>1442</v>
      </c>
      <c r="D45" s="54"/>
      <c r="E45" s="55"/>
      <c r="F45" s="56">
        <f>G45+H45+I45</f>
        <v>0</v>
      </c>
      <c r="G45" s="57">
        <v>0</v>
      </c>
      <c r="H45" s="58">
        <f t="shared" ref="H45:H50" si="2">H30</f>
        <v>0</v>
      </c>
      <c r="I45" s="65">
        <f t="shared" ref="I45:I52" ca="1" si="3">(G45*SazbaDPH1)/100+(H45*SazbaDPH2)/100</f>
        <v>0</v>
      </c>
      <c r="J45" s="59"/>
    </row>
    <row r="46" spans="2:11">
      <c r="B46" s="77" t="s">
        <v>1486</v>
      </c>
      <c r="C46" s="61" t="s">
        <v>2836</v>
      </c>
      <c r="D46" s="62"/>
      <c r="E46" s="63"/>
      <c r="F46" s="64">
        <f t="shared" ref="F46:F52" si="4">G46+H46+I46</f>
        <v>0</v>
      </c>
      <c r="G46" s="65">
        <v>0</v>
      </c>
      <c r="H46" s="66">
        <f t="shared" si="2"/>
        <v>0</v>
      </c>
      <c r="I46" s="65">
        <f t="shared" ca="1" si="3"/>
        <v>0</v>
      </c>
      <c r="J46" s="59"/>
    </row>
    <row r="47" spans="2:11">
      <c r="B47" s="77" t="s">
        <v>106</v>
      </c>
      <c r="C47" s="61" t="s">
        <v>2835</v>
      </c>
      <c r="D47" s="62"/>
      <c r="E47" s="63"/>
      <c r="F47" s="64">
        <f t="shared" si="4"/>
        <v>0</v>
      </c>
      <c r="G47" s="65">
        <v>0</v>
      </c>
      <c r="H47" s="66">
        <f t="shared" si="2"/>
        <v>0</v>
      </c>
      <c r="I47" s="65">
        <f t="shared" ca="1" si="3"/>
        <v>0</v>
      </c>
      <c r="J47" s="59"/>
    </row>
    <row r="48" spans="2:11">
      <c r="B48" s="77" t="s">
        <v>1828</v>
      </c>
      <c r="C48" s="61" t="s">
        <v>1829</v>
      </c>
      <c r="D48" s="62"/>
      <c r="E48" s="63"/>
      <c r="F48" s="64">
        <f t="shared" si="4"/>
        <v>0</v>
      </c>
      <c r="G48" s="65">
        <v>0</v>
      </c>
      <c r="H48" s="66">
        <f t="shared" si="2"/>
        <v>0</v>
      </c>
      <c r="I48" s="65">
        <f t="shared" ca="1" si="3"/>
        <v>0</v>
      </c>
      <c r="J48" s="59"/>
    </row>
    <row r="49" spans="2:10">
      <c r="B49" s="77" t="s">
        <v>2258</v>
      </c>
      <c r="C49" s="61" t="s">
        <v>2259</v>
      </c>
      <c r="D49" s="62"/>
      <c r="E49" s="63"/>
      <c r="F49" s="64">
        <f t="shared" si="4"/>
        <v>0</v>
      </c>
      <c r="G49" s="65">
        <v>0</v>
      </c>
      <c r="H49" s="66">
        <f t="shared" si="2"/>
        <v>0</v>
      </c>
      <c r="I49" s="65">
        <f t="shared" ca="1" si="3"/>
        <v>0</v>
      </c>
      <c r="J49" s="59"/>
    </row>
    <row r="50" spans="2:10">
      <c r="B50" s="77" t="s">
        <v>2829</v>
      </c>
      <c r="C50" s="61" t="s">
        <v>2830</v>
      </c>
      <c r="D50" s="62"/>
      <c r="E50" s="63"/>
      <c r="F50" s="64">
        <f t="shared" si="4"/>
        <v>0</v>
      </c>
      <c r="G50" s="65">
        <v>0</v>
      </c>
      <c r="H50" s="66">
        <f t="shared" si="2"/>
        <v>0</v>
      </c>
      <c r="I50" s="65">
        <f t="shared" ca="1" si="3"/>
        <v>0</v>
      </c>
      <c r="J50" s="59"/>
    </row>
    <row r="51" spans="2:10">
      <c r="B51" s="77" t="s">
        <v>2831</v>
      </c>
      <c r="C51" s="61" t="s">
        <v>2832</v>
      </c>
      <c r="D51" s="62"/>
      <c r="E51" s="63"/>
      <c r="F51" s="64">
        <f t="shared" si="4"/>
        <v>0</v>
      </c>
      <c r="G51" s="65">
        <v>0</v>
      </c>
      <c r="H51" s="66">
        <f>H36</f>
        <v>0</v>
      </c>
      <c r="I51" s="65">
        <f t="shared" ca="1" si="3"/>
        <v>0</v>
      </c>
      <c r="J51" s="59"/>
    </row>
    <row r="52" spans="2:10">
      <c r="B52" s="284" t="s">
        <v>2834</v>
      </c>
      <c r="C52" s="61" t="s">
        <v>2833</v>
      </c>
      <c r="D52" s="62"/>
      <c r="E52" s="63"/>
      <c r="F52" s="64">
        <f t="shared" si="4"/>
        <v>0</v>
      </c>
      <c r="G52" s="65">
        <v>0</v>
      </c>
      <c r="H52" s="66">
        <f>H37</f>
        <v>0</v>
      </c>
      <c r="I52" s="65">
        <f t="shared" ca="1" si="3"/>
        <v>0</v>
      </c>
      <c r="J52" s="59"/>
    </row>
    <row r="53" spans="2:10">
      <c r="B53" s="67" t="s">
        <v>1364</v>
      </c>
      <c r="C53" s="68"/>
      <c r="D53" s="69"/>
      <c r="E53" s="70"/>
      <c r="F53" s="71">
        <f>SUM(F45:F52)</f>
        <v>0</v>
      </c>
      <c r="G53" s="78">
        <f>SUM(G45:G47)</f>
        <v>0</v>
      </c>
      <c r="H53" s="71">
        <f>SUM(H45:H52)</f>
        <v>0</v>
      </c>
      <c r="I53" s="78">
        <f>SUM(I45:I52)</f>
        <v>0</v>
      </c>
      <c r="J53" s="72"/>
    </row>
    <row r="54" spans="2:10" ht="9" customHeight="1"/>
    <row r="55" spans="2:10" ht="6" customHeight="1"/>
    <row r="56" spans="2:10" ht="3" customHeight="1"/>
    <row r="57" spans="2:10" ht="6.75" customHeight="1"/>
    <row r="58" spans="2:10" s="270" customFormat="1" ht="20.25" customHeight="1">
      <c r="B58" s="271"/>
      <c r="C58" s="272"/>
      <c r="D58" s="272"/>
      <c r="E58" s="272"/>
      <c r="F58" s="272"/>
      <c r="G58" s="272"/>
      <c r="H58" s="272"/>
      <c r="I58" s="272"/>
      <c r="J58" s="272"/>
    </row>
    <row r="59" spans="2:10" s="270" customFormat="1" ht="9" customHeight="1">
      <c r="G59" s="273"/>
      <c r="I59" s="273"/>
      <c r="J59" s="273"/>
    </row>
    <row r="60" spans="2:10" s="270" customFormat="1">
      <c r="B60" s="274"/>
      <c r="C60" s="275"/>
      <c r="D60" s="275"/>
      <c r="E60" s="276"/>
      <c r="F60" s="276"/>
      <c r="G60" s="276"/>
      <c r="H60" s="276"/>
      <c r="I60" s="276"/>
      <c r="J60" s="277"/>
    </row>
    <row r="61" spans="2:10" s="270" customFormat="1">
      <c r="B61" s="278"/>
      <c r="C61" s="266"/>
      <c r="D61" s="267"/>
      <c r="E61" s="279"/>
      <c r="F61" s="280"/>
      <c r="G61" s="280"/>
      <c r="H61" s="280"/>
      <c r="I61" s="280"/>
      <c r="J61" s="280"/>
    </row>
    <row r="62" spans="2:10" s="270" customFormat="1">
      <c r="B62" s="278"/>
      <c r="C62" s="266"/>
      <c r="D62" s="267"/>
      <c r="E62" s="279"/>
      <c r="F62" s="280"/>
      <c r="G62" s="280"/>
      <c r="H62" s="280"/>
      <c r="I62" s="280"/>
      <c r="J62" s="280"/>
    </row>
    <row r="63" spans="2:10" s="270" customFormat="1">
      <c r="B63" s="278"/>
      <c r="C63" s="266"/>
      <c r="D63" s="267"/>
      <c r="E63" s="279"/>
      <c r="F63" s="280"/>
      <c r="G63" s="280"/>
      <c r="H63" s="280"/>
      <c r="I63" s="280"/>
      <c r="J63" s="280"/>
    </row>
    <row r="64" spans="2:10" s="270" customFormat="1">
      <c r="B64" s="278"/>
      <c r="C64" s="266"/>
      <c r="D64" s="267"/>
      <c r="E64" s="279"/>
      <c r="F64" s="280"/>
      <c r="G64" s="280"/>
      <c r="H64" s="280"/>
      <c r="I64" s="280"/>
      <c r="J64" s="280"/>
    </row>
    <row r="65" spans="2:10" s="270" customFormat="1">
      <c r="B65" s="278"/>
      <c r="C65" s="266"/>
      <c r="D65" s="267"/>
      <c r="E65" s="279"/>
      <c r="F65" s="280"/>
      <c r="G65" s="280"/>
      <c r="H65" s="280"/>
      <c r="I65" s="280"/>
      <c r="J65" s="280"/>
    </row>
    <row r="66" spans="2:10" s="270" customFormat="1">
      <c r="B66" s="278"/>
      <c r="C66" s="266"/>
      <c r="D66" s="267"/>
      <c r="E66" s="279"/>
      <c r="F66" s="280"/>
      <c r="G66" s="280"/>
      <c r="H66" s="280"/>
      <c r="I66" s="280"/>
      <c r="J66" s="280"/>
    </row>
    <row r="67" spans="2:10" s="270" customFormat="1">
      <c r="B67" s="278"/>
      <c r="C67" s="266"/>
      <c r="D67" s="267"/>
      <c r="E67" s="279"/>
      <c r="F67" s="280"/>
      <c r="G67" s="280"/>
      <c r="H67" s="280"/>
      <c r="I67" s="280"/>
      <c r="J67" s="280"/>
    </row>
    <row r="68" spans="2:10" s="270" customFormat="1">
      <c r="B68" s="278"/>
      <c r="C68" s="266"/>
      <c r="D68" s="267"/>
      <c r="E68" s="279"/>
      <c r="F68" s="280"/>
      <c r="G68" s="280"/>
      <c r="H68" s="280"/>
      <c r="I68" s="280"/>
      <c r="J68" s="280"/>
    </row>
    <row r="69" spans="2:10" s="270" customFormat="1">
      <c r="B69" s="278"/>
      <c r="C69" s="266"/>
      <c r="D69" s="267"/>
      <c r="E69" s="279"/>
      <c r="F69" s="280"/>
      <c r="G69" s="280"/>
      <c r="H69" s="280"/>
      <c r="I69" s="280"/>
      <c r="J69" s="280"/>
    </row>
    <row r="70" spans="2:10" s="270" customFormat="1">
      <c r="B70" s="278"/>
      <c r="C70" s="266"/>
      <c r="D70" s="267"/>
      <c r="E70" s="279"/>
      <c r="F70" s="280"/>
      <c r="G70" s="280"/>
      <c r="H70" s="280"/>
      <c r="I70" s="280"/>
      <c r="J70" s="280"/>
    </row>
    <row r="71" spans="2:10" s="270" customFormat="1">
      <c r="B71" s="278"/>
      <c r="C71" s="266"/>
      <c r="D71" s="267"/>
      <c r="E71" s="279"/>
      <c r="F71" s="280"/>
      <c r="G71" s="280"/>
      <c r="H71" s="280"/>
      <c r="I71" s="280"/>
      <c r="J71" s="280"/>
    </row>
    <row r="72" spans="2:10" s="270" customFormat="1">
      <c r="B72" s="278"/>
      <c r="C72" s="266"/>
      <c r="D72" s="267"/>
      <c r="E72" s="279"/>
      <c r="F72" s="280"/>
      <c r="G72" s="280"/>
      <c r="H72" s="280"/>
      <c r="I72" s="280"/>
      <c r="J72" s="280"/>
    </row>
    <row r="73" spans="2:10" s="270" customFormat="1">
      <c r="B73" s="278"/>
      <c r="C73" s="266"/>
      <c r="D73" s="267"/>
      <c r="E73" s="279"/>
      <c r="F73" s="280"/>
      <c r="G73" s="280"/>
      <c r="H73" s="280"/>
      <c r="I73" s="280"/>
      <c r="J73" s="280"/>
    </row>
    <row r="74" spans="2:10" s="270" customFormat="1">
      <c r="B74" s="278"/>
      <c r="C74" s="266"/>
      <c r="D74" s="267"/>
      <c r="E74" s="279"/>
      <c r="F74" s="280"/>
      <c r="G74" s="280"/>
      <c r="H74" s="280"/>
      <c r="I74" s="280"/>
      <c r="J74" s="280"/>
    </row>
    <row r="75" spans="2:10" s="270" customFormat="1">
      <c r="B75" s="278"/>
      <c r="C75" s="266"/>
      <c r="D75" s="267"/>
      <c r="E75" s="279"/>
      <c r="F75" s="280"/>
      <c r="G75" s="280"/>
      <c r="H75" s="280"/>
      <c r="I75" s="280"/>
      <c r="J75" s="280"/>
    </row>
    <row r="76" spans="2:10" s="270" customFormat="1">
      <c r="B76" s="278"/>
      <c r="C76" s="266"/>
      <c r="D76" s="267"/>
      <c r="E76" s="279"/>
      <c r="F76" s="280"/>
      <c r="G76" s="280"/>
      <c r="H76" s="280"/>
      <c r="I76" s="280"/>
      <c r="J76" s="280"/>
    </row>
    <row r="77" spans="2:10" s="270" customFormat="1">
      <c r="B77" s="278"/>
      <c r="C77" s="266"/>
      <c r="D77" s="267"/>
      <c r="E77" s="279"/>
      <c r="F77" s="280"/>
      <c r="G77" s="280"/>
      <c r="H77" s="280"/>
      <c r="I77" s="280"/>
      <c r="J77" s="280"/>
    </row>
    <row r="78" spans="2:10" s="270" customFormat="1">
      <c r="B78" s="278"/>
      <c r="C78" s="266"/>
      <c r="D78" s="267"/>
      <c r="E78" s="279"/>
      <c r="F78" s="280"/>
      <c r="G78" s="280"/>
      <c r="H78" s="280"/>
      <c r="I78" s="280"/>
      <c r="J78" s="280"/>
    </row>
    <row r="79" spans="2:10" s="270" customFormat="1">
      <c r="B79" s="278"/>
      <c r="C79" s="266"/>
      <c r="D79" s="267"/>
      <c r="E79" s="279"/>
      <c r="F79" s="280"/>
      <c r="G79" s="280"/>
      <c r="H79" s="280"/>
      <c r="I79" s="280"/>
      <c r="J79" s="280"/>
    </row>
    <row r="80" spans="2:10" s="270" customFormat="1">
      <c r="B80" s="278"/>
      <c r="C80" s="266"/>
      <c r="D80" s="267"/>
      <c r="E80" s="279"/>
      <c r="F80" s="280"/>
      <c r="G80" s="280"/>
      <c r="H80" s="280"/>
      <c r="I80" s="280"/>
      <c r="J80" s="280"/>
    </row>
    <row r="81" spans="2:10" s="270" customFormat="1">
      <c r="B81" s="278"/>
      <c r="C81" s="266"/>
      <c r="D81" s="267"/>
      <c r="E81" s="279"/>
      <c r="F81" s="280"/>
      <c r="G81" s="280"/>
      <c r="H81" s="280"/>
      <c r="I81" s="280"/>
      <c r="J81" s="280"/>
    </row>
    <row r="82" spans="2:10" s="270" customFormat="1">
      <c r="B82" s="278"/>
      <c r="C82" s="266"/>
      <c r="D82" s="267"/>
      <c r="E82" s="279"/>
      <c r="F82" s="280"/>
      <c r="G82" s="280"/>
      <c r="H82" s="280"/>
      <c r="I82" s="280"/>
      <c r="J82" s="280"/>
    </row>
    <row r="83" spans="2:10" s="270" customFormat="1">
      <c r="B83" s="278"/>
      <c r="C83" s="266"/>
      <c r="D83" s="267"/>
      <c r="E83" s="279"/>
      <c r="F83" s="280"/>
      <c r="G83" s="280"/>
      <c r="H83" s="280"/>
      <c r="I83" s="280"/>
      <c r="J83" s="280"/>
    </row>
    <row r="84" spans="2:10" s="270" customFormat="1">
      <c r="B84" s="278"/>
      <c r="C84" s="266"/>
      <c r="D84" s="267"/>
      <c r="E84" s="279"/>
      <c r="F84" s="280"/>
      <c r="G84" s="280"/>
      <c r="H84" s="280"/>
      <c r="I84" s="280"/>
      <c r="J84" s="280"/>
    </row>
    <row r="85" spans="2:10" s="270" customFormat="1">
      <c r="B85" s="278"/>
      <c r="C85" s="266"/>
      <c r="D85" s="267"/>
      <c r="E85" s="279"/>
      <c r="F85" s="280"/>
      <c r="G85" s="280"/>
      <c r="H85" s="280"/>
      <c r="I85" s="280"/>
      <c r="J85" s="280"/>
    </row>
    <row r="86" spans="2:10" s="270" customFormat="1">
      <c r="B86" s="278"/>
      <c r="C86" s="266"/>
      <c r="D86" s="267"/>
      <c r="E86" s="279"/>
      <c r="F86" s="280"/>
      <c r="G86" s="280"/>
      <c r="H86" s="280"/>
      <c r="I86" s="280"/>
      <c r="J86" s="280"/>
    </row>
    <row r="87" spans="2:10" s="270" customFormat="1">
      <c r="B87" s="278"/>
      <c r="C87" s="266"/>
      <c r="D87" s="267"/>
      <c r="E87" s="279"/>
      <c r="F87" s="280"/>
      <c r="G87" s="280"/>
      <c r="H87" s="280"/>
      <c r="I87" s="280"/>
      <c r="J87" s="280"/>
    </row>
    <row r="88" spans="2:10" s="270" customFormat="1">
      <c r="B88" s="278"/>
      <c r="C88" s="266"/>
      <c r="D88" s="267"/>
      <c r="E88" s="279"/>
      <c r="F88" s="280"/>
      <c r="G88" s="280"/>
      <c r="H88" s="280"/>
      <c r="I88" s="280"/>
      <c r="J88" s="280"/>
    </row>
    <row r="89" spans="2:10" s="270" customFormat="1">
      <c r="B89" s="278"/>
      <c r="C89" s="266"/>
      <c r="D89" s="267"/>
      <c r="E89" s="279"/>
      <c r="F89" s="280"/>
      <c r="G89" s="280"/>
      <c r="H89" s="280"/>
      <c r="I89" s="280"/>
      <c r="J89" s="280"/>
    </row>
    <row r="90" spans="2:10" s="270" customFormat="1">
      <c r="B90" s="278"/>
      <c r="C90" s="266"/>
      <c r="D90" s="267"/>
      <c r="E90" s="279"/>
      <c r="F90" s="280"/>
      <c r="G90" s="280"/>
      <c r="H90" s="280"/>
      <c r="I90" s="280"/>
      <c r="J90" s="280"/>
    </row>
    <row r="91" spans="2:10" s="270" customFormat="1">
      <c r="B91" s="274"/>
      <c r="C91" s="281"/>
      <c r="D91" s="274"/>
      <c r="E91" s="279"/>
      <c r="F91" s="282"/>
      <c r="G91" s="282"/>
      <c r="H91" s="282"/>
      <c r="I91" s="282"/>
      <c r="J91" s="282"/>
    </row>
    <row r="92" spans="2:10" s="270" customFormat="1">
      <c r="G92" s="273"/>
      <c r="I92" s="273"/>
      <c r="J92" s="273"/>
    </row>
    <row r="93" spans="2:10" s="270" customFormat="1" ht="2.25" customHeight="1">
      <c r="G93" s="273"/>
      <c r="I93" s="273"/>
      <c r="J93" s="273"/>
    </row>
    <row r="94" spans="2:10" s="270" customFormat="1" ht="1.5" customHeight="1">
      <c r="G94" s="273"/>
      <c r="I94" s="273"/>
      <c r="J94" s="273"/>
    </row>
    <row r="95" spans="2:10" s="270" customFormat="1" ht="0.75" customHeight="1">
      <c r="G95" s="273"/>
      <c r="I95" s="273"/>
      <c r="J95" s="273"/>
    </row>
    <row r="96" spans="2:10" s="270" customFormat="1" ht="0.75" customHeight="1">
      <c r="G96" s="273"/>
      <c r="I96" s="273"/>
      <c r="J96" s="273"/>
    </row>
    <row r="97" spans="2:10" s="270" customFormat="1" ht="0.75" customHeight="1">
      <c r="G97" s="273"/>
      <c r="I97" s="273"/>
      <c r="J97" s="273"/>
    </row>
    <row r="98" spans="2:10" s="270" customFormat="1" ht="18">
      <c r="B98" s="271"/>
      <c r="C98" s="272"/>
      <c r="D98" s="272"/>
      <c r="E98" s="272"/>
      <c r="F98" s="272"/>
      <c r="G98" s="272"/>
      <c r="H98" s="272"/>
      <c r="I98" s="272"/>
      <c r="J98" s="272"/>
    </row>
    <row r="99" spans="2:10" s="270" customFormat="1">
      <c r="G99" s="273"/>
      <c r="I99" s="273"/>
      <c r="J99" s="273"/>
    </row>
    <row r="100" spans="2:10" s="270" customFormat="1">
      <c r="B100" s="274"/>
      <c r="C100" s="275"/>
      <c r="D100" s="275"/>
      <c r="E100" s="283"/>
      <c r="F100" s="276"/>
      <c r="G100" s="276"/>
      <c r="H100" s="276"/>
    </row>
    <row r="101" spans="2:10" s="270" customFormat="1">
      <c r="B101" s="278"/>
      <c r="C101" s="266"/>
      <c r="D101" s="267"/>
      <c r="E101" s="268"/>
      <c r="F101" s="269"/>
      <c r="G101" s="280"/>
      <c r="H101" s="280"/>
    </row>
    <row r="102" spans="2:10" s="270" customFormat="1">
      <c r="B102" s="278"/>
      <c r="C102" s="266"/>
      <c r="D102" s="267"/>
      <c r="E102" s="268"/>
      <c r="F102" s="269"/>
      <c r="G102" s="280"/>
      <c r="H102" s="280"/>
    </row>
    <row r="103" spans="2:10" s="270" customFormat="1">
      <c r="B103" s="278"/>
      <c r="C103" s="266"/>
      <c r="D103" s="267"/>
      <c r="E103" s="268"/>
      <c r="F103" s="269"/>
      <c r="G103" s="280"/>
      <c r="H103" s="280"/>
    </row>
    <row r="104" spans="2:10" s="270" customFormat="1">
      <c r="B104" s="278"/>
      <c r="C104" s="266"/>
      <c r="D104" s="267"/>
      <c r="E104" s="268"/>
      <c r="F104" s="269"/>
      <c r="G104" s="280"/>
      <c r="H104" s="280"/>
    </row>
    <row r="105" spans="2:10" s="270" customFormat="1">
      <c r="B105" s="278"/>
      <c r="C105" s="266"/>
      <c r="D105" s="267"/>
      <c r="E105" s="268"/>
      <c r="F105" s="269"/>
      <c r="G105" s="280"/>
      <c r="H105" s="280"/>
    </row>
    <row r="106" spans="2:10" s="270" customFormat="1">
      <c r="B106" s="278"/>
      <c r="C106" s="266"/>
      <c r="D106" s="267"/>
      <c r="E106" s="268"/>
      <c r="F106" s="269"/>
      <c r="G106" s="280"/>
      <c r="H106" s="280"/>
    </row>
    <row r="107" spans="2:10" s="270" customFormat="1">
      <c r="B107" s="278"/>
      <c r="C107" s="266"/>
      <c r="D107" s="267"/>
      <c r="E107" s="268"/>
      <c r="F107" s="269"/>
      <c r="G107" s="280"/>
      <c r="H107" s="280"/>
    </row>
    <row r="108" spans="2:10" s="270" customFormat="1">
      <c r="B108" s="278"/>
      <c r="C108" s="266"/>
      <c r="D108" s="267"/>
      <c r="E108" s="268"/>
      <c r="F108" s="269"/>
      <c r="G108" s="280"/>
      <c r="H108" s="280"/>
    </row>
    <row r="109" spans="2:10" s="270" customFormat="1">
      <c r="B109" s="274"/>
      <c r="C109" s="281"/>
      <c r="D109" s="274"/>
      <c r="E109" s="268"/>
      <c r="F109" s="282"/>
      <c r="G109" s="282"/>
      <c r="H109" s="282"/>
    </row>
    <row r="110" spans="2:10" s="270" customFormat="1">
      <c r="G110" s="273"/>
    </row>
    <row r="111" spans="2:10" s="270" customFormat="1">
      <c r="G111" s="273"/>
      <c r="I111" s="273"/>
      <c r="J111" s="273"/>
    </row>
    <row r="112" spans="2:10" s="270" customFormat="1">
      <c r="G112" s="273"/>
      <c r="I112" s="273"/>
      <c r="J112" s="273"/>
    </row>
    <row r="113" spans="7:10" s="270" customFormat="1">
      <c r="G113" s="273"/>
      <c r="I113" s="273"/>
      <c r="J113" s="273"/>
    </row>
  </sheetData>
  <mergeCells count="5">
    <mergeCell ref="I23:J23"/>
    <mergeCell ref="I19:J19"/>
    <mergeCell ref="I20:J20"/>
    <mergeCell ref="I21:J21"/>
    <mergeCell ref="I22:J22"/>
  </mergeCells>
  <phoneticPr fontId="0" type="noConversion"/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1"/>
  <headerFooter alignWithMargins="0">
    <oddFooter>&amp;L&amp;9Zpracováno programem &amp;"Arial CE,Tučné"BUILDpower,  © RTS, a.s.&amp;R&amp;9Stránka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4"/>
  <dimension ref="A1:CB1695"/>
  <sheetViews>
    <sheetView showGridLines="0" showZeros="0" topLeftCell="A10" zoomScaleNormal="100" zoomScaleSheetLayoutView="100" workbookViewId="0">
      <selection activeCell="A1511" sqref="A1511"/>
    </sheetView>
  </sheetViews>
  <sheetFormatPr defaultRowHeight="12.75"/>
  <cols>
    <col min="1" max="1" width="4.42578125" style="199" customWidth="1"/>
    <col min="2" max="2" width="11.5703125" style="199" customWidth="1"/>
    <col min="3" max="3" width="40.42578125" style="199" customWidth="1"/>
    <col min="4" max="4" width="5.5703125" style="199" customWidth="1"/>
    <col min="5" max="5" width="8.5703125" style="209" customWidth="1"/>
    <col min="6" max="6" width="9.85546875" style="199" customWidth="1"/>
    <col min="7" max="7" width="13.85546875" style="199" customWidth="1"/>
    <col min="8" max="8" width="11.7109375" style="199" hidden="1" customWidth="1"/>
    <col min="9" max="9" width="11.5703125" style="199" hidden="1" customWidth="1"/>
    <col min="10" max="10" width="11" style="199" hidden="1" customWidth="1"/>
    <col min="11" max="11" width="10.42578125" style="199" hidden="1" customWidth="1"/>
    <col min="12" max="12" width="75.28515625" style="199" customWidth="1"/>
    <col min="13" max="13" width="45.28515625" style="199" customWidth="1"/>
    <col min="14" max="16384" width="9.140625" style="199"/>
  </cols>
  <sheetData>
    <row r="1" spans="1:80" ht="15.75">
      <c r="A1" s="630" t="s">
        <v>2838</v>
      </c>
      <c r="B1" s="630"/>
      <c r="C1" s="630"/>
      <c r="D1" s="630"/>
      <c r="E1" s="630"/>
      <c r="F1" s="630"/>
      <c r="G1" s="630"/>
    </row>
    <row r="2" spans="1:80" ht="14.25" customHeight="1" thickBot="1">
      <c r="B2" s="200"/>
      <c r="C2" s="201"/>
      <c r="D2" s="201"/>
      <c r="E2" s="202"/>
      <c r="F2" s="201"/>
      <c r="G2" s="201"/>
    </row>
    <row r="3" spans="1:80" ht="13.5" thickTop="1">
      <c r="A3" s="619" t="s">
        <v>1347</v>
      </c>
      <c r="B3" s="620"/>
      <c r="C3" s="172" t="s">
        <v>1439</v>
      </c>
      <c r="D3" s="203"/>
      <c r="E3" s="204" t="s">
        <v>1421</v>
      </c>
      <c r="F3" s="205" t="str">
        <f ca="1">'02 02 Rek'!H1</f>
        <v>02</v>
      </c>
      <c r="G3" s="206"/>
    </row>
    <row r="4" spans="1:80" ht="13.5" thickBot="1">
      <c r="A4" s="631" t="s">
        <v>1417</v>
      </c>
      <c r="B4" s="622"/>
      <c r="C4" s="178" t="s">
        <v>108</v>
      </c>
      <c r="D4" s="207"/>
      <c r="E4" s="632" t="str">
        <f ca="1">'02 02 Rek'!G2</f>
        <v>SO 02 Technické zázemí - V.etapa</v>
      </c>
      <c r="F4" s="633"/>
      <c r="G4" s="634"/>
    </row>
    <row r="5" spans="1:80" ht="13.5" thickTop="1">
      <c r="A5" s="208"/>
      <c r="G5" s="210"/>
    </row>
    <row r="6" spans="1:80" ht="27" customHeight="1">
      <c r="A6" s="211" t="s">
        <v>1422</v>
      </c>
      <c r="B6" s="212" t="s">
        <v>1423</v>
      </c>
      <c r="C6" s="212" t="s">
        <v>1424</v>
      </c>
      <c r="D6" s="212" t="s">
        <v>1425</v>
      </c>
      <c r="E6" s="213" t="s">
        <v>1426</v>
      </c>
      <c r="F6" s="212" t="s">
        <v>1427</v>
      </c>
      <c r="G6" s="214" t="s">
        <v>1428</v>
      </c>
      <c r="H6" s="215" t="s">
        <v>1429</v>
      </c>
      <c r="I6" s="215" t="s">
        <v>1430</v>
      </c>
      <c r="J6" s="215" t="s">
        <v>1431</v>
      </c>
      <c r="K6" s="215" t="s">
        <v>1432</v>
      </c>
    </row>
    <row r="7" spans="1:80">
      <c r="A7" s="216" t="s">
        <v>1433</v>
      </c>
      <c r="B7" s="217" t="s">
        <v>1434</v>
      </c>
      <c r="C7" s="218" t="s">
        <v>1435</v>
      </c>
      <c r="D7" s="219"/>
      <c r="E7" s="220"/>
      <c r="F7" s="220"/>
      <c r="G7" s="221"/>
      <c r="H7" s="222"/>
      <c r="I7" s="223"/>
      <c r="J7" s="224"/>
      <c r="K7" s="225"/>
      <c r="O7" s="226">
        <v>1</v>
      </c>
    </row>
    <row r="8" spans="1:80">
      <c r="A8" s="227">
        <v>1</v>
      </c>
      <c r="B8" s="228" t="s">
        <v>1528</v>
      </c>
      <c r="C8" s="229" t="s">
        <v>1529</v>
      </c>
      <c r="D8" s="230" t="s">
        <v>1526</v>
      </c>
      <c r="E8" s="231">
        <v>353.34699999999998</v>
      </c>
      <c r="F8" s="231"/>
      <c r="G8" s="232">
        <f>E8*F8</f>
        <v>0</v>
      </c>
      <c r="H8" s="233">
        <v>0</v>
      </c>
      <c r="I8" s="234">
        <f>E8*H8</f>
        <v>0</v>
      </c>
      <c r="J8" s="233">
        <v>0</v>
      </c>
      <c r="K8" s="234">
        <f>E8*J8</f>
        <v>0</v>
      </c>
      <c r="O8" s="226">
        <v>2</v>
      </c>
      <c r="AA8" s="199">
        <v>1</v>
      </c>
      <c r="AB8" s="199">
        <v>1</v>
      </c>
      <c r="AC8" s="199">
        <v>1</v>
      </c>
      <c r="AZ8" s="199">
        <v>1</v>
      </c>
      <c r="BA8" s="199">
        <f>IF(AZ8=1,G8,0)</f>
        <v>0</v>
      </c>
      <c r="BB8" s="199">
        <f>IF(AZ8=2,G8,0)</f>
        <v>0</v>
      </c>
      <c r="BC8" s="199">
        <f>IF(AZ8=3,G8,0)</f>
        <v>0</v>
      </c>
      <c r="BD8" s="199">
        <f>IF(AZ8=4,G8,0)</f>
        <v>0</v>
      </c>
      <c r="BE8" s="199">
        <f>IF(AZ8=5,G8,0)</f>
        <v>0</v>
      </c>
      <c r="CA8" s="226">
        <v>1</v>
      </c>
      <c r="CB8" s="226">
        <v>1</v>
      </c>
    </row>
    <row r="9" spans="1:80" ht="22.5">
      <c r="A9" s="235"/>
      <c r="B9" s="239"/>
      <c r="C9" s="635" t="s">
        <v>110</v>
      </c>
      <c r="D9" s="636"/>
      <c r="E9" s="240">
        <v>249.62700000000001</v>
      </c>
      <c r="F9" s="241"/>
      <c r="G9" s="242"/>
      <c r="H9" s="243"/>
      <c r="I9" s="237"/>
      <c r="J9" s="244"/>
      <c r="K9" s="237"/>
      <c r="M9" s="238" t="s">
        <v>110</v>
      </c>
      <c r="O9" s="226"/>
    </row>
    <row r="10" spans="1:80" ht="22.5">
      <c r="A10" s="235"/>
      <c r="B10" s="239"/>
      <c r="C10" s="635" t="s">
        <v>111</v>
      </c>
      <c r="D10" s="636"/>
      <c r="E10" s="240">
        <v>103.72</v>
      </c>
      <c r="F10" s="241"/>
      <c r="G10" s="242"/>
      <c r="H10" s="243"/>
      <c r="I10" s="237"/>
      <c r="J10" s="244"/>
      <c r="K10" s="237"/>
      <c r="M10" s="238" t="s">
        <v>111</v>
      </c>
      <c r="O10" s="226"/>
    </row>
    <row r="11" spans="1:80">
      <c r="A11" s="227">
        <v>2</v>
      </c>
      <c r="B11" s="228" t="s">
        <v>1537</v>
      </c>
      <c r="C11" s="229" t="s">
        <v>1538</v>
      </c>
      <c r="D11" s="230" t="s">
        <v>1526</v>
      </c>
      <c r="E11" s="231">
        <v>176.67349999999999</v>
      </c>
      <c r="F11" s="231"/>
      <c r="G11" s="232">
        <f>E11*F11</f>
        <v>0</v>
      </c>
      <c r="H11" s="233">
        <v>0</v>
      </c>
      <c r="I11" s="234">
        <f>E11*H11</f>
        <v>0</v>
      </c>
      <c r="J11" s="233">
        <v>0</v>
      </c>
      <c r="K11" s="234">
        <f>E11*J11</f>
        <v>0</v>
      </c>
      <c r="O11" s="226">
        <v>2</v>
      </c>
      <c r="AA11" s="199">
        <v>1</v>
      </c>
      <c r="AB11" s="199">
        <v>1</v>
      </c>
      <c r="AC11" s="199">
        <v>1</v>
      </c>
      <c r="AZ11" s="199">
        <v>1</v>
      </c>
      <c r="BA11" s="199">
        <f>IF(AZ11=1,G11,0)</f>
        <v>0</v>
      </c>
      <c r="BB11" s="199">
        <f>IF(AZ11=2,G11,0)</f>
        <v>0</v>
      </c>
      <c r="BC11" s="199">
        <f>IF(AZ11=3,G11,0)</f>
        <v>0</v>
      </c>
      <c r="BD11" s="199">
        <f>IF(AZ11=4,G11,0)</f>
        <v>0</v>
      </c>
      <c r="BE11" s="199">
        <f>IF(AZ11=5,G11,0)</f>
        <v>0</v>
      </c>
      <c r="CA11" s="226">
        <v>1</v>
      </c>
      <c r="CB11" s="226">
        <v>1</v>
      </c>
    </row>
    <row r="12" spans="1:80">
      <c r="A12" s="235"/>
      <c r="B12" s="239"/>
      <c r="C12" s="635" t="s">
        <v>112</v>
      </c>
      <c r="D12" s="636"/>
      <c r="E12" s="240">
        <v>176.67349999999999</v>
      </c>
      <c r="F12" s="241"/>
      <c r="G12" s="242"/>
      <c r="H12" s="243"/>
      <c r="I12" s="237"/>
      <c r="J12" s="244"/>
      <c r="K12" s="237"/>
      <c r="M12" s="238" t="s">
        <v>112</v>
      </c>
      <c r="O12" s="226"/>
    </row>
    <row r="13" spans="1:80">
      <c r="A13" s="227">
        <v>3</v>
      </c>
      <c r="B13" s="228" t="s">
        <v>113</v>
      </c>
      <c r="C13" s="229" t="s">
        <v>114</v>
      </c>
      <c r="D13" s="230" t="s">
        <v>1526</v>
      </c>
      <c r="E13" s="231">
        <v>21.698899999999998</v>
      </c>
      <c r="F13" s="231"/>
      <c r="G13" s="232">
        <f>E13*F13</f>
        <v>0</v>
      </c>
      <c r="H13" s="233">
        <v>0</v>
      </c>
      <c r="I13" s="234">
        <f>E13*H13</f>
        <v>0</v>
      </c>
      <c r="J13" s="233">
        <v>0</v>
      </c>
      <c r="K13" s="234">
        <f>E13*J13</f>
        <v>0</v>
      </c>
      <c r="O13" s="226">
        <v>2</v>
      </c>
      <c r="AA13" s="199">
        <v>1</v>
      </c>
      <c r="AB13" s="199">
        <v>1</v>
      </c>
      <c r="AC13" s="199">
        <v>1</v>
      </c>
      <c r="AZ13" s="199">
        <v>1</v>
      </c>
      <c r="BA13" s="199">
        <f>IF(AZ13=1,G13,0)</f>
        <v>0</v>
      </c>
      <c r="BB13" s="199">
        <f>IF(AZ13=2,G13,0)</f>
        <v>0</v>
      </c>
      <c r="BC13" s="199">
        <f>IF(AZ13=3,G13,0)</f>
        <v>0</v>
      </c>
      <c r="BD13" s="199">
        <f>IF(AZ13=4,G13,0)</f>
        <v>0</v>
      </c>
      <c r="BE13" s="199">
        <f>IF(AZ13=5,G13,0)</f>
        <v>0</v>
      </c>
      <c r="CA13" s="226">
        <v>1</v>
      </c>
      <c r="CB13" s="226">
        <v>1</v>
      </c>
    </row>
    <row r="14" spans="1:80">
      <c r="A14" s="235"/>
      <c r="B14" s="239"/>
      <c r="C14" s="635" t="s">
        <v>115</v>
      </c>
      <c r="D14" s="636"/>
      <c r="E14" s="240">
        <v>0</v>
      </c>
      <c r="F14" s="241"/>
      <c r="G14" s="242"/>
      <c r="H14" s="243"/>
      <c r="I14" s="237"/>
      <c r="J14" s="244"/>
      <c r="K14" s="237"/>
      <c r="M14" s="238" t="s">
        <v>115</v>
      </c>
      <c r="O14" s="226"/>
    </row>
    <row r="15" spans="1:80" ht="33.75">
      <c r="A15" s="235"/>
      <c r="B15" s="239"/>
      <c r="C15" s="635" t="s">
        <v>116</v>
      </c>
      <c r="D15" s="636"/>
      <c r="E15" s="240">
        <v>11.4613</v>
      </c>
      <c r="F15" s="241"/>
      <c r="G15" s="242"/>
      <c r="H15" s="243"/>
      <c r="I15" s="237"/>
      <c r="J15" s="244"/>
      <c r="K15" s="237"/>
      <c r="M15" s="238" t="s">
        <v>116</v>
      </c>
      <c r="O15" s="226"/>
    </row>
    <row r="16" spans="1:80">
      <c r="A16" s="235"/>
      <c r="B16" s="239"/>
      <c r="C16" s="635" t="s">
        <v>117</v>
      </c>
      <c r="D16" s="636"/>
      <c r="E16" s="240">
        <v>8.0563000000000002</v>
      </c>
      <c r="F16" s="241"/>
      <c r="G16" s="242"/>
      <c r="H16" s="243"/>
      <c r="I16" s="237"/>
      <c r="J16" s="244"/>
      <c r="K16" s="237"/>
      <c r="M16" s="238" t="s">
        <v>117</v>
      </c>
      <c r="O16" s="226"/>
    </row>
    <row r="17" spans="1:80" ht="22.5">
      <c r="A17" s="235"/>
      <c r="B17" s="239"/>
      <c r="C17" s="635" t="s">
        <v>118</v>
      </c>
      <c r="D17" s="636"/>
      <c r="E17" s="240">
        <v>2.1812999999999998</v>
      </c>
      <c r="F17" s="241"/>
      <c r="G17" s="242"/>
      <c r="H17" s="243"/>
      <c r="I17" s="237"/>
      <c r="J17" s="244"/>
      <c r="K17" s="237"/>
      <c r="M17" s="238" t="s">
        <v>118</v>
      </c>
      <c r="O17" s="226"/>
    </row>
    <row r="18" spans="1:80">
      <c r="A18" s="227">
        <v>4</v>
      </c>
      <c r="B18" s="228" t="s">
        <v>119</v>
      </c>
      <c r="C18" s="229" t="s">
        <v>120</v>
      </c>
      <c r="D18" s="230" t="s">
        <v>1526</v>
      </c>
      <c r="E18" s="231">
        <v>10.849399999999999</v>
      </c>
      <c r="F18" s="231"/>
      <c r="G18" s="232">
        <f>E18*F18</f>
        <v>0</v>
      </c>
      <c r="H18" s="233">
        <v>0</v>
      </c>
      <c r="I18" s="234">
        <f>E18*H18</f>
        <v>0</v>
      </c>
      <c r="J18" s="233">
        <v>0</v>
      </c>
      <c r="K18" s="234">
        <f>E18*J18</f>
        <v>0</v>
      </c>
      <c r="O18" s="226">
        <v>2</v>
      </c>
      <c r="AA18" s="199">
        <v>1</v>
      </c>
      <c r="AB18" s="199">
        <v>1</v>
      </c>
      <c r="AC18" s="199">
        <v>1</v>
      </c>
      <c r="AZ18" s="199">
        <v>1</v>
      </c>
      <c r="BA18" s="199">
        <f>IF(AZ18=1,G18,0)</f>
        <v>0</v>
      </c>
      <c r="BB18" s="199">
        <f>IF(AZ18=2,G18,0)</f>
        <v>0</v>
      </c>
      <c r="BC18" s="199">
        <f>IF(AZ18=3,G18,0)</f>
        <v>0</v>
      </c>
      <c r="BD18" s="199">
        <f>IF(AZ18=4,G18,0)</f>
        <v>0</v>
      </c>
      <c r="BE18" s="199">
        <f>IF(AZ18=5,G18,0)</f>
        <v>0</v>
      </c>
      <c r="CA18" s="226">
        <v>1</v>
      </c>
      <c r="CB18" s="226">
        <v>1</v>
      </c>
    </row>
    <row r="19" spans="1:80">
      <c r="A19" s="235"/>
      <c r="B19" s="239"/>
      <c r="C19" s="635" t="s">
        <v>121</v>
      </c>
      <c r="D19" s="636"/>
      <c r="E19" s="240">
        <v>10.849399999999999</v>
      </c>
      <c r="F19" s="241"/>
      <c r="G19" s="242"/>
      <c r="H19" s="243"/>
      <c r="I19" s="237"/>
      <c r="J19" s="244"/>
      <c r="K19" s="237"/>
      <c r="M19" s="238" t="s">
        <v>121</v>
      </c>
      <c r="O19" s="226"/>
    </row>
    <row r="20" spans="1:80">
      <c r="A20" s="227">
        <v>5</v>
      </c>
      <c r="B20" s="228" t="s">
        <v>122</v>
      </c>
      <c r="C20" s="229" t="s">
        <v>123</v>
      </c>
      <c r="D20" s="230" t="s">
        <v>1526</v>
      </c>
      <c r="E20" s="231">
        <v>158.56399999999999</v>
      </c>
      <c r="F20" s="231"/>
      <c r="G20" s="232">
        <f>E20*F20</f>
        <v>0</v>
      </c>
      <c r="H20" s="233">
        <v>0</v>
      </c>
      <c r="I20" s="234">
        <f>E20*H20</f>
        <v>0</v>
      </c>
      <c r="J20" s="233">
        <v>0</v>
      </c>
      <c r="K20" s="234">
        <f>E20*J20</f>
        <v>0</v>
      </c>
      <c r="O20" s="226">
        <v>2</v>
      </c>
      <c r="AA20" s="199">
        <v>1</v>
      </c>
      <c r="AB20" s="199">
        <v>1</v>
      </c>
      <c r="AC20" s="199">
        <v>1</v>
      </c>
      <c r="AZ20" s="199">
        <v>1</v>
      </c>
      <c r="BA20" s="199">
        <f>IF(AZ20=1,G20,0)</f>
        <v>0</v>
      </c>
      <c r="BB20" s="199">
        <f>IF(AZ20=2,G20,0)</f>
        <v>0</v>
      </c>
      <c r="BC20" s="199">
        <f>IF(AZ20=3,G20,0)</f>
        <v>0</v>
      </c>
      <c r="BD20" s="199">
        <f>IF(AZ20=4,G20,0)</f>
        <v>0</v>
      </c>
      <c r="BE20" s="199">
        <f>IF(AZ20=5,G20,0)</f>
        <v>0</v>
      </c>
      <c r="CA20" s="226">
        <v>1</v>
      </c>
      <c r="CB20" s="226">
        <v>1</v>
      </c>
    </row>
    <row r="21" spans="1:80">
      <c r="A21" s="235"/>
      <c r="B21" s="239"/>
      <c r="C21" s="635" t="s">
        <v>115</v>
      </c>
      <c r="D21" s="636"/>
      <c r="E21" s="240">
        <v>0</v>
      </c>
      <c r="F21" s="241"/>
      <c r="G21" s="242"/>
      <c r="H21" s="243"/>
      <c r="I21" s="237"/>
      <c r="J21" s="244"/>
      <c r="K21" s="237"/>
      <c r="M21" s="238" t="s">
        <v>115</v>
      </c>
      <c r="O21" s="226"/>
    </row>
    <row r="22" spans="1:80" ht="33.75">
      <c r="A22" s="235"/>
      <c r="B22" s="239"/>
      <c r="C22" s="635" t="s">
        <v>124</v>
      </c>
      <c r="D22" s="636"/>
      <c r="E22" s="240">
        <v>37.442999999999998</v>
      </c>
      <c r="F22" s="241"/>
      <c r="G22" s="242"/>
      <c r="H22" s="243"/>
      <c r="I22" s="237"/>
      <c r="J22" s="244"/>
      <c r="K22" s="237"/>
      <c r="M22" s="238" t="s">
        <v>124</v>
      </c>
      <c r="O22" s="226"/>
    </row>
    <row r="23" spans="1:80" ht="22.5">
      <c r="A23" s="235"/>
      <c r="B23" s="239"/>
      <c r="C23" s="635" t="s">
        <v>125</v>
      </c>
      <c r="D23" s="636"/>
      <c r="E23" s="240">
        <v>31.99</v>
      </c>
      <c r="F23" s="241"/>
      <c r="G23" s="242"/>
      <c r="H23" s="243"/>
      <c r="I23" s="237"/>
      <c r="J23" s="244"/>
      <c r="K23" s="237"/>
      <c r="M23" s="238" t="s">
        <v>125</v>
      </c>
      <c r="O23" s="226"/>
    </row>
    <row r="24" spans="1:80">
      <c r="A24" s="235"/>
      <c r="B24" s="239"/>
      <c r="C24" s="635" t="s">
        <v>126</v>
      </c>
      <c r="D24" s="636"/>
      <c r="E24" s="240">
        <v>32.816000000000003</v>
      </c>
      <c r="F24" s="241"/>
      <c r="G24" s="242"/>
      <c r="H24" s="243"/>
      <c r="I24" s="237"/>
      <c r="J24" s="244"/>
      <c r="K24" s="237"/>
      <c r="M24" s="238" t="s">
        <v>126</v>
      </c>
      <c r="O24" s="226"/>
    </row>
    <row r="25" spans="1:80" ht="33.75">
      <c r="A25" s="235"/>
      <c r="B25" s="239"/>
      <c r="C25" s="635" t="s">
        <v>127</v>
      </c>
      <c r="D25" s="636"/>
      <c r="E25" s="240">
        <v>22.466999999999999</v>
      </c>
      <c r="F25" s="241"/>
      <c r="G25" s="242"/>
      <c r="H25" s="243"/>
      <c r="I25" s="237"/>
      <c r="J25" s="244"/>
      <c r="K25" s="237"/>
      <c r="M25" s="238" t="s">
        <v>127</v>
      </c>
      <c r="O25" s="226"/>
    </row>
    <row r="26" spans="1:80" ht="22.5">
      <c r="A26" s="235"/>
      <c r="B26" s="239"/>
      <c r="C26" s="635" t="s">
        <v>128</v>
      </c>
      <c r="D26" s="636"/>
      <c r="E26" s="240">
        <v>33.847999999999999</v>
      </c>
      <c r="F26" s="241"/>
      <c r="G26" s="242"/>
      <c r="H26" s="243"/>
      <c r="I26" s="237"/>
      <c r="J26" s="244"/>
      <c r="K26" s="237"/>
      <c r="M26" s="238" t="s">
        <v>128</v>
      </c>
      <c r="O26" s="226"/>
    </row>
    <row r="27" spans="1:80">
      <c r="A27" s="227">
        <v>6</v>
      </c>
      <c r="B27" s="228" t="s">
        <v>129</v>
      </c>
      <c r="C27" s="229" t="s">
        <v>130</v>
      </c>
      <c r="D27" s="230" t="s">
        <v>1526</v>
      </c>
      <c r="E27" s="231">
        <v>79.281999999999996</v>
      </c>
      <c r="F27" s="231"/>
      <c r="G27" s="232">
        <f>E27*F27</f>
        <v>0</v>
      </c>
      <c r="H27" s="233">
        <v>0</v>
      </c>
      <c r="I27" s="234">
        <f>E27*H27</f>
        <v>0</v>
      </c>
      <c r="J27" s="233">
        <v>0</v>
      </c>
      <c r="K27" s="234">
        <f>E27*J27</f>
        <v>0</v>
      </c>
      <c r="O27" s="226">
        <v>2</v>
      </c>
      <c r="AA27" s="199">
        <v>1</v>
      </c>
      <c r="AB27" s="199">
        <v>1</v>
      </c>
      <c r="AC27" s="199">
        <v>1</v>
      </c>
      <c r="AZ27" s="199">
        <v>1</v>
      </c>
      <c r="BA27" s="199">
        <f>IF(AZ27=1,G27,0)</f>
        <v>0</v>
      </c>
      <c r="BB27" s="199">
        <f>IF(AZ27=2,G27,0)</f>
        <v>0</v>
      </c>
      <c r="BC27" s="199">
        <f>IF(AZ27=3,G27,0)</f>
        <v>0</v>
      </c>
      <c r="BD27" s="199">
        <f>IF(AZ27=4,G27,0)</f>
        <v>0</v>
      </c>
      <c r="BE27" s="199">
        <f>IF(AZ27=5,G27,0)</f>
        <v>0</v>
      </c>
      <c r="CA27" s="226">
        <v>1</v>
      </c>
      <c r="CB27" s="226">
        <v>1</v>
      </c>
    </row>
    <row r="28" spans="1:80">
      <c r="A28" s="235"/>
      <c r="B28" s="239"/>
      <c r="C28" s="635" t="s">
        <v>131</v>
      </c>
      <c r="D28" s="636"/>
      <c r="E28" s="240">
        <v>79.281999999999996</v>
      </c>
      <c r="F28" s="241"/>
      <c r="G28" s="242"/>
      <c r="H28" s="243"/>
      <c r="I28" s="237"/>
      <c r="J28" s="244"/>
      <c r="K28" s="237"/>
      <c r="M28" s="238" t="s">
        <v>131</v>
      </c>
      <c r="O28" s="226"/>
    </row>
    <row r="29" spans="1:80">
      <c r="A29" s="227">
        <v>7</v>
      </c>
      <c r="B29" s="228" t="s">
        <v>132</v>
      </c>
      <c r="C29" s="229" t="s">
        <v>133</v>
      </c>
      <c r="D29" s="230" t="s">
        <v>1526</v>
      </c>
      <c r="E29" s="231">
        <v>2.8778000000000001</v>
      </c>
      <c r="F29" s="231"/>
      <c r="G29" s="232">
        <f>E29*F29</f>
        <v>0</v>
      </c>
      <c r="H29" s="233">
        <v>0</v>
      </c>
      <c r="I29" s="234">
        <f>E29*H29</f>
        <v>0</v>
      </c>
      <c r="J29" s="233">
        <v>0</v>
      </c>
      <c r="K29" s="234">
        <f>E29*J29</f>
        <v>0</v>
      </c>
      <c r="O29" s="226">
        <v>2</v>
      </c>
      <c r="AA29" s="199">
        <v>1</v>
      </c>
      <c r="AB29" s="199">
        <v>1</v>
      </c>
      <c r="AC29" s="199">
        <v>1</v>
      </c>
      <c r="AZ29" s="199">
        <v>1</v>
      </c>
      <c r="BA29" s="199">
        <f>IF(AZ29=1,G29,0)</f>
        <v>0</v>
      </c>
      <c r="BB29" s="199">
        <f>IF(AZ29=2,G29,0)</f>
        <v>0</v>
      </c>
      <c r="BC29" s="199">
        <f>IF(AZ29=3,G29,0)</f>
        <v>0</v>
      </c>
      <c r="BD29" s="199">
        <f>IF(AZ29=4,G29,0)</f>
        <v>0</v>
      </c>
      <c r="BE29" s="199">
        <f>IF(AZ29=5,G29,0)</f>
        <v>0</v>
      </c>
      <c r="CA29" s="226">
        <v>1</v>
      </c>
      <c r="CB29" s="226">
        <v>1</v>
      </c>
    </row>
    <row r="30" spans="1:80" ht="33.75">
      <c r="A30" s="235"/>
      <c r="B30" s="239"/>
      <c r="C30" s="635" t="s">
        <v>134</v>
      </c>
      <c r="D30" s="636"/>
      <c r="E30" s="240">
        <v>2.8778000000000001</v>
      </c>
      <c r="F30" s="241"/>
      <c r="G30" s="242"/>
      <c r="H30" s="243"/>
      <c r="I30" s="237"/>
      <c r="J30" s="244"/>
      <c r="K30" s="237"/>
      <c r="M30" s="238" t="s">
        <v>134</v>
      </c>
      <c r="O30" s="226"/>
    </row>
    <row r="31" spans="1:80">
      <c r="A31" s="227">
        <v>8</v>
      </c>
      <c r="B31" s="228" t="s">
        <v>135</v>
      </c>
      <c r="C31" s="229" t="s">
        <v>136</v>
      </c>
      <c r="D31" s="230" t="s">
        <v>1526</v>
      </c>
      <c r="E31" s="231">
        <v>1.4389000000000001</v>
      </c>
      <c r="F31" s="231"/>
      <c r="G31" s="232">
        <f>E31*F31</f>
        <v>0</v>
      </c>
      <c r="H31" s="233">
        <v>0</v>
      </c>
      <c r="I31" s="234">
        <f>E31*H31</f>
        <v>0</v>
      </c>
      <c r="J31" s="233">
        <v>0</v>
      </c>
      <c r="K31" s="234">
        <f>E31*J31</f>
        <v>0</v>
      </c>
      <c r="O31" s="226">
        <v>2</v>
      </c>
      <c r="AA31" s="199">
        <v>1</v>
      </c>
      <c r="AB31" s="199">
        <v>1</v>
      </c>
      <c r="AC31" s="199">
        <v>1</v>
      </c>
      <c r="AZ31" s="199">
        <v>1</v>
      </c>
      <c r="BA31" s="199">
        <f>IF(AZ31=1,G31,0)</f>
        <v>0</v>
      </c>
      <c r="BB31" s="199">
        <f>IF(AZ31=2,G31,0)</f>
        <v>0</v>
      </c>
      <c r="BC31" s="199">
        <f>IF(AZ31=3,G31,0)</f>
        <v>0</v>
      </c>
      <c r="BD31" s="199">
        <f>IF(AZ31=4,G31,0)</f>
        <v>0</v>
      </c>
      <c r="BE31" s="199">
        <f>IF(AZ31=5,G31,0)</f>
        <v>0</v>
      </c>
      <c r="CA31" s="226">
        <v>1</v>
      </c>
      <c r="CB31" s="226">
        <v>1</v>
      </c>
    </row>
    <row r="32" spans="1:80">
      <c r="A32" s="235"/>
      <c r="B32" s="239"/>
      <c r="C32" s="635" t="s">
        <v>137</v>
      </c>
      <c r="D32" s="636"/>
      <c r="E32" s="240">
        <v>1.4389000000000001</v>
      </c>
      <c r="F32" s="241"/>
      <c r="G32" s="242"/>
      <c r="H32" s="243"/>
      <c r="I32" s="237"/>
      <c r="J32" s="244"/>
      <c r="K32" s="237"/>
      <c r="M32" s="238" t="s">
        <v>137</v>
      </c>
      <c r="O32" s="226"/>
    </row>
    <row r="33" spans="1:80">
      <c r="A33" s="227">
        <v>9</v>
      </c>
      <c r="B33" s="228" t="s">
        <v>1564</v>
      </c>
      <c r="C33" s="229" t="s">
        <v>1565</v>
      </c>
      <c r="D33" s="230" t="s">
        <v>1526</v>
      </c>
      <c r="E33" s="231">
        <v>536.48770000000002</v>
      </c>
      <c r="F33" s="231"/>
      <c r="G33" s="232">
        <f>E33*F33</f>
        <v>0</v>
      </c>
      <c r="H33" s="233">
        <v>0</v>
      </c>
      <c r="I33" s="234">
        <f>E33*H33</f>
        <v>0</v>
      </c>
      <c r="J33" s="233">
        <v>0</v>
      </c>
      <c r="K33" s="234">
        <f>E33*J33</f>
        <v>0</v>
      </c>
      <c r="O33" s="226">
        <v>2</v>
      </c>
      <c r="AA33" s="199">
        <v>1</v>
      </c>
      <c r="AB33" s="199">
        <v>1</v>
      </c>
      <c r="AC33" s="199">
        <v>1</v>
      </c>
      <c r="AZ33" s="199">
        <v>1</v>
      </c>
      <c r="BA33" s="199">
        <f>IF(AZ33=1,G33,0)</f>
        <v>0</v>
      </c>
      <c r="BB33" s="199">
        <f>IF(AZ33=2,G33,0)</f>
        <v>0</v>
      </c>
      <c r="BC33" s="199">
        <f>IF(AZ33=3,G33,0)</f>
        <v>0</v>
      </c>
      <c r="BD33" s="199">
        <f>IF(AZ33=4,G33,0)</f>
        <v>0</v>
      </c>
      <c r="BE33" s="199">
        <f>IF(AZ33=5,G33,0)</f>
        <v>0</v>
      </c>
      <c r="CA33" s="226">
        <v>1</v>
      </c>
      <c r="CB33" s="226">
        <v>1</v>
      </c>
    </row>
    <row r="34" spans="1:80">
      <c r="A34" s="235"/>
      <c r="B34" s="239"/>
      <c r="C34" s="635" t="s">
        <v>138</v>
      </c>
      <c r="D34" s="636"/>
      <c r="E34" s="240">
        <v>536.48770000000002</v>
      </c>
      <c r="F34" s="241"/>
      <c r="G34" s="242"/>
      <c r="H34" s="243"/>
      <c r="I34" s="237"/>
      <c r="J34" s="244"/>
      <c r="K34" s="237"/>
      <c r="M34" s="238" t="s">
        <v>138</v>
      </c>
      <c r="O34" s="226"/>
    </row>
    <row r="35" spans="1:80">
      <c r="A35" s="227">
        <v>10</v>
      </c>
      <c r="B35" s="228" t="s">
        <v>1567</v>
      </c>
      <c r="C35" s="229" t="s">
        <v>1568</v>
      </c>
      <c r="D35" s="230" t="s">
        <v>1526</v>
      </c>
      <c r="E35" s="231">
        <v>2682.4385000000002</v>
      </c>
      <c r="F35" s="231"/>
      <c r="G35" s="232">
        <f>E35*F35</f>
        <v>0</v>
      </c>
      <c r="H35" s="233">
        <v>0</v>
      </c>
      <c r="I35" s="234">
        <f>E35*H35</f>
        <v>0</v>
      </c>
      <c r="J35" s="233">
        <v>0</v>
      </c>
      <c r="K35" s="234">
        <f>E35*J35</f>
        <v>0</v>
      </c>
      <c r="O35" s="226">
        <v>2</v>
      </c>
      <c r="AA35" s="199">
        <v>1</v>
      </c>
      <c r="AB35" s="199">
        <v>1</v>
      </c>
      <c r="AC35" s="199">
        <v>1</v>
      </c>
      <c r="AZ35" s="199">
        <v>1</v>
      </c>
      <c r="BA35" s="199">
        <f>IF(AZ35=1,G35,0)</f>
        <v>0</v>
      </c>
      <c r="BB35" s="199">
        <f>IF(AZ35=2,G35,0)</f>
        <v>0</v>
      </c>
      <c r="BC35" s="199">
        <f>IF(AZ35=3,G35,0)</f>
        <v>0</v>
      </c>
      <c r="BD35" s="199">
        <f>IF(AZ35=4,G35,0)</f>
        <v>0</v>
      </c>
      <c r="BE35" s="199">
        <f>IF(AZ35=5,G35,0)</f>
        <v>0</v>
      </c>
      <c r="CA35" s="226">
        <v>1</v>
      </c>
      <c r="CB35" s="226">
        <v>1</v>
      </c>
    </row>
    <row r="36" spans="1:80">
      <c r="A36" s="235"/>
      <c r="B36" s="239"/>
      <c r="C36" s="635" t="s">
        <v>139</v>
      </c>
      <c r="D36" s="636"/>
      <c r="E36" s="240">
        <v>2682.4385000000002</v>
      </c>
      <c r="F36" s="241"/>
      <c r="G36" s="242"/>
      <c r="H36" s="243"/>
      <c r="I36" s="237"/>
      <c r="J36" s="244"/>
      <c r="K36" s="237"/>
      <c r="M36" s="238" t="s">
        <v>139</v>
      </c>
      <c r="O36" s="226"/>
    </row>
    <row r="37" spans="1:80">
      <c r="A37" s="227">
        <v>11</v>
      </c>
      <c r="B37" s="228" t="s">
        <v>1570</v>
      </c>
      <c r="C37" s="229" t="s">
        <v>140</v>
      </c>
      <c r="D37" s="230" t="s">
        <v>1526</v>
      </c>
      <c r="E37" s="231">
        <v>536.48770000000002</v>
      </c>
      <c r="F37" s="231"/>
      <c r="G37" s="232">
        <f>E37*F37</f>
        <v>0</v>
      </c>
      <c r="H37" s="233">
        <v>0</v>
      </c>
      <c r="I37" s="234">
        <f>E37*H37</f>
        <v>0</v>
      </c>
      <c r="J37" s="233">
        <v>0</v>
      </c>
      <c r="K37" s="234">
        <f>E37*J37</f>
        <v>0</v>
      </c>
      <c r="O37" s="226">
        <v>2</v>
      </c>
      <c r="AA37" s="199">
        <v>1</v>
      </c>
      <c r="AB37" s="199">
        <v>1</v>
      </c>
      <c r="AC37" s="199">
        <v>1</v>
      </c>
      <c r="AZ37" s="199">
        <v>1</v>
      </c>
      <c r="BA37" s="199">
        <f>IF(AZ37=1,G37,0)</f>
        <v>0</v>
      </c>
      <c r="BB37" s="199">
        <f>IF(AZ37=2,G37,0)</f>
        <v>0</v>
      </c>
      <c r="BC37" s="199">
        <f>IF(AZ37=3,G37,0)</f>
        <v>0</v>
      </c>
      <c r="BD37" s="199">
        <f>IF(AZ37=4,G37,0)</f>
        <v>0</v>
      </c>
      <c r="BE37" s="199">
        <f>IF(AZ37=5,G37,0)</f>
        <v>0</v>
      </c>
      <c r="CA37" s="226">
        <v>1</v>
      </c>
      <c r="CB37" s="226">
        <v>1</v>
      </c>
    </row>
    <row r="38" spans="1:80">
      <c r="A38" s="235"/>
      <c r="B38" s="239"/>
      <c r="C38" s="635" t="s">
        <v>141</v>
      </c>
      <c r="D38" s="636"/>
      <c r="E38" s="240">
        <v>536.48770000000002</v>
      </c>
      <c r="F38" s="241"/>
      <c r="G38" s="242"/>
      <c r="H38" s="243"/>
      <c r="I38" s="237"/>
      <c r="J38" s="244"/>
      <c r="K38" s="237"/>
      <c r="M38" s="265">
        <v>5364877</v>
      </c>
      <c r="O38" s="226"/>
    </row>
    <row r="39" spans="1:80">
      <c r="A39" s="227">
        <v>12</v>
      </c>
      <c r="B39" s="228" t="s">
        <v>1572</v>
      </c>
      <c r="C39" s="229" t="s">
        <v>1573</v>
      </c>
      <c r="D39" s="230" t="s">
        <v>1492</v>
      </c>
      <c r="E39" s="231">
        <v>1501.11</v>
      </c>
      <c r="F39" s="231"/>
      <c r="G39" s="232">
        <f>E39*F39</f>
        <v>0</v>
      </c>
      <c r="H39" s="233">
        <v>0</v>
      </c>
      <c r="I39" s="234">
        <f>E39*H39</f>
        <v>0</v>
      </c>
      <c r="J39" s="233">
        <v>0</v>
      </c>
      <c r="K39" s="234">
        <f>E39*J39</f>
        <v>0</v>
      </c>
      <c r="O39" s="226">
        <v>2</v>
      </c>
      <c r="AA39" s="199">
        <v>1</v>
      </c>
      <c r="AB39" s="199">
        <v>1</v>
      </c>
      <c r="AC39" s="199">
        <v>1</v>
      </c>
      <c r="AZ39" s="199">
        <v>1</v>
      </c>
      <c r="BA39" s="199">
        <f>IF(AZ39=1,G39,0)</f>
        <v>0</v>
      </c>
      <c r="BB39" s="199">
        <f>IF(AZ39=2,G39,0)</f>
        <v>0</v>
      </c>
      <c r="BC39" s="199">
        <f>IF(AZ39=3,G39,0)</f>
        <v>0</v>
      </c>
      <c r="BD39" s="199">
        <f>IF(AZ39=4,G39,0)</f>
        <v>0</v>
      </c>
      <c r="BE39" s="199">
        <f>IF(AZ39=5,G39,0)</f>
        <v>0</v>
      </c>
      <c r="CA39" s="226">
        <v>1</v>
      </c>
      <c r="CB39" s="226">
        <v>1</v>
      </c>
    </row>
    <row r="40" spans="1:80" ht="22.5">
      <c r="A40" s="235"/>
      <c r="B40" s="239"/>
      <c r="C40" s="635" t="s">
        <v>142</v>
      </c>
      <c r="D40" s="636"/>
      <c r="E40" s="240">
        <v>522.86</v>
      </c>
      <c r="F40" s="241"/>
      <c r="G40" s="242"/>
      <c r="H40" s="243"/>
      <c r="I40" s="237"/>
      <c r="J40" s="244"/>
      <c r="K40" s="237"/>
      <c r="M40" s="238" t="s">
        <v>142</v>
      </c>
      <c r="O40" s="226"/>
    </row>
    <row r="41" spans="1:80" ht="22.5">
      <c r="A41" s="235"/>
      <c r="B41" s="239"/>
      <c r="C41" s="635" t="s">
        <v>143</v>
      </c>
      <c r="D41" s="636"/>
      <c r="E41" s="240">
        <v>210.25</v>
      </c>
      <c r="F41" s="241"/>
      <c r="G41" s="242"/>
      <c r="H41" s="243"/>
      <c r="I41" s="237"/>
      <c r="J41" s="244"/>
      <c r="K41" s="237"/>
      <c r="M41" s="238" t="s">
        <v>143</v>
      </c>
      <c r="O41" s="226"/>
    </row>
    <row r="42" spans="1:80">
      <c r="A42" s="235"/>
      <c r="B42" s="239"/>
      <c r="C42" s="635" t="s">
        <v>144</v>
      </c>
      <c r="D42" s="636"/>
      <c r="E42" s="240">
        <v>768</v>
      </c>
      <c r="F42" s="241"/>
      <c r="G42" s="242"/>
      <c r="H42" s="243"/>
      <c r="I42" s="237"/>
      <c r="J42" s="244"/>
      <c r="K42" s="237"/>
      <c r="M42" s="238" t="s">
        <v>144</v>
      </c>
      <c r="O42" s="226"/>
    </row>
    <row r="43" spans="1:80">
      <c r="A43" s="227">
        <v>13</v>
      </c>
      <c r="B43" s="228" t="s">
        <v>1578</v>
      </c>
      <c r="C43" s="229" t="s">
        <v>1579</v>
      </c>
      <c r="D43" s="230" t="s">
        <v>1526</v>
      </c>
      <c r="E43" s="231">
        <v>536.48770000000002</v>
      </c>
      <c r="F43" s="231"/>
      <c r="G43" s="232">
        <f>E43*F43</f>
        <v>0</v>
      </c>
      <c r="H43" s="233">
        <v>0</v>
      </c>
      <c r="I43" s="234">
        <f>E43*H43</f>
        <v>0</v>
      </c>
      <c r="J43" s="233">
        <v>0</v>
      </c>
      <c r="K43" s="234">
        <f>E43*J43</f>
        <v>0</v>
      </c>
      <c r="O43" s="226">
        <v>2</v>
      </c>
      <c r="AA43" s="199">
        <v>1</v>
      </c>
      <c r="AB43" s="199">
        <v>1</v>
      </c>
      <c r="AC43" s="199">
        <v>1</v>
      </c>
      <c r="AZ43" s="199">
        <v>1</v>
      </c>
      <c r="BA43" s="199">
        <f>IF(AZ43=1,G43,0)</f>
        <v>0</v>
      </c>
      <c r="BB43" s="199">
        <f>IF(AZ43=2,G43,0)</f>
        <v>0</v>
      </c>
      <c r="BC43" s="199">
        <f>IF(AZ43=3,G43,0)</f>
        <v>0</v>
      </c>
      <c r="BD43" s="199">
        <f>IF(AZ43=4,G43,0)</f>
        <v>0</v>
      </c>
      <c r="BE43" s="199">
        <f>IF(AZ43=5,G43,0)</f>
        <v>0</v>
      </c>
      <c r="CA43" s="226">
        <v>1</v>
      </c>
      <c r="CB43" s="226">
        <v>1</v>
      </c>
    </row>
    <row r="44" spans="1:80">
      <c r="A44" s="235"/>
      <c r="B44" s="239"/>
      <c r="C44" s="635" t="s">
        <v>141</v>
      </c>
      <c r="D44" s="636"/>
      <c r="E44" s="240">
        <v>536.48770000000002</v>
      </c>
      <c r="F44" s="241"/>
      <c r="G44" s="242"/>
      <c r="H44" s="243"/>
      <c r="I44" s="237"/>
      <c r="J44" s="244"/>
      <c r="K44" s="237"/>
      <c r="M44" s="265">
        <v>5364877</v>
      </c>
      <c r="O44" s="226"/>
    </row>
    <row r="45" spans="1:80">
      <c r="A45" s="227">
        <v>14</v>
      </c>
      <c r="B45" s="228" t="s">
        <v>145</v>
      </c>
      <c r="C45" s="229" t="s">
        <v>146</v>
      </c>
      <c r="D45" s="230" t="s">
        <v>147</v>
      </c>
      <c r="E45" s="231">
        <v>1</v>
      </c>
      <c r="F45" s="231"/>
      <c r="G45" s="232">
        <f>E45*F45</f>
        <v>0</v>
      </c>
      <c r="H45" s="233">
        <v>0</v>
      </c>
      <c r="I45" s="234">
        <f>E45*H45</f>
        <v>0</v>
      </c>
      <c r="J45" s="233"/>
      <c r="K45" s="234">
        <f>E45*J45</f>
        <v>0</v>
      </c>
      <c r="O45" s="226">
        <v>2</v>
      </c>
      <c r="AA45" s="199">
        <v>12</v>
      </c>
      <c r="AB45" s="199">
        <v>0</v>
      </c>
      <c r="AC45" s="199">
        <v>255</v>
      </c>
      <c r="AZ45" s="199">
        <v>1</v>
      </c>
      <c r="BA45" s="199">
        <f>IF(AZ45=1,G45,0)</f>
        <v>0</v>
      </c>
      <c r="BB45" s="199">
        <f>IF(AZ45=2,G45,0)</f>
        <v>0</v>
      </c>
      <c r="BC45" s="199">
        <f>IF(AZ45=3,G45,0)</f>
        <v>0</v>
      </c>
      <c r="BD45" s="199">
        <f>IF(AZ45=4,G45,0)</f>
        <v>0</v>
      </c>
      <c r="BE45" s="199">
        <f>IF(AZ45=5,G45,0)</f>
        <v>0</v>
      </c>
      <c r="CA45" s="226">
        <v>12</v>
      </c>
      <c r="CB45" s="226">
        <v>0</v>
      </c>
    </row>
    <row r="46" spans="1:80">
      <c r="A46" s="245"/>
      <c r="B46" s="246" t="s">
        <v>1436</v>
      </c>
      <c r="C46" s="247" t="s">
        <v>1489</v>
      </c>
      <c r="D46" s="248"/>
      <c r="E46" s="249"/>
      <c r="F46" s="250"/>
      <c r="G46" s="251">
        <f>SUM(G7:G45)</f>
        <v>0</v>
      </c>
      <c r="H46" s="252"/>
      <c r="I46" s="253">
        <f>SUM(I7:I45)</f>
        <v>0</v>
      </c>
      <c r="J46" s="252"/>
      <c r="K46" s="253">
        <f>SUM(K7:K45)</f>
        <v>0</v>
      </c>
      <c r="O46" s="226">
        <v>4</v>
      </c>
      <c r="BA46" s="254">
        <f>SUM(BA7:BA45)</f>
        <v>0</v>
      </c>
      <c r="BB46" s="254">
        <f>SUM(BB7:BB45)</f>
        <v>0</v>
      </c>
      <c r="BC46" s="254">
        <f>SUM(BC7:BC45)</f>
        <v>0</v>
      </c>
      <c r="BD46" s="254">
        <f>SUM(BD7:BD45)</f>
        <v>0</v>
      </c>
      <c r="BE46" s="254">
        <f>SUM(BE7:BE45)</f>
        <v>0</v>
      </c>
    </row>
    <row r="47" spans="1:80">
      <c r="A47" s="216" t="s">
        <v>1433</v>
      </c>
      <c r="B47" s="217" t="s">
        <v>27</v>
      </c>
      <c r="C47" s="218" t="s">
        <v>148</v>
      </c>
      <c r="D47" s="219"/>
      <c r="E47" s="220"/>
      <c r="F47" s="220"/>
      <c r="G47" s="221"/>
      <c r="H47" s="222"/>
      <c r="I47" s="223"/>
      <c r="J47" s="224"/>
      <c r="K47" s="225"/>
      <c r="O47" s="226">
        <v>1</v>
      </c>
    </row>
    <row r="48" spans="1:80">
      <c r="A48" s="227">
        <v>15</v>
      </c>
      <c r="B48" s="228" t="s">
        <v>150</v>
      </c>
      <c r="C48" s="229" t="s">
        <v>151</v>
      </c>
      <c r="D48" s="230" t="s">
        <v>1526</v>
      </c>
      <c r="E48" s="231">
        <v>193.73949999999999</v>
      </c>
      <c r="F48" s="231"/>
      <c r="G48" s="232">
        <f>E48*F48</f>
        <v>0</v>
      </c>
      <c r="H48" s="233">
        <v>1.9397</v>
      </c>
      <c r="I48" s="234">
        <f>E48*H48</f>
        <v>375.79650814999997</v>
      </c>
      <c r="J48" s="233">
        <v>0</v>
      </c>
      <c r="K48" s="234">
        <f>E48*J48</f>
        <v>0</v>
      </c>
      <c r="O48" s="226">
        <v>2</v>
      </c>
      <c r="AA48" s="199">
        <v>1</v>
      </c>
      <c r="AB48" s="199">
        <v>1</v>
      </c>
      <c r="AC48" s="199">
        <v>1</v>
      </c>
      <c r="AZ48" s="199">
        <v>1</v>
      </c>
      <c r="BA48" s="199">
        <f>IF(AZ48=1,G48,0)</f>
        <v>0</v>
      </c>
      <c r="BB48" s="199">
        <f>IF(AZ48=2,G48,0)</f>
        <v>0</v>
      </c>
      <c r="BC48" s="199">
        <f>IF(AZ48=3,G48,0)</f>
        <v>0</v>
      </c>
      <c r="BD48" s="199">
        <f>IF(AZ48=4,G48,0)</f>
        <v>0</v>
      </c>
      <c r="BE48" s="199">
        <f>IF(AZ48=5,G48,0)</f>
        <v>0</v>
      </c>
      <c r="CA48" s="226">
        <v>1</v>
      </c>
      <c r="CB48" s="226">
        <v>1</v>
      </c>
    </row>
    <row r="49" spans="1:80" ht="33.75">
      <c r="A49" s="235"/>
      <c r="B49" s="239"/>
      <c r="C49" s="635" t="s">
        <v>152</v>
      </c>
      <c r="D49" s="636"/>
      <c r="E49" s="240">
        <v>114.0146</v>
      </c>
      <c r="F49" s="241"/>
      <c r="G49" s="242"/>
      <c r="H49" s="243"/>
      <c r="I49" s="237"/>
      <c r="J49" s="244"/>
      <c r="K49" s="237"/>
      <c r="M49" s="238" t="s">
        <v>152</v>
      </c>
      <c r="O49" s="226"/>
    </row>
    <row r="50" spans="1:80" ht="22.5">
      <c r="A50" s="235"/>
      <c r="B50" s="239"/>
      <c r="C50" s="635" t="s">
        <v>153</v>
      </c>
      <c r="D50" s="636"/>
      <c r="E50" s="240">
        <v>15.032299999999999</v>
      </c>
      <c r="F50" s="241"/>
      <c r="G50" s="242"/>
      <c r="H50" s="243"/>
      <c r="I50" s="237"/>
      <c r="J50" s="244"/>
      <c r="K50" s="237"/>
      <c r="M50" s="238" t="s">
        <v>153</v>
      </c>
      <c r="O50" s="226"/>
    </row>
    <row r="51" spans="1:80">
      <c r="A51" s="235"/>
      <c r="B51" s="239"/>
      <c r="C51" s="635" t="s">
        <v>154</v>
      </c>
      <c r="D51" s="636"/>
      <c r="E51" s="240">
        <v>20.359500000000001</v>
      </c>
      <c r="F51" s="241"/>
      <c r="G51" s="242"/>
      <c r="H51" s="243"/>
      <c r="I51" s="237"/>
      <c r="J51" s="244"/>
      <c r="K51" s="237"/>
      <c r="M51" s="238" t="s">
        <v>154</v>
      </c>
      <c r="O51" s="226"/>
    </row>
    <row r="52" spans="1:80">
      <c r="A52" s="235"/>
      <c r="B52" s="239"/>
      <c r="C52" s="635" t="s">
        <v>155</v>
      </c>
      <c r="D52" s="636"/>
      <c r="E52" s="240">
        <v>172.2629</v>
      </c>
      <c r="F52" s="241"/>
      <c r="G52" s="242"/>
      <c r="H52" s="243"/>
      <c r="I52" s="237"/>
      <c r="J52" s="244"/>
      <c r="K52" s="237"/>
      <c r="M52" s="238" t="s">
        <v>155</v>
      </c>
      <c r="O52" s="226"/>
    </row>
    <row r="53" spans="1:80" ht="33.75">
      <c r="A53" s="235"/>
      <c r="B53" s="239"/>
      <c r="C53" s="635" t="s">
        <v>156</v>
      </c>
      <c r="D53" s="636"/>
      <c r="E53" s="240">
        <v>-103.7641</v>
      </c>
      <c r="F53" s="241"/>
      <c r="G53" s="242"/>
      <c r="H53" s="243"/>
      <c r="I53" s="237"/>
      <c r="J53" s="244"/>
      <c r="K53" s="237"/>
      <c r="M53" s="238" t="s">
        <v>156</v>
      </c>
      <c r="O53" s="226"/>
    </row>
    <row r="54" spans="1:80">
      <c r="A54" s="235"/>
      <c r="B54" s="239"/>
      <c r="C54" s="635" t="s">
        <v>157</v>
      </c>
      <c r="D54" s="636"/>
      <c r="E54" s="240">
        <v>-4.2403000000000004</v>
      </c>
      <c r="F54" s="241"/>
      <c r="G54" s="242"/>
      <c r="H54" s="243"/>
      <c r="I54" s="237"/>
      <c r="J54" s="244"/>
      <c r="K54" s="237"/>
      <c r="M54" s="238" t="s">
        <v>157</v>
      </c>
      <c r="O54" s="226"/>
    </row>
    <row r="55" spans="1:80">
      <c r="A55" s="235"/>
      <c r="B55" s="239"/>
      <c r="C55" s="635" t="s">
        <v>158</v>
      </c>
      <c r="D55" s="636"/>
      <c r="E55" s="240">
        <v>-6.2534999999999998</v>
      </c>
      <c r="F55" s="241"/>
      <c r="G55" s="242"/>
      <c r="H55" s="243"/>
      <c r="I55" s="237"/>
      <c r="J55" s="244"/>
      <c r="K55" s="237"/>
      <c r="M55" s="238" t="s">
        <v>158</v>
      </c>
      <c r="O55" s="226"/>
    </row>
    <row r="56" spans="1:80" ht="22.5">
      <c r="A56" s="235"/>
      <c r="B56" s="239"/>
      <c r="C56" s="635" t="s">
        <v>159</v>
      </c>
      <c r="D56" s="636"/>
      <c r="E56" s="240">
        <v>-5.8559999999999999</v>
      </c>
      <c r="F56" s="241"/>
      <c r="G56" s="242"/>
      <c r="H56" s="243"/>
      <c r="I56" s="237"/>
      <c r="J56" s="244"/>
      <c r="K56" s="237"/>
      <c r="M56" s="238" t="s">
        <v>159</v>
      </c>
      <c r="O56" s="226"/>
    </row>
    <row r="57" spans="1:80">
      <c r="A57" s="235"/>
      <c r="B57" s="239"/>
      <c r="C57" s="635" t="s">
        <v>160</v>
      </c>
      <c r="D57" s="636"/>
      <c r="E57" s="240">
        <v>-5.2320000000000002</v>
      </c>
      <c r="F57" s="241"/>
      <c r="G57" s="242"/>
      <c r="H57" s="243"/>
      <c r="I57" s="237"/>
      <c r="J57" s="244"/>
      <c r="K57" s="237"/>
      <c r="M57" s="238" t="s">
        <v>160</v>
      </c>
      <c r="O57" s="226"/>
    </row>
    <row r="58" spans="1:80">
      <c r="A58" s="235"/>
      <c r="B58" s="239"/>
      <c r="C58" s="635" t="s">
        <v>161</v>
      </c>
      <c r="D58" s="636"/>
      <c r="E58" s="240">
        <v>-6.3369</v>
      </c>
      <c r="F58" s="241"/>
      <c r="G58" s="242"/>
      <c r="H58" s="243"/>
      <c r="I58" s="237"/>
      <c r="J58" s="244"/>
      <c r="K58" s="237"/>
      <c r="M58" s="238" t="s">
        <v>161</v>
      </c>
      <c r="O58" s="226"/>
    </row>
    <row r="59" spans="1:80" ht="22.5">
      <c r="A59" s="235"/>
      <c r="B59" s="239"/>
      <c r="C59" s="635" t="s">
        <v>162</v>
      </c>
      <c r="D59" s="636"/>
      <c r="E59" s="240">
        <v>4.0906000000000002</v>
      </c>
      <c r="F59" s="241"/>
      <c r="G59" s="242"/>
      <c r="H59" s="243"/>
      <c r="I59" s="237"/>
      <c r="J59" s="244"/>
      <c r="K59" s="237"/>
      <c r="M59" s="238" t="s">
        <v>162</v>
      </c>
      <c r="O59" s="226"/>
    </row>
    <row r="60" spans="1:80">
      <c r="A60" s="235"/>
      <c r="B60" s="239"/>
      <c r="C60" s="635" t="s">
        <v>163</v>
      </c>
      <c r="D60" s="636"/>
      <c r="E60" s="240">
        <v>-0.33750000000000002</v>
      </c>
      <c r="F60" s="241"/>
      <c r="G60" s="242"/>
      <c r="H60" s="243"/>
      <c r="I60" s="237"/>
      <c r="J60" s="244"/>
      <c r="K60" s="237"/>
      <c r="M60" s="238" t="s">
        <v>163</v>
      </c>
      <c r="O60" s="226"/>
    </row>
    <row r="61" spans="1:80">
      <c r="A61" s="227">
        <v>16</v>
      </c>
      <c r="B61" s="228" t="s">
        <v>164</v>
      </c>
      <c r="C61" s="229" t="s">
        <v>165</v>
      </c>
      <c r="D61" s="230" t="s">
        <v>1526</v>
      </c>
      <c r="E61" s="231">
        <v>95.938199999999995</v>
      </c>
      <c r="F61" s="231"/>
      <c r="G61" s="232">
        <f>E61*F61</f>
        <v>0</v>
      </c>
      <c r="H61" s="233">
        <v>2.5249999999999999</v>
      </c>
      <c r="I61" s="234">
        <f>E61*H61</f>
        <v>242.24395499999997</v>
      </c>
      <c r="J61" s="233">
        <v>0</v>
      </c>
      <c r="K61" s="234">
        <f>E61*J61</f>
        <v>0</v>
      </c>
      <c r="O61" s="226">
        <v>2</v>
      </c>
      <c r="AA61" s="199">
        <v>1</v>
      </c>
      <c r="AB61" s="199">
        <v>1</v>
      </c>
      <c r="AC61" s="199">
        <v>1</v>
      </c>
      <c r="AZ61" s="199">
        <v>1</v>
      </c>
      <c r="BA61" s="199">
        <f>IF(AZ61=1,G61,0)</f>
        <v>0</v>
      </c>
      <c r="BB61" s="199">
        <f>IF(AZ61=2,G61,0)</f>
        <v>0</v>
      </c>
      <c r="BC61" s="199">
        <f>IF(AZ61=3,G61,0)</f>
        <v>0</v>
      </c>
      <c r="BD61" s="199">
        <f>IF(AZ61=4,G61,0)</f>
        <v>0</v>
      </c>
      <c r="BE61" s="199">
        <f>IF(AZ61=5,G61,0)</f>
        <v>0</v>
      </c>
      <c r="CA61" s="226">
        <v>1</v>
      </c>
      <c r="CB61" s="226">
        <v>1</v>
      </c>
    </row>
    <row r="62" spans="1:80" ht="33.75">
      <c r="A62" s="235"/>
      <c r="B62" s="239"/>
      <c r="C62" s="635" t="s">
        <v>166</v>
      </c>
      <c r="D62" s="636"/>
      <c r="E62" s="240">
        <v>87.498199999999997</v>
      </c>
      <c r="F62" s="241"/>
      <c r="G62" s="242"/>
      <c r="H62" s="243"/>
      <c r="I62" s="237"/>
      <c r="J62" s="244"/>
      <c r="K62" s="237"/>
      <c r="M62" s="238" t="s">
        <v>166</v>
      </c>
      <c r="O62" s="226"/>
    </row>
    <row r="63" spans="1:80">
      <c r="A63" s="235"/>
      <c r="B63" s="239"/>
      <c r="C63" s="635" t="s">
        <v>167</v>
      </c>
      <c r="D63" s="636"/>
      <c r="E63" s="240">
        <v>8.44</v>
      </c>
      <c r="F63" s="241"/>
      <c r="G63" s="242"/>
      <c r="H63" s="243"/>
      <c r="I63" s="237"/>
      <c r="J63" s="244"/>
      <c r="K63" s="237"/>
      <c r="M63" s="238" t="s">
        <v>167</v>
      </c>
      <c r="O63" s="226"/>
    </row>
    <row r="64" spans="1:80">
      <c r="A64" s="227">
        <v>17</v>
      </c>
      <c r="B64" s="228" t="s">
        <v>168</v>
      </c>
      <c r="C64" s="229" t="s">
        <v>169</v>
      </c>
      <c r="D64" s="230" t="s">
        <v>1492</v>
      </c>
      <c r="E64" s="231">
        <v>32.683799999999998</v>
      </c>
      <c r="F64" s="231"/>
      <c r="G64" s="232">
        <f>E64*F64</f>
        <v>0</v>
      </c>
      <c r="H64" s="233">
        <v>3.9199999999999999E-2</v>
      </c>
      <c r="I64" s="234">
        <f>E64*H64</f>
        <v>1.2812049599999999</v>
      </c>
      <c r="J64" s="233">
        <v>0</v>
      </c>
      <c r="K64" s="234">
        <f>E64*J64</f>
        <v>0</v>
      </c>
      <c r="O64" s="226">
        <v>2</v>
      </c>
      <c r="AA64" s="199">
        <v>1</v>
      </c>
      <c r="AB64" s="199">
        <v>1</v>
      </c>
      <c r="AC64" s="199">
        <v>1</v>
      </c>
      <c r="AZ64" s="199">
        <v>1</v>
      </c>
      <c r="BA64" s="199">
        <f>IF(AZ64=1,G64,0)</f>
        <v>0</v>
      </c>
      <c r="BB64" s="199">
        <f>IF(AZ64=2,G64,0)</f>
        <v>0</v>
      </c>
      <c r="BC64" s="199">
        <f>IF(AZ64=3,G64,0)</f>
        <v>0</v>
      </c>
      <c r="BD64" s="199">
        <f>IF(AZ64=4,G64,0)</f>
        <v>0</v>
      </c>
      <c r="BE64" s="199">
        <f>IF(AZ64=5,G64,0)</f>
        <v>0</v>
      </c>
      <c r="CA64" s="226">
        <v>1</v>
      </c>
      <c r="CB64" s="226">
        <v>1</v>
      </c>
    </row>
    <row r="65" spans="1:80" ht="22.5">
      <c r="A65" s="235"/>
      <c r="B65" s="239"/>
      <c r="C65" s="635" t="s">
        <v>170</v>
      </c>
      <c r="D65" s="636"/>
      <c r="E65" s="240">
        <v>32.683799999999998</v>
      </c>
      <c r="F65" s="241"/>
      <c r="G65" s="242"/>
      <c r="H65" s="243"/>
      <c r="I65" s="237"/>
      <c r="J65" s="244"/>
      <c r="K65" s="237"/>
      <c r="M65" s="238" t="s">
        <v>170</v>
      </c>
      <c r="O65" s="226"/>
    </row>
    <row r="66" spans="1:80">
      <c r="A66" s="227">
        <v>18</v>
      </c>
      <c r="B66" s="228" t="s">
        <v>171</v>
      </c>
      <c r="C66" s="229" t="s">
        <v>172</v>
      </c>
      <c r="D66" s="230" t="s">
        <v>1492</v>
      </c>
      <c r="E66" s="231">
        <v>32.683799999999998</v>
      </c>
      <c r="F66" s="231"/>
      <c r="G66" s="232">
        <f>E66*F66</f>
        <v>0</v>
      </c>
      <c r="H66" s="233">
        <v>0</v>
      </c>
      <c r="I66" s="234">
        <f>E66*H66</f>
        <v>0</v>
      </c>
      <c r="J66" s="233">
        <v>0</v>
      </c>
      <c r="K66" s="234">
        <f>E66*J66</f>
        <v>0</v>
      </c>
      <c r="O66" s="226">
        <v>2</v>
      </c>
      <c r="AA66" s="199">
        <v>1</v>
      </c>
      <c r="AB66" s="199">
        <v>1</v>
      </c>
      <c r="AC66" s="199">
        <v>1</v>
      </c>
      <c r="AZ66" s="199">
        <v>1</v>
      </c>
      <c r="BA66" s="199">
        <f>IF(AZ66=1,G66,0)</f>
        <v>0</v>
      </c>
      <c r="BB66" s="199">
        <f>IF(AZ66=2,G66,0)</f>
        <v>0</v>
      </c>
      <c r="BC66" s="199">
        <f>IF(AZ66=3,G66,0)</f>
        <v>0</v>
      </c>
      <c r="BD66" s="199">
        <f>IF(AZ66=4,G66,0)</f>
        <v>0</v>
      </c>
      <c r="BE66" s="199">
        <f>IF(AZ66=5,G66,0)</f>
        <v>0</v>
      </c>
      <c r="CA66" s="226">
        <v>1</v>
      </c>
      <c r="CB66" s="226">
        <v>1</v>
      </c>
    </row>
    <row r="67" spans="1:80">
      <c r="A67" s="235"/>
      <c r="B67" s="239"/>
      <c r="C67" s="635" t="s">
        <v>173</v>
      </c>
      <c r="D67" s="636"/>
      <c r="E67" s="240">
        <v>32.683799999999998</v>
      </c>
      <c r="F67" s="241"/>
      <c r="G67" s="242"/>
      <c r="H67" s="243"/>
      <c r="I67" s="237"/>
      <c r="J67" s="244"/>
      <c r="K67" s="237"/>
      <c r="M67" s="265">
        <v>326838</v>
      </c>
      <c r="O67" s="226"/>
    </row>
    <row r="68" spans="1:80">
      <c r="A68" s="227">
        <v>19</v>
      </c>
      <c r="B68" s="228" t="s">
        <v>174</v>
      </c>
      <c r="C68" s="229" t="s">
        <v>175</v>
      </c>
      <c r="D68" s="230" t="s">
        <v>1576</v>
      </c>
      <c r="E68" s="231">
        <v>0.875</v>
      </c>
      <c r="F68" s="231"/>
      <c r="G68" s="232">
        <f>E68*F68</f>
        <v>0</v>
      </c>
      <c r="H68" s="233">
        <v>1.0217400000000001</v>
      </c>
      <c r="I68" s="234">
        <f>E68*H68</f>
        <v>0.89402250000000005</v>
      </c>
      <c r="J68" s="233">
        <v>0</v>
      </c>
      <c r="K68" s="234">
        <f>E68*J68</f>
        <v>0</v>
      </c>
      <c r="O68" s="226">
        <v>2</v>
      </c>
      <c r="AA68" s="199">
        <v>1</v>
      </c>
      <c r="AB68" s="199">
        <v>1</v>
      </c>
      <c r="AC68" s="199">
        <v>1</v>
      </c>
      <c r="AZ68" s="199">
        <v>1</v>
      </c>
      <c r="BA68" s="199">
        <f>IF(AZ68=1,G68,0)</f>
        <v>0</v>
      </c>
      <c r="BB68" s="199">
        <f>IF(AZ68=2,G68,0)</f>
        <v>0</v>
      </c>
      <c r="BC68" s="199">
        <f>IF(AZ68=3,G68,0)</f>
        <v>0</v>
      </c>
      <c r="BD68" s="199">
        <f>IF(AZ68=4,G68,0)</f>
        <v>0</v>
      </c>
      <c r="BE68" s="199">
        <f>IF(AZ68=5,G68,0)</f>
        <v>0</v>
      </c>
      <c r="CA68" s="226">
        <v>1</v>
      </c>
      <c r="CB68" s="226">
        <v>1</v>
      </c>
    </row>
    <row r="69" spans="1:80" ht="22.5">
      <c r="A69" s="235"/>
      <c r="B69" s="239"/>
      <c r="C69" s="635" t="s">
        <v>176</v>
      </c>
      <c r="D69" s="636"/>
      <c r="E69" s="240">
        <v>0.86080000000000001</v>
      </c>
      <c r="F69" s="241"/>
      <c r="G69" s="242"/>
      <c r="H69" s="243"/>
      <c r="I69" s="237"/>
      <c r="J69" s="244"/>
      <c r="K69" s="237"/>
      <c r="M69" s="238" t="s">
        <v>176</v>
      </c>
      <c r="O69" s="226"/>
    </row>
    <row r="70" spans="1:80">
      <c r="A70" s="235"/>
      <c r="B70" s="239"/>
      <c r="C70" s="635" t="s">
        <v>177</v>
      </c>
      <c r="D70" s="636"/>
      <c r="E70" s="240">
        <v>1.4200000000000001E-2</v>
      </c>
      <c r="F70" s="241"/>
      <c r="G70" s="242"/>
      <c r="H70" s="243"/>
      <c r="I70" s="237"/>
      <c r="J70" s="244"/>
      <c r="K70" s="237"/>
      <c r="M70" s="238" t="s">
        <v>177</v>
      </c>
      <c r="O70" s="226"/>
    </row>
    <row r="71" spans="1:80" ht="22.5">
      <c r="A71" s="227">
        <v>20</v>
      </c>
      <c r="B71" s="228" t="s">
        <v>178</v>
      </c>
      <c r="C71" s="229" t="s">
        <v>179</v>
      </c>
      <c r="D71" s="230" t="s">
        <v>1576</v>
      </c>
      <c r="E71" s="231">
        <v>8.0381999999999998</v>
      </c>
      <c r="F71" s="231"/>
      <c r="G71" s="232">
        <f>E71*F71</f>
        <v>0</v>
      </c>
      <c r="H71" s="233">
        <v>1.05474</v>
      </c>
      <c r="I71" s="234">
        <f>E71*H71</f>
        <v>8.4782110680000002</v>
      </c>
      <c r="J71" s="233">
        <v>0</v>
      </c>
      <c r="K71" s="234">
        <f>E71*J71</f>
        <v>0</v>
      </c>
      <c r="O71" s="226">
        <v>2</v>
      </c>
      <c r="AA71" s="199">
        <v>1</v>
      </c>
      <c r="AB71" s="199">
        <v>1</v>
      </c>
      <c r="AC71" s="199">
        <v>1</v>
      </c>
      <c r="AZ71" s="199">
        <v>1</v>
      </c>
      <c r="BA71" s="199">
        <f>IF(AZ71=1,G71,0)</f>
        <v>0</v>
      </c>
      <c r="BB71" s="199">
        <f>IF(AZ71=2,G71,0)</f>
        <v>0</v>
      </c>
      <c r="BC71" s="199">
        <f>IF(AZ71=3,G71,0)</f>
        <v>0</v>
      </c>
      <c r="BD71" s="199">
        <f>IF(AZ71=4,G71,0)</f>
        <v>0</v>
      </c>
      <c r="BE71" s="199">
        <f>IF(AZ71=5,G71,0)</f>
        <v>0</v>
      </c>
      <c r="CA71" s="226">
        <v>1</v>
      </c>
      <c r="CB71" s="226">
        <v>1</v>
      </c>
    </row>
    <row r="72" spans="1:80" ht="22.5">
      <c r="A72" s="235"/>
      <c r="B72" s="239"/>
      <c r="C72" s="635" t="s">
        <v>180</v>
      </c>
      <c r="D72" s="636"/>
      <c r="E72" s="240">
        <v>7.9080000000000004</v>
      </c>
      <c r="F72" s="241"/>
      <c r="G72" s="242"/>
      <c r="H72" s="243"/>
      <c r="I72" s="237"/>
      <c r="J72" s="244"/>
      <c r="K72" s="237"/>
      <c r="M72" s="238" t="s">
        <v>180</v>
      </c>
      <c r="O72" s="226"/>
    </row>
    <row r="73" spans="1:80">
      <c r="A73" s="235"/>
      <c r="B73" s="239"/>
      <c r="C73" s="635" t="s">
        <v>181</v>
      </c>
      <c r="D73" s="636"/>
      <c r="E73" s="240">
        <v>0.13020000000000001</v>
      </c>
      <c r="F73" s="241"/>
      <c r="G73" s="242"/>
      <c r="H73" s="243"/>
      <c r="I73" s="237"/>
      <c r="J73" s="244"/>
      <c r="K73" s="237"/>
      <c r="M73" s="238" t="s">
        <v>181</v>
      </c>
      <c r="O73" s="226"/>
    </row>
    <row r="74" spans="1:80" ht="22.5">
      <c r="A74" s="227">
        <v>21</v>
      </c>
      <c r="B74" s="228" t="s">
        <v>182</v>
      </c>
      <c r="C74" s="229" t="s">
        <v>183</v>
      </c>
      <c r="D74" s="230" t="s">
        <v>1492</v>
      </c>
      <c r="E74" s="231">
        <v>17.337</v>
      </c>
      <c r="F74" s="231"/>
      <c r="G74" s="232">
        <f>E74*F74</f>
        <v>0</v>
      </c>
      <c r="H74" s="233">
        <v>0.74</v>
      </c>
      <c r="I74" s="234">
        <f>E74*H74</f>
        <v>12.82938</v>
      </c>
      <c r="J74" s="233">
        <v>0</v>
      </c>
      <c r="K74" s="234">
        <f>E74*J74</f>
        <v>0</v>
      </c>
      <c r="O74" s="226">
        <v>2</v>
      </c>
      <c r="AA74" s="199">
        <v>1</v>
      </c>
      <c r="AB74" s="199">
        <v>1</v>
      </c>
      <c r="AC74" s="199">
        <v>1</v>
      </c>
      <c r="AZ74" s="199">
        <v>1</v>
      </c>
      <c r="BA74" s="199">
        <f>IF(AZ74=1,G74,0)</f>
        <v>0</v>
      </c>
      <c r="BB74" s="199">
        <f>IF(AZ74=2,G74,0)</f>
        <v>0</v>
      </c>
      <c r="BC74" s="199">
        <f>IF(AZ74=3,G74,0)</f>
        <v>0</v>
      </c>
      <c r="BD74" s="199">
        <f>IF(AZ74=4,G74,0)</f>
        <v>0</v>
      </c>
      <c r="BE74" s="199">
        <f>IF(AZ74=5,G74,0)</f>
        <v>0</v>
      </c>
      <c r="CA74" s="226">
        <v>1</v>
      </c>
      <c r="CB74" s="226">
        <v>1</v>
      </c>
    </row>
    <row r="75" spans="1:80" ht="22.5">
      <c r="A75" s="235"/>
      <c r="B75" s="239"/>
      <c r="C75" s="635" t="s">
        <v>184</v>
      </c>
      <c r="D75" s="636"/>
      <c r="E75" s="240">
        <v>17.337</v>
      </c>
      <c r="F75" s="241"/>
      <c r="G75" s="242"/>
      <c r="H75" s="243"/>
      <c r="I75" s="237"/>
      <c r="J75" s="244"/>
      <c r="K75" s="237"/>
      <c r="M75" s="238" t="s">
        <v>184</v>
      </c>
      <c r="O75" s="226"/>
    </row>
    <row r="76" spans="1:80">
      <c r="A76" s="227">
        <v>22</v>
      </c>
      <c r="B76" s="228" t="s">
        <v>185</v>
      </c>
      <c r="C76" s="229" t="s">
        <v>186</v>
      </c>
      <c r="D76" s="230" t="s">
        <v>1526</v>
      </c>
      <c r="E76" s="231">
        <v>179.93539999999999</v>
      </c>
      <c r="F76" s="231"/>
      <c r="G76" s="232">
        <f>E76*F76</f>
        <v>0</v>
      </c>
      <c r="H76" s="233">
        <v>2.5249999999999999</v>
      </c>
      <c r="I76" s="234">
        <f>E76*H76</f>
        <v>454.33688499999994</v>
      </c>
      <c r="J76" s="233">
        <v>0</v>
      </c>
      <c r="K76" s="234">
        <f>E76*J76</f>
        <v>0</v>
      </c>
      <c r="O76" s="226">
        <v>2</v>
      </c>
      <c r="AA76" s="199">
        <v>1</v>
      </c>
      <c r="AB76" s="199">
        <v>1</v>
      </c>
      <c r="AC76" s="199">
        <v>1</v>
      </c>
      <c r="AZ76" s="199">
        <v>1</v>
      </c>
      <c r="BA76" s="199">
        <f>IF(AZ76=1,G76,0)</f>
        <v>0</v>
      </c>
      <c r="BB76" s="199">
        <f>IF(AZ76=2,G76,0)</f>
        <v>0</v>
      </c>
      <c r="BC76" s="199">
        <f>IF(AZ76=3,G76,0)</f>
        <v>0</v>
      </c>
      <c r="BD76" s="199">
        <f>IF(AZ76=4,G76,0)</f>
        <v>0</v>
      </c>
      <c r="BE76" s="199">
        <f>IF(AZ76=5,G76,0)</f>
        <v>0</v>
      </c>
      <c r="CA76" s="226">
        <v>1</v>
      </c>
      <c r="CB76" s="226">
        <v>1</v>
      </c>
    </row>
    <row r="77" spans="1:80">
      <c r="A77" s="235"/>
      <c r="B77" s="239"/>
      <c r="C77" s="635" t="s">
        <v>187</v>
      </c>
      <c r="D77" s="636"/>
      <c r="E77" s="240">
        <v>0</v>
      </c>
      <c r="F77" s="241"/>
      <c r="G77" s="242"/>
      <c r="H77" s="243"/>
      <c r="I77" s="237"/>
      <c r="J77" s="244"/>
      <c r="K77" s="237"/>
      <c r="M77" s="238" t="s">
        <v>187</v>
      </c>
      <c r="O77" s="226"/>
    </row>
    <row r="78" spans="1:80" ht="33.75">
      <c r="A78" s="235"/>
      <c r="B78" s="239"/>
      <c r="C78" s="635" t="s">
        <v>188</v>
      </c>
      <c r="D78" s="636"/>
      <c r="E78" s="240">
        <v>7.3746999999999998</v>
      </c>
      <c r="F78" s="241"/>
      <c r="G78" s="242"/>
      <c r="H78" s="243"/>
      <c r="I78" s="237"/>
      <c r="J78" s="244"/>
      <c r="K78" s="237"/>
      <c r="M78" s="238" t="s">
        <v>188</v>
      </c>
      <c r="O78" s="226"/>
    </row>
    <row r="79" spans="1:80">
      <c r="A79" s="235"/>
      <c r="B79" s="239"/>
      <c r="C79" s="635" t="s">
        <v>189</v>
      </c>
      <c r="D79" s="636"/>
      <c r="E79" s="240">
        <v>0.1837</v>
      </c>
      <c r="F79" s="241"/>
      <c r="G79" s="242"/>
      <c r="H79" s="243"/>
      <c r="I79" s="237"/>
      <c r="J79" s="244"/>
      <c r="K79" s="237"/>
      <c r="M79" s="238" t="s">
        <v>189</v>
      </c>
      <c r="O79" s="226"/>
    </row>
    <row r="80" spans="1:80" ht="22.5">
      <c r="A80" s="235"/>
      <c r="B80" s="239"/>
      <c r="C80" s="635" t="s">
        <v>190</v>
      </c>
      <c r="D80" s="636"/>
      <c r="E80" s="240">
        <v>22.011299999999999</v>
      </c>
      <c r="F80" s="241"/>
      <c r="G80" s="242"/>
      <c r="H80" s="243"/>
      <c r="I80" s="237"/>
      <c r="J80" s="244"/>
      <c r="K80" s="237"/>
      <c r="M80" s="238" t="s">
        <v>190</v>
      </c>
      <c r="O80" s="226"/>
    </row>
    <row r="81" spans="1:80" ht="22.5">
      <c r="A81" s="235"/>
      <c r="B81" s="239"/>
      <c r="C81" s="635" t="s">
        <v>191</v>
      </c>
      <c r="D81" s="636"/>
      <c r="E81" s="240">
        <v>19.1812</v>
      </c>
      <c r="F81" s="241"/>
      <c r="G81" s="242"/>
      <c r="H81" s="243"/>
      <c r="I81" s="237"/>
      <c r="J81" s="244"/>
      <c r="K81" s="237"/>
      <c r="M81" s="238" t="s">
        <v>191</v>
      </c>
      <c r="O81" s="226"/>
    </row>
    <row r="82" spans="1:80">
      <c r="A82" s="235"/>
      <c r="B82" s="239"/>
      <c r="C82" s="635" t="s">
        <v>192</v>
      </c>
      <c r="D82" s="636"/>
      <c r="E82" s="240">
        <v>18.272500000000001</v>
      </c>
      <c r="F82" s="241"/>
      <c r="G82" s="242"/>
      <c r="H82" s="243"/>
      <c r="I82" s="237"/>
      <c r="J82" s="244"/>
      <c r="K82" s="237"/>
      <c r="M82" s="238" t="s">
        <v>192</v>
      </c>
      <c r="O82" s="226"/>
    </row>
    <row r="83" spans="1:80" ht="33.75">
      <c r="A83" s="235"/>
      <c r="B83" s="239"/>
      <c r="C83" s="635" t="s">
        <v>193</v>
      </c>
      <c r="D83" s="636"/>
      <c r="E83" s="240">
        <v>14.0419</v>
      </c>
      <c r="F83" s="241"/>
      <c r="G83" s="242"/>
      <c r="H83" s="243"/>
      <c r="I83" s="237"/>
      <c r="J83" s="244"/>
      <c r="K83" s="237"/>
      <c r="M83" s="238" t="s">
        <v>193</v>
      </c>
      <c r="O83" s="226"/>
    </row>
    <row r="84" spans="1:80">
      <c r="A84" s="235"/>
      <c r="B84" s="239"/>
      <c r="C84" s="635" t="s">
        <v>194</v>
      </c>
      <c r="D84" s="636"/>
      <c r="E84" s="240">
        <v>16.155000000000001</v>
      </c>
      <c r="F84" s="241"/>
      <c r="G84" s="242"/>
      <c r="H84" s="243"/>
      <c r="I84" s="237"/>
      <c r="J84" s="244"/>
      <c r="K84" s="237"/>
      <c r="M84" s="238" t="s">
        <v>194</v>
      </c>
      <c r="O84" s="226"/>
    </row>
    <row r="85" spans="1:80">
      <c r="A85" s="235"/>
      <c r="B85" s="239"/>
      <c r="C85" s="635" t="s">
        <v>195</v>
      </c>
      <c r="D85" s="636"/>
      <c r="E85" s="240">
        <v>6.5438000000000001</v>
      </c>
      <c r="F85" s="241"/>
      <c r="G85" s="242"/>
      <c r="H85" s="243"/>
      <c r="I85" s="237"/>
      <c r="J85" s="244"/>
      <c r="K85" s="237"/>
      <c r="M85" s="238" t="s">
        <v>195</v>
      </c>
      <c r="O85" s="226"/>
    </row>
    <row r="86" spans="1:80" ht="22.5">
      <c r="A86" s="235"/>
      <c r="B86" s="239"/>
      <c r="C86" s="635" t="s">
        <v>196</v>
      </c>
      <c r="D86" s="636"/>
      <c r="E86" s="240">
        <v>8.4807000000000006</v>
      </c>
      <c r="F86" s="241"/>
      <c r="G86" s="242"/>
      <c r="H86" s="243"/>
      <c r="I86" s="237"/>
      <c r="J86" s="244"/>
      <c r="K86" s="237"/>
      <c r="M86" s="238" t="s">
        <v>196</v>
      </c>
      <c r="O86" s="226"/>
    </row>
    <row r="87" spans="1:80">
      <c r="A87" s="235"/>
      <c r="B87" s="239"/>
      <c r="C87" s="635" t="s">
        <v>197</v>
      </c>
      <c r="D87" s="636"/>
      <c r="E87" s="240">
        <v>13.638999999999999</v>
      </c>
      <c r="F87" s="241"/>
      <c r="G87" s="242"/>
      <c r="H87" s="243"/>
      <c r="I87" s="237"/>
      <c r="J87" s="244"/>
      <c r="K87" s="237"/>
      <c r="M87" s="238" t="s">
        <v>197</v>
      </c>
      <c r="O87" s="226"/>
    </row>
    <row r="88" spans="1:80" ht="22.5">
      <c r="A88" s="235"/>
      <c r="B88" s="239"/>
      <c r="C88" s="635" t="s">
        <v>198</v>
      </c>
      <c r="D88" s="636"/>
      <c r="E88" s="240">
        <v>12.973000000000001</v>
      </c>
      <c r="F88" s="241"/>
      <c r="G88" s="242"/>
      <c r="H88" s="243"/>
      <c r="I88" s="237"/>
      <c r="J88" s="244"/>
      <c r="K88" s="237"/>
      <c r="M88" s="238" t="s">
        <v>198</v>
      </c>
      <c r="O88" s="226"/>
    </row>
    <row r="89" spans="1:80">
      <c r="A89" s="235"/>
      <c r="B89" s="239"/>
      <c r="C89" s="635" t="s">
        <v>199</v>
      </c>
      <c r="D89" s="636"/>
      <c r="E89" s="240">
        <v>15.426</v>
      </c>
      <c r="F89" s="241"/>
      <c r="G89" s="242"/>
      <c r="H89" s="243"/>
      <c r="I89" s="237"/>
      <c r="J89" s="244"/>
      <c r="K89" s="237"/>
      <c r="M89" s="238" t="s">
        <v>199</v>
      </c>
      <c r="O89" s="226"/>
    </row>
    <row r="90" spans="1:80" ht="22.5">
      <c r="A90" s="235"/>
      <c r="B90" s="239"/>
      <c r="C90" s="635" t="s">
        <v>200</v>
      </c>
      <c r="D90" s="636"/>
      <c r="E90" s="240">
        <v>12.6738</v>
      </c>
      <c r="F90" s="241"/>
      <c r="G90" s="242"/>
      <c r="H90" s="243"/>
      <c r="I90" s="237"/>
      <c r="J90" s="244"/>
      <c r="K90" s="237"/>
      <c r="M90" s="238" t="s">
        <v>200</v>
      </c>
      <c r="O90" s="226"/>
    </row>
    <row r="91" spans="1:80" ht="22.5">
      <c r="A91" s="235"/>
      <c r="B91" s="239"/>
      <c r="C91" s="635" t="s">
        <v>201</v>
      </c>
      <c r="D91" s="636"/>
      <c r="E91" s="240">
        <v>7.8186999999999998</v>
      </c>
      <c r="F91" s="241"/>
      <c r="G91" s="242"/>
      <c r="H91" s="243"/>
      <c r="I91" s="237"/>
      <c r="J91" s="244"/>
      <c r="K91" s="237"/>
      <c r="M91" s="238" t="s">
        <v>201</v>
      </c>
      <c r="O91" s="226"/>
    </row>
    <row r="92" spans="1:80">
      <c r="A92" s="235"/>
      <c r="B92" s="239"/>
      <c r="C92" s="635" t="s">
        <v>202</v>
      </c>
      <c r="D92" s="636"/>
      <c r="E92" s="240">
        <v>5.16</v>
      </c>
      <c r="F92" s="241"/>
      <c r="G92" s="242"/>
      <c r="H92" s="243"/>
      <c r="I92" s="237"/>
      <c r="J92" s="244"/>
      <c r="K92" s="237"/>
      <c r="M92" s="238" t="s">
        <v>202</v>
      </c>
      <c r="O92" s="226"/>
    </row>
    <row r="93" spans="1:80">
      <c r="A93" s="227">
        <v>23</v>
      </c>
      <c r="B93" s="228" t="s">
        <v>203</v>
      </c>
      <c r="C93" s="229" t="s">
        <v>204</v>
      </c>
      <c r="D93" s="230" t="s">
        <v>1496</v>
      </c>
      <c r="E93" s="231">
        <v>4</v>
      </c>
      <c r="F93" s="231"/>
      <c r="G93" s="232">
        <f>E93*F93</f>
        <v>0</v>
      </c>
      <c r="H93" s="233">
        <v>3.0300000000000001E-3</v>
      </c>
      <c r="I93" s="234">
        <f>E93*H93</f>
        <v>1.2120000000000001E-2</v>
      </c>
      <c r="J93" s="233">
        <v>0</v>
      </c>
      <c r="K93" s="234">
        <f>E93*J93</f>
        <v>0</v>
      </c>
      <c r="O93" s="226">
        <v>2</v>
      </c>
      <c r="AA93" s="199">
        <v>1</v>
      </c>
      <c r="AB93" s="199">
        <v>1</v>
      </c>
      <c r="AC93" s="199">
        <v>1</v>
      </c>
      <c r="AZ93" s="199">
        <v>1</v>
      </c>
      <c r="BA93" s="199">
        <f>IF(AZ93=1,G93,0)</f>
        <v>0</v>
      </c>
      <c r="BB93" s="199">
        <f>IF(AZ93=2,G93,0)</f>
        <v>0</v>
      </c>
      <c r="BC93" s="199">
        <f>IF(AZ93=3,G93,0)</f>
        <v>0</v>
      </c>
      <c r="BD93" s="199">
        <f>IF(AZ93=4,G93,0)</f>
        <v>0</v>
      </c>
      <c r="BE93" s="199">
        <f>IF(AZ93=5,G93,0)</f>
        <v>0</v>
      </c>
      <c r="CA93" s="226">
        <v>1</v>
      </c>
      <c r="CB93" s="226">
        <v>1</v>
      </c>
    </row>
    <row r="94" spans="1:80">
      <c r="A94" s="235"/>
      <c r="B94" s="239"/>
      <c r="C94" s="635" t="s">
        <v>205</v>
      </c>
      <c r="D94" s="636"/>
      <c r="E94" s="240">
        <v>4</v>
      </c>
      <c r="F94" s="241"/>
      <c r="G94" s="242"/>
      <c r="H94" s="243"/>
      <c r="I94" s="237"/>
      <c r="J94" s="244"/>
      <c r="K94" s="237"/>
      <c r="M94" s="238">
        <v>4</v>
      </c>
      <c r="O94" s="226"/>
    </row>
    <row r="95" spans="1:80">
      <c r="A95" s="227">
        <v>24</v>
      </c>
      <c r="B95" s="228" t="s">
        <v>206</v>
      </c>
      <c r="C95" s="229" t="s">
        <v>207</v>
      </c>
      <c r="D95" s="230" t="s">
        <v>1496</v>
      </c>
      <c r="E95" s="231">
        <v>4</v>
      </c>
      <c r="F95" s="231"/>
      <c r="G95" s="232">
        <f>E95*F95</f>
        <v>0</v>
      </c>
      <c r="H95" s="233">
        <v>4.4400000000000004E-3</v>
      </c>
      <c r="I95" s="234">
        <f>E95*H95</f>
        <v>1.7760000000000001E-2</v>
      </c>
      <c r="J95" s="233">
        <v>0</v>
      </c>
      <c r="K95" s="234">
        <f>E95*J95</f>
        <v>0</v>
      </c>
      <c r="O95" s="226">
        <v>2</v>
      </c>
      <c r="AA95" s="199">
        <v>1</v>
      </c>
      <c r="AB95" s="199">
        <v>1</v>
      </c>
      <c r="AC95" s="199">
        <v>1</v>
      </c>
      <c r="AZ95" s="199">
        <v>1</v>
      </c>
      <c r="BA95" s="199">
        <f>IF(AZ95=1,G95,0)</f>
        <v>0</v>
      </c>
      <c r="BB95" s="199">
        <f>IF(AZ95=2,G95,0)</f>
        <v>0</v>
      </c>
      <c r="BC95" s="199">
        <f>IF(AZ95=3,G95,0)</f>
        <v>0</v>
      </c>
      <c r="BD95" s="199">
        <f>IF(AZ95=4,G95,0)</f>
        <v>0</v>
      </c>
      <c r="BE95" s="199">
        <f>IF(AZ95=5,G95,0)</f>
        <v>0</v>
      </c>
      <c r="CA95" s="226">
        <v>1</v>
      </c>
      <c r="CB95" s="226">
        <v>1</v>
      </c>
    </row>
    <row r="96" spans="1:80">
      <c r="A96" s="235"/>
      <c r="B96" s="239"/>
      <c r="C96" s="635" t="s">
        <v>205</v>
      </c>
      <c r="D96" s="636"/>
      <c r="E96" s="240">
        <v>4</v>
      </c>
      <c r="F96" s="241"/>
      <c r="G96" s="242"/>
      <c r="H96" s="243"/>
      <c r="I96" s="237"/>
      <c r="J96" s="244"/>
      <c r="K96" s="237"/>
      <c r="M96" s="238">
        <v>4</v>
      </c>
      <c r="O96" s="226"/>
    </row>
    <row r="97" spans="1:80">
      <c r="A97" s="227">
        <v>25</v>
      </c>
      <c r="B97" s="228" t="s">
        <v>208</v>
      </c>
      <c r="C97" s="229" t="s">
        <v>209</v>
      </c>
      <c r="D97" s="230" t="s">
        <v>1492</v>
      </c>
      <c r="E97" s="231">
        <v>306.49599999999998</v>
      </c>
      <c r="F97" s="231"/>
      <c r="G97" s="232">
        <f>E97*F97</f>
        <v>0</v>
      </c>
      <c r="H97" s="233">
        <v>2.0000000000000001E-4</v>
      </c>
      <c r="I97" s="234">
        <f>E97*H97</f>
        <v>6.1299199999999998E-2</v>
      </c>
      <c r="J97" s="233">
        <v>0</v>
      </c>
      <c r="K97" s="234">
        <f>E97*J97</f>
        <v>0</v>
      </c>
      <c r="O97" s="226">
        <v>2</v>
      </c>
      <c r="AA97" s="199">
        <v>1</v>
      </c>
      <c r="AB97" s="199">
        <v>1</v>
      </c>
      <c r="AC97" s="199">
        <v>1</v>
      </c>
      <c r="AZ97" s="199">
        <v>1</v>
      </c>
      <c r="BA97" s="199">
        <f>IF(AZ97=1,G97,0)</f>
        <v>0</v>
      </c>
      <c r="BB97" s="199">
        <f>IF(AZ97=2,G97,0)</f>
        <v>0</v>
      </c>
      <c r="BC97" s="199">
        <f>IF(AZ97=3,G97,0)</f>
        <v>0</v>
      </c>
      <c r="BD97" s="199">
        <f>IF(AZ97=4,G97,0)</f>
        <v>0</v>
      </c>
      <c r="BE97" s="199">
        <f>IF(AZ97=5,G97,0)</f>
        <v>0</v>
      </c>
      <c r="CA97" s="226">
        <v>1</v>
      </c>
      <c r="CB97" s="226">
        <v>1</v>
      </c>
    </row>
    <row r="98" spans="1:80">
      <c r="A98" s="235"/>
      <c r="B98" s="239"/>
      <c r="C98" s="635" t="s">
        <v>210</v>
      </c>
      <c r="D98" s="636"/>
      <c r="E98" s="240">
        <v>0</v>
      </c>
      <c r="F98" s="241"/>
      <c r="G98" s="242"/>
      <c r="H98" s="243"/>
      <c r="I98" s="237"/>
      <c r="J98" s="244"/>
      <c r="K98" s="237"/>
      <c r="M98" s="238" t="s">
        <v>210</v>
      </c>
      <c r="O98" s="226"/>
    </row>
    <row r="99" spans="1:80" ht="33.75">
      <c r="A99" s="235"/>
      <c r="B99" s="239"/>
      <c r="C99" s="635" t="s">
        <v>211</v>
      </c>
      <c r="D99" s="636"/>
      <c r="E99" s="240">
        <v>31.605</v>
      </c>
      <c r="F99" s="241"/>
      <c r="G99" s="242"/>
      <c r="H99" s="243"/>
      <c r="I99" s="237"/>
      <c r="J99" s="244"/>
      <c r="K99" s="237"/>
      <c r="M99" s="238" t="s">
        <v>211</v>
      </c>
      <c r="O99" s="226"/>
    </row>
    <row r="100" spans="1:80">
      <c r="A100" s="235"/>
      <c r="B100" s="239"/>
      <c r="C100" s="635" t="s">
        <v>212</v>
      </c>
      <c r="D100" s="636"/>
      <c r="E100" s="240">
        <v>8.7780000000000005</v>
      </c>
      <c r="F100" s="241"/>
      <c r="G100" s="242"/>
      <c r="H100" s="243"/>
      <c r="I100" s="237"/>
      <c r="J100" s="244"/>
      <c r="K100" s="237"/>
      <c r="M100" s="238" t="s">
        <v>212</v>
      </c>
      <c r="O100" s="226"/>
    </row>
    <row r="101" spans="1:80" ht="22.5">
      <c r="A101" s="235"/>
      <c r="B101" s="239"/>
      <c r="C101" s="635" t="s">
        <v>213</v>
      </c>
      <c r="D101" s="636"/>
      <c r="E101" s="240">
        <v>55.274999999999999</v>
      </c>
      <c r="F101" s="241"/>
      <c r="G101" s="242"/>
      <c r="H101" s="243"/>
      <c r="I101" s="237"/>
      <c r="J101" s="244"/>
      <c r="K101" s="237"/>
      <c r="M101" s="238" t="s">
        <v>213</v>
      </c>
      <c r="O101" s="226"/>
    </row>
    <row r="102" spans="1:80" ht="22.5">
      <c r="A102" s="235"/>
      <c r="B102" s="239"/>
      <c r="C102" s="635" t="s">
        <v>214</v>
      </c>
      <c r="D102" s="636"/>
      <c r="E102" s="240">
        <v>55.125</v>
      </c>
      <c r="F102" s="241"/>
      <c r="G102" s="242"/>
      <c r="H102" s="243"/>
      <c r="I102" s="237"/>
      <c r="J102" s="244"/>
      <c r="K102" s="237"/>
      <c r="M102" s="238" t="s">
        <v>214</v>
      </c>
      <c r="O102" s="226"/>
    </row>
    <row r="103" spans="1:80">
      <c r="A103" s="235"/>
      <c r="B103" s="239"/>
      <c r="C103" s="635" t="s">
        <v>215</v>
      </c>
      <c r="D103" s="636"/>
      <c r="E103" s="240">
        <v>53.81</v>
      </c>
      <c r="F103" s="241"/>
      <c r="G103" s="242"/>
      <c r="H103" s="243"/>
      <c r="I103" s="237"/>
      <c r="J103" s="244"/>
      <c r="K103" s="237"/>
      <c r="M103" s="238" t="s">
        <v>215</v>
      </c>
      <c r="O103" s="226"/>
    </row>
    <row r="104" spans="1:80" ht="33.75">
      <c r="A104" s="235"/>
      <c r="B104" s="239"/>
      <c r="C104" s="635" t="s">
        <v>216</v>
      </c>
      <c r="D104" s="636"/>
      <c r="E104" s="240">
        <v>51.771999999999998</v>
      </c>
      <c r="F104" s="241"/>
      <c r="G104" s="242"/>
      <c r="H104" s="243"/>
      <c r="I104" s="237"/>
      <c r="J104" s="244"/>
      <c r="K104" s="237"/>
      <c r="M104" s="238" t="s">
        <v>216</v>
      </c>
      <c r="O104" s="226"/>
    </row>
    <row r="105" spans="1:80" ht="22.5">
      <c r="A105" s="235"/>
      <c r="B105" s="239"/>
      <c r="C105" s="635" t="s">
        <v>217</v>
      </c>
      <c r="D105" s="636"/>
      <c r="E105" s="240">
        <v>37.295999999999999</v>
      </c>
      <c r="F105" s="241"/>
      <c r="G105" s="242"/>
      <c r="H105" s="243"/>
      <c r="I105" s="237"/>
      <c r="J105" s="244"/>
      <c r="K105" s="237"/>
      <c r="M105" s="238" t="s">
        <v>217</v>
      </c>
      <c r="O105" s="226"/>
    </row>
    <row r="106" spans="1:80">
      <c r="A106" s="235"/>
      <c r="B106" s="239"/>
      <c r="C106" s="635" t="s">
        <v>218</v>
      </c>
      <c r="D106" s="636"/>
      <c r="E106" s="240">
        <v>12.835000000000001</v>
      </c>
      <c r="F106" s="241"/>
      <c r="G106" s="242"/>
      <c r="H106" s="243"/>
      <c r="I106" s="237"/>
      <c r="J106" s="244"/>
      <c r="K106" s="237"/>
      <c r="M106" s="238" t="s">
        <v>218</v>
      </c>
      <c r="O106" s="226"/>
    </row>
    <row r="107" spans="1:80">
      <c r="A107" s="227">
        <v>26</v>
      </c>
      <c r="B107" s="228" t="s">
        <v>219</v>
      </c>
      <c r="C107" s="229" t="s">
        <v>220</v>
      </c>
      <c r="D107" s="230" t="s">
        <v>1492</v>
      </c>
      <c r="E107" s="231">
        <v>306.49599999999998</v>
      </c>
      <c r="F107" s="231"/>
      <c r="G107" s="232">
        <f>E107*F107</f>
        <v>0</v>
      </c>
      <c r="H107" s="233">
        <v>0</v>
      </c>
      <c r="I107" s="234">
        <f>E107*H107</f>
        <v>0</v>
      </c>
      <c r="J107" s="233">
        <v>0</v>
      </c>
      <c r="K107" s="234">
        <f>E107*J107</f>
        <v>0</v>
      </c>
      <c r="O107" s="226">
        <v>2</v>
      </c>
      <c r="AA107" s="199">
        <v>1</v>
      </c>
      <c r="AB107" s="199">
        <v>1</v>
      </c>
      <c r="AC107" s="199">
        <v>1</v>
      </c>
      <c r="AZ107" s="199">
        <v>1</v>
      </c>
      <c r="BA107" s="199">
        <f>IF(AZ107=1,G107,0)</f>
        <v>0</v>
      </c>
      <c r="BB107" s="199">
        <f>IF(AZ107=2,G107,0)</f>
        <v>0</v>
      </c>
      <c r="BC107" s="199">
        <f>IF(AZ107=3,G107,0)</f>
        <v>0</v>
      </c>
      <c r="BD107" s="199">
        <f>IF(AZ107=4,G107,0)</f>
        <v>0</v>
      </c>
      <c r="BE107" s="199">
        <f>IF(AZ107=5,G107,0)</f>
        <v>0</v>
      </c>
      <c r="CA107" s="226">
        <v>1</v>
      </c>
      <c r="CB107" s="226">
        <v>1</v>
      </c>
    </row>
    <row r="108" spans="1:80">
      <c r="A108" s="235"/>
      <c r="B108" s="239"/>
      <c r="C108" s="635" t="s">
        <v>221</v>
      </c>
      <c r="D108" s="636"/>
      <c r="E108" s="240">
        <v>306.49599999999998</v>
      </c>
      <c r="F108" s="241"/>
      <c r="G108" s="242"/>
      <c r="H108" s="243"/>
      <c r="I108" s="237"/>
      <c r="J108" s="244"/>
      <c r="K108" s="237"/>
      <c r="M108" s="265">
        <v>306496</v>
      </c>
      <c r="O108" s="226"/>
    </row>
    <row r="109" spans="1:80">
      <c r="A109" s="227">
        <v>27</v>
      </c>
      <c r="B109" s="228" t="s">
        <v>222</v>
      </c>
      <c r="C109" s="229" t="s">
        <v>223</v>
      </c>
      <c r="D109" s="230" t="s">
        <v>1576</v>
      </c>
      <c r="E109" s="231">
        <v>0.23719999999999999</v>
      </c>
      <c r="F109" s="231"/>
      <c r="G109" s="232">
        <f>E109*F109</f>
        <v>0</v>
      </c>
      <c r="H109" s="233">
        <v>1.0211600000000001</v>
      </c>
      <c r="I109" s="234">
        <f>E109*H109</f>
        <v>0.24221915200000002</v>
      </c>
      <c r="J109" s="233">
        <v>0</v>
      </c>
      <c r="K109" s="234">
        <f>E109*J109</f>
        <v>0</v>
      </c>
      <c r="O109" s="226">
        <v>2</v>
      </c>
      <c r="AA109" s="199">
        <v>1</v>
      </c>
      <c r="AB109" s="199">
        <v>1</v>
      </c>
      <c r="AC109" s="199">
        <v>1</v>
      </c>
      <c r="AZ109" s="199">
        <v>1</v>
      </c>
      <c r="BA109" s="199">
        <f>IF(AZ109=1,G109,0)</f>
        <v>0</v>
      </c>
      <c r="BB109" s="199">
        <f>IF(AZ109=2,G109,0)</f>
        <v>0</v>
      </c>
      <c r="BC109" s="199">
        <f>IF(AZ109=3,G109,0)</f>
        <v>0</v>
      </c>
      <c r="BD109" s="199">
        <f>IF(AZ109=4,G109,0)</f>
        <v>0</v>
      </c>
      <c r="BE109" s="199">
        <f>IF(AZ109=5,G109,0)</f>
        <v>0</v>
      </c>
      <c r="CA109" s="226">
        <v>1</v>
      </c>
      <c r="CB109" s="226">
        <v>1</v>
      </c>
    </row>
    <row r="110" spans="1:80" ht="33.75">
      <c r="A110" s="235"/>
      <c r="B110" s="239"/>
      <c r="C110" s="635" t="s">
        <v>224</v>
      </c>
      <c r="D110" s="636"/>
      <c r="E110" s="240">
        <v>0.23719999999999999</v>
      </c>
      <c r="F110" s="241"/>
      <c r="G110" s="242"/>
      <c r="H110" s="243"/>
      <c r="I110" s="237"/>
      <c r="J110" s="244"/>
      <c r="K110" s="237"/>
      <c r="M110" s="238" t="s">
        <v>224</v>
      </c>
      <c r="O110" s="226"/>
    </row>
    <row r="111" spans="1:80">
      <c r="A111" s="227">
        <v>28</v>
      </c>
      <c r="B111" s="228" t="s">
        <v>225</v>
      </c>
      <c r="C111" s="229" t="s">
        <v>226</v>
      </c>
      <c r="D111" s="230" t="s">
        <v>1526</v>
      </c>
      <c r="E111" s="231">
        <v>3.9340999999999999</v>
      </c>
      <c r="F111" s="231"/>
      <c r="G111" s="232">
        <f>E111*F111</f>
        <v>0</v>
      </c>
      <c r="H111" s="233">
        <v>2.5249999999999999</v>
      </c>
      <c r="I111" s="234">
        <f>E111*H111</f>
        <v>9.9336024999999992</v>
      </c>
      <c r="J111" s="233">
        <v>0</v>
      </c>
      <c r="K111" s="234">
        <f>E111*J111</f>
        <v>0</v>
      </c>
      <c r="O111" s="226">
        <v>2</v>
      </c>
      <c r="AA111" s="199">
        <v>1</v>
      </c>
      <c r="AB111" s="199">
        <v>1</v>
      </c>
      <c r="AC111" s="199">
        <v>1</v>
      </c>
      <c r="AZ111" s="199">
        <v>1</v>
      </c>
      <c r="BA111" s="199">
        <f>IF(AZ111=1,G111,0)</f>
        <v>0</v>
      </c>
      <c r="BB111" s="199">
        <f>IF(AZ111=2,G111,0)</f>
        <v>0</v>
      </c>
      <c r="BC111" s="199">
        <f>IF(AZ111=3,G111,0)</f>
        <v>0</v>
      </c>
      <c r="BD111" s="199">
        <f>IF(AZ111=4,G111,0)</f>
        <v>0</v>
      </c>
      <c r="BE111" s="199">
        <f>IF(AZ111=5,G111,0)</f>
        <v>0</v>
      </c>
      <c r="CA111" s="226">
        <v>1</v>
      </c>
      <c r="CB111" s="226">
        <v>1</v>
      </c>
    </row>
    <row r="112" spans="1:80" ht="33.75">
      <c r="A112" s="235"/>
      <c r="B112" s="239"/>
      <c r="C112" s="635" t="s">
        <v>227</v>
      </c>
      <c r="D112" s="636"/>
      <c r="E112" s="240">
        <v>3.9340999999999999</v>
      </c>
      <c r="F112" s="241"/>
      <c r="G112" s="242"/>
      <c r="H112" s="243"/>
      <c r="I112" s="237"/>
      <c r="J112" s="244"/>
      <c r="K112" s="237"/>
      <c r="M112" s="238" t="s">
        <v>227</v>
      </c>
      <c r="O112" s="226"/>
    </row>
    <row r="113" spans="1:80">
      <c r="A113" s="227">
        <v>29</v>
      </c>
      <c r="B113" s="228" t="s">
        <v>228</v>
      </c>
      <c r="C113" s="229" t="s">
        <v>229</v>
      </c>
      <c r="D113" s="230" t="s">
        <v>1492</v>
      </c>
      <c r="E113" s="231">
        <v>9.9055</v>
      </c>
      <c r="F113" s="231"/>
      <c r="G113" s="232">
        <f>E113*F113</f>
        <v>0</v>
      </c>
      <c r="H113" s="233">
        <v>2.0000000000000001E-4</v>
      </c>
      <c r="I113" s="234">
        <f>E113*H113</f>
        <v>1.9811E-3</v>
      </c>
      <c r="J113" s="233">
        <v>0</v>
      </c>
      <c r="K113" s="234">
        <f>E113*J113</f>
        <v>0</v>
      </c>
      <c r="O113" s="226">
        <v>2</v>
      </c>
      <c r="AA113" s="199">
        <v>1</v>
      </c>
      <c r="AB113" s="199">
        <v>1</v>
      </c>
      <c r="AC113" s="199">
        <v>1</v>
      </c>
      <c r="AZ113" s="199">
        <v>1</v>
      </c>
      <c r="BA113" s="199">
        <f>IF(AZ113=1,G113,0)</f>
        <v>0</v>
      </c>
      <c r="BB113" s="199">
        <f>IF(AZ113=2,G113,0)</f>
        <v>0</v>
      </c>
      <c r="BC113" s="199">
        <f>IF(AZ113=3,G113,0)</f>
        <v>0</v>
      </c>
      <c r="BD113" s="199">
        <f>IF(AZ113=4,G113,0)</f>
        <v>0</v>
      </c>
      <c r="BE113" s="199">
        <f>IF(AZ113=5,G113,0)</f>
        <v>0</v>
      </c>
      <c r="CA113" s="226">
        <v>1</v>
      </c>
      <c r="CB113" s="226">
        <v>1</v>
      </c>
    </row>
    <row r="114" spans="1:80" ht="33.75">
      <c r="A114" s="235"/>
      <c r="B114" s="239"/>
      <c r="C114" s="635" t="s">
        <v>230</v>
      </c>
      <c r="D114" s="636"/>
      <c r="E114" s="240">
        <v>9.9055</v>
      </c>
      <c r="F114" s="241"/>
      <c r="G114" s="242"/>
      <c r="H114" s="243"/>
      <c r="I114" s="237"/>
      <c r="J114" s="244"/>
      <c r="K114" s="237"/>
      <c r="M114" s="238" t="s">
        <v>230</v>
      </c>
      <c r="O114" s="226"/>
    </row>
    <row r="115" spans="1:80">
      <c r="A115" s="227">
        <v>30</v>
      </c>
      <c r="B115" s="228" t="s">
        <v>231</v>
      </c>
      <c r="C115" s="229" t="s">
        <v>232</v>
      </c>
      <c r="D115" s="230" t="s">
        <v>1492</v>
      </c>
      <c r="E115" s="231">
        <v>9.9055</v>
      </c>
      <c r="F115" s="231"/>
      <c r="G115" s="232">
        <f>E115*F115</f>
        <v>0</v>
      </c>
      <c r="H115" s="233">
        <v>0</v>
      </c>
      <c r="I115" s="234">
        <f>E115*H115</f>
        <v>0</v>
      </c>
      <c r="J115" s="233">
        <v>0</v>
      </c>
      <c r="K115" s="234">
        <f>E115*J115</f>
        <v>0</v>
      </c>
      <c r="O115" s="226">
        <v>2</v>
      </c>
      <c r="AA115" s="199">
        <v>1</v>
      </c>
      <c r="AB115" s="199">
        <v>1</v>
      </c>
      <c r="AC115" s="199">
        <v>1</v>
      </c>
      <c r="AZ115" s="199">
        <v>1</v>
      </c>
      <c r="BA115" s="199">
        <f>IF(AZ115=1,G115,0)</f>
        <v>0</v>
      </c>
      <c r="BB115" s="199">
        <f>IF(AZ115=2,G115,0)</f>
        <v>0</v>
      </c>
      <c r="BC115" s="199">
        <f>IF(AZ115=3,G115,0)</f>
        <v>0</v>
      </c>
      <c r="BD115" s="199">
        <f>IF(AZ115=4,G115,0)</f>
        <v>0</v>
      </c>
      <c r="BE115" s="199">
        <f>IF(AZ115=5,G115,0)</f>
        <v>0</v>
      </c>
      <c r="CA115" s="226">
        <v>1</v>
      </c>
      <c r="CB115" s="226">
        <v>1</v>
      </c>
    </row>
    <row r="116" spans="1:80">
      <c r="A116" s="235"/>
      <c r="B116" s="239"/>
      <c r="C116" s="635" t="s">
        <v>233</v>
      </c>
      <c r="D116" s="636"/>
      <c r="E116" s="240">
        <v>9.9055</v>
      </c>
      <c r="F116" s="241"/>
      <c r="G116" s="242"/>
      <c r="H116" s="243"/>
      <c r="I116" s="237"/>
      <c r="J116" s="244"/>
      <c r="K116" s="237"/>
      <c r="M116" s="265">
        <v>99055</v>
      </c>
      <c r="O116" s="226"/>
    </row>
    <row r="117" spans="1:80">
      <c r="A117" s="245"/>
      <c r="B117" s="246" t="s">
        <v>1436</v>
      </c>
      <c r="C117" s="247" t="s">
        <v>149</v>
      </c>
      <c r="D117" s="248"/>
      <c r="E117" s="249"/>
      <c r="F117" s="250"/>
      <c r="G117" s="251">
        <f>SUM(G47:G116)</f>
        <v>0</v>
      </c>
      <c r="H117" s="252"/>
      <c r="I117" s="253">
        <f>SUM(I47:I116)</f>
        <v>1106.1291486299997</v>
      </c>
      <c r="J117" s="252"/>
      <c r="K117" s="253">
        <f>SUM(K47:K116)</f>
        <v>0</v>
      </c>
      <c r="O117" s="226">
        <v>4</v>
      </c>
      <c r="BA117" s="254">
        <f>SUM(BA47:BA116)</f>
        <v>0</v>
      </c>
      <c r="BB117" s="254">
        <f>SUM(BB47:BB116)</f>
        <v>0</v>
      </c>
      <c r="BC117" s="254">
        <f>SUM(BC47:BC116)</f>
        <v>0</v>
      </c>
      <c r="BD117" s="254">
        <f>SUM(BD47:BD116)</f>
        <v>0</v>
      </c>
      <c r="BE117" s="254">
        <f>SUM(BE47:BE116)</f>
        <v>0</v>
      </c>
    </row>
    <row r="118" spans="1:80">
      <c r="A118" s="216" t="s">
        <v>1433</v>
      </c>
      <c r="B118" s="217" t="s">
        <v>36</v>
      </c>
      <c r="C118" s="218" t="s">
        <v>234</v>
      </c>
      <c r="D118" s="219"/>
      <c r="E118" s="220"/>
      <c r="F118" s="220"/>
      <c r="G118" s="221"/>
      <c r="H118" s="222"/>
      <c r="I118" s="223"/>
      <c r="J118" s="224"/>
      <c r="K118" s="225"/>
      <c r="O118" s="226">
        <v>1</v>
      </c>
    </row>
    <row r="119" spans="1:80" ht="22.5">
      <c r="A119" s="227">
        <v>31</v>
      </c>
      <c r="B119" s="228" t="s">
        <v>236</v>
      </c>
      <c r="C119" s="229" t="s">
        <v>237</v>
      </c>
      <c r="D119" s="230" t="s">
        <v>1492</v>
      </c>
      <c r="E119" s="231">
        <v>399.96100000000001</v>
      </c>
      <c r="F119" s="231"/>
      <c r="G119" s="232">
        <f>E119*F119</f>
        <v>0</v>
      </c>
      <c r="H119" s="233">
        <v>0.37564999999999998</v>
      </c>
      <c r="I119" s="234">
        <f>E119*H119</f>
        <v>150.24534965000001</v>
      </c>
      <c r="J119" s="233">
        <v>0</v>
      </c>
      <c r="K119" s="234">
        <f>E119*J119</f>
        <v>0</v>
      </c>
      <c r="O119" s="226">
        <v>2</v>
      </c>
      <c r="AA119" s="199">
        <v>1</v>
      </c>
      <c r="AB119" s="199">
        <v>1</v>
      </c>
      <c r="AC119" s="199">
        <v>1</v>
      </c>
      <c r="AZ119" s="199">
        <v>1</v>
      </c>
      <c r="BA119" s="199">
        <f>IF(AZ119=1,G119,0)</f>
        <v>0</v>
      </c>
      <c r="BB119" s="199">
        <f>IF(AZ119=2,G119,0)</f>
        <v>0</v>
      </c>
      <c r="BC119" s="199">
        <f>IF(AZ119=3,G119,0)</f>
        <v>0</v>
      </c>
      <c r="BD119" s="199">
        <f>IF(AZ119=4,G119,0)</f>
        <v>0</v>
      </c>
      <c r="BE119" s="199">
        <f>IF(AZ119=5,G119,0)</f>
        <v>0</v>
      </c>
      <c r="CA119" s="226">
        <v>1</v>
      </c>
      <c r="CB119" s="226">
        <v>1</v>
      </c>
    </row>
    <row r="120" spans="1:80" ht="33.75">
      <c r="A120" s="235"/>
      <c r="B120" s="239"/>
      <c r="C120" s="635" t="s">
        <v>238</v>
      </c>
      <c r="D120" s="636"/>
      <c r="E120" s="240">
        <v>349.3535</v>
      </c>
      <c r="F120" s="241"/>
      <c r="G120" s="242"/>
      <c r="H120" s="243"/>
      <c r="I120" s="237"/>
      <c r="J120" s="244"/>
      <c r="K120" s="237"/>
      <c r="M120" s="238" t="s">
        <v>238</v>
      </c>
      <c r="O120" s="226"/>
    </row>
    <row r="121" spans="1:80" ht="22.5">
      <c r="A121" s="235"/>
      <c r="B121" s="239"/>
      <c r="C121" s="635" t="s">
        <v>239</v>
      </c>
      <c r="D121" s="636"/>
      <c r="E121" s="240">
        <v>25.057500000000001</v>
      </c>
      <c r="F121" s="241"/>
      <c r="G121" s="242"/>
      <c r="H121" s="243"/>
      <c r="I121" s="237"/>
      <c r="J121" s="244"/>
      <c r="K121" s="237"/>
      <c r="M121" s="238" t="s">
        <v>239</v>
      </c>
      <c r="O121" s="226"/>
    </row>
    <row r="122" spans="1:80">
      <c r="A122" s="235"/>
      <c r="B122" s="239"/>
      <c r="C122" s="635" t="s">
        <v>240</v>
      </c>
      <c r="D122" s="636"/>
      <c r="E122" s="240">
        <v>-17.25</v>
      </c>
      <c r="F122" s="241"/>
      <c r="G122" s="242"/>
      <c r="H122" s="243"/>
      <c r="I122" s="237"/>
      <c r="J122" s="244"/>
      <c r="K122" s="237"/>
      <c r="M122" s="238" t="s">
        <v>240</v>
      </c>
      <c r="O122" s="226"/>
    </row>
    <row r="123" spans="1:80">
      <c r="A123" s="235"/>
      <c r="B123" s="239"/>
      <c r="C123" s="635" t="s">
        <v>241</v>
      </c>
      <c r="D123" s="636"/>
      <c r="E123" s="240">
        <v>42.8</v>
      </c>
      <c r="F123" s="241"/>
      <c r="G123" s="242"/>
      <c r="H123" s="243"/>
      <c r="I123" s="237"/>
      <c r="J123" s="244"/>
      <c r="K123" s="237"/>
      <c r="M123" s="238" t="s">
        <v>241</v>
      </c>
      <c r="O123" s="226"/>
    </row>
    <row r="124" spans="1:80">
      <c r="A124" s="227">
        <v>32</v>
      </c>
      <c r="B124" s="228" t="s">
        <v>242</v>
      </c>
      <c r="C124" s="229" t="s">
        <v>243</v>
      </c>
      <c r="D124" s="230" t="s">
        <v>1492</v>
      </c>
      <c r="E124" s="231">
        <v>52.2</v>
      </c>
      <c r="F124" s="231"/>
      <c r="G124" s="232">
        <f>E124*F124</f>
        <v>0</v>
      </c>
      <c r="H124" s="233">
        <v>0.24951000000000001</v>
      </c>
      <c r="I124" s="234">
        <f>E124*H124</f>
        <v>13.024422000000001</v>
      </c>
      <c r="J124" s="233">
        <v>0</v>
      </c>
      <c r="K124" s="234">
        <f>E124*J124</f>
        <v>0</v>
      </c>
      <c r="O124" s="226">
        <v>2</v>
      </c>
      <c r="AA124" s="199">
        <v>1</v>
      </c>
      <c r="AB124" s="199">
        <v>1</v>
      </c>
      <c r="AC124" s="199">
        <v>1</v>
      </c>
      <c r="AZ124" s="199">
        <v>1</v>
      </c>
      <c r="BA124" s="199">
        <f>IF(AZ124=1,G124,0)</f>
        <v>0</v>
      </c>
      <c r="BB124" s="199">
        <f>IF(AZ124=2,G124,0)</f>
        <v>0</v>
      </c>
      <c r="BC124" s="199">
        <f>IF(AZ124=3,G124,0)</f>
        <v>0</v>
      </c>
      <c r="BD124" s="199">
        <f>IF(AZ124=4,G124,0)</f>
        <v>0</v>
      </c>
      <c r="BE124" s="199">
        <f>IF(AZ124=5,G124,0)</f>
        <v>0</v>
      </c>
      <c r="CA124" s="226">
        <v>1</v>
      </c>
      <c r="CB124" s="226">
        <v>1</v>
      </c>
    </row>
    <row r="125" spans="1:80">
      <c r="A125" s="235"/>
      <c r="B125" s="239"/>
      <c r="C125" s="635" t="s">
        <v>244</v>
      </c>
      <c r="D125" s="636"/>
      <c r="E125" s="240">
        <v>52.2</v>
      </c>
      <c r="F125" s="241"/>
      <c r="G125" s="242"/>
      <c r="H125" s="243"/>
      <c r="I125" s="237"/>
      <c r="J125" s="244"/>
      <c r="K125" s="237"/>
      <c r="M125" s="238" t="s">
        <v>244</v>
      </c>
      <c r="O125" s="226"/>
    </row>
    <row r="126" spans="1:80" ht="22.5">
      <c r="A126" s="227">
        <v>33</v>
      </c>
      <c r="B126" s="228" t="s">
        <v>245</v>
      </c>
      <c r="C126" s="229" t="s">
        <v>246</v>
      </c>
      <c r="D126" s="230" t="s">
        <v>1492</v>
      </c>
      <c r="E126" s="231">
        <v>828.09439999999995</v>
      </c>
      <c r="F126" s="231"/>
      <c r="G126" s="232">
        <f>E126*F126</f>
        <v>0</v>
      </c>
      <c r="H126" s="233">
        <v>0.30251</v>
      </c>
      <c r="I126" s="234">
        <f>E126*H126</f>
        <v>250.50683694399999</v>
      </c>
      <c r="J126" s="233">
        <v>0</v>
      </c>
      <c r="K126" s="234">
        <f>E126*J126</f>
        <v>0</v>
      </c>
      <c r="O126" s="226">
        <v>2</v>
      </c>
      <c r="AA126" s="199">
        <v>1</v>
      </c>
      <c r="AB126" s="199">
        <v>1</v>
      </c>
      <c r="AC126" s="199">
        <v>1</v>
      </c>
      <c r="AZ126" s="199">
        <v>1</v>
      </c>
      <c r="BA126" s="199">
        <f>IF(AZ126=1,G126,0)</f>
        <v>0</v>
      </c>
      <c r="BB126" s="199">
        <f>IF(AZ126=2,G126,0)</f>
        <v>0</v>
      </c>
      <c r="BC126" s="199">
        <f>IF(AZ126=3,G126,0)</f>
        <v>0</v>
      </c>
      <c r="BD126" s="199">
        <f>IF(AZ126=4,G126,0)</f>
        <v>0</v>
      </c>
      <c r="BE126" s="199">
        <f>IF(AZ126=5,G126,0)</f>
        <v>0</v>
      </c>
      <c r="CA126" s="226">
        <v>1</v>
      </c>
      <c r="CB126" s="226">
        <v>1</v>
      </c>
    </row>
    <row r="127" spans="1:80" ht="22.5">
      <c r="A127" s="235"/>
      <c r="B127" s="239"/>
      <c r="C127" s="635" t="s">
        <v>247</v>
      </c>
      <c r="D127" s="636"/>
      <c r="E127" s="240">
        <v>374.93349999999998</v>
      </c>
      <c r="F127" s="241"/>
      <c r="G127" s="242"/>
      <c r="H127" s="243"/>
      <c r="I127" s="237"/>
      <c r="J127" s="244"/>
      <c r="K127" s="237"/>
      <c r="M127" s="238" t="s">
        <v>247</v>
      </c>
      <c r="O127" s="226"/>
    </row>
    <row r="128" spans="1:80">
      <c r="A128" s="235"/>
      <c r="B128" s="239"/>
      <c r="C128" s="635" t="s">
        <v>248</v>
      </c>
      <c r="D128" s="636"/>
      <c r="E128" s="240">
        <v>44.454999999999998</v>
      </c>
      <c r="F128" s="241"/>
      <c r="G128" s="242"/>
      <c r="H128" s="243"/>
      <c r="I128" s="237"/>
      <c r="J128" s="244"/>
      <c r="K128" s="237"/>
      <c r="M128" s="238" t="s">
        <v>248</v>
      </c>
      <c r="O128" s="226"/>
    </row>
    <row r="129" spans="1:80" ht="22.5">
      <c r="A129" s="235"/>
      <c r="B129" s="239"/>
      <c r="C129" s="635" t="s">
        <v>249</v>
      </c>
      <c r="D129" s="636"/>
      <c r="E129" s="240">
        <v>131.5017</v>
      </c>
      <c r="F129" s="241"/>
      <c r="G129" s="242"/>
      <c r="H129" s="243"/>
      <c r="I129" s="237"/>
      <c r="J129" s="244"/>
      <c r="K129" s="237"/>
      <c r="M129" s="238" t="s">
        <v>249</v>
      </c>
      <c r="O129" s="226"/>
    </row>
    <row r="130" spans="1:80">
      <c r="A130" s="235"/>
      <c r="B130" s="239"/>
      <c r="C130" s="635" t="s">
        <v>250</v>
      </c>
      <c r="D130" s="636"/>
      <c r="E130" s="240">
        <v>69.680599999999998</v>
      </c>
      <c r="F130" s="241"/>
      <c r="G130" s="242"/>
      <c r="H130" s="243"/>
      <c r="I130" s="237"/>
      <c r="J130" s="244"/>
      <c r="K130" s="237"/>
      <c r="M130" s="238" t="s">
        <v>250</v>
      </c>
      <c r="O130" s="226"/>
    </row>
    <row r="131" spans="1:80">
      <c r="A131" s="235"/>
      <c r="B131" s="239"/>
      <c r="C131" s="635" t="s">
        <v>251</v>
      </c>
      <c r="D131" s="636"/>
      <c r="E131" s="240">
        <v>207.52350000000001</v>
      </c>
      <c r="F131" s="241"/>
      <c r="G131" s="242"/>
      <c r="H131" s="243"/>
      <c r="I131" s="237"/>
      <c r="J131" s="244"/>
      <c r="K131" s="237"/>
      <c r="M131" s="238" t="s">
        <v>251</v>
      </c>
      <c r="O131" s="226"/>
    </row>
    <row r="132" spans="1:80" ht="22.5">
      <c r="A132" s="227">
        <v>34</v>
      </c>
      <c r="B132" s="228" t="s">
        <v>252</v>
      </c>
      <c r="C132" s="229" t="s">
        <v>253</v>
      </c>
      <c r="D132" s="230" t="s">
        <v>1492</v>
      </c>
      <c r="E132" s="231">
        <v>233.69659999999999</v>
      </c>
      <c r="F132" s="231"/>
      <c r="G132" s="232">
        <f>E132*F132</f>
        <v>0</v>
      </c>
      <c r="H132" s="233">
        <v>0.21279999999999999</v>
      </c>
      <c r="I132" s="234">
        <f>E132*H132</f>
        <v>49.730636479999994</v>
      </c>
      <c r="J132" s="233">
        <v>0</v>
      </c>
      <c r="K132" s="234">
        <f>E132*J132</f>
        <v>0</v>
      </c>
      <c r="O132" s="226">
        <v>2</v>
      </c>
      <c r="AA132" s="199">
        <v>1</v>
      </c>
      <c r="AB132" s="199">
        <v>1</v>
      </c>
      <c r="AC132" s="199">
        <v>1</v>
      </c>
      <c r="AZ132" s="199">
        <v>1</v>
      </c>
      <c r="BA132" s="199">
        <f>IF(AZ132=1,G132,0)</f>
        <v>0</v>
      </c>
      <c r="BB132" s="199">
        <f>IF(AZ132=2,G132,0)</f>
        <v>0</v>
      </c>
      <c r="BC132" s="199">
        <f>IF(AZ132=3,G132,0)</f>
        <v>0</v>
      </c>
      <c r="BD132" s="199">
        <f>IF(AZ132=4,G132,0)</f>
        <v>0</v>
      </c>
      <c r="BE132" s="199">
        <f>IF(AZ132=5,G132,0)</f>
        <v>0</v>
      </c>
      <c r="CA132" s="226">
        <v>1</v>
      </c>
      <c r="CB132" s="226">
        <v>1</v>
      </c>
    </row>
    <row r="133" spans="1:80">
      <c r="A133" s="235"/>
      <c r="B133" s="239"/>
      <c r="C133" s="635" t="s">
        <v>254</v>
      </c>
      <c r="D133" s="636"/>
      <c r="E133" s="240">
        <v>96.396000000000001</v>
      </c>
      <c r="F133" s="241"/>
      <c r="G133" s="242"/>
      <c r="H133" s="243"/>
      <c r="I133" s="237"/>
      <c r="J133" s="244"/>
      <c r="K133" s="237"/>
      <c r="M133" s="238" t="s">
        <v>254</v>
      </c>
      <c r="O133" s="226"/>
    </row>
    <row r="134" spans="1:80" ht="22.5">
      <c r="A134" s="235"/>
      <c r="B134" s="239"/>
      <c r="C134" s="635" t="s">
        <v>255</v>
      </c>
      <c r="D134" s="636"/>
      <c r="E134" s="240">
        <v>137.3006</v>
      </c>
      <c r="F134" s="241"/>
      <c r="G134" s="242"/>
      <c r="H134" s="243"/>
      <c r="I134" s="237"/>
      <c r="J134" s="244"/>
      <c r="K134" s="237"/>
      <c r="M134" s="238" t="s">
        <v>255</v>
      </c>
      <c r="O134" s="226"/>
    </row>
    <row r="135" spans="1:80" ht="22.5">
      <c r="A135" s="227">
        <v>35</v>
      </c>
      <c r="B135" s="228" t="s">
        <v>256</v>
      </c>
      <c r="C135" s="229" t="s">
        <v>257</v>
      </c>
      <c r="D135" s="230" t="s">
        <v>1492</v>
      </c>
      <c r="E135" s="231">
        <v>162.5042</v>
      </c>
      <c r="F135" s="231"/>
      <c r="G135" s="232">
        <f>E135*F135</f>
        <v>0</v>
      </c>
      <c r="H135" s="233">
        <v>0.41250999999999999</v>
      </c>
      <c r="I135" s="234">
        <f>E135*H135</f>
        <v>67.034607542000003</v>
      </c>
      <c r="J135" s="233">
        <v>0</v>
      </c>
      <c r="K135" s="234">
        <f>E135*J135</f>
        <v>0</v>
      </c>
      <c r="O135" s="226">
        <v>2</v>
      </c>
      <c r="AA135" s="199">
        <v>1</v>
      </c>
      <c r="AB135" s="199">
        <v>1</v>
      </c>
      <c r="AC135" s="199">
        <v>1</v>
      </c>
      <c r="AZ135" s="199">
        <v>1</v>
      </c>
      <c r="BA135" s="199">
        <f>IF(AZ135=1,G135,0)</f>
        <v>0</v>
      </c>
      <c r="BB135" s="199">
        <f>IF(AZ135=2,G135,0)</f>
        <v>0</v>
      </c>
      <c r="BC135" s="199">
        <f>IF(AZ135=3,G135,0)</f>
        <v>0</v>
      </c>
      <c r="BD135" s="199">
        <f>IF(AZ135=4,G135,0)</f>
        <v>0</v>
      </c>
      <c r="BE135" s="199">
        <f>IF(AZ135=5,G135,0)</f>
        <v>0</v>
      </c>
      <c r="CA135" s="226">
        <v>1</v>
      </c>
      <c r="CB135" s="226">
        <v>1</v>
      </c>
    </row>
    <row r="136" spans="1:80" ht="33.75">
      <c r="A136" s="235"/>
      <c r="B136" s="239"/>
      <c r="C136" s="635" t="s">
        <v>258</v>
      </c>
      <c r="D136" s="636"/>
      <c r="E136" s="240">
        <v>82.524000000000001</v>
      </c>
      <c r="F136" s="241"/>
      <c r="G136" s="242"/>
      <c r="H136" s="243"/>
      <c r="I136" s="237"/>
      <c r="J136" s="244"/>
      <c r="K136" s="237"/>
      <c r="M136" s="238" t="s">
        <v>258</v>
      </c>
      <c r="O136" s="226"/>
    </row>
    <row r="137" spans="1:80">
      <c r="A137" s="235"/>
      <c r="B137" s="239"/>
      <c r="C137" s="635" t="s">
        <v>259</v>
      </c>
      <c r="D137" s="636"/>
      <c r="E137" s="240">
        <v>16.05</v>
      </c>
      <c r="F137" s="241"/>
      <c r="G137" s="242"/>
      <c r="H137" s="243"/>
      <c r="I137" s="237"/>
      <c r="J137" s="244"/>
      <c r="K137" s="237"/>
      <c r="M137" s="238" t="s">
        <v>259</v>
      </c>
      <c r="O137" s="226"/>
    </row>
    <row r="138" spans="1:80">
      <c r="A138" s="235"/>
      <c r="B138" s="239"/>
      <c r="C138" s="635" t="s">
        <v>260</v>
      </c>
      <c r="D138" s="636"/>
      <c r="E138" s="240">
        <v>8.65</v>
      </c>
      <c r="F138" s="241"/>
      <c r="G138" s="242"/>
      <c r="H138" s="243"/>
      <c r="I138" s="237"/>
      <c r="J138" s="244"/>
      <c r="K138" s="237"/>
      <c r="M138" s="238" t="s">
        <v>260</v>
      </c>
      <c r="O138" s="226"/>
    </row>
    <row r="139" spans="1:80" ht="33.75">
      <c r="A139" s="235"/>
      <c r="B139" s="239"/>
      <c r="C139" s="635" t="s">
        <v>261</v>
      </c>
      <c r="D139" s="636"/>
      <c r="E139" s="240">
        <v>45.561500000000002</v>
      </c>
      <c r="F139" s="241"/>
      <c r="G139" s="242"/>
      <c r="H139" s="243"/>
      <c r="I139" s="237"/>
      <c r="J139" s="244"/>
      <c r="K139" s="237"/>
      <c r="M139" s="238" t="s">
        <v>261</v>
      </c>
      <c r="O139" s="226"/>
    </row>
    <row r="140" spans="1:80">
      <c r="A140" s="235"/>
      <c r="B140" s="239"/>
      <c r="C140" s="635" t="s">
        <v>262</v>
      </c>
      <c r="D140" s="636"/>
      <c r="E140" s="240">
        <v>9.7187999999999999</v>
      </c>
      <c r="F140" s="241"/>
      <c r="G140" s="242"/>
      <c r="H140" s="243"/>
      <c r="I140" s="237"/>
      <c r="J140" s="244"/>
      <c r="K140" s="237"/>
      <c r="M140" s="238" t="s">
        <v>262</v>
      </c>
      <c r="O140" s="226"/>
    </row>
    <row r="141" spans="1:80">
      <c r="A141" s="227">
        <v>36</v>
      </c>
      <c r="B141" s="228" t="s">
        <v>263</v>
      </c>
      <c r="C141" s="229" t="s">
        <v>264</v>
      </c>
      <c r="D141" s="230" t="s">
        <v>1496</v>
      </c>
      <c r="E141" s="231">
        <v>2</v>
      </c>
      <c r="F141" s="231"/>
      <c r="G141" s="232">
        <f>E141*F141</f>
        <v>0</v>
      </c>
      <c r="H141" s="233">
        <v>3.5979999999999998E-2</v>
      </c>
      <c r="I141" s="234">
        <f>E141*H141</f>
        <v>7.1959999999999996E-2</v>
      </c>
      <c r="J141" s="233">
        <v>0</v>
      </c>
      <c r="K141" s="234">
        <f>E141*J141</f>
        <v>0</v>
      </c>
      <c r="O141" s="226">
        <v>2</v>
      </c>
      <c r="AA141" s="199">
        <v>1</v>
      </c>
      <c r="AB141" s="199">
        <v>1</v>
      </c>
      <c r="AC141" s="199">
        <v>1</v>
      </c>
      <c r="AZ141" s="199">
        <v>1</v>
      </c>
      <c r="BA141" s="199">
        <f>IF(AZ141=1,G141,0)</f>
        <v>0</v>
      </c>
      <c r="BB141" s="199">
        <f>IF(AZ141=2,G141,0)</f>
        <v>0</v>
      </c>
      <c r="BC141" s="199">
        <f>IF(AZ141=3,G141,0)</f>
        <v>0</v>
      </c>
      <c r="BD141" s="199">
        <f>IF(AZ141=4,G141,0)</f>
        <v>0</v>
      </c>
      <c r="BE141" s="199">
        <f>IF(AZ141=5,G141,0)</f>
        <v>0</v>
      </c>
      <c r="CA141" s="226">
        <v>1</v>
      </c>
      <c r="CB141" s="226">
        <v>1</v>
      </c>
    </row>
    <row r="142" spans="1:80">
      <c r="A142" s="235"/>
      <c r="B142" s="239"/>
      <c r="C142" s="635" t="s">
        <v>265</v>
      </c>
      <c r="D142" s="636"/>
      <c r="E142" s="240">
        <v>2</v>
      </c>
      <c r="F142" s="241"/>
      <c r="G142" s="242"/>
      <c r="H142" s="243"/>
      <c r="I142" s="237"/>
      <c r="J142" s="244"/>
      <c r="K142" s="237"/>
      <c r="M142" s="238" t="s">
        <v>265</v>
      </c>
      <c r="O142" s="226"/>
    </row>
    <row r="143" spans="1:80">
      <c r="A143" s="227">
        <v>37</v>
      </c>
      <c r="B143" s="228" t="s">
        <v>266</v>
      </c>
      <c r="C143" s="229" t="s">
        <v>267</v>
      </c>
      <c r="D143" s="230" t="s">
        <v>1496</v>
      </c>
      <c r="E143" s="231">
        <v>2</v>
      </c>
      <c r="F143" s="231"/>
      <c r="G143" s="232">
        <f>E143*F143</f>
        <v>0</v>
      </c>
      <c r="H143" s="233">
        <v>4.2610000000000002E-2</v>
      </c>
      <c r="I143" s="234">
        <f>E143*H143</f>
        <v>8.5220000000000004E-2</v>
      </c>
      <c r="J143" s="233">
        <v>0</v>
      </c>
      <c r="K143" s="234">
        <f>E143*J143</f>
        <v>0</v>
      </c>
      <c r="O143" s="226">
        <v>2</v>
      </c>
      <c r="AA143" s="199">
        <v>1</v>
      </c>
      <c r="AB143" s="199">
        <v>1</v>
      </c>
      <c r="AC143" s="199">
        <v>1</v>
      </c>
      <c r="AZ143" s="199">
        <v>1</v>
      </c>
      <c r="BA143" s="199">
        <f>IF(AZ143=1,G143,0)</f>
        <v>0</v>
      </c>
      <c r="BB143" s="199">
        <f>IF(AZ143=2,G143,0)</f>
        <v>0</v>
      </c>
      <c r="BC143" s="199">
        <f>IF(AZ143=3,G143,0)</f>
        <v>0</v>
      </c>
      <c r="BD143" s="199">
        <f>IF(AZ143=4,G143,0)</f>
        <v>0</v>
      </c>
      <c r="BE143" s="199">
        <f>IF(AZ143=5,G143,0)</f>
        <v>0</v>
      </c>
      <c r="CA143" s="226">
        <v>1</v>
      </c>
      <c r="CB143" s="226">
        <v>1</v>
      </c>
    </row>
    <row r="144" spans="1:80">
      <c r="A144" s="235"/>
      <c r="B144" s="239"/>
      <c r="C144" s="635" t="s">
        <v>265</v>
      </c>
      <c r="D144" s="636"/>
      <c r="E144" s="240">
        <v>2</v>
      </c>
      <c r="F144" s="241"/>
      <c r="G144" s="242"/>
      <c r="H144" s="243"/>
      <c r="I144" s="237"/>
      <c r="J144" s="244"/>
      <c r="K144" s="237"/>
      <c r="M144" s="238" t="s">
        <v>265</v>
      </c>
      <c r="O144" s="226"/>
    </row>
    <row r="145" spans="1:80">
      <c r="A145" s="227">
        <v>38</v>
      </c>
      <c r="B145" s="228" t="s">
        <v>268</v>
      </c>
      <c r="C145" s="229" t="s">
        <v>269</v>
      </c>
      <c r="D145" s="230" t="s">
        <v>1496</v>
      </c>
      <c r="E145" s="231">
        <v>15</v>
      </c>
      <c r="F145" s="231"/>
      <c r="G145" s="232">
        <f>E145*F145</f>
        <v>0</v>
      </c>
      <c r="H145" s="233">
        <v>2.2880000000000001E-2</v>
      </c>
      <c r="I145" s="234">
        <f>E145*H145</f>
        <v>0.34320000000000001</v>
      </c>
      <c r="J145" s="233">
        <v>0</v>
      </c>
      <c r="K145" s="234">
        <f>E145*J145</f>
        <v>0</v>
      </c>
      <c r="O145" s="226">
        <v>2</v>
      </c>
      <c r="AA145" s="199">
        <v>1</v>
      </c>
      <c r="AB145" s="199">
        <v>1</v>
      </c>
      <c r="AC145" s="199">
        <v>1</v>
      </c>
      <c r="AZ145" s="199">
        <v>1</v>
      </c>
      <c r="BA145" s="199">
        <f>IF(AZ145=1,G145,0)</f>
        <v>0</v>
      </c>
      <c r="BB145" s="199">
        <f>IF(AZ145=2,G145,0)</f>
        <v>0</v>
      </c>
      <c r="BC145" s="199">
        <f>IF(AZ145=3,G145,0)</f>
        <v>0</v>
      </c>
      <c r="BD145" s="199">
        <f>IF(AZ145=4,G145,0)</f>
        <v>0</v>
      </c>
      <c r="BE145" s="199">
        <f>IF(AZ145=5,G145,0)</f>
        <v>0</v>
      </c>
      <c r="CA145" s="226">
        <v>1</v>
      </c>
      <c r="CB145" s="226">
        <v>1</v>
      </c>
    </row>
    <row r="146" spans="1:80">
      <c r="A146" s="235"/>
      <c r="B146" s="239"/>
      <c r="C146" s="635" t="s">
        <v>270</v>
      </c>
      <c r="D146" s="636"/>
      <c r="E146" s="240">
        <v>15</v>
      </c>
      <c r="F146" s="241"/>
      <c r="G146" s="242"/>
      <c r="H146" s="243"/>
      <c r="I146" s="237"/>
      <c r="J146" s="244"/>
      <c r="K146" s="237"/>
      <c r="M146" s="238" t="s">
        <v>270</v>
      </c>
      <c r="O146" s="226"/>
    </row>
    <row r="147" spans="1:80">
      <c r="A147" s="227">
        <v>39</v>
      </c>
      <c r="B147" s="228" t="s">
        <v>271</v>
      </c>
      <c r="C147" s="229" t="s">
        <v>272</v>
      </c>
      <c r="D147" s="230" t="s">
        <v>1496</v>
      </c>
      <c r="E147" s="231">
        <v>2</v>
      </c>
      <c r="F147" s="231"/>
      <c r="G147" s="232">
        <f>E147*F147</f>
        <v>0</v>
      </c>
      <c r="H147" s="233">
        <v>2.6960000000000001E-2</v>
      </c>
      <c r="I147" s="234">
        <f>E147*H147</f>
        <v>5.3920000000000003E-2</v>
      </c>
      <c r="J147" s="233">
        <v>0</v>
      </c>
      <c r="K147" s="234">
        <f>E147*J147</f>
        <v>0</v>
      </c>
      <c r="O147" s="226">
        <v>2</v>
      </c>
      <c r="AA147" s="199">
        <v>1</v>
      </c>
      <c r="AB147" s="199">
        <v>1</v>
      </c>
      <c r="AC147" s="199">
        <v>1</v>
      </c>
      <c r="AZ147" s="199">
        <v>1</v>
      </c>
      <c r="BA147" s="199">
        <f>IF(AZ147=1,G147,0)</f>
        <v>0</v>
      </c>
      <c r="BB147" s="199">
        <f>IF(AZ147=2,G147,0)</f>
        <v>0</v>
      </c>
      <c r="BC147" s="199">
        <f>IF(AZ147=3,G147,0)</f>
        <v>0</v>
      </c>
      <c r="BD147" s="199">
        <f>IF(AZ147=4,G147,0)</f>
        <v>0</v>
      </c>
      <c r="BE147" s="199">
        <f>IF(AZ147=5,G147,0)</f>
        <v>0</v>
      </c>
      <c r="CA147" s="226">
        <v>1</v>
      </c>
      <c r="CB147" s="226">
        <v>1</v>
      </c>
    </row>
    <row r="148" spans="1:80">
      <c r="A148" s="235"/>
      <c r="B148" s="239"/>
      <c r="C148" s="635" t="s">
        <v>265</v>
      </c>
      <c r="D148" s="636"/>
      <c r="E148" s="240">
        <v>2</v>
      </c>
      <c r="F148" s="241"/>
      <c r="G148" s="242"/>
      <c r="H148" s="243"/>
      <c r="I148" s="237"/>
      <c r="J148" s="244"/>
      <c r="K148" s="237"/>
      <c r="M148" s="238" t="s">
        <v>265</v>
      </c>
      <c r="O148" s="226"/>
    </row>
    <row r="149" spans="1:80">
      <c r="A149" s="227">
        <v>40</v>
      </c>
      <c r="B149" s="228" t="s">
        <v>273</v>
      </c>
      <c r="C149" s="229" t="s">
        <v>274</v>
      </c>
      <c r="D149" s="230" t="s">
        <v>1496</v>
      </c>
      <c r="E149" s="231">
        <v>1</v>
      </c>
      <c r="F149" s="231"/>
      <c r="G149" s="232">
        <f>E149*F149</f>
        <v>0</v>
      </c>
      <c r="H149" s="233">
        <v>4.088E-2</v>
      </c>
      <c r="I149" s="234">
        <f>E149*H149</f>
        <v>4.088E-2</v>
      </c>
      <c r="J149" s="233">
        <v>0</v>
      </c>
      <c r="K149" s="234">
        <f>E149*J149</f>
        <v>0</v>
      </c>
      <c r="O149" s="226">
        <v>2</v>
      </c>
      <c r="AA149" s="199">
        <v>1</v>
      </c>
      <c r="AB149" s="199">
        <v>1</v>
      </c>
      <c r="AC149" s="199">
        <v>1</v>
      </c>
      <c r="AZ149" s="199">
        <v>1</v>
      </c>
      <c r="BA149" s="199">
        <f>IF(AZ149=1,G149,0)</f>
        <v>0</v>
      </c>
      <c r="BB149" s="199">
        <f>IF(AZ149=2,G149,0)</f>
        <v>0</v>
      </c>
      <c r="BC149" s="199">
        <f>IF(AZ149=3,G149,0)</f>
        <v>0</v>
      </c>
      <c r="BD149" s="199">
        <f>IF(AZ149=4,G149,0)</f>
        <v>0</v>
      </c>
      <c r="BE149" s="199">
        <f>IF(AZ149=5,G149,0)</f>
        <v>0</v>
      </c>
      <c r="CA149" s="226">
        <v>1</v>
      </c>
      <c r="CB149" s="226">
        <v>1</v>
      </c>
    </row>
    <row r="150" spans="1:80">
      <c r="A150" s="235"/>
      <c r="B150" s="239"/>
      <c r="C150" s="635" t="s">
        <v>275</v>
      </c>
      <c r="D150" s="636"/>
      <c r="E150" s="240">
        <v>1</v>
      </c>
      <c r="F150" s="241"/>
      <c r="G150" s="242"/>
      <c r="H150" s="243"/>
      <c r="I150" s="237"/>
      <c r="J150" s="244"/>
      <c r="K150" s="237"/>
      <c r="M150" s="238" t="s">
        <v>275</v>
      </c>
      <c r="O150" s="226"/>
    </row>
    <row r="151" spans="1:80">
      <c r="A151" s="227">
        <v>41</v>
      </c>
      <c r="B151" s="228" t="s">
        <v>276</v>
      </c>
      <c r="C151" s="229" t="s">
        <v>277</v>
      </c>
      <c r="D151" s="230" t="s">
        <v>1496</v>
      </c>
      <c r="E151" s="231">
        <v>3</v>
      </c>
      <c r="F151" s="231"/>
      <c r="G151" s="232">
        <f>E151*F151</f>
        <v>0</v>
      </c>
      <c r="H151" s="233">
        <v>2.5749999999999999E-2</v>
      </c>
      <c r="I151" s="234">
        <f>E151*H151</f>
        <v>7.7249999999999999E-2</v>
      </c>
      <c r="J151" s="233">
        <v>0</v>
      </c>
      <c r="K151" s="234">
        <f>E151*J151</f>
        <v>0</v>
      </c>
      <c r="O151" s="226">
        <v>2</v>
      </c>
      <c r="AA151" s="199">
        <v>1</v>
      </c>
      <c r="AB151" s="199">
        <v>1</v>
      </c>
      <c r="AC151" s="199">
        <v>1</v>
      </c>
      <c r="AZ151" s="199">
        <v>1</v>
      </c>
      <c r="BA151" s="199">
        <f>IF(AZ151=1,G151,0)</f>
        <v>0</v>
      </c>
      <c r="BB151" s="199">
        <f>IF(AZ151=2,G151,0)</f>
        <v>0</v>
      </c>
      <c r="BC151" s="199">
        <f>IF(AZ151=3,G151,0)</f>
        <v>0</v>
      </c>
      <c r="BD151" s="199">
        <f>IF(AZ151=4,G151,0)</f>
        <v>0</v>
      </c>
      <c r="BE151" s="199">
        <f>IF(AZ151=5,G151,0)</f>
        <v>0</v>
      </c>
      <c r="CA151" s="226">
        <v>1</v>
      </c>
      <c r="CB151" s="226">
        <v>1</v>
      </c>
    </row>
    <row r="152" spans="1:80">
      <c r="A152" s="235"/>
      <c r="B152" s="239"/>
      <c r="C152" s="635" t="s">
        <v>278</v>
      </c>
      <c r="D152" s="636"/>
      <c r="E152" s="240">
        <v>3</v>
      </c>
      <c r="F152" s="241"/>
      <c r="G152" s="242"/>
      <c r="H152" s="243"/>
      <c r="I152" s="237"/>
      <c r="J152" s="244"/>
      <c r="K152" s="237"/>
      <c r="M152" s="238" t="s">
        <v>278</v>
      </c>
      <c r="O152" s="226"/>
    </row>
    <row r="153" spans="1:80">
      <c r="A153" s="227">
        <v>42</v>
      </c>
      <c r="B153" s="228" t="s">
        <v>279</v>
      </c>
      <c r="C153" s="229" t="s">
        <v>280</v>
      </c>
      <c r="D153" s="230" t="s">
        <v>1496</v>
      </c>
      <c r="E153" s="231">
        <v>52</v>
      </c>
      <c r="F153" s="231"/>
      <c r="G153" s="232">
        <f>E153*F153</f>
        <v>0</v>
      </c>
      <c r="H153" s="233">
        <v>4.5289999999999997E-2</v>
      </c>
      <c r="I153" s="234">
        <f>E153*H153</f>
        <v>2.3550800000000001</v>
      </c>
      <c r="J153" s="233">
        <v>0</v>
      </c>
      <c r="K153" s="234">
        <f>E153*J153</f>
        <v>0</v>
      </c>
      <c r="O153" s="226">
        <v>2</v>
      </c>
      <c r="AA153" s="199">
        <v>1</v>
      </c>
      <c r="AB153" s="199">
        <v>1</v>
      </c>
      <c r="AC153" s="199">
        <v>1</v>
      </c>
      <c r="AZ153" s="199">
        <v>1</v>
      </c>
      <c r="BA153" s="199">
        <f>IF(AZ153=1,G153,0)</f>
        <v>0</v>
      </c>
      <c r="BB153" s="199">
        <f>IF(AZ153=2,G153,0)</f>
        <v>0</v>
      </c>
      <c r="BC153" s="199">
        <f>IF(AZ153=3,G153,0)</f>
        <v>0</v>
      </c>
      <c r="BD153" s="199">
        <f>IF(AZ153=4,G153,0)</f>
        <v>0</v>
      </c>
      <c r="BE153" s="199">
        <f>IF(AZ153=5,G153,0)</f>
        <v>0</v>
      </c>
      <c r="CA153" s="226">
        <v>1</v>
      </c>
      <c r="CB153" s="226">
        <v>1</v>
      </c>
    </row>
    <row r="154" spans="1:80">
      <c r="A154" s="235"/>
      <c r="B154" s="239"/>
      <c r="C154" s="635" t="s">
        <v>281</v>
      </c>
      <c r="D154" s="636"/>
      <c r="E154" s="240">
        <v>28</v>
      </c>
      <c r="F154" s="241"/>
      <c r="G154" s="242"/>
      <c r="H154" s="243"/>
      <c r="I154" s="237"/>
      <c r="J154" s="244"/>
      <c r="K154" s="237"/>
      <c r="M154" s="238" t="s">
        <v>281</v>
      </c>
      <c r="O154" s="226"/>
    </row>
    <row r="155" spans="1:80">
      <c r="A155" s="235"/>
      <c r="B155" s="239"/>
      <c r="C155" s="635" t="s">
        <v>282</v>
      </c>
      <c r="D155" s="636"/>
      <c r="E155" s="240">
        <v>24</v>
      </c>
      <c r="F155" s="241"/>
      <c r="G155" s="242"/>
      <c r="H155" s="243"/>
      <c r="I155" s="237"/>
      <c r="J155" s="244"/>
      <c r="K155" s="237"/>
      <c r="M155" s="238" t="s">
        <v>282</v>
      </c>
      <c r="O155" s="226"/>
    </row>
    <row r="156" spans="1:80">
      <c r="A156" s="227">
        <v>43</v>
      </c>
      <c r="B156" s="228" t="s">
        <v>283</v>
      </c>
      <c r="C156" s="229" t="s">
        <v>284</v>
      </c>
      <c r="D156" s="230" t="s">
        <v>1496</v>
      </c>
      <c r="E156" s="231">
        <v>4</v>
      </c>
      <c r="F156" s="231"/>
      <c r="G156" s="232">
        <f>E156*F156</f>
        <v>0</v>
      </c>
      <c r="H156" s="233">
        <v>5.4219999999999997E-2</v>
      </c>
      <c r="I156" s="234">
        <f>E156*H156</f>
        <v>0.21687999999999999</v>
      </c>
      <c r="J156" s="233">
        <v>0</v>
      </c>
      <c r="K156" s="234">
        <f>E156*J156</f>
        <v>0</v>
      </c>
      <c r="O156" s="226">
        <v>2</v>
      </c>
      <c r="AA156" s="199">
        <v>1</v>
      </c>
      <c r="AB156" s="199">
        <v>1</v>
      </c>
      <c r="AC156" s="199">
        <v>1</v>
      </c>
      <c r="AZ156" s="199">
        <v>1</v>
      </c>
      <c r="BA156" s="199">
        <f>IF(AZ156=1,G156,0)</f>
        <v>0</v>
      </c>
      <c r="BB156" s="199">
        <f>IF(AZ156=2,G156,0)</f>
        <v>0</v>
      </c>
      <c r="BC156" s="199">
        <f>IF(AZ156=3,G156,0)</f>
        <v>0</v>
      </c>
      <c r="BD156" s="199">
        <f>IF(AZ156=4,G156,0)</f>
        <v>0</v>
      </c>
      <c r="BE156" s="199">
        <f>IF(AZ156=5,G156,0)</f>
        <v>0</v>
      </c>
      <c r="CA156" s="226">
        <v>1</v>
      </c>
      <c r="CB156" s="226">
        <v>1</v>
      </c>
    </row>
    <row r="157" spans="1:80">
      <c r="A157" s="235"/>
      <c r="B157" s="239"/>
      <c r="C157" s="635" t="s">
        <v>285</v>
      </c>
      <c r="D157" s="636"/>
      <c r="E157" s="240">
        <v>4</v>
      </c>
      <c r="F157" s="241"/>
      <c r="G157" s="242"/>
      <c r="H157" s="243"/>
      <c r="I157" s="237"/>
      <c r="J157" s="244"/>
      <c r="K157" s="237"/>
      <c r="M157" s="238" t="s">
        <v>285</v>
      </c>
      <c r="O157" s="226"/>
    </row>
    <row r="158" spans="1:80">
      <c r="A158" s="227">
        <v>44</v>
      </c>
      <c r="B158" s="228" t="s">
        <v>286</v>
      </c>
      <c r="C158" s="229" t="s">
        <v>287</v>
      </c>
      <c r="D158" s="230" t="s">
        <v>1496</v>
      </c>
      <c r="E158" s="231">
        <v>4</v>
      </c>
      <c r="F158" s="231"/>
      <c r="G158" s="232">
        <f>E158*F158</f>
        <v>0</v>
      </c>
      <c r="H158" s="233">
        <v>6.3140000000000002E-2</v>
      </c>
      <c r="I158" s="234">
        <f>E158*H158</f>
        <v>0.25256000000000001</v>
      </c>
      <c r="J158" s="233">
        <v>0</v>
      </c>
      <c r="K158" s="234">
        <f>E158*J158</f>
        <v>0</v>
      </c>
      <c r="O158" s="226">
        <v>2</v>
      </c>
      <c r="AA158" s="199">
        <v>1</v>
      </c>
      <c r="AB158" s="199">
        <v>1</v>
      </c>
      <c r="AC158" s="199">
        <v>1</v>
      </c>
      <c r="AZ158" s="199">
        <v>1</v>
      </c>
      <c r="BA158" s="199">
        <f>IF(AZ158=1,G158,0)</f>
        <v>0</v>
      </c>
      <c r="BB158" s="199">
        <f>IF(AZ158=2,G158,0)</f>
        <v>0</v>
      </c>
      <c r="BC158" s="199">
        <f>IF(AZ158=3,G158,0)</f>
        <v>0</v>
      </c>
      <c r="BD158" s="199">
        <f>IF(AZ158=4,G158,0)</f>
        <v>0</v>
      </c>
      <c r="BE158" s="199">
        <f>IF(AZ158=5,G158,0)</f>
        <v>0</v>
      </c>
      <c r="CA158" s="226">
        <v>1</v>
      </c>
      <c r="CB158" s="226">
        <v>1</v>
      </c>
    </row>
    <row r="159" spans="1:80">
      <c r="A159" s="235"/>
      <c r="B159" s="239"/>
      <c r="C159" s="635" t="s">
        <v>288</v>
      </c>
      <c r="D159" s="636"/>
      <c r="E159" s="240">
        <v>4</v>
      </c>
      <c r="F159" s="241"/>
      <c r="G159" s="242"/>
      <c r="H159" s="243"/>
      <c r="I159" s="237"/>
      <c r="J159" s="244"/>
      <c r="K159" s="237"/>
      <c r="M159" s="238" t="s">
        <v>288</v>
      </c>
      <c r="O159" s="226"/>
    </row>
    <row r="160" spans="1:80">
      <c r="A160" s="227">
        <v>45</v>
      </c>
      <c r="B160" s="228" t="s">
        <v>289</v>
      </c>
      <c r="C160" s="229" t="s">
        <v>290</v>
      </c>
      <c r="D160" s="230" t="s">
        <v>1496</v>
      </c>
      <c r="E160" s="231">
        <v>4</v>
      </c>
      <c r="F160" s="231"/>
      <c r="G160" s="232">
        <f>E160*F160</f>
        <v>0</v>
      </c>
      <c r="H160" s="233">
        <v>9.8909999999999998E-2</v>
      </c>
      <c r="I160" s="234">
        <f>E160*H160</f>
        <v>0.39563999999999999</v>
      </c>
      <c r="J160" s="233">
        <v>0</v>
      </c>
      <c r="K160" s="234">
        <f>E160*J160</f>
        <v>0</v>
      </c>
      <c r="O160" s="226">
        <v>2</v>
      </c>
      <c r="AA160" s="199">
        <v>1</v>
      </c>
      <c r="AB160" s="199">
        <v>1</v>
      </c>
      <c r="AC160" s="199">
        <v>1</v>
      </c>
      <c r="AZ160" s="199">
        <v>1</v>
      </c>
      <c r="BA160" s="199">
        <f>IF(AZ160=1,G160,0)</f>
        <v>0</v>
      </c>
      <c r="BB160" s="199">
        <f>IF(AZ160=2,G160,0)</f>
        <v>0</v>
      </c>
      <c r="BC160" s="199">
        <f>IF(AZ160=3,G160,0)</f>
        <v>0</v>
      </c>
      <c r="BD160" s="199">
        <f>IF(AZ160=4,G160,0)</f>
        <v>0</v>
      </c>
      <c r="BE160" s="199">
        <f>IF(AZ160=5,G160,0)</f>
        <v>0</v>
      </c>
      <c r="CA160" s="226">
        <v>1</v>
      </c>
      <c r="CB160" s="226">
        <v>1</v>
      </c>
    </row>
    <row r="161" spans="1:80">
      <c r="A161" s="235"/>
      <c r="B161" s="239"/>
      <c r="C161" s="635" t="s">
        <v>285</v>
      </c>
      <c r="D161" s="636"/>
      <c r="E161" s="240">
        <v>4</v>
      </c>
      <c r="F161" s="241"/>
      <c r="G161" s="242"/>
      <c r="H161" s="243"/>
      <c r="I161" s="237"/>
      <c r="J161" s="244"/>
      <c r="K161" s="237"/>
      <c r="M161" s="238" t="s">
        <v>285</v>
      </c>
      <c r="O161" s="226"/>
    </row>
    <row r="162" spans="1:80">
      <c r="A162" s="227">
        <v>46</v>
      </c>
      <c r="B162" s="228" t="s">
        <v>291</v>
      </c>
      <c r="C162" s="229" t="s">
        <v>292</v>
      </c>
      <c r="D162" s="230" t="s">
        <v>1496</v>
      </c>
      <c r="E162" s="231">
        <v>4</v>
      </c>
      <c r="F162" s="231"/>
      <c r="G162" s="232">
        <f>E162*F162</f>
        <v>0</v>
      </c>
      <c r="H162" s="233">
        <v>0.11676</v>
      </c>
      <c r="I162" s="234">
        <f>E162*H162</f>
        <v>0.46704000000000001</v>
      </c>
      <c r="J162" s="233">
        <v>0</v>
      </c>
      <c r="K162" s="234">
        <f>E162*J162</f>
        <v>0</v>
      </c>
      <c r="O162" s="226">
        <v>2</v>
      </c>
      <c r="AA162" s="199">
        <v>1</v>
      </c>
      <c r="AB162" s="199">
        <v>1</v>
      </c>
      <c r="AC162" s="199">
        <v>1</v>
      </c>
      <c r="AZ162" s="199">
        <v>1</v>
      </c>
      <c r="BA162" s="199">
        <f>IF(AZ162=1,G162,0)</f>
        <v>0</v>
      </c>
      <c r="BB162" s="199">
        <f>IF(AZ162=2,G162,0)</f>
        <v>0</v>
      </c>
      <c r="BC162" s="199">
        <f>IF(AZ162=3,G162,0)</f>
        <v>0</v>
      </c>
      <c r="BD162" s="199">
        <f>IF(AZ162=4,G162,0)</f>
        <v>0</v>
      </c>
      <c r="BE162" s="199">
        <f>IF(AZ162=5,G162,0)</f>
        <v>0</v>
      </c>
      <c r="CA162" s="226">
        <v>1</v>
      </c>
      <c r="CB162" s="226">
        <v>1</v>
      </c>
    </row>
    <row r="163" spans="1:80">
      <c r="A163" s="235"/>
      <c r="B163" s="239"/>
      <c r="C163" s="635" t="s">
        <v>285</v>
      </c>
      <c r="D163" s="636"/>
      <c r="E163" s="240">
        <v>4</v>
      </c>
      <c r="F163" s="241"/>
      <c r="G163" s="242"/>
      <c r="H163" s="243"/>
      <c r="I163" s="237"/>
      <c r="J163" s="244"/>
      <c r="K163" s="237"/>
      <c r="M163" s="238" t="s">
        <v>285</v>
      </c>
      <c r="O163" s="226"/>
    </row>
    <row r="164" spans="1:80">
      <c r="A164" s="227">
        <v>47</v>
      </c>
      <c r="B164" s="228" t="s">
        <v>293</v>
      </c>
      <c r="C164" s="229" t="s">
        <v>294</v>
      </c>
      <c r="D164" s="230" t="s">
        <v>1526</v>
      </c>
      <c r="E164" s="231">
        <v>0.21149999999999999</v>
      </c>
      <c r="F164" s="231"/>
      <c r="G164" s="232">
        <f>E164*F164</f>
        <v>0</v>
      </c>
      <c r="H164" s="233">
        <v>1.9332</v>
      </c>
      <c r="I164" s="234">
        <f>E164*H164</f>
        <v>0.40887180000000001</v>
      </c>
      <c r="J164" s="233">
        <v>0</v>
      </c>
      <c r="K164" s="234">
        <f>E164*J164</f>
        <v>0</v>
      </c>
      <c r="O164" s="226">
        <v>2</v>
      </c>
      <c r="AA164" s="199">
        <v>1</v>
      </c>
      <c r="AB164" s="199">
        <v>1</v>
      </c>
      <c r="AC164" s="199">
        <v>1</v>
      </c>
      <c r="AZ164" s="199">
        <v>1</v>
      </c>
      <c r="BA164" s="199">
        <f>IF(AZ164=1,G164,0)</f>
        <v>0</v>
      </c>
      <c r="BB164" s="199">
        <f>IF(AZ164=2,G164,0)</f>
        <v>0</v>
      </c>
      <c r="BC164" s="199">
        <f>IF(AZ164=3,G164,0)</f>
        <v>0</v>
      </c>
      <c r="BD164" s="199">
        <f>IF(AZ164=4,G164,0)</f>
        <v>0</v>
      </c>
      <c r="BE164" s="199">
        <f>IF(AZ164=5,G164,0)</f>
        <v>0</v>
      </c>
      <c r="CA164" s="226">
        <v>1</v>
      </c>
      <c r="CB164" s="226">
        <v>1</v>
      </c>
    </row>
    <row r="165" spans="1:80">
      <c r="A165" s="235"/>
      <c r="B165" s="239"/>
      <c r="C165" s="635" t="s">
        <v>295</v>
      </c>
      <c r="D165" s="636"/>
      <c r="E165" s="240">
        <v>0</v>
      </c>
      <c r="F165" s="241"/>
      <c r="G165" s="242"/>
      <c r="H165" s="243"/>
      <c r="I165" s="237"/>
      <c r="J165" s="244"/>
      <c r="K165" s="237"/>
      <c r="M165" s="238" t="s">
        <v>295</v>
      </c>
      <c r="O165" s="226"/>
    </row>
    <row r="166" spans="1:80">
      <c r="A166" s="235"/>
      <c r="B166" s="239"/>
      <c r="C166" s="635" t="s">
        <v>296</v>
      </c>
      <c r="D166" s="636"/>
      <c r="E166" s="240">
        <v>0.14399999999999999</v>
      </c>
      <c r="F166" s="241"/>
      <c r="G166" s="242"/>
      <c r="H166" s="243"/>
      <c r="I166" s="237"/>
      <c r="J166" s="244"/>
      <c r="K166" s="237"/>
      <c r="M166" s="238" t="s">
        <v>296</v>
      </c>
      <c r="O166" s="226"/>
    </row>
    <row r="167" spans="1:80">
      <c r="A167" s="235"/>
      <c r="B167" s="239"/>
      <c r="C167" s="635" t="s">
        <v>297</v>
      </c>
      <c r="D167" s="636"/>
      <c r="E167" s="240">
        <v>6.7500000000000004E-2</v>
      </c>
      <c r="F167" s="241"/>
      <c r="G167" s="242"/>
      <c r="H167" s="243"/>
      <c r="I167" s="237"/>
      <c r="J167" s="244"/>
      <c r="K167" s="237"/>
      <c r="M167" s="238" t="s">
        <v>297</v>
      </c>
      <c r="O167" s="226"/>
    </row>
    <row r="168" spans="1:80">
      <c r="A168" s="227">
        <v>48</v>
      </c>
      <c r="B168" s="228" t="s">
        <v>298</v>
      </c>
      <c r="C168" s="229" t="s">
        <v>299</v>
      </c>
      <c r="D168" s="230" t="s">
        <v>1576</v>
      </c>
      <c r="E168" s="231">
        <v>0.46400000000000002</v>
      </c>
      <c r="F168" s="231"/>
      <c r="G168" s="232">
        <f>E168*F168</f>
        <v>0</v>
      </c>
      <c r="H168" s="233">
        <v>1.7090000000000001E-2</v>
      </c>
      <c r="I168" s="234">
        <f>E168*H168</f>
        <v>7.929760000000001E-3</v>
      </c>
      <c r="J168" s="233">
        <v>0</v>
      </c>
      <c r="K168" s="234">
        <f>E168*J168</f>
        <v>0</v>
      </c>
      <c r="O168" s="226">
        <v>2</v>
      </c>
      <c r="AA168" s="199">
        <v>1</v>
      </c>
      <c r="AB168" s="199">
        <v>1</v>
      </c>
      <c r="AC168" s="199">
        <v>1</v>
      </c>
      <c r="AZ168" s="199">
        <v>1</v>
      </c>
      <c r="BA168" s="199">
        <f>IF(AZ168=1,G168,0)</f>
        <v>0</v>
      </c>
      <c r="BB168" s="199">
        <f>IF(AZ168=2,G168,0)</f>
        <v>0</v>
      </c>
      <c r="BC168" s="199">
        <f>IF(AZ168=3,G168,0)</f>
        <v>0</v>
      </c>
      <c r="BD168" s="199">
        <f>IF(AZ168=4,G168,0)</f>
        <v>0</v>
      </c>
      <c r="BE168" s="199">
        <f>IF(AZ168=5,G168,0)</f>
        <v>0</v>
      </c>
      <c r="CA168" s="226">
        <v>1</v>
      </c>
      <c r="CB168" s="226">
        <v>1</v>
      </c>
    </row>
    <row r="169" spans="1:80">
      <c r="A169" s="235"/>
      <c r="B169" s="239"/>
      <c r="C169" s="635" t="s">
        <v>295</v>
      </c>
      <c r="D169" s="636"/>
      <c r="E169" s="240">
        <v>0</v>
      </c>
      <c r="F169" s="241"/>
      <c r="G169" s="242"/>
      <c r="H169" s="243"/>
      <c r="I169" s="237"/>
      <c r="J169" s="244"/>
      <c r="K169" s="237"/>
      <c r="M169" s="238" t="s">
        <v>295</v>
      </c>
      <c r="O169" s="226"/>
    </row>
    <row r="170" spans="1:80">
      <c r="A170" s="235"/>
      <c r="B170" s="239"/>
      <c r="C170" s="635" t="s">
        <v>300</v>
      </c>
      <c r="D170" s="636"/>
      <c r="E170" s="240">
        <v>0.188</v>
      </c>
      <c r="F170" s="241"/>
      <c r="G170" s="242"/>
      <c r="H170" s="243"/>
      <c r="I170" s="237"/>
      <c r="J170" s="244"/>
      <c r="K170" s="237"/>
      <c r="M170" s="238" t="s">
        <v>300</v>
      </c>
      <c r="O170" s="226"/>
    </row>
    <row r="171" spans="1:80">
      <c r="A171" s="235"/>
      <c r="B171" s="239"/>
      <c r="C171" s="635" t="s">
        <v>301</v>
      </c>
      <c r="D171" s="636"/>
      <c r="E171" s="240">
        <v>0.27600000000000002</v>
      </c>
      <c r="F171" s="241"/>
      <c r="G171" s="242"/>
      <c r="H171" s="243"/>
      <c r="I171" s="237"/>
      <c r="J171" s="244"/>
      <c r="K171" s="237"/>
      <c r="M171" s="238" t="s">
        <v>301</v>
      </c>
      <c r="O171" s="226"/>
    </row>
    <row r="172" spans="1:80">
      <c r="A172" s="227">
        <v>49</v>
      </c>
      <c r="B172" s="228" t="s">
        <v>302</v>
      </c>
      <c r="C172" s="229" t="s">
        <v>303</v>
      </c>
      <c r="D172" s="230" t="s">
        <v>1526</v>
      </c>
      <c r="E172" s="231">
        <v>0.74370000000000003</v>
      </c>
      <c r="F172" s="231"/>
      <c r="G172" s="232">
        <f>E172*F172</f>
        <v>0</v>
      </c>
      <c r="H172" s="233">
        <v>2.53999</v>
      </c>
      <c r="I172" s="234">
        <f>E172*H172</f>
        <v>1.8889905630000001</v>
      </c>
      <c r="J172" s="233">
        <v>0</v>
      </c>
      <c r="K172" s="234">
        <f>E172*J172</f>
        <v>0</v>
      </c>
      <c r="O172" s="226">
        <v>2</v>
      </c>
      <c r="AA172" s="199">
        <v>1</v>
      </c>
      <c r="AB172" s="199">
        <v>1</v>
      </c>
      <c r="AC172" s="199">
        <v>1</v>
      </c>
      <c r="AZ172" s="199">
        <v>1</v>
      </c>
      <c r="BA172" s="199">
        <f>IF(AZ172=1,G172,0)</f>
        <v>0</v>
      </c>
      <c r="BB172" s="199">
        <f>IF(AZ172=2,G172,0)</f>
        <v>0</v>
      </c>
      <c r="BC172" s="199">
        <f>IF(AZ172=3,G172,0)</f>
        <v>0</v>
      </c>
      <c r="BD172" s="199">
        <f>IF(AZ172=4,G172,0)</f>
        <v>0</v>
      </c>
      <c r="BE172" s="199">
        <f>IF(AZ172=5,G172,0)</f>
        <v>0</v>
      </c>
      <c r="CA172" s="226">
        <v>1</v>
      </c>
      <c r="CB172" s="226">
        <v>1</v>
      </c>
    </row>
    <row r="173" spans="1:80">
      <c r="A173" s="235"/>
      <c r="B173" s="239"/>
      <c r="C173" s="635" t="s">
        <v>304</v>
      </c>
      <c r="D173" s="636"/>
      <c r="E173" s="240">
        <v>0.74370000000000003</v>
      </c>
      <c r="F173" s="241"/>
      <c r="G173" s="242"/>
      <c r="H173" s="243"/>
      <c r="I173" s="237"/>
      <c r="J173" s="244"/>
      <c r="K173" s="237"/>
      <c r="M173" s="238" t="s">
        <v>304</v>
      </c>
      <c r="O173" s="226"/>
    </row>
    <row r="174" spans="1:80">
      <c r="A174" s="227">
        <v>50</v>
      </c>
      <c r="B174" s="228" t="s">
        <v>305</v>
      </c>
      <c r="C174" s="229" t="s">
        <v>306</v>
      </c>
      <c r="D174" s="230" t="s">
        <v>1492</v>
      </c>
      <c r="E174" s="231">
        <v>7.5025000000000004</v>
      </c>
      <c r="F174" s="231"/>
      <c r="G174" s="232">
        <f>E174*F174</f>
        <v>0</v>
      </c>
      <c r="H174" s="233">
        <v>3.8080000000000003E-2</v>
      </c>
      <c r="I174" s="234">
        <f>E174*H174</f>
        <v>0.28569520000000004</v>
      </c>
      <c r="J174" s="233">
        <v>0</v>
      </c>
      <c r="K174" s="234">
        <f>E174*J174</f>
        <v>0</v>
      </c>
      <c r="O174" s="226">
        <v>2</v>
      </c>
      <c r="AA174" s="199">
        <v>1</v>
      </c>
      <c r="AB174" s="199">
        <v>1</v>
      </c>
      <c r="AC174" s="199">
        <v>1</v>
      </c>
      <c r="AZ174" s="199">
        <v>1</v>
      </c>
      <c r="BA174" s="199">
        <f>IF(AZ174=1,G174,0)</f>
        <v>0</v>
      </c>
      <c r="BB174" s="199">
        <f>IF(AZ174=2,G174,0)</f>
        <v>0</v>
      </c>
      <c r="BC174" s="199">
        <f>IF(AZ174=3,G174,0)</f>
        <v>0</v>
      </c>
      <c r="BD174" s="199">
        <f>IF(AZ174=4,G174,0)</f>
        <v>0</v>
      </c>
      <c r="BE174" s="199">
        <f>IF(AZ174=5,G174,0)</f>
        <v>0</v>
      </c>
      <c r="CA174" s="226">
        <v>1</v>
      </c>
      <c r="CB174" s="226">
        <v>1</v>
      </c>
    </row>
    <row r="175" spans="1:80" ht="22.5">
      <c r="A175" s="235"/>
      <c r="B175" s="236"/>
      <c r="C175" s="627" t="s">
        <v>307</v>
      </c>
      <c r="D175" s="628"/>
      <c r="E175" s="628"/>
      <c r="F175" s="628"/>
      <c r="G175" s="629"/>
      <c r="I175" s="237"/>
      <c r="K175" s="237"/>
      <c r="L175" s="238" t="s">
        <v>307</v>
      </c>
      <c r="O175" s="226">
        <v>3</v>
      </c>
    </row>
    <row r="176" spans="1:80" ht="22.5">
      <c r="A176" s="235"/>
      <c r="B176" s="239"/>
      <c r="C176" s="635" t="s">
        <v>308</v>
      </c>
      <c r="D176" s="636"/>
      <c r="E176" s="240">
        <v>7.5025000000000004</v>
      </c>
      <c r="F176" s="241"/>
      <c r="G176" s="242"/>
      <c r="H176" s="243"/>
      <c r="I176" s="237"/>
      <c r="J176" s="244"/>
      <c r="K176" s="237"/>
      <c r="M176" s="238" t="s">
        <v>308</v>
      </c>
      <c r="O176" s="226"/>
    </row>
    <row r="177" spans="1:80">
      <c r="A177" s="227">
        <v>51</v>
      </c>
      <c r="B177" s="228" t="s">
        <v>309</v>
      </c>
      <c r="C177" s="229" t="s">
        <v>310</v>
      </c>
      <c r="D177" s="230" t="s">
        <v>1492</v>
      </c>
      <c r="E177" s="231">
        <v>7.5025000000000004</v>
      </c>
      <c r="F177" s="231"/>
      <c r="G177" s="232">
        <f>E177*F177</f>
        <v>0</v>
      </c>
      <c r="H177" s="233">
        <v>0</v>
      </c>
      <c r="I177" s="234">
        <f>E177*H177</f>
        <v>0</v>
      </c>
      <c r="J177" s="233">
        <v>0</v>
      </c>
      <c r="K177" s="234">
        <f>E177*J177</f>
        <v>0</v>
      </c>
      <c r="O177" s="226">
        <v>2</v>
      </c>
      <c r="AA177" s="199">
        <v>1</v>
      </c>
      <c r="AB177" s="199">
        <v>1</v>
      </c>
      <c r="AC177" s="199">
        <v>1</v>
      </c>
      <c r="AZ177" s="199">
        <v>1</v>
      </c>
      <c r="BA177" s="199">
        <f>IF(AZ177=1,G177,0)</f>
        <v>0</v>
      </c>
      <c r="BB177" s="199">
        <f>IF(AZ177=2,G177,0)</f>
        <v>0</v>
      </c>
      <c r="BC177" s="199">
        <f>IF(AZ177=3,G177,0)</f>
        <v>0</v>
      </c>
      <c r="BD177" s="199">
        <f>IF(AZ177=4,G177,0)</f>
        <v>0</v>
      </c>
      <c r="BE177" s="199">
        <f>IF(AZ177=5,G177,0)</f>
        <v>0</v>
      </c>
      <c r="CA177" s="226">
        <v>1</v>
      </c>
      <c r="CB177" s="226">
        <v>1</v>
      </c>
    </row>
    <row r="178" spans="1:80">
      <c r="A178" s="235"/>
      <c r="B178" s="239"/>
      <c r="C178" s="635" t="s">
        <v>311</v>
      </c>
      <c r="D178" s="636"/>
      <c r="E178" s="240">
        <v>7.5025000000000004</v>
      </c>
      <c r="F178" s="241"/>
      <c r="G178" s="242"/>
      <c r="H178" s="243"/>
      <c r="I178" s="237"/>
      <c r="J178" s="244"/>
      <c r="K178" s="237"/>
      <c r="M178" s="265">
        <v>75025</v>
      </c>
      <c r="O178" s="226"/>
    </row>
    <row r="179" spans="1:80">
      <c r="A179" s="227">
        <v>52</v>
      </c>
      <c r="B179" s="228" t="s">
        <v>312</v>
      </c>
      <c r="C179" s="229" t="s">
        <v>313</v>
      </c>
      <c r="D179" s="230" t="s">
        <v>1576</v>
      </c>
      <c r="E179" s="231">
        <v>0.1358</v>
      </c>
      <c r="F179" s="231"/>
      <c r="G179" s="232">
        <f>E179*F179</f>
        <v>0</v>
      </c>
      <c r="H179" s="233">
        <v>1.02396</v>
      </c>
      <c r="I179" s="234">
        <f>E179*H179</f>
        <v>0.13905376799999999</v>
      </c>
      <c r="J179" s="233">
        <v>0</v>
      </c>
      <c r="K179" s="234">
        <f>E179*J179</f>
        <v>0</v>
      </c>
      <c r="O179" s="226">
        <v>2</v>
      </c>
      <c r="AA179" s="199">
        <v>1</v>
      </c>
      <c r="AB179" s="199">
        <v>1</v>
      </c>
      <c r="AC179" s="199">
        <v>1</v>
      </c>
      <c r="AZ179" s="199">
        <v>1</v>
      </c>
      <c r="BA179" s="199">
        <f>IF(AZ179=1,G179,0)</f>
        <v>0</v>
      </c>
      <c r="BB179" s="199">
        <f>IF(AZ179=2,G179,0)</f>
        <v>0</v>
      </c>
      <c r="BC179" s="199">
        <f>IF(AZ179=3,G179,0)</f>
        <v>0</v>
      </c>
      <c r="BD179" s="199">
        <f>IF(AZ179=4,G179,0)</f>
        <v>0</v>
      </c>
      <c r="BE179" s="199">
        <f>IF(AZ179=5,G179,0)</f>
        <v>0</v>
      </c>
      <c r="CA179" s="226">
        <v>1</v>
      </c>
      <c r="CB179" s="226">
        <v>1</v>
      </c>
    </row>
    <row r="180" spans="1:80" ht="33.75">
      <c r="A180" s="235"/>
      <c r="B180" s="236"/>
      <c r="C180" s="627" t="s">
        <v>314</v>
      </c>
      <c r="D180" s="628"/>
      <c r="E180" s="628"/>
      <c r="F180" s="628"/>
      <c r="G180" s="629"/>
      <c r="I180" s="237"/>
      <c r="K180" s="237"/>
      <c r="L180" s="238" t="s">
        <v>314</v>
      </c>
      <c r="O180" s="226">
        <v>3</v>
      </c>
    </row>
    <row r="181" spans="1:80">
      <c r="A181" s="235"/>
      <c r="B181" s="239"/>
      <c r="C181" s="635" t="s">
        <v>315</v>
      </c>
      <c r="D181" s="636"/>
      <c r="E181" s="240">
        <v>0.1358</v>
      </c>
      <c r="F181" s="241"/>
      <c r="G181" s="242"/>
      <c r="H181" s="243"/>
      <c r="I181" s="237"/>
      <c r="J181" s="244"/>
      <c r="K181" s="237"/>
      <c r="M181" s="238" t="s">
        <v>315</v>
      </c>
      <c r="O181" s="226"/>
    </row>
    <row r="182" spans="1:80">
      <c r="A182" s="227">
        <v>53</v>
      </c>
      <c r="B182" s="228" t="s">
        <v>316</v>
      </c>
      <c r="C182" s="229" t="s">
        <v>317</v>
      </c>
      <c r="D182" s="230" t="s">
        <v>1492</v>
      </c>
      <c r="E182" s="231">
        <v>156.3167</v>
      </c>
      <c r="F182" s="231"/>
      <c r="G182" s="232">
        <f>E182*F182</f>
        <v>0</v>
      </c>
      <c r="H182" s="233">
        <v>9.2030000000000001E-2</v>
      </c>
      <c r="I182" s="234">
        <f>E182*H182</f>
        <v>14.385825901</v>
      </c>
      <c r="J182" s="233">
        <v>0</v>
      </c>
      <c r="K182" s="234">
        <f>E182*J182</f>
        <v>0</v>
      </c>
      <c r="O182" s="226">
        <v>2</v>
      </c>
      <c r="AA182" s="199">
        <v>1</v>
      </c>
      <c r="AB182" s="199">
        <v>1</v>
      </c>
      <c r="AC182" s="199">
        <v>1</v>
      </c>
      <c r="AZ182" s="199">
        <v>1</v>
      </c>
      <c r="BA182" s="199">
        <f>IF(AZ182=1,G182,0)</f>
        <v>0</v>
      </c>
      <c r="BB182" s="199">
        <f>IF(AZ182=2,G182,0)</f>
        <v>0</v>
      </c>
      <c r="BC182" s="199">
        <f>IF(AZ182=3,G182,0)</f>
        <v>0</v>
      </c>
      <c r="BD182" s="199">
        <f>IF(AZ182=4,G182,0)</f>
        <v>0</v>
      </c>
      <c r="BE182" s="199">
        <f>IF(AZ182=5,G182,0)</f>
        <v>0</v>
      </c>
      <c r="CA182" s="226">
        <v>1</v>
      </c>
      <c r="CB182" s="226">
        <v>1</v>
      </c>
    </row>
    <row r="183" spans="1:80">
      <c r="A183" s="235"/>
      <c r="B183" s="239"/>
      <c r="C183" s="635" t="s">
        <v>318</v>
      </c>
      <c r="D183" s="636"/>
      <c r="E183" s="240">
        <v>35.3977</v>
      </c>
      <c r="F183" s="241"/>
      <c r="G183" s="242"/>
      <c r="H183" s="243"/>
      <c r="I183" s="237"/>
      <c r="J183" s="244"/>
      <c r="K183" s="237"/>
      <c r="M183" s="238" t="s">
        <v>318</v>
      </c>
      <c r="O183" s="226"/>
    </row>
    <row r="184" spans="1:80">
      <c r="A184" s="235"/>
      <c r="B184" s="239"/>
      <c r="C184" s="635" t="s">
        <v>319</v>
      </c>
      <c r="D184" s="636"/>
      <c r="E184" s="240">
        <v>120.919</v>
      </c>
      <c r="F184" s="241"/>
      <c r="G184" s="242"/>
      <c r="H184" s="243"/>
      <c r="I184" s="237"/>
      <c r="J184" s="244"/>
      <c r="K184" s="237"/>
      <c r="M184" s="238" t="s">
        <v>319</v>
      </c>
      <c r="O184" s="226"/>
    </row>
    <row r="185" spans="1:80" ht="22.5">
      <c r="A185" s="227">
        <v>54</v>
      </c>
      <c r="B185" s="228" t="s">
        <v>320</v>
      </c>
      <c r="C185" s="229" t="s">
        <v>321</v>
      </c>
      <c r="D185" s="230" t="s">
        <v>1492</v>
      </c>
      <c r="E185" s="231">
        <v>305.91430000000003</v>
      </c>
      <c r="F185" s="231"/>
      <c r="G185" s="232">
        <f>E185*F185</f>
        <v>0</v>
      </c>
      <c r="H185" s="233">
        <v>0.11666</v>
      </c>
      <c r="I185" s="234">
        <f>E185*H185</f>
        <v>35.687962238000004</v>
      </c>
      <c r="J185" s="233">
        <v>0</v>
      </c>
      <c r="K185" s="234">
        <f>E185*J185</f>
        <v>0</v>
      </c>
      <c r="O185" s="226">
        <v>2</v>
      </c>
      <c r="AA185" s="199">
        <v>1</v>
      </c>
      <c r="AB185" s="199">
        <v>1</v>
      </c>
      <c r="AC185" s="199">
        <v>1</v>
      </c>
      <c r="AZ185" s="199">
        <v>1</v>
      </c>
      <c r="BA185" s="199">
        <f>IF(AZ185=1,G185,0)</f>
        <v>0</v>
      </c>
      <c r="BB185" s="199">
        <f>IF(AZ185=2,G185,0)</f>
        <v>0</v>
      </c>
      <c r="BC185" s="199">
        <f>IF(AZ185=3,G185,0)</f>
        <v>0</v>
      </c>
      <c r="BD185" s="199">
        <f>IF(AZ185=4,G185,0)</f>
        <v>0</v>
      </c>
      <c r="BE185" s="199">
        <f>IF(AZ185=5,G185,0)</f>
        <v>0</v>
      </c>
      <c r="CA185" s="226">
        <v>1</v>
      </c>
      <c r="CB185" s="226">
        <v>1</v>
      </c>
    </row>
    <row r="186" spans="1:80">
      <c r="A186" s="235"/>
      <c r="B186" s="239"/>
      <c r="C186" s="635" t="s">
        <v>322</v>
      </c>
      <c r="D186" s="636"/>
      <c r="E186" s="240">
        <v>92.807500000000005</v>
      </c>
      <c r="F186" s="241"/>
      <c r="G186" s="242"/>
      <c r="H186" s="243"/>
      <c r="I186" s="237"/>
      <c r="J186" s="244"/>
      <c r="K186" s="237"/>
      <c r="M186" s="238" t="s">
        <v>322</v>
      </c>
      <c r="O186" s="226"/>
    </row>
    <row r="187" spans="1:80" ht="22.5">
      <c r="A187" s="235"/>
      <c r="B187" s="239"/>
      <c r="C187" s="635" t="s">
        <v>323</v>
      </c>
      <c r="D187" s="636"/>
      <c r="E187" s="240">
        <v>159.8013</v>
      </c>
      <c r="F187" s="241"/>
      <c r="G187" s="242"/>
      <c r="H187" s="243"/>
      <c r="I187" s="237"/>
      <c r="J187" s="244"/>
      <c r="K187" s="237"/>
      <c r="M187" s="238" t="s">
        <v>323</v>
      </c>
      <c r="O187" s="226"/>
    </row>
    <row r="188" spans="1:80" ht="22.5">
      <c r="A188" s="235"/>
      <c r="B188" s="239"/>
      <c r="C188" s="635" t="s">
        <v>324</v>
      </c>
      <c r="D188" s="636"/>
      <c r="E188" s="240">
        <v>53.305500000000002</v>
      </c>
      <c r="F188" s="241"/>
      <c r="G188" s="242"/>
      <c r="H188" s="243"/>
      <c r="I188" s="237"/>
      <c r="J188" s="244"/>
      <c r="K188" s="237"/>
      <c r="M188" s="238" t="s">
        <v>324</v>
      </c>
      <c r="O188" s="226"/>
    </row>
    <row r="189" spans="1:80" ht="22.5">
      <c r="A189" s="227">
        <v>55</v>
      </c>
      <c r="B189" s="228" t="s">
        <v>325</v>
      </c>
      <c r="C189" s="229" t="s">
        <v>326</v>
      </c>
      <c r="D189" s="230" t="s">
        <v>1492</v>
      </c>
      <c r="E189" s="231">
        <v>43.256799999999998</v>
      </c>
      <c r="F189" s="231"/>
      <c r="G189" s="232">
        <f>E189*F189</f>
        <v>0</v>
      </c>
      <c r="H189" s="233">
        <v>0.14137</v>
      </c>
      <c r="I189" s="234">
        <f>E189*H189</f>
        <v>6.1152138159999998</v>
      </c>
      <c r="J189" s="233">
        <v>0</v>
      </c>
      <c r="K189" s="234">
        <f>E189*J189</f>
        <v>0</v>
      </c>
      <c r="O189" s="226">
        <v>2</v>
      </c>
      <c r="AA189" s="199">
        <v>1</v>
      </c>
      <c r="AB189" s="199">
        <v>1</v>
      </c>
      <c r="AC189" s="199">
        <v>1</v>
      </c>
      <c r="AZ189" s="199">
        <v>1</v>
      </c>
      <c r="BA189" s="199">
        <f>IF(AZ189=1,G189,0)</f>
        <v>0</v>
      </c>
      <c r="BB189" s="199">
        <f>IF(AZ189=2,G189,0)</f>
        <v>0</v>
      </c>
      <c r="BC189" s="199">
        <f>IF(AZ189=3,G189,0)</f>
        <v>0</v>
      </c>
      <c r="BD189" s="199">
        <f>IF(AZ189=4,G189,0)</f>
        <v>0</v>
      </c>
      <c r="BE189" s="199">
        <f>IF(AZ189=5,G189,0)</f>
        <v>0</v>
      </c>
      <c r="CA189" s="226">
        <v>1</v>
      </c>
      <c r="CB189" s="226">
        <v>1</v>
      </c>
    </row>
    <row r="190" spans="1:80">
      <c r="A190" s="235"/>
      <c r="B190" s="239"/>
      <c r="C190" s="635" t="s">
        <v>327</v>
      </c>
      <c r="D190" s="636"/>
      <c r="E190" s="240">
        <v>39.008800000000001</v>
      </c>
      <c r="F190" s="241"/>
      <c r="G190" s="242"/>
      <c r="H190" s="243"/>
      <c r="I190" s="237"/>
      <c r="J190" s="244"/>
      <c r="K190" s="237"/>
      <c r="M190" s="238" t="s">
        <v>327</v>
      </c>
      <c r="O190" s="226"/>
    </row>
    <row r="191" spans="1:80">
      <c r="A191" s="235"/>
      <c r="B191" s="239"/>
      <c r="C191" s="635" t="s">
        <v>328</v>
      </c>
      <c r="D191" s="636"/>
      <c r="E191" s="240">
        <v>4.2480000000000002</v>
      </c>
      <c r="F191" s="241"/>
      <c r="G191" s="242"/>
      <c r="H191" s="243"/>
      <c r="I191" s="237"/>
      <c r="J191" s="244"/>
      <c r="K191" s="237"/>
      <c r="M191" s="238" t="s">
        <v>328</v>
      </c>
      <c r="O191" s="226"/>
    </row>
    <row r="192" spans="1:80">
      <c r="A192" s="227">
        <v>56</v>
      </c>
      <c r="B192" s="228" t="s">
        <v>329</v>
      </c>
      <c r="C192" s="229" t="s">
        <v>330</v>
      </c>
      <c r="D192" s="230" t="s">
        <v>1492</v>
      </c>
      <c r="E192" s="231">
        <v>2.04</v>
      </c>
      <c r="F192" s="231"/>
      <c r="G192" s="232">
        <f>E192*F192</f>
        <v>0</v>
      </c>
      <c r="H192" s="233">
        <v>0.18323999999999999</v>
      </c>
      <c r="I192" s="234">
        <f>E192*H192</f>
        <v>0.37380959999999996</v>
      </c>
      <c r="J192" s="233">
        <v>0</v>
      </c>
      <c r="K192" s="234">
        <f>E192*J192</f>
        <v>0</v>
      </c>
      <c r="O192" s="226">
        <v>2</v>
      </c>
      <c r="AA192" s="199">
        <v>1</v>
      </c>
      <c r="AB192" s="199">
        <v>1</v>
      </c>
      <c r="AC192" s="199">
        <v>1</v>
      </c>
      <c r="AZ192" s="199">
        <v>1</v>
      </c>
      <c r="BA192" s="199">
        <f>IF(AZ192=1,G192,0)</f>
        <v>0</v>
      </c>
      <c r="BB192" s="199">
        <f>IF(AZ192=2,G192,0)</f>
        <v>0</v>
      </c>
      <c r="BC192" s="199">
        <f>IF(AZ192=3,G192,0)</f>
        <v>0</v>
      </c>
      <c r="BD192" s="199">
        <f>IF(AZ192=4,G192,0)</f>
        <v>0</v>
      </c>
      <c r="BE192" s="199">
        <f>IF(AZ192=5,G192,0)</f>
        <v>0</v>
      </c>
      <c r="CA192" s="226">
        <v>1</v>
      </c>
      <c r="CB192" s="226">
        <v>1</v>
      </c>
    </row>
    <row r="193" spans="1:80">
      <c r="A193" s="235"/>
      <c r="B193" s="239"/>
      <c r="C193" s="635" t="s">
        <v>295</v>
      </c>
      <c r="D193" s="636"/>
      <c r="E193" s="240">
        <v>0</v>
      </c>
      <c r="F193" s="241"/>
      <c r="G193" s="242"/>
      <c r="H193" s="243"/>
      <c r="I193" s="237"/>
      <c r="J193" s="244"/>
      <c r="K193" s="237"/>
      <c r="M193" s="238" t="s">
        <v>295</v>
      </c>
      <c r="O193" s="226"/>
    </row>
    <row r="194" spans="1:80">
      <c r="A194" s="235"/>
      <c r="B194" s="239"/>
      <c r="C194" s="635" t="s">
        <v>331</v>
      </c>
      <c r="D194" s="636"/>
      <c r="E194" s="240">
        <v>0.96</v>
      </c>
      <c r="F194" s="241"/>
      <c r="G194" s="242"/>
      <c r="H194" s="243"/>
      <c r="I194" s="237"/>
      <c r="J194" s="244"/>
      <c r="K194" s="237"/>
      <c r="M194" s="238" t="s">
        <v>331</v>
      </c>
      <c r="O194" s="226"/>
    </row>
    <row r="195" spans="1:80">
      <c r="A195" s="235"/>
      <c r="B195" s="239"/>
      <c r="C195" s="635" t="s">
        <v>332</v>
      </c>
      <c r="D195" s="636"/>
      <c r="E195" s="240">
        <v>1.08</v>
      </c>
      <c r="F195" s="241"/>
      <c r="G195" s="242"/>
      <c r="H195" s="243"/>
      <c r="I195" s="237"/>
      <c r="J195" s="244"/>
      <c r="K195" s="237"/>
      <c r="M195" s="238" t="s">
        <v>332</v>
      </c>
      <c r="O195" s="226"/>
    </row>
    <row r="196" spans="1:80" ht="22.5">
      <c r="A196" s="227">
        <v>57</v>
      </c>
      <c r="B196" s="228" t="s">
        <v>333</v>
      </c>
      <c r="C196" s="229" t="s">
        <v>334</v>
      </c>
      <c r="D196" s="230" t="s">
        <v>1492</v>
      </c>
      <c r="E196" s="231">
        <v>399.96100000000001</v>
      </c>
      <c r="F196" s="231"/>
      <c r="G196" s="232">
        <f>E196*F196</f>
        <v>0</v>
      </c>
      <c r="H196" s="233">
        <v>0</v>
      </c>
      <c r="I196" s="234">
        <f>E196*H196</f>
        <v>0</v>
      </c>
      <c r="J196" s="233"/>
      <c r="K196" s="234">
        <f>E196*J196</f>
        <v>0</v>
      </c>
      <c r="O196" s="226">
        <v>2</v>
      </c>
      <c r="AA196" s="199">
        <v>12</v>
      </c>
      <c r="AB196" s="199">
        <v>0</v>
      </c>
      <c r="AC196" s="199">
        <v>465</v>
      </c>
      <c r="AZ196" s="199">
        <v>1</v>
      </c>
      <c r="BA196" s="199">
        <f>IF(AZ196=1,G196,0)</f>
        <v>0</v>
      </c>
      <c r="BB196" s="199">
        <f>IF(AZ196=2,G196,0)</f>
        <v>0</v>
      </c>
      <c r="BC196" s="199">
        <f>IF(AZ196=3,G196,0)</f>
        <v>0</v>
      </c>
      <c r="BD196" s="199">
        <f>IF(AZ196=4,G196,0)</f>
        <v>0</v>
      </c>
      <c r="BE196" s="199">
        <f>IF(AZ196=5,G196,0)</f>
        <v>0</v>
      </c>
      <c r="CA196" s="226">
        <v>12</v>
      </c>
      <c r="CB196" s="226">
        <v>0</v>
      </c>
    </row>
    <row r="197" spans="1:80">
      <c r="A197" s="235"/>
      <c r="B197" s="239"/>
      <c r="C197" s="635" t="s">
        <v>335</v>
      </c>
      <c r="D197" s="636"/>
      <c r="E197" s="240">
        <v>399.96100000000001</v>
      </c>
      <c r="F197" s="241"/>
      <c r="G197" s="242"/>
      <c r="H197" s="243"/>
      <c r="I197" s="237"/>
      <c r="J197" s="244"/>
      <c r="K197" s="237"/>
      <c r="M197" s="238" t="s">
        <v>335</v>
      </c>
      <c r="O197" s="226"/>
    </row>
    <row r="198" spans="1:80">
      <c r="A198" s="227">
        <v>58</v>
      </c>
      <c r="B198" s="228" t="s">
        <v>336</v>
      </c>
      <c r="C198" s="229" t="s">
        <v>337</v>
      </c>
      <c r="D198" s="230" t="s">
        <v>1576</v>
      </c>
      <c r="E198" s="231">
        <v>0.20680000000000001</v>
      </c>
      <c r="F198" s="231"/>
      <c r="G198" s="232">
        <f>E198*F198</f>
        <v>0</v>
      </c>
      <c r="H198" s="233">
        <v>1</v>
      </c>
      <c r="I198" s="234">
        <f>E198*H198</f>
        <v>0.20680000000000001</v>
      </c>
      <c r="J198" s="233"/>
      <c r="K198" s="234">
        <f>E198*J198</f>
        <v>0</v>
      </c>
      <c r="O198" s="226">
        <v>2</v>
      </c>
      <c r="AA198" s="199">
        <v>3</v>
      </c>
      <c r="AB198" s="199">
        <v>1</v>
      </c>
      <c r="AC198" s="199">
        <v>13380630</v>
      </c>
      <c r="AZ198" s="199">
        <v>1</v>
      </c>
      <c r="BA198" s="199">
        <f>IF(AZ198=1,G198,0)</f>
        <v>0</v>
      </c>
      <c r="BB198" s="199">
        <f>IF(AZ198=2,G198,0)</f>
        <v>0</v>
      </c>
      <c r="BC198" s="199">
        <f>IF(AZ198=3,G198,0)</f>
        <v>0</v>
      </c>
      <c r="BD198" s="199">
        <f>IF(AZ198=4,G198,0)</f>
        <v>0</v>
      </c>
      <c r="BE198" s="199">
        <f>IF(AZ198=5,G198,0)</f>
        <v>0</v>
      </c>
      <c r="CA198" s="226">
        <v>3</v>
      </c>
      <c r="CB198" s="226">
        <v>1</v>
      </c>
    </row>
    <row r="199" spans="1:80">
      <c r="A199" s="235"/>
      <c r="B199" s="239"/>
      <c r="C199" s="635" t="s">
        <v>295</v>
      </c>
      <c r="D199" s="636"/>
      <c r="E199" s="240">
        <v>0</v>
      </c>
      <c r="F199" s="241"/>
      <c r="G199" s="242"/>
      <c r="H199" s="243"/>
      <c r="I199" s="237"/>
      <c r="J199" s="244"/>
      <c r="K199" s="237"/>
      <c r="M199" s="238" t="s">
        <v>295</v>
      </c>
      <c r="O199" s="226"/>
    </row>
    <row r="200" spans="1:80">
      <c r="A200" s="235"/>
      <c r="B200" s="239"/>
      <c r="C200" s="635" t="s">
        <v>338</v>
      </c>
      <c r="D200" s="636"/>
      <c r="E200" s="240">
        <v>0.20680000000000001</v>
      </c>
      <c r="F200" s="241"/>
      <c r="G200" s="242"/>
      <c r="H200" s="243"/>
      <c r="I200" s="237"/>
      <c r="J200" s="244"/>
      <c r="K200" s="237"/>
      <c r="M200" s="238" t="s">
        <v>338</v>
      </c>
      <c r="O200" s="226"/>
    </row>
    <row r="201" spans="1:80">
      <c r="A201" s="227">
        <v>59</v>
      </c>
      <c r="B201" s="228" t="s">
        <v>339</v>
      </c>
      <c r="C201" s="229" t="s">
        <v>340</v>
      </c>
      <c r="D201" s="230" t="s">
        <v>1576</v>
      </c>
      <c r="E201" s="231">
        <v>0.30359999999999998</v>
      </c>
      <c r="F201" s="231"/>
      <c r="G201" s="232">
        <f>E201*F201</f>
        <v>0</v>
      </c>
      <c r="H201" s="233">
        <v>1</v>
      </c>
      <c r="I201" s="234">
        <f>E201*H201</f>
        <v>0.30359999999999998</v>
      </c>
      <c r="J201" s="233"/>
      <c r="K201" s="234">
        <f>E201*J201</f>
        <v>0</v>
      </c>
      <c r="O201" s="226">
        <v>2</v>
      </c>
      <c r="AA201" s="199">
        <v>3</v>
      </c>
      <c r="AB201" s="199">
        <v>1</v>
      </c>
      <c r="AC201" s="199">
        <v>13480910</v>
      </c>
      <c r="AZ201" s="199">
        <v>1</v>
      </c>
      <c r="BA201" s="199">
        <f>IF(AZ201=1,G201,0)</f>
        <v>0</v>
      </c>
      <c r="BB201" s="199">
        <f>IF(AZ201=2,G201,0)</f>
        <v>0</v>
      </c>
      <c r="BC201" s="199">
        <f>IF(AZ201=3,G201,0)</f>
        <v>0</v>
      </c>
      <c r="BD201" s="199">
        <f>IF(AZ201=4,G201,0)</f>
        <v>0</v>
      </c>
      <c r="BE201" s="199">
        <f>IF(AZ201=5,G201,0)</f>
        <v>0</v>
      </c>
      <c r="CA201" s="226">
        <v>3</v>
      </c>
      <c r="CB201" s="226">
        <v>1</v>
      </c>
    </row>
    <row r="202" spans="1:80">
      <c r="A202" s="235"/>
      <c r="B202" s="239"/>
      <c r="C202" s="635" t="s">
        <v>295</v>
      </c>
      <c r="D202" s="636"/>
      <c r="E202" s="240">
        <v>0</v>
      </c>
      <c r="F202" s="241"/>
      <c r="G202" s="242"/>
      <c r="H202" s="243"/>
      <c r="I202" s="237"/>
      <c r="J202" s="244"/>
      <c r="K202" s="237"/>
      <c r="M202" s="238" t="s">
        <v>295</v>
      </c>
      <c r="O202" s="226"/>
    </row>
    <row r="203" spans="1:80">
      <c r="A203" s="235"/>
      <c r="B203" s="239"/>
      <c r="C203" s="635" t="s">
        <v>341</v>
      </c>
      <c r="D203" s="636"/>
      <c r="E203" s="240">
        <v>0.30359999999999998</v>
      </c>
      <c r="F203" s="241"/>
      <c r="G203" s="242"/>
      <c r="H203" s="243"/>
      <c r="I203" s="237"/>
      <c r="J203" s="244"/>
      <c r="K203" s="237"/>
      <c r="M203" s="238" t="s">
        <v>341</v>
      </c>
      <c r="O203" s="226"/>
    </row>
    <row r="204" spans="1:80">
      <c r="A204" s="245"/>
      <c r="B204" s="246" t="s">
        <v>1436</v>
      </c>
      <c r="C204" s="247" t="s">
        <v>235</v>
      </c>
      <c r="D204" s="248"/>
      <c r="E204" s="249"/>
      <c r="F204" s="250"/>
      <c r="G204" s="251">
        <f>SUM(G118:G203)</f>
        <v>0</v>
      </c>
      <c r="H204" s="252"/>
      <c r="I204" s="253">
        <f>SUM(I118:I203)</f>
        <v>594.70523526199997</v>
      </c>
      <c r="J204" s="252"/>
      <c r="K204" s="253">
        <f>SUM(K118:K203)</f>
        <v>0</v>
      </c>
      <c r="O204" s="226">
        <v>4</v>
      </c>
      <c r="BA204" s="254">
        <f>SUM(BA118:BA203)</f>
        <v>0</v>
      </c>
      <c r="BB204" s="254">
        <f>SUM(BB118:BB203)</f>
        <v>0</v>
      </c>
      <c r="BC204" s="254">
        <f>SUM(BC118:BC203)</f>
        <v>0</v>
      </c>
      <c r="BD204" s="254">
        <f>SUM(BD118:BD203)</f>
        <v>0</v>
      </c>
      <c r="BE204" s="254">
        <f>SUM(BE118:BE203)</f>
        <v>0</v>
      </c>
    </row>
    <row r="205" spans="1:80">
      <c r="A205" s="216" t="s">
        <v>1433</v>
      </c>
      <c r="B205" s="217" t="s">
        <v>205</v>
      </c>
      <c r="C205" s="218" t="s">
        <v>342</v>
      </c>
      <c r="D205" s="219"/>
      <c r="E205" s="220"/>
      <c r="F205" s="220"/>
      <c r="G205" s="221"/>
      <c r="H205" s="222"/>
      <c r="I205" s="223"/>
      <c r="J205" s="224"/>
      <c r="K205" s="225"/>
      <c r="O205" s="226">
        <v>1</v>
      </c>
    </row>
    <row r="206" spans="1:80" ht="22.5">
      <c r="A206" s="227">
        <v>60</v>
      </c>
      <c r="B206" s="228" t="s">
        <v>344</v>
      </c>
      <c r="C206" s="229" t="s">
        <v>345</v>
      </c>
      <c r="D206" s="230" t="s">
        <v>1526</v>
      </c>
      <c r="E206" s="231">
        <v>276.69799999999998</v>
      </c>
      <c r="F206" s="231"/>
      <c r="G206" s="232">
        <f>E206*F206</f>
        <v>0</v>
      </c>
      <c r="H206" s="233">
        <v>2.5251399999999999</v>
      </c>
      <c r="I206" s="234">
        <f>E206*H206</f>
        <v>698.70118771999989</v>
      </c>
      <c r="J206" s="233">
        <v>0</v>
      </c>
      <c r="K206" s="234">
        <f>E206*J206</f>
        <v>0</v>
      </c>
      <c r="O206" s="226">
        <v>2</v>
      </c>
      <c r="AA206" s="199">
        <v>1</v>
      </c>
      <c r="AB206" s="199">
        <v>1</v>
      </c>
      <c r="AC206" s="199">
        <v>1</v>
      </c>
      <c r="AZ206" s="199">
        <v>1</v>
      </c>
      <c r="BA206" s="199">
        <f>IF(AZ206=1,G206,0)</f>
        <v>0</v>
      </c>
      <c r="BB206" s="199">
        <f>IF(AZ206=2,G206,0)</f>
        <v>0</v>
      </c>
      <c r="BC206" s="199">
        <f>IF(AZ206=3,G206,0)</f>
        <v>0</v>
      </c>
      <c r="BD206" s="199">
        <f>IF(AZ206=4,G206,0)</f>
        <v>0</v>
      </c>
      <c r="BE206" s="199">
        <f>IF(AZ206=5,G206,0)</f>
        <v>0</v>
      </c>
      <c r="CA206" s="226">
        <v>1</v>
      </c>
      <c r="CB206" s="226">
        <v>1</v>
      </c>
    </row>
    <row r="207" spans="1:80" ht="33.75">
      <c r="A207" s="235"/>
      <c r="B207" s="239"/>
      <c r="C207" s="635" t="s">
        <v>346</v>
      </c>
      <c r="D207" s="636"/>
      <c r="E207" s="240">
        <v>140.20529999999999</v>
      </c>
      <c r="F207" s="241"/>
      <c r="G207" s="242"/>
      <c r="H207" s="243"/>
      <c r="I207" s="237"/>
      <c r="J207" s="244"/>
      <c r="K207" s="237"/>
      <c r="M207" s="238" t="s">
        <v>346</v>
      </c>
      <c r="O207" s="226"/>
    </row>
    <row r="208" spans="1:80">
      <c r="A208" s="235"/>
      <c r="B208" s="239"/>
      <c r="C208" s="635" t="s">
        <v>347</v>
      </c>
      <c r="D208" s="636"/>
      <c r="E208" s="240">
        <v>-3.7124999999999999</v>
      </c>
      <c r="F208" s="241"/>
      <c r="G208" s="242"/>
      <c r="H208" s="243"/>
      <c r="I208" s="237"/>
      <c r="J208" s="244"/>
      <c r="K208" s="237"/>
      <c r="M208" s="238" t="s">
        <v>347</v>
      </c>
      <c r="O208" s="226"/>
    </row>
    <row r="209" spans="1:80" ht="33.75">
      <c r="A209" s="235"/>
      <c r="B209" s="239"/>
      <c r="C209" s="635" t="s">
        <v>348</v>
      </c>
      <c r="D209" s="636"/>
      <c r="E209" s="240">
        <v>140.20529999999999</v>
      </c>
      <c r="F209" s="241"/>
      <c r="G209" s="242"/>
      <c r="H209" s="243"/>
      <c r="I209" s="237"/>
      <c r="J209" s="244"/>
      <c r="K209" s="237"/>
      <c r="M209" s="238" t="s">
        <v>348</v>
      </c>
      <c r="O209" s="226"/>
    </row>
    <row r="210" spans="1:80" ht="22.5">
      <c r="A210" s="227">
        <v>61</v>
      </c>
      <c r="B210" s="228" t="s">
        <v>349</v>
      </c>
      <c r="C210" s="229" t="s">
        <v>350</v>
      </c>
      <c r="D210" s="230" t="s">
        <v>1492</v>
      </c>
      <c r="E210" s="231">
        <v>1009.3137</v>
      </c>
      <c r="F210" s="231"/>
      <c r="G210" s="232">
        <f>E210*F210</f>
        <v>0</v>
      </c>
      <c r="H210" s="233">
        <v>3.4909999999999997E-2</v>
      </c>
      <c r="I210" s="234">
        <f>E210*H210</f>
        <v>35.235141266999996</v>
      </c>
      <c r="J210" s="233">
        <v>0</v>
      </c>
      <c r="K210" s="234">
        <f>E210*J210</f>
        <v>0</v>
      </c>
      <c r="O210" s="226">
        <v>2</v>
      </c>
      <c r="AA210" s="199">
        <v>1</v>
      </c>
      <c r="AB210" s="199">
        <v>1</v>
      </c>
      <c r="AC210" s="199">
        <v>1</v>
      </c>
      <c r="AZ210" s="199">
        <v>1</v>
      </c>
      <c r="BA210" s="199">
        <f>IF(AZ210=1,G210,0)</f>
        <v>0</v>
      </c>
      <c r="BB210" s="199">
        <f>IF(AZ210=2,G210,0)</f>
        <v>0</v>
      </c>
      <c r="BC210" s="199">
        <f>IF(AZ210=3,G210,0)</f>
        <v>0</v>
      </c>
      <c r="BD210" s="199">
        <f>IF(AZ210=4,G210,0)</f>
        <v>0</v>
      </c>
      <c r="BE210" s="199">
        <f>IF(AZ210=5,G210,0)</f>
        <v>0</v>
      </c>
      <c r="CA210" s="226">
        <v>1</v>
      </c>
      <c r="CB210" s="226">
        <v>1</v>
      </c>
    </row>
    <row r="211" spans="1:80" ht="22.5">
      <c r="A211" s="235"/>
      <c r="B211" s="236"/>
      <c r="C211" s="627" t="s">
        <v>351</v>
      </c>
      <c r="D211" s="628"/>
      <c r="E211" s="628"/>
      <c r="F211" s="628"/>
      <c r="G211" s="629"/>
      <c r="I211" s="237"/>
      <c r="K211" s="237"/>
      <c r="L211" s="238" t="s">
        <v>351</v>
      </c>
      <c r="O211" s="226">
        <v>3</v>
      </c>
    </row>
    <row r="212" spans="1:80">
      <c r="A212" s="235"/>
      <c r="B212" s="236"/>
      <c r="C212" s="627" t="s">
        <v>352</v>
      </c>
      <c r="D212" s="628"/>
      <c r="E212" s="628"/>
      <c r="F212" s="628"/>
      <c r="G212" s="629"/>
      <c r="I212" s="237"/>
      <c r="K212" s="237"/>
      <c r="L212" s="238" t="s">
        <v>352</v>
      </c>
      <c r="O212" s="226">
        <v>3</v>
      </c>
    </row>
    <row r="213" spans="1:80" ht="33.75">
      <c r="A213" s="235"/>
      <c r="B213" s="239"/>
      <c r="C213" s="635" t="s">
        <v>353</v>
      </c>
      <c r="D213" s="636"/>
      <c r="E213" s="240">
        <v>393.62</v>
      </c>
      <c r="F213" s="241"/>
      <c r="G213" s="242"/>
      <c r="H213" s="243"/>
      <c r="I213" s="237"/>
      <c r="J213" s="244"/>
      <c r="K213" s="237"/>
      <c r="M213" s="238" t="s">
        <v>353</v>
      </c>
      <c r="O213" s="226"/>
    </row>
    <row r="214" spans="1:80">
      <c r="A214" s="235"/>
      <c r="B214" s="239"/>
      <c r="C214" s="635" t="s">
        <v>354</v>
      </c>
      <c r="D214" s="636"/>
      <c r="E214" s="240">
        <v>121.8438</v>
      </c>
      <c r="F214" s="241"/>
      <c r="G214" s="242"/>
      <c r="H214" s="243"/>
      <c r="I214" s="237"/>
      <c r="J214" s="244"/>
      <c r="K214" s="237"/>
      <c r="M214" s="238" t="s">
        <v>354</v>
      </c>
      <c r="O214" s="226"/>
    </row>
    <row r="215" spans="1:80" ht="33.75">
      <c r="A215" s="235"/>
      <c r="B215" s="239"/>
      <c r="C215" s="635" t="s">
        <v>355</v>
      </c>
      <c r="D215" s="636"/>
      <c r="E215" s="240">
        <v>418.47</v>
      </c>
      <c r="F215" s="241"/>
      <c r="G215" s="242"/>
      <c r="H215" s="243"/>
      <c r="I215" s="237"/>
      <c r="J215" s="244"/>
      <c r="K215" s="237"/>
      <c r="M215" s="238" t="s">
        <v>355</v>
      </c>
      <c r="O215" s="226"/>
    </row>
    <row r="216" spans="1:80">
      <c r="A216" s="235"/>
      <c r="B216" s="239"/>
      <c r="C216" s="635" t="s">
        <v>356</v>
      </c>
      <c r="D216" s="636"/>
      <c r="E216" s="240">
        <v>75.38</v>
      </c>
      <c r="F216" s="241"/>
      <c r="G216" s="242"/>
      <c r="H216" s="243"/>
      <c r="I216" s="237"/>
      <c r="J216" s="244"/>
      <c r="K216" s="237"/>
      <c r="M216" s="238" t="s">
        <v>356</v>
      </c>
      <c r="O216" s="226"/>
    </row>
    <row r="217" spans="1:80">
      <c r="A217" s="227">
        <v>62</v>
      </c>
      <c r="B217" s="228" t="s">
        <v>357</v>
      </c>
      <c r="C217" s="229" t="s">
        <v>358</v>
      </c>
      <c r="D217" s="230" t="s">
        <v>1492</v>
      </c>
      <c r="E217" s="231">
        <v>1009.3137</v>
      </c>
      <c r="F217" s="231"/>
      <c r="G217" s="232">
        <f>E217*F217</f>
        <v>0</v>
      </c>
      <c r="H217" s="233">
        <v>0</v>
      </c>
      <c r="I217" s="234">
        <f>E217*H217</f>
        <v>0</v>
      </c>
      <c r="J217" s="233">
        <v>0</v>
      </c>
      <c r="K217" s="234">
        <f>E217*J217</f>
        <v>0</v>
      </c>
      <c r="O217" s="226">
        <v>2</v>
      </c>
      <c r="AA217" s="199">
        <v>1</v>
      </c>
      <c r="AB217" s="199">
        <v>0</v>
      </c>
      <c r="AC217" s="199">
        <v>0</v>
      </c>
      <c r="AZ217" s="199">
        <v>1</v>
      </c>
      <c r="BA217" s="199">
        <f>IF(AZ217=1,G217,0)</f>
        <v>0</v>
      </c>
      <c r="BB217" s="199">
        <f>IF(AZ217=2,G217,0)</f>
        <v>0</v>
      </c>
      <c r="BC217" s="199">
        <f>IF(AZ217=3,G217,0)</f>
        <v>0</v>
      </c>
      <c r="BD217" s="199">
        <f>IF(AZ217=4,G217,0)</f>
        <v>0</v>
      </c>
      <c r="BE217" s="199">
        <f>IF(AZ217=5,G217,0)</f>
        <v>0</v>
      </c>
      <c r="CA217" s="226">
        <v>1</v>
      </c>
      <c r="CB217" s="226">
        <v>0</v>
      </c>
    </row>
    <row r="218" spans="1:80">
      <c r="A218" s="235"/>
      <c r="B218" s="239"/>
      <c r="C218" s="635" t="s">
        <v>359</v>
      </c>
      <c r="D218" s="636"/>
      <c r="E218" s="240">
        <v>1009.3137</v>
      </c>
      <c r="F218" s="241"/>
      <c r="G218" s="242"/>
      <c r="H218" s="243"/>
      <c r="I218" s="237"/>
      <c r="J218" s="244"/>
      <c r="K218" s="237"/>
      <c r="M218" s="265">
        <v>10093137</v>
      </c>
      <c r="O218" s="226"/>
    </row>
    <row r="219" spans="1:80">
      <c r="A219" s="227">
        <v>63</v>
      </c>
      <c r="B219" s="228" t="s">
        <v>360</v>
      </c>
      <c r="C219" s="229" t="s">
        <v>361</v>
      </c>
      <c r="D219" s="230" t="s">
        <v>1492</v>
      </c>
      <c r="E219" s="231">
        <v>13.3858</v>
      </c>
      <c r="F219" s="231"/>
      <c r="G219" s="232">
        <f>E219*F219</f>
        <v>0</v>
      </c>
      <c r="H219" s="233">
        <v>1.5699999999999999E-2</v>
      </c>
      <c r="I219" s="234">
        <f>E219*H219</f>
        <v>0.21015705999999998</v>
      </c>
      <c r="J219" s="233">
        <v>0</v>
      </c>
      <c r="K219" s="234">
        <f>E219*J219</f>
        <v>0</v>
      </c>
      <c r="O219" s="226">
        <v>2</v>
      </c>
      <c r="AA219" s="199">
        <v>1</v>
      </c>
      <c r="AB219" s="199">
        <v>1</v>
      </c>
      <c r="AC219" s="199">
        <v>1</v>
      </c>
      <c r="AZ219" s="199">
        <v>1</v>
      </c>
      <c r="BA219" s="199">
        <f>IF(AZ219=1,G219,0)</f>
        <v>0</v>
      </c>
      <c r="BB219" s="199">
        <f>IF(AZ219=2,G219,0)</f>
        <v>0</v>
      </c>
      <c r="BC219" s="199">
        <f>IF(AZ219=3,G219,0)</f>
        <v>0</v>
      </c>
      <c r="BD219" s="199">
        <f>IF(AZ219=4,G219,0)</f>
        <v>0</v>
      </c>
      <c r="BE219" s="199">
        <f>IF(AZ219=5,G219,0)</f>
        <v>0</v>
      </c>
      <c r="CA219" s="226">
        <v>1</v>
      </c>
      <c r="CB219" s="226">
        <v>1</v>
      </c>
    </row>
    <row r="220" spans="1:80" ht="22.5">
      <c r="A220" s="235"/>
      <c r="B220" s="239"/>
      <c r="C220" s="635" t="s">
        <v>362</v>
      </c>
      <c r="D220" s="636"/>
      <c r="E220" s="240">
        <v>3.7035999999999998</v>
      </c>
      <c r="F220" s="241"/>
      <c r="G220" s="242"/>
      <c r="H220" s="243"/>
      <c r="I220" s="237"/>
      <c r="J220" s="244"/>
      <c r="K220" s="237"/>
      <c r="M220" s="238" t="s">
        <v>362</v>
      </c>
      <c r="O220" s="226"/>
    </row>
    <row r="221" spans="1:80" ht="33.75">
      <c r="A221" s="235"/>
      <c r="B221" s="239"/>
      <c r="C221" s="635" t="s">
        <v>363</v>
      </c>
      <c r="D221" s="636"/>
      <c r="E221" s="240">
        <v>6.9347000000000003</v>
      </c>
      <c r="F221" s="241"/>
      <c r="G221" s="242"/>
      <c r="H221" s="243"/>
      <c r="I221" s="237"/>
      <c r="J221" s="244"/>
      <c r="K221" s="237"/>
      <c r="M221" s="238" t="s">
        <v>363</v>
      </c>
      <c r="O221" s="226"/>
    </row>
    <row r="222" spans="1:80">
      <c r="A222" s="235"/>
      <c r="B222" s="239"/>
      <c r="C222" s="635" t="s">
        <v>364</v>
      </c>
      <c r="D222" s="636"/>
      <c r="E222" s="240">
        <v>2.7475000000000001</v>
      </c>
      <c r="F222" s="241"/>
      <c r="G222" s="242"/>
      <c r="H222" s="243"/>
      <c r="I222" s="237"/>
      <c r="J222" s="244"/>
      <c r="K222" s="237"/>
      <c r="M222" s="238" t="s">
        <v>364</v>
      </c>
      <c r="O222" s="226"/>
    </row>
    <row r="223" spans="1:80">
      <c r="A223" s="227">
        <v>64</v>
      </c>
      <c r="B223" s="228" t="s">
        <v>365</v>
      </c>
      <c r="C223" s="229" t="s">
        <v>366</v>
      </c>
      <c r="D223" s="230" t="s">
        <v>1492</v>
      </c>
      <c r="E223" s="231">
        <v>13.3858</v>
      </c>
      <c r="F223" s="231"/>
      <c r="G223" s="232">
        <f>E223*F223</f>
        <v>0</v>
      </c>
      <c r="H223" s="233">
        <v>0</v>
      </c>
      <c r="I223" s="234">
        <f>E223*H223</f>
        <v>0</v>
      </c>
      <c r="J223" s="233">
        <v>0</v>
      </c>
      <c r="K223" s="234">
        <f>E223*J223</f>
        <v>0</v>
      </c>
      <c r="O223" s="226">
        <v>2</v>
      </c>
      <c r="AA223" s="199">
        <v>1</v>
      </c>
      <c r="AB223" s="199">
        <v>1</v>
      </c>
      <c r="AC223" s="199">
        <v>1</v>
      </c>
      <c r="AZ223" s="199">
        <v>1</v>
      </c>
      <c r="BA223" s="199">
        <f>IF(AZ223=1,G223,0)</f>
        <v>0</v>
      </c>
      <c r="BB223" s="199">
        <f>IF(AZ223=2,G223,0)</f>
        <v>0</v>
      </c>
      <c r="BC223" s="199">
        <f>IF(AZ223=3,G223,0)</f>
        <v>0</v>
      </c>
      <c r="BD223" s="199">
        <f>IF(AZ223=4,G223,0)</f>
        <v>0</v>
      </c>
      <c r="BE223" s="199">
        <f>IF(AZ223=5,G223,0)</f>
        <v>0</v>
      </c>
      <c r="CA223" s="226">
        <v>1</v>
      </c>
      <c r="CB223" s="226">
        <v>1</v>
      </c>
    </row>
    <row r="224" spans="1:80">
      <c r="A224" s="235"/>
      <c r="B224" s="239"/>
      <c r="C224" s="635" t="s">
        <v>367</v>
      </c>
      <c r="D224" s="636"/>
      <c r="E224" s="240">
        <v>13.3858</v>
      </c>
      <c r="F224" s="241"/>
      <c r="G224" s="242"/>
      <c r="H224" s="243"/>
      <c r="I224" s="237"/>
      <c r="J224" s="244"/>
      <c r="K224" s="237"/>
      <c r="M224" s="265">
        <v>133858</v>
      </c>
      <c r="O224" s="226"/>
    </row>
    <row r="225" spans="1:80" ht="22.5">
      <c r="A225" s="227">
        <v>65</v>
      </c>
      <c r="B225" s="228" t="s">
        <v>368</v>
      </c>
      <c r="C225" s="229" t="s">
        <v>369</v>
      </c>
      <c r="D225" s="230" t="s">
        <v>1576</v>
      </c>
      <c r="E225" s="231">
        <v>18.938099999999999</v>
      </c>
      <c r="F225" s="231"/>
      <c r="G225" s="232">
        <f>E225*F225</f>
        <v>0</v>
      </c>
      <c r="H225" s="233">
        <v>1.02139</v>
      </c>
      <c r="I225" s="234">
        <f>E225*H225</f>
        <v>19.343185958999999</v>
      </c>
      <c r="J225" s="233">
        <v>0</v>
      </c>
      <c r="K225" s="234">
        <f>E225*J225</f>
        <v>0</v>
      </c>
      <c r="O225" s="226">
        <v>2</v>
      </c>
      <c r="AA225" s="199">
        <v>1</v>
      </c>
      <c r="AB225" s="199">
        <v>1</v>
      </c>
      <c r="AC225" s="199">
        <v>1</v>
      </c>
      <c r="AZ225" s="199">
        <v>1</v>
      </c>
      <c r="BA225" s="199">
        <f>IF(AZ225=1,G225,0)</f>
        <v>0</v>
      </c>
      <c r="BB225" s="199">
        <f>IF(AZ225=2,G225,0)</f>
        <v>0</v>
      </c>
      <c r="BC225" s="199">
        <f>IF(AZ225=3,G225,0)</f>
        <v>0</v>
      </c>
      <c r="BD225" s="199">
        <f>IF(AZ225=4,G225,0)</f>
        <v>0</v>
      </c>
      <c r="BE225" s="199">
        <f>IF(AZ225=5,G225,0)</f>
        <v>0</v>
      </c>
      <c r="CA225" s="226">
        <v>1</v>
      </c>
      <c r="CB225" s="226">
        <v>1</v>
      </c>
    </row>
    <row r="226" spans="1:80">
      <c r="A226" s="235"/>
      <c r="B226" s="239"/>
      <c r="C226" s="635" t="s">
        <v>370</v>
      </c>
      <c r="D226" s="636"/>
      <c r="E226" s="240">
        <v>10.7684</v>
      </c>
      <c r="F226" s="241"/>
      <c r="G226" s="242"/>
      <c r="H226" s="243"/>
      <c r="I226" s="237"/>
      <c r="J226" s="244"/>
      <c r="K226" s="237"/>
      <c r="M226" s="238" t="s">
        <v>370</v>
      </c>
      <c r="O226" s="226"/>
    </row>
    <row r="227" spans="1:80">
      <c r="A227" s="235"/>
      <c r="B227" s="239"/>
      <c r="C227" s="635" t="s">
        <v>371</v>
      </c>
      <c r="D227" s="636"/>
      <c r="E227" s="240">
        <v>8.1697000000000006</v>
      </c>
      <c r="F227" s="241"/>
      <c r="G227" s="242"/>
      <c r="H227" s="243"/>
      <c r="I227" s="237"/>
      <c r="J227" s="244"/>
      <c r="K227" s="237"/>
      <c r="M227" s="238" t="s">
        <v>371</v>
      </c>
      <c r="O227" s="226"/>
    </row>
    <row r="228" spans="1:80" ht="22.5">
      <c r="A228" s="227">
        <v>66</v>
      </c>
      <c r="B228" s="228" t="s">
        <v>372</v>
      </c>
      <c r="C228" s="229" t="s">
        <v>373</v>
      </c>
      <c r="D228" s="230" t="s">
        <v>1576</v>
      </c>
      <c r="E228" s="231">
        <v>3.3702000000000001</v>
      </c>
      <c r="F228" s="231"/>
      <c r="G228" s="232">
        <f>E228*F228</f>
        <v>0</v>
      </c>
      <c r="H228" s="233">
        <v>1.04548</v>
      </c>
      <c r="I228" s="234">
        <f>E228*H228</f>
        <v>3.5234766959999999</v>
      </c>
      <c r="J228" s="233">
        <v>0</v>
      </c>
      <c r="K228" s="234">
        <f>E228*J228</f>
        <v>0</v>
      </c>
      <c r="O228" s="226">
        <v>2</v>
      </c>
      <c r="AA228" s="199">
        <v>1</v>
      </c>
      <c r="AB228" s="199">
        <v>1</v>
      </c>
      <c r="AC228" s="199">
        <v>1</v>
      </c>
      <c r="AZ228" s="199">
        <v>1</v>
      </c>
      <c r="BA228" s="199">
        <f>IF(AZ228=1,G228,0)</f>
        <v>0</v>
      </c>
      <c r="BB228" s="199">
        <f>IF(AZ228=2,G228,0)</f>
        <v>0</v>
      </c>
      <c r="BC228" s="199">
        <f>IF(AZ228=3,G228,0)</f>
        <v>0</v>
      </c>
      <c r="BD228" s="199">
        <f>IF(AZ228=4,G228,0)</f>
        <v>0</v>
      </c>
      <c r="BE228" s="199">
        <f>IF(AZ228=5,G228,0)</f>
        <v>0</v>
      </c>
      <c r="CA228" s="226">
        <v>1</v>
      </c>
      <c r="CB228" s="226">
        <v>1</v>
      </c>
    </row>
    <row r="229" spans="1:80">
      <c r="A229" s="235"/>
      <c r="B229" s="239"/>
      <c r="C229" s="635" t="s">
        <v>374</v>
      </c>
      <c r="D229" s="636"/>
      <c r="E229" s="240">
        <v>1.4336</v>
      </c>
      <c r="F229" s="241"/>
      <c r="G229" s="242"/>
      <c r="H229" s="243"/>
      <c r="I229" s="237"/>
      <c r="J229" s="244"/>
      <c r="K229" s="237"/>
      <c r="M229" s="238" t="s">
        <v>374</v>
      </c>
      <c r="O229" s="226"/>
    </row>
    <row r="230" spans="1:80">
      <c r="A230" s="235"/>
      <c r="B230" s="239"/>
      <c r="C230" s="635" t="s">
        <v>375</v>
      </c>
      <c r="D230" s="636"/>
      <c r="E230" s="240">
        <v>1.9366000000000001</v>
      </c>
      <c r="F230" s="241"/>
      <c r="G230" s="242"/>
      <c r="H230" s="243"/>
      <c r="I230" s="237"/>
      <c r="J230" s="244"/>
      <c r="K230" s="237"/>
      <c r="M230" s="238" t="s">
        <v>375</v>
      </c>
      <c r="O230" s="226"/>
    </row>
    <row r="231" spans="1:80" ht="22.5">
      <c r="A231" s="227">
        <v>67</v>
      </c>
      <c r="B231" s="228" t="s">
        <v>376</v>
      </c>
      <c r="C231" s="229" t="s">
        <v>377</v>
      </c>
      <c r="D231" s="230" t="s">
        <v>1576</v>
      </c>
      <c r="E231" s="231">
        <v>0.46899999999999997</v>
      </c>
      <c r="F231" s="231"/>
      <c r="G231" s="232">
        <f>E231*F231</f>
        <v>0</v>
      </c>
      <c r="H231" s="233">
        <v>1.0543800000000001</v>
      </c>
      <c r="I231" s="234">
        <f>E231*H231</f>
        <v>0.49450421999999999</v>
      </c>
      <c r="J231" s="233">
        <v>0</v>
      </c>
      <c r="K231" s="234">
        <f>E231*J231</f>
        <v>0</v>
      </c>
      <c r="O231" s="226">
        <v>2</v>
      </c>
      <c r="AA231" s="199">
        <v>1</v>
      </c>
      <c r="AB231" s="199">
        <v>1</v>
      </c>
      <c r="AC231" s="199">
        <v>1</v>
      </c>
      <c r="AZ231" s="199">
        <v>1</v>
      </c>
      <c r="BA231" s="199">
        <f>IF(AZ231=1,G231,0)</f>
        <v>0</v>
      </c>
      <c r="BB231" s="199">
        <f>IF(AZ231=2,G231,0)</f>
        <v>0</v>
      </c>
      <c r="BC231" s="199">
        <f>IF(AZ231=3,G231,0)</f>
        <v>0</v>
      </c>
      <c r="BD231" s="199">
        <f>IF(AZ231=4,G231,0)</f>
        <v>0</v>
      </c>
      <c r="BE231" s="199">
        <f>IF(AZ231=5,G231,0)</f>
        <v>0</v>
      </c>
      <c r="CA231" s="226">
        <v>1</v>
      </c>
      <c r="CB231" s="226">
        <v>1</v>
      </c>
    </row>
    <row r="232" spans="1:80">
      <c r="A232" s="235"/>
      <c r="B232" s="239"/>
      <c r="C232" s="635" t="s">
        <v>378</v>
      </c>
      <c r="D232" s="636"/>
      <c r="E232" s="240">
        <v>0.23449999999999999</v>
      </c>
      <c r="F232" s="241"/>
      <c r="G232" s="242"/>
      <c r="H232" s="243"/>
      <c r="I232" s="237"/>
      <c r="J232" s="244"/>
      <c r="K232" s="237"/>
      <c r="M232" s="238" t="s">
        <v>378</v>
      </c>
      <c r="O232" s="226"/>
    </row>
    <row r="233" spans="1:80">
      <c r="A233" s="235"/>
      <c r="B233" s="239"/>
      <c r="C233" s="635" t="s">
        <v>379</v>
      </c>
      <c r="D233" s="636"/>
      <c r="E233" s="240">
        <v>0.23449999999999999</v>
      </c>
      <c r="F233" s="241"/>
      <c r="G233" s="242"/>
      <c r="H233" s="243"/>
      <c r="I233" s="237"/>
      <c r="J233" s="244"/>
      <c r="K233" s="237"/>
      <c r="M233" s="238" t="s">
        <v>379</v>
      </c>
      <c r="O233" s="226"/>
    </row>
    <row r="234" spans="1:80" ht="22.5">
      <c r="A234" s="227">
        <v>68</v>
      </c>
      <c r="B234" s="228" t="s">
        <v>380</v>
      </c>
      <c r="C234" s="229" t="s">
        <v>381</v>
      </c>
      <c r="D234" s="230" t="s">
        <v>1576</v>
      </c>
      <c r="E234" s="231">
        <v>4.7041000000000004</v>
      </c>
      <c r="F234" s="231"/>
      <c r="G234" s="232">
        <f>E234*F234</f>
        <v>0</v>
      </c>
      <c r="H234" s="233">
        <v>1.0547200000000001</v>
      </c>
      <c r="I234" s="234">
        <f>E234*H234</f>
        <v>4.961508352000001</v>
      </c>
      <c r="J234" s="233">
        <v>0</v>
      </c>
      <c r="K234" s="234">
        <f>E234*J234</f>
        <v>0</v>
      </c>
      <c r="O234" s="226">
        <v>2</v>
      </c>
      <c r="AA234" s="199">
        <v>1</v>
      </c>
      <c r="AB234" s="199">
        <v>1</v>
      </c>
      <c r="AC234" s="199">
        <v>1</v>
      </c>
      <c r="AZ234" s="199">
        <v>1</v>
      </c>
      <c r="BA234" s="199">
        <f>IF(AZ234=1,G234,0)</f>
        <v>0</v>
      </c>
      <c r="BB234" s="199">
        <f>IF(AZ234=2,G234,0)</f>
        <v>0</v>
      </c>
      <c r="BC234" s="199">
        <f>IF(AZ234=3,G234,0)</f>
        <v>0</v>
      </c>
      <c r="BD234" s="199">
        <f>IF(AZ234=4,G234,0)</f>
        <v>0</v>
      </c>
      <c r="BE234" s="199">
        <f>IF(AZ234=5,G234,0)</f>
        <v>0</v>
      </c>
      <c r="CA234" s="226">
        <v>1</v>
      </c>
      <c r="CB234" s="226">
        <v>1</v>
      </c>
    </row>
    <row r="235" spans="1:80">
      <c r="A235" s="235"/>
      <c r="B235" s="239"/>
      <c r="C235" s="635" t="s">
        <v>382</v>
      </c>
      <c r="D235" s="636"/>
      <c r="E235" s="240">
        <v>2.0550000000000002</v>
      </c>
      <c r="F235" s="241"/>
      <c r="G235" s="242"/>
      <c r="H235" s="243"/>
      <c r="I235" s="237"/>
      <c r="J235" s="244"/>
      <c r="K235" s="237"/>
      <c r="M235" s="238" t="s">
        <v>382</v>
      </c>
      <c r="O235" s="226"/>
    </row>
    <row r="236" spans="1:80">
      <c r="A236" s="235"/>
      <c r="B236" s="239"/>
      <c r="C236" s="635" t="s">
        <v>383</v>
      </c>
      <c r="D236" s="636"/>
      <c r="E236" s="240">
        <v>2.6490999999999998</v>
      </c>
      <c r="F236" s="241"/>
      <c r="G236" s="242"/>
      <c r="H236" s="243"/>
      <c r="I236" s="237"/>
      <c r="J236" s="244"/>
      <c r="K236" s="237"/>
      <c r="M236" s="238" t="s">
        <v>383</v>
      </c>
      <c r="O236" s="226"/>
    </row>
    <row r="237" spans="1:80">
      <c r="A237" s="227">
        <v>69</v>
      </c>
      <c r="B237" s="228" t="s">
        <v>384</v>
      </c>
      <c r="C237" s="229" t="s">
        <v>385</v>
      </c>
      <c r="D237" s="230" t="s">
        <v>1522</v>
      </c>
      <c r="E237" s="231">
        <v>13</v>
      </c>
      <c r="F237" s="231"/>
      <c r="G237" s="232">
        <f>E237*F237</f>
        <v>0</v>
      </c>
      <c r="H237" s="233">
        <v>2.1700000000000001E-3</v>
      </c>
      <c r="I237" s="234">
        <f>E237*H237</f>
        <v>2.8209999999999999E-2</v>
      </c>
      <c r="J237" s="233">
        <v>0</v>
      </c>
      <c r="K237" s="234">
        <f>E237*J237</f>
        <v>0</v>
      </c>
      <c r="O237" s="226">
        <v>2</v>
      </c>
      <c r="AA237" s="199">
        <v>1</v>
      </c>
      <c r="AB237" s="199">
        <v>1</v>
      </c>
      <c r="AC237" s="199">
        <v>1</v>
      </c>
      <c r="AZ237" s="199">
        <v>1</v>
      </c>
      <c r="BA237" s="199">
        <f>IF(AZ237=1,G237,0)</f>
        <v>0</v>
      </c>
      <c r="BB237" s="199">
        <f>IF(AZ237=2,G237,0)</f>
        <v>0</v>
      </c>
      <c r="BC237" s="199">
        <f>IF(AZ237=3,G237,0)</f>
        <v>0</v>
      </c>
      <c r="BD237" s="199">
        <f>IF(AZ237=4,G237,0)</f>
        <v>0</v>
      </c>
      <c r="BE237" s="199">
        <f>IF(AZ237=5,G237,0)</f>
        <v>0</v>
      </c>
      <c r="CA237" s="226">
        <v>1</v>
      </c>
      <c r="CB237" s="226">
        <v>1</v>
      </c>
    </row>
    <row r="238" spans="1:80">
      <c r="A238" s="235"/>
      <c r="B238" s="239"/>
      <c r="C238" s="635" t="s">
        <v>386</v>
      </c>
      <c r="D238" s="636"/>
      <c r="E238" s="240">
        <v>8</v>
      </c>
      <c r="F238" s="241"/>
      <c r="G238" s="242"/>
      <c r="H238" s="243"/>
      <c r="I238" s="237"/>
      <c r="J238" s="244"/>
      <c r="K238" s="237"/>
      <c r="M238" s="238" t="s">
        <v>386</v>
      </c>
      <c r="O238" s="226"/>
    </row>
    <row r="239" spans="1:80">
      <c r="A239" s="235"/>
      <c r="B239" s="239"/>
      <c r="C239" s="635" t="s">
        <v>387</v>
      </c>
      <c r="D239" s="636"/>
      <c r="E239" s="240">
        <v>5</v>
      </c>
      <c r="F239" s="241"/>
      <c r="G239" s="242"/>
      <c r="H239" s="243"/>
      <c r="I239" s="237"/>
      <c r="J239" s="244"/>
      <c r="K239" s="237"/>
      <c r="M239" s="238" t="s">
        <v>387</v>
      </c>
      <c r="O239" s="226"/>
    </row>
    <row r="240" spans="1:80">
      <c r="A240" s="227">
        <v>70</v>
      </c>
      <c r="B240" s="228" t="s">
        <v>388</v>
      </c>
      <c r="C240" s="229" t="s">
        <v>389</v>
      </c>
      <c r="D240" s="230" t="s">
        <v>1526</v>
      </c>
      <c r="E240" s="231">
        <v>26.124600000000001</v>
      </c>
      <c r="F240" s="231"/>
      <c r="G240" s="232">
        <f>E240*F240</f>
        <v>0</v>
      </c>
      <c r="H240" s="233">
        <v>2.5250699999999999</v>
      </c>
      <c r="I240" s="234">
        <f>E240*H240</f>
        <v>65.966443721999994</v>
      </c>
      <c r="J240" s="233">
        <v>0</v>
      </c>
      <c r="K240" s="234">
        <f>E240*J240</f>
        <v>0</v>
      </c>
      <c r="O240" s="226">
        <v>2</v>
      </c>
      <c r="AA240" s="199">
        <v>1</v>
      </c>
      <c r="AB240" s="199">
        <v>1</v>
      </c>
      <c r="AC240" s="199">
        <v>1</v>
      </c>
      <c r="AZ240" s="199">
        <v>1</v>
      </c>
      <c r="BA240" s="199">
        <f>IF(AZ240=1,G240,0)</f>
        <v>0</v>
      </c>
      <c r="BB240" s="199">
        <f>IF(AZ240=2,G240,0)</f>
        <v>0</v>
      </c>
      <c r="BC240" s="199">
        <f>IF(AZ240=3,G240,0)</f>
        <v>0</v>
      </c>
      <c r="BD240" s="199">
        <f>IF(AZ240=4,G240,0)</f>
        <v>0</v>
      </c>
      <c r="BE240" s="199">
        <f>IF(AZ240=5,G240,0)</f>
        <v>0</v>
      </c>
      <c r="CA240" s="226">
        <v>1</v>
      </c>
      <c r="CB240" s="226">
        <v>1</v>
      </c>
    </row>
    <row r="241" spans="1:80">
      <c r="A241" s="235"/>
      <c r="B241" s="239"/>
      <c r="C241" s="635" t="s">
        <v>390</v>
      </c>
      <c r="D241" s="636"/>
      <c r="E241" s="240">
        <v>6.7830000000000004</v>
      </c>
      <c r="F241" s="241"/>
      <c r="G241" s="242"/>
      <c r="H241" s="243"/>
      <c r="I241" s="237"/>
      <c r="J241" s="244"/>
      <c r="K241" s="237"/>
      <c r="M241" s="238" t="s">
        <v>390</v>
      </c>
      <c r="O241" s="226"/>
    </row>
    <row r="242" spans="1:80">
      <c r="A242" s="235"/>
      <c r="B242" s="239"/>
      <c r="C242" s="635" t="s">
        <v>391</v>
      </c>
      <c r="D242" s="636"/>
      <c r="E242" s="240">
        <v>6.7830000000000004</v>
      </c>
      <c r="F242" s="241"/>
      <c r="G242" s="242"/>
      <c r="H242" s="243"/>
      <c r="I242" s="237"/>
      <c r="J242" s="244"/>
      <c r="K242" s="237"/>
      <c r="M242" s="238" t="s">
        <v>391</v>
      </c>
      <c r="O242" s="226"/>
    </row>
    <row r="243" spans="1:80">
      <c r="A243" s="235"/>
      <c r="B243" s="239"/>
      <c r="C243" s="635" t="s">
        <v>392</v>
      </c>
      <c r="D243" s="636"/>
      <c r="E243" s="240">
        <v>4.8600000000000003</v>
      </c>
      <c r="F243" s="241"/>
      <c r="G243" s="242"/>
      <c r="H243" s="243"/>
      <c r="I243" s="237"/>
      <c r="J243" s="244"/>
      <c r="K243" s="237"/>
      <c r="M243" s="238" t="s">
        <v>392</v>
      </c>
      <c r="O243" s="226"/>
    </row>
    <row r="244" spans="1:80">
      <c r="A244" s="235"/>
      <c r="B244" s="239"/>
      <c r="C244" s="635" t="s">
        <v>393</v>
      </c>
      <c r="D244" s="636"/>
      <c r="E244" s="240">
        <v>0.63</v>
      </c>
      <c r="F244" s="241"/>
      <c r="G244" s="242"/>
      <c r="H244" s="243"/>
      <c r="I244" s="237"/>
      <c r="J244" s="244"/>
      <c r="K244" s="237"/>
      <c r="M244" s="238" t="s">
        <v>393</v>
      </c>
      <c r="O244" s="226"/>
    </row>
    <row r="245" spans="1:80">
      <c r="A245" s="235"/>
      <c r="B245" s="239"/>
      <c r="C245" s="635" t="s">
        <v>394</v>
      </c>
      <c r="D245" s="636"/>
      <c r="E245" s="240">
        <v>2.2320000000000002</v>
      </c>
      <c r="F245" s="241"/>
      <c r="G245" s="242"/>
      <c r="H245" s="243"/>
      <c r="I245" s="237"/>
      <c r="J245" s="244"/>
      <c r="K245" s="237"/>
      <c r="M245" s="238" t="s">
        <v>394</v>
      </c>
      <c r="O245" s="226"/>
    </row>
    <row r="246" spans="1:80">
      <c r="A246" s="235"/>
      <c r="B246" s="239"/>
      <c r="C246" s="635" t="s">
        <v>395</v>
      </c>
      <c r="D246" s="636"/>
      <c r="E246" s="240">
        <v>0.9</v>
      </c>
      <c r="F246" s="241"/>
      <c r="G246" s="242"/>
      <c r="H246" s="243"/>
      <c r="I246" s="237"/>
      <c r="J246" s="244"/>
      <c r="K246" s="237"/>
      <c r="M246" s="238" t="s">
        <v>395</v>
      </c>
      <c r="O246" s="226"/>
    </row>
    <row r="247" spans="1:80">
      <c r="A247" s="235"/>
      <c r="B247" s="239"/>
      <c r="C247" s="635" t="s">
        <v>396</v>
      </c>
      <c r="D247" s="636"/>
      <c r="E247" s="240">
        <v>3.9365999999999999</v>
      </c>
      <c r="F247" s="241"/>
      <c r="G247" s="242"/>
      <c r="H247" s="243"/>
      <c r="I247" s="237"/>
      <c r="J247" s="244"/>
      <c r="K247" s="237"/>
      <c r="M247" s="238" t="s">
        <v>396</v>
      </c>
      <c r="O247" s="226"/>
    </row>
    <row r="248" spans="1:80">
      <c r="A248" s="227">
        <v>71</v>
      </c>
      <c r="B248" s="228" t="s">
        <v>397</v>
      </c>
      <c r="C248" s="229" t="s">
        <v>398</v>
      </c>
      <c r="D248" s="230" t="s">
        <v>1492</v>
      </c>
      <c r="E248" s="231">
        <v>228.93</v>
      </c>
      <c r="F248" s="231"/>
      <c r="G248" s="232">
        <f>E248*F248</f>
        <v>0</v>
      </c>
      <c r="H248" s="233">
        <v>5.7700000000000001E-2</v>
      </c>
      <c r="I248" s="234">
        <f>E248*H248</f>
        <v>13.209261000000001</v>
      </c>
      <c r="J248" s="233">
        <v>0</v>
      </c>
      <c r="K248" s="234">
        <f>E248*J248</f>
        <v>0</v>
      </c>
      <c r="O248" s="226">
        <v>2</v>
      </c>
      <c r="AA248" s="199">
        <v>1</v>
      </c>
      <c r="AB248" s="199">
        <v>1</v>
      </c>
      <c r="AC248" s="199">
        <v>1</v>
      </c>
      <c r="AZ248" s="199">
        <v>1</v>
      </c>
      <c r="BA248" s="199">
        <f>IF(AZ248=1,G248,0)</f>
        <v>0</v>
      </c>
      <c r="BB248" s="199">
        <f>IF(AZ248=2,G248,0)</f>
        <v>0</v>
      </c>
      <c r="BC248" s="199">
        <f>IF(AZ248=3,G248,0)</f>
        <v>0</v>
      </c>
      <c r="BD248" s="199">
        <f>IF(AZ248=4,G248,0)</f>
        <v>0</v>
      </c>
      <c r="BE248" s="199">
        <f>IF(AZ248=5,G248,0)</f>
        <v>0</v>
      </c>
      <c r="CA248" s="226">
        <v>1</v>
      </c>
      <c r="CB248" s="226">
        <v>1</v>
      </c>
    </row>
    <row r="249" spans="1:80">
      <c r="A249" s="235"/>
      <c r="B249" s="239"/>
      <c r="C249" s="635" t="s">
        <v>399</v>
      </c>
      <c r="D249" s="636"/>
      <c r="E249" s="240">
        <v>58.14</v>
      </c>
      <c r="F249" s="241"/>
      <c r="G249" s="242"/>
      <c r="H249" s="243"/>
      <c r="I249" s="237"/>
      <c r="J249" s="244"/>
      <c r="K249" s="237"/>
      <c r="M249" s="238" t="s">
        <v>399</v>
      </c>
      <c r="O249" s="226"/>
    </row>
    <row r="250" spans="1:80">
      <c r="A250" s="235"/>
      <c r="B250" s="239"/>
      <c r="C250" s="635" t="s">
        <v>400</v>
      </c>
      <c r="D250" s="636"/>
      <c r="E250" s="240">
        <v>58.14</v>
      </c>
      <c r="F250" s="241"/>
      <c r="G250" s="242"/>
      <c r="H250" s="243"/>
      <c r="I250" s="237"/>
      <c r="J250" s="244"/>
      <c r="K250" s="237"/>
      <c r="M250" s="238" t="s">
        <v>400</v>
      </c>
      <c r="O250" s="226"/>
    </row>
    <row r="251" spans="1:80" ht="22.5">
      <c r="A251" s="235"/>
      <c r="B251" s="239"/>
      <c r="C251" s="635" t="s">
        <v>401</v>
      </c>
      <c r="D251" s="636"/>
      <c r="E251" s="240">
        <v>40.35</v>
      </c>
      <c r="F251" s="241"/>
      <c r="G251" s="242"/>
      <c r="H251" s="243"/>
      <c r="I251" s="237"/>
      <c r="J251" s="244"/>
      <c r="K251" s="237"/>
      <c r="M251" s="238" t="s">
        <v>401</v>
      </c>
      <c r="O251" s="226"/>
    </row>
    <row r="252" spans="1:80" ht="22.5">
      <c r="A252" s="235"/>
      <c r="B252" s="239"/>
      <c r="C252" s="635" t="s">
        <v>402</v>
      </c>
      <c r="D252" s="636"/>
      <c r="E252" s="240">
        <v>5.61</v>
      </c>
      <c r="F252" s="241"/>
      <c r="G252" s="242"/>
      <c r="H252" s="243"/>
      <c r="I252" s="237"/>
      <c r="J252" s="244"/>
      <c r="K252" s="237"/>
      <c r="M252" s="238" t="s">
        <v>402</v>
      </c>
      <c r="O252" s="226"/>
    </row>
    <row r="253" spans="1:80" ht="22.5">
      <c r="A253" s="235"/>
      <c r="B253" s="239"/>
      <c r="C253" s="635" t="s">
        <v>403</v>
      </c>
      <c r="D253" s="636"/>
      <c r="E253" s="240">
        <v>23.76</v>
      </c>
      <c r="F253" s="241"/>
      <c r="G253" s="242"/>
      <c r="H253" s="243"/>
      <c r="I253" s="237"/>
      <c r="J253" s="244"/>
      <c r="K253" s="237"/>
      <c r="M253" s="238" t="s">
        <v>403</v>
      </c>
      <c r="O253" s="226"/>
    </row>
    <row r="254" spans="1:80" ht="22.5">
      <c r="A254" s="235"/>
      <c r="B254" s="239"/>
      <c r="C254" s="635" t="s">
        <v>404</v>
      </c>
      <c r="D254" s="636"/>
      <c r="E254" s="240">
        <v>9.7200000000000006</v>
      </c>
      <c r="F254" s="241"/>
      <c r="G254" s="242"/>
      <c r="H254" s="243"/>
      <c r="I254" s="237"/>
      <c r="J254" s="244"/>
      <c r="K254" s="237"/>
      <c r="M254" s="238" t="s">
        <v>404</v>
      </c>
      <c r="O254" s="226"/>
    </row>
    <row r="255" spans="1:80">
      <c r="A255" s="235"/>
      <c r="B255" s="239"/>
      <c r="C255" s="635" t="s">
        <v>405</v>
      </c>
      <c r="D255" s="636"/>
      <c r="E255" s="240">
        <v>33.21</v>
      </c>
      <c r="F255" s="241"/>
      <c r="G255" s="242"/>
      <c r="H255" s="243"/>
      <c r="I255" s="237"/>
      <c r="J255" s="244"/>
      <c r="K255" s="237"/>
      <c r="M255" s="238" t="s">
        <v>405</v>
      </c>
      <c r="O255" s="226"/>
    </row>
    <row r="256" spans="1:80">
      <c r="A256" s="227">
        <v>72</v>
      </c>
      <c r="B256" s="228" t="s">
        <v>406</v>
      </c>
      <c r="C256" s="229" t="s">
        <v>407</v>
      </c>
      <c r="D256" s="230" t="s">
        <v>1492</v>
      </c>
      <c r="E256" s="231">
        <v>228.93</v>
      </c>
      <c r="F256" s="231"/>
      <c r="G256" s="232">
        <f>E256*F256</f>
        <v>0</v>
      </c>
      <c r="H256" s="233">
        <v>0</v>
      </c>
      <c r="I256" s="234">
        <f>E256*H256</f>
        <v>0</v>
      </c>
      <c r="J256" s="233">
        <v>0</v>
      </c>
      <c r="K256" s="234">
        <f>E256*J256</f>
        <v>0</v>
      </c>
      <c r="O256" s="226">
        <v>2</v>
      </c>
      <c r="AA256" s="199">
        <v>1</v>
      </c>
      <c r="AB256" s="199">
        <v>1</v>
      </c>
      <c r="AC256" s="199">
        <v>1</v>
      </c>
      <c r="AZ256" s="199">
        <v>1</v>
      </c>
      <c r="BA256" s="199">
        <f>IF(AZ256=1,G256,0)</f>
        <v>0</v>
      </c>
      <c r="BB256" s="199">
        <f>IF(AZ256=2,G256,0)</f>
        <v>0</v>
      </c>
      <c r="BC256" s="199">
        <f>IF(AZ256=3,G256,0)</f>
        <v>0</v>
      </c>
      <c r="BD256" s="199">
        <f>IF(AZ256=4,G256,0)</f>
        <v>0</v>
      </c>
      <c r="BE256" s="199">
        <f>IF(AZ256=5,G256,0)</f>
        <v>0</v>
      </c>
      <c r="CA256" s="226">
        <v>1</v>
      </c>
      <c r="CB256" s="226">
        <v>1</v>
      </c>
    </row>
    <row r="257" spans="1:80">
      <c r="A257" s="235"/>
      <c r="B257" s="239"/>
      <c r="C257" s="635" t="s">
        <v>408</v>
      </c>
      <c r="D257" s="636"/>
      <c r="E257" s="240">
        <v>228.93</v>
      </c>
      <c r="F257" s="241"/>
      <c r="G257" s="242"/>
      <c r="H257" s="243"/>
      <c r="I257" s="237"/>
      <c r="J257" s="244"/>
      <c r="K257" s="237"/>
      <c r="M257" s="238" t="s">
        <v>408</v>
      </c>
      <c r="O257" s="226"/>
    </row>
    <row r="258" spans="1:80">
      <c r="A258" s="227">
        <v>73</v>
      </c>
      <c r="B258" s="228" t="s">
        <v>409</v>
      </c>
      <c r="C258" s="229" t="s">
        <v>410</v>
      </c>
      <c r="D258" s="230" t="s">
        <v>1576</v>
      </c>
      <c r="E258" s="231">
        <v>3.306</v>
      </c>
      <c r="F258" s="231"/>
      <c r="G258" s="232">
        <f>E258*F258</f>
        <v>0</v>
      </c>
      <c r="H258" s="233">
        <v>1.01939</v>
      </c>
      <c r="I258" s="234">
        <f>E258*H258</f>
        <v>3.37010334</v>
      </c>
      <c r="J258" s="233">
        <v>0</v>
      </c>
      <c r="K258" s="234">
        <f>E258*J258</f>
        <v>0</v>
      </c>
      <c r="O258" s="226">
        <v>2</v>
      </c>
      <c r="AA258" s="199">
        <v>1</v>
      </c>
      <c r="AB258" s="199">
        <v>1</v>
      </c>
      <c r="AC258" s="199">
        <v>1</v>
      </c>
      <c r="AZ258" s="199">
        <v>1</v>
      </c>
      <c r="BA258" s="199">
        <f>IF(AZ258=1,G258,0)</f>
        <v>0</v>
      </c>
      <c r="BB258" s="199">
        <f>IF(AZ258=2,G258,0)</f>
        <v>0</v>
      </c>
      <c r="BC258" s="199">
        <f>IF(AZ258=3,G258,0)</f>
        <v>0</v>
      </c>
      <c r="BD258" s="199">
        <f>IF(AZ258=4,G258,0)</f>
        <v>0</v>
      </c>
      <c r="BE258" s="199">
        <f>IF(AZ258=5,G258,0)</f>
        <v>0</v>
      </c>
      <c r="CA258" s="226">
        <v>1</v>
      </c>
      <c r="CB258" s="226">
        <v>1</v>
      </c>
    </row>
    <row r="259" spans="1:80" ht="33.75">
      <c r="A259" s="235"/>
      <c r="B259" s="236"/>
      <c r="C259" s="627" t="s">
        <v>411</v>
      </c>
      <c r="D259" s="628"/>
      <c r="E259" s="628"/>
      <c r="F259" s="628"/>
      <c r="G259" s="629"/>
      <c r="I259" s="237"/>
      <c r="K259" s="237"/>
      <c r="L259" s="238" t="s">
        <v>411</v>
      </c>
      <c r="O259" s="226">
        <v>3</v>
      </c>
    </row>
    <row r="260" spans="1:80">
      <c r="A260" s="235"/>
      <c r="B260" s="239"/>
      <c r="C260" s="635" t="s">
        <v>412</v>
      </c>
      <c r="D260" s="636"/>
      <c r="E260" s="240">
        <v>1.5848</v>
      </c>
      <c r="F260" s="241"/>
      <c r="G260" s="242"/>
      <c r="H260" s="243"/>
      <c r="I260" s="237"/>
      <c r="J260" s="244"/>
      <c r="K260" s="237"/>
      <c r="M260" s="238" t="s">
        <v>412</v>
      </c>
      <c r="O260" s="226"/>
    </row>
    <row r="261" spans="1:80">
      <c r="A261" s="235"/>
      <c r="B261" s="239"/>
      <c r="C261" s="635" t="s">
        <v>413</v>
      </c>
      <c r="D261" s="636"/>
      <c r="E261" s="240">
        <v>1.7213000000000001</v>
      </c>
      <c r="F261" s="241"/>
      <c r="G261" s="242"/>
      <c r="H261" s="243"/>
      <c r="I261" s="237"/>
      <c r="J261" s="244"/>
      <c r="K261" s="237"/>
      <c r="M261" s="238" t="s">
        <v>413</v>
      </c>
      <c r="O261" s="226"/>
    </row>
    <row r="262" spans="1:80">
      <c r="A262" s="227">
        <v>74</v>
      </c>
      <c r="B262" s="228" t="s">
        <v>414</v>
      </c>
      <c r="C262" s="229" t="s">
        <v>415</v>
      </c>
      <c r="D262" s="230" t="s">
        <v>1492</v>
      </c>
      <c r="E262" s="231">
        <v>78.448999999999998</v>
      </c>
      <c r="F262" s="231"/>
      <c r="G262" s="232">
        <f>E262*F262</f>
        <v>0</v>
      </c>
      <c r="H262" s="233">
        <v>7.8200000000000006E-3</v>
      </c>
      <c r="I262" s="234">
        <f>E262*H262</f>
        <v>0.61347118</v>
      </c>
      <c r="J262" s="233">
        <v>0</v>
      </c>
      <c r="K262" s="234">
        <f>E262*J262</f>
        <v>0</v>
      </c>
      <c r="O262" s="226">
        <v>2</v>
      </c>
      <c r="AA262" s="199">
        <v>1</v>
      </c>
      <c r="AB262" s="199">
        <v>1</v>
      </c>
      <c r="AC262" s="199">
        <v>1</v>
      </c>
      <c r="AZ262" s="199">
        <v>1</v>
      </c>
      <c r="BA262" s="199">
        <f>IF(AZ262=1,G262,0)</f>
        <v>0</v>
      </c>
      <c r="BB262" s="199">
        <f>IF(AZ262=2,G262,0)</f>
        <v>0</v>
      </c>
      <c r="BC262" s="199">
        <f>IF(AZ262=3,G262,0)</f>
        <v>0</v>
      </c>
      <c r="BD262" s="199">
        <f>IF(AZ262=4,G262,0)</f>
        <v>0</v>
      </c>
      <c r="BE262" s="199">
        <f>IF(AZ262=5,G262,0)</f>
        <v>0</v>
      </c>
      <c r="CA262" s="226">
        <v>1</v>
      </c>
      <c r="CB262" s="226">
        <v>1</v>
      </c>
    </row>
    <row r="263" spans="1:80" ht="22.5">
      <c r="A263" s="235"/>
      <c r="B263" s="239"/>
      <c r="C263" s="635" t="s">
        <v>416</v>
      </c>
      <c r="D263" s="636"/>
      <c r="E263" s="240">
        <v>43.214500000000001</v>
      </c>
      <c r="F263" s="241"/>
      <c r="G263" s="242"/>
      <c r="H263" s="243"/>
      <c r="I263" s="237"/>
      <c r="J263" s="244"/>
      <c r="K263" s="237"/>
      <c r="M263" s="238" t="s">
        <v>416</v>
      </c>
      <c r="O263" s="226"/>
    </row>
    <row r="264" spans="1:80">
      <c r="A264" s="235"/>
      <c r="B264" s="239"/>
      <c r="C264" s="635" t="s">
        <v>417</v>
      </c>
      <c r="D264" s="636"/>
      <c r="E264" s="240">
        <v>35.234499999999997</v>
      </c>
      <c r="F264" s="241"/>
      <c r="G264" s="242"/>
      <c r="H264" s="243"/>
      <c r="I264" s="237"/>
      <c r="J264" s="244"/>
      <c r="K264" s="237"/>
      <c r="M264" s="238" t="s">
        <v>417</v>
      </c>
      <c r="O264" s="226"/>
    </row>
    <row r="265" spans="1:80">
      <c r="A265" s="227">
        <v>75</v>
      </c>
      <c r="B265" s="228" t="s">
        <v>418</v>
      </c>
      <c r="C265" s="229" t="s">
        <v>419</v>
      </c>
      <c r="D265" s="230" t="s">
        <v>1492</v>
      </c>
      <c r="E265" s="231">
        <v>78.448999999999998</v>
      </c>
      <c r="F265" s="231"/>
      <c r="G265" s="232">
        <f>E265*F265</f>
        <v>0</v>
      </c>
      <c r="H265" s="233">
        <v>0</v>
      </c>
      <c r="I265" s="234">
        <f>E265*H265</f>
        <v>0</v>
      </c>
      <c r="J265" s="233">
        <v>0</v>
      </c>
      <c r="K265" s="234">
        <f>E265*J265</f>
        <v>0</v>
      </c>
      <c r="O265" s="226">
        <v>2</v>
      </c>
      <c r="AA265" s="199">
        <v>1</v>
      </c>
      <c r="AB265" s="199">
        <v>1</v>
      </c>
      <c r="AC265" s="199">
        <v>1</v>
      </c>
      <c r="AZ265" s="199">
        <v>1</v>
      </c>
      <c r="BA265" s="199">
        <f>IF(AZ265=1,G265,0)</f>
        <v>0</v>
      </c>
      <c r="BB265" s="199">
        <f>IF(AZ265=2,G265,0)</f>
        <v>0</v>
      </c>
      <c r="BC265" s="199">
        <f>IF(AZ265=3,G265,0)</f>
        <v>0</v>
      </c>
      <c r="BD265" s="199">
        <f>IF(AZ265=4,G265,0)</f>
        <v>0</v>
      </c>
      <c r="BE265" s="199">
        <f>IF(AZ265=5,G265,0)</f>
        <v>0</v>
      </c>
      <c r="CA265" s="226">
        <v>1</v>
      </c>
      <c r="CB265" s="226">
        <v>1</v>
      </c>
    </row>
    <row r="266" spans="1:80">
      <c r="A266" s="235"/>
      <c r="B266" s="239"/>
      <c r="C266" s="635" t="s">
        <v>420</v>
      </c>
      <c r="D266" s="636"/>
      <c r="E266" s="240">
        <v>78.448999999999998</v>
      </c>
      <c r="F266" s="241"/>
      <c r="G266" s="242"/>
      <c r="H266" s="243"/>
      <c r="I266" s="237"/>
      <c r="J266" s="244"/>
      <c r="K266" s="237"/>
      <c r="M266" s="265">
        <v>78449</v>
      </c>
      <c r="O266" s="226"/>
    </row>
    <row r="267" spans="1:80">
      <c r="A267" s="227">
        <v>76</v>
      </c>
      <c r="B267" s="228" t="s">
        <v>421</v>
      </c>
      <c r="C267" s="229" t="s">
        <v>422</v>
      </c>
      <c r="D267" s="230" t="s">
        <v>1526</v>
      </c>
      <c r="E267" s="231">
        <v>3.1263000000000001</v>
      </c>
      <c r="F267" s="231"/>
      <c r="G267" s="232">
        <f>E267*F267</f>
        <v>0</v>
      </c>
      <c r="H267" s="233">
        <v>2.52508</v>
      </c>
      <c r="I267" s="234">
        <f>E267*H267</f>
        <v>7.8941576040000001</v>
      </c>
      <c r="J267" s="233">
        <v>0</v>
      </c>
      <c r="K267" s="234">
        <f>E267*J267</f>
        <v>0</v>
      </c>
      <c r="O267" s="226">
        <v>2</v>
      </c>
      <c r="AA267" s="199">
        <v>1</v>
      </c>
      <c r="AB267" s="199">
        <v>1</v>
      </c>
      <c r="AC267" s="199">
        <v>1</v>
      </c>
      <c r="AZ267" s="199">
        <v>1</v>
      </c>
      <c r="BA267" s="199">
        <f>IF(AZ267=1,G267,0)</f>
        <v>0</v>
      </c>
      <c r="BB267" s="199">
        <f>IF(AZ267=2,G267,0)</f>
        <v>0</v>
      </c>
      <c r="BC267" s="199">
        <f>IF(AZ267=3,G267,0)</f>
        <v>0</v>
      </c>
      <c r="BD267" s="199">
        <f>IF(AZ267=4,G267,0)</f>
        <v>0</v>
      </c>
      <c r="BE267" s="199">
        <f>IF(AZ267=5,G267,0)</f>
        <v>0</v>
      </c>
      <c r="CA267" s="226">
        <v>1</v>
      </c>
      <c r="CB267" s="226">
        <v>1</v>
      </c>
    </row>
    <row r="268" spans="1:80" ht="22.5">
      <c r="A268" s="235"/>
      <c r="B268" s="239"/>
      <c r="C268" s="635" t="s">
        <v>423</v>
      </c>
      <c r="D268" s="636"/>
      <c r="E268" s="240">
        <v>2.7423000000000002</v>
      </c>
      <c r="F268" s="241"/>
      <c r="G268" s="242"/>
      <c r="H268" s="243"/>
      <c r="I268" s="237"/>
      <c r="J268" s="244"/>
      <c r="K268" s="237"/>
      <c r="M268" s="238" t="s">
        <v>423</v>
      </c>
      <c r="O268" s="226"/>
    </row>
    <row r="269" spans="1:80">
      <c r="A269" s="235"/>
      <c r="B269" s="239"/>
      <c r="C269" s="635" t="s">
        <v>424</v>
      </c>
      <c r="D269" s="636"/>
      <c r="E269" s="240">
        <v>0.38400000000000001</v>
      </c>
      <c r="F269" s="241"/>
      <c r="G269" s="242"/>
      <c r="H269" s="243"/>
      <c r="I269" s="237"/>
      <c r="J269" s="244"/>
      <c r="K269" s="237"/>
      <c r="M269" s="238" t="s">
        <v>424</v>
      </c>
      <c r="O269" s="226"/>
    </row>
    <row r="270" spans="1:80" ht="22.5">
      <c r="A270" s="227">
        <v>77</v>
      </c>
      <c r="B270" s="228" t="s">
        <v>425</v>
      </c>
      <c r="C270" s="229" t="s">
        <v>426</v>
      </c>
      <c r="D270" s="230" t="s">
        <v>1576</v>
      </c>
      <c r="E270" s="231">
        <v>0.38300000000000001</v>
      </c>
      <c r="F270" s="231"/>
      <c r="G270" s="232">
        <f>E270*F270</f>
        <v>0</v>
      </c>
      <c r="H270" s="233">
        <v>1.02092</v>
      </c>
      <c r="I270" s="234">
        <f>E270*H270</f>
        <v>0.39101236</v>
      </c>
      <c r="J270" s="233">
        <v>0</v>
      </c>
      <c r="K270" s="234">
        <f>E270*J270</f>
        <v>0</v>
      </c>
      <c r="O270" s="226">
        <v>2</v>
      </c>
      <c r="AA270" s="199">
        <v>1</v>
      </c>
      <c r="AB270" s="199">
        <v>1</v>
      </c>
      <c r="AC270" s="199">
        <v>1</v>
      </c>
      <c r="AZ270" s="199">
        <v>1</v>
      </c>
      <c r="BA270" s="199">
        <f>IF(AZ270=1,G270,0)</f>
        <v>0</v>
      </c>
      <c r="BB270" s="199">
        <f>IF(AZ270=2,G270,0)</f>
        <v>0</v>
      </c>
      <c r="BC270" s="199">
        <f>IF(AZ270=3,G270,0)</f>
        <v>0</v>
      </c>
      <c r="BD270" s="199">
        <f>IF(AZ270=4,G270,0)</f>
        <v>0</v>
      </c>
      <c r="BE270" s="199">
        <f>IF(AZ270=5,G270,0)</f>
        <v>0</v>
      </c>
      <c r="CA270" s="226">
        <v>1</v>
      </c>
      <c r="CB270" s="226">
        <v>1</v>
      </c>
    </row>
    <row r="271" spans="1:80">
      <c r="A271" s="235"/>
      <c r="B271" s="239"/>
      <c r="C271" s="635" t="s">
        <v>427</v>
      </c>
      <c r="D271" s="636"/>
      <c r="E271" s="240">
        <v>0.35620000000000002</v>
      </c>
      <c r="F271" s="241"/>
      <c r="G271" s="242"/>
      <c r="H271" s="243"/>
      <c r="I271" s="237"/>
      <c r="J271" s="244"/>
      <c r="K271" s="237"/>
      <c r="M271" s="238" t="s">
        <v>427</v>
      </c>
      <c r="O271" s="226"/>
    </row>
    <row r="272" spans="1:80">
      <c r="A272" s="235"/>
      <c r="B272" s="239"/>
      <c r="C272" s="635" t="s">
        <v>428</v>
      </c>
      <c r="D272" s="636"/>
      <c r="E272" s="240">
        <v>2.69E-2</v>
      </c>
      <c r="F272" s="241"/>
      <c r="G272" s="242"/>
      <c r="H272" s="243"/>
      <c r="I272" s="237"/>
      <c r="J272" s="244"/>
      <c r="K272" s="237"/>
      <c r="M272" s="238" t="s">
        <v>428</v>
      </c>
      <c r="O272" s="226"/>
    </row>
    <row r="273" spans="1:80">
      <c r="A273" s="227">
        <v>78</v>
      </c>
      <c r="B273" s="228" t="s">
        <v>429</v>
      </c>
      <c r="C273" s="229" t="s">
        <v>430</v>
      </c>
      <c r="D273" s="230" t="s">
        <v>1492</v>
      </c>
      <c r="E273" s="231">
        <v>26.033999999999999</v>
      </c>
      <c r="F273" s="231"/>
      <c r="G273" s="232">
        <f>E273*F273</f>
        <v>0</v>
      </c>
      <c r="H273" s="233">
        <v>4.5969999999999997E-2</v>
      </c>
      <c r="I273" s="234">
        <f>E273*H273</f>
        <v>1.1967829799999998</v>
      </c>
      <c r="J273" s="233">
        <v>0</v>
      </c>
      <c r="K273" s="234">
        <f>E273*J273</f>
        <v>0</v>
      </c>
      <c r="O273" s="226">
        <v>2</v>
      </c>
      <c r="AA273" s="199">
        <v>1</v>
      </c>
      <c r="AB273" s="199">
        <v>1</v>
      </c>
      <c r="AC273" s="199">
        <v>1</v>
      </c>
      <c r="AZ273" s="199">
        <v>1</v>
      </c>
      <c r="BA273" s="199">
        <f>IF(AZ273=1,G273,0)</f>
        <v>0</v>
      </c>
      <c r="BB273" s="199">
        <f>IF(AZ273=2,G273,0)</f>
        <v>0</v>
      </c>
      <c r="BC273" s="199">
        <f>IF(AZ273=3,G273,0)</f>
        <v>0</v>
      </c>
      <c r="BD273" s="199">
        <f>IF(AZ273=4,G273,0)</f>
        <v>0</v>
      </c>
      <c r="BE273" s="199">
        <f>IF(AZ273=5,G273,0)</f>
        <v>0</v>
      </c>
      <c r="CA273" s="226">
        <v>1</v>
      </c>
      <c r="CB273" s="226">
        <v>1</v>
      </c>
    </row>
    <row r="274" spans="1:80">
      <c r="A274" s="235"/>
      <c r="B274" s="236"/>
      <c r="C274" s="627" t="s">
        <v>431</v>
      </c>
      <c r="D274" s="628"/>
      <c r="E274" s="628"/>
      <c r="F274" s="628"/>
      <c r="G274" s="629"/>
      <c r="I274" s="237"/>
      <c r="K274" s="237"/>
      <c r="L274" s="238" t="s">
        <v>431</v>
      </c>
      <c r="O274" s="226">
        <v>3</v>
      </c>
    </row>
    <row r="275" spans="1:80" ht="22.5">
      <c r="A275" s="235"/>
      <c r="B275" s="236"/>
      <c r="C275" s="627" t="s">
        <v>432</v>
      </c>
      <c r="D275" s="628"/>
      <c r="E275" s="628"/>
      <c r="F275" s="628"/>
      <c r="G275" s="629"/>
      <c r="I275" s="237"/>
      <c r="K275" s="237"/>
      <c r="L275" s="238" t="s">
        <v>432</v>
      </c>
      <c r="O275" s="226">
        <v>3</v>
      </c>
    </row>
    <row r="276" spans="1:80" ht="33.75">
      <c r="A276" s="235"/>
      <c r="B276" s="239"/>
      <c r="C276" s="635" t="s">
        <v>433</v>
      </c>
      <c r="D276" s="636"/>
      <c r="E276" s="240">
        <v>24.564</v>
      </c>
      <c r="F276" s="241"/>
      <c r="G276" s="242"/>
      <c r="H276" s="243"/>
      <c r="I276" s="237"/>
      <c r="J276" s="244"/>
      <c r="K276" s="237"/>
      <c r="M276" s="238" t="s">
        <v>433</v>
      </c>
      <c r="O276" s="226"/>
    </row>
    <row r="277" spans="1:80">
      <c r="A277" s="235"/>
      <c r="B277" s="239"/>
      <c r="C277" s="635" t="s">
        <v>434</v>
      </c>
      <c r="D277" s="636"/>
      <c r="E277" s="240">
        <v>1.47</v>
      </c>
      <c r="F277" s="241"/>
      <c r="G277" s="242"/>
      <c r="H277" s="243"/>
      <c r="I277" s="237"/>
      <c r="J277" s="244"/>
      <c r="K277" s="237"/>
      <c r="M277" s="238" t="s">
        <v>434</v>
      </c>
      <c r="O277" s="226"/>
    </row>
    <row r="278" spans="1:80">
      <c r="A278" s="227">
        <v>79</v>
      </c>
      <c r="B278" s="228" t="s">
        <v>435</v>
      </c>
      <c r="C278" s="229" t="s">
        <v>436</v>
      </c>
      <c r="D278" s="230" t="s">
        <v>1492</v>
      </c>
      <c r="E278" s="231">
        <v>26.033999999999999</v>
      </c>
      <c r="F278" s="231"/>
      <c r="G278" s="232">
        <f>E278*F278</f>
        <v>0</v>
      </c>
      <c r="H278" s="233">
        <v>0</v>
      </c>
      <c r="I278" s="234">
        <f>E278*H278</f>
        <v>0</v>
      </c>
      <c r="J278" s="233">
        <v>0</v>
      </c>
      <c r="K278" s="234">
        <f>E278*J278</f>
        <v>0</v>
      </c>
      <c r="O278" s="226">
        <v>2</v>
      </c>
      <c r="AA278" s="199">
        <v>1</v>
      </c>
      <c r="AB278" s="199">
        <v>1</v>
      </c>
      <c r="AC278" s="199">
        <v>1</v>
      </c>
      <c r="AZ278" s="199">
        <v>1</v>
      </c>
      <c r="BA278" s="199">
        <f>IF(AZ278=1,G278,0)</f>
        <v>0</v>
      </c>
      <c r="BB278" s="199">
        <f>IF(AZ278=2,G278,0)</f>
        <v>0</v>
      </c>
      <c r="BC278" s="199">
        <f>IF(AZ278=3,G278,0)</f>
        <v>0</v>
      </c>
      <c r="BD278" s="199">
        <f>IF(AZ278=4,G278,0)</f>
        <v>0</v>
      </c>
      <c r="BE278" s="199">
        <f>IF(AZ278=5,G278,0)</f>
        <v>0</v>
      </c>
      <c r="CA278" s="226">
        <v>1</v>
      </c>
      <c r="CB278" s="226">
        <v>1</v>
      </c>
    </row>
    <row r="279" spans="1:80">
      <c r="A279" s="235"/>
      <c r="B279" s="239"/>
      <c r="C279" s="635" t="s">
        <v>437</v>
      </c>
      <c r="D279" s="636"/>
      <c r="E279" s="240">
        <v>26.033999999999999</v>
      </c>
      <c r="F279" s="241"/>
      <c r="G279" s="242"/>
      <c r="H279" s="243"/>
      <c r="I279" s="237"/>
      <c r="J279" s="244"/>
      <c r="K279" s="237"/>
      <c r="M279" s="265">
        <v>26034</v>
      </c>
      <c r="O279" s="226"/>
    </row>
    <row r="280" spans="1:80">
      <c r="A280" s="227">
        <v>80</v>
      </c>
      <c r="B280" s="228" t="s">
        <v>438</v>
      </c>
      <c r="C280" s="229" t="s">
        <v>439</v>
      </c>
      <c r="D280" s="230" t="s">
        <v>1522</v>
      </c>
      <c r="E280" s="231">
        <v>52.2</v>
      </c>
      <c r="F280" s="231"/>
      <c r="G280" s="232">
        <f>E280*F280</f>
        <v>0</v>
      </c>
      <c r="H280" s="233">
        <v>0.11369</v>
      </c>
      <c r="I280" s="234">
        <f>E280*H280</f>
        <v>5.9346180000000004</v>
      </c>
      <c r="J280" s="233">
        <v>0</v>
      </c>
      <c r="K280" s="234">
        <f>E280*J280</f>
        <v>0</v>
      </c>
      <c r="O280" s="226">
        <v>2</v>
      </c>
      <c r="AA280" s="199">
        <v>1</v>
      </c>
      <c r="AB280" s="199">
        <v>1</v>
      </c>
      <c r="AC280" s="199">
        <v>1</v>
      </c>
      <c r="AZ280" s="199">
        <v>1</v>
      </c>
      <c r="BA280" s="199">
        <f>IF(AZ280=1,G280,0)</f>
        <v>0</v>
      </c>
      <c r="BB280" s="199">
        <f>IF(AZ280=2,G280,0)</f>
        <v>0</v>
      </c>
      <c r="BC280" s="199">
        <f>IF(AZ280=3,G280,0)</f>
        <v>0</v>
      </c>
      <c r="BD280" s="199">
        <f>IF(AZ280=4,G280,0)</f>
        <v>0</v>
      </c>
      <c r="BE280" s="199">
        <f>IF(AZ280=5,G280,0)</f>
        <v>0</v>
      </c>
      <c r="CA280" s="226">
        <v>1</v>
      </c>
      <c r="CB280" s="226">
        <v>1</v>
      </c>
    </row>
    <row r="281" spans="1:80">
      <c r="A281" s="235"/>
      <c r="B281" s="239"/>
      <c r="C281" s="635" t="s">
        <v>440</v>
      </c>
      <c r="D281" s="636"/>
      <c r="E281" s="240">
        <v>45</v>
      </c>
      <c r="F281" s="241"/>
      <c r="G281" s="242"/>
      <c r="H281" s="243"/>
      <c r="I281" s="237"/>
      <c r="J281" s="244"/>
      <c r="K281" s="237"/>
      <c r="M281" s="238" t="s">
        <v>440</v>
      </c>
      <c r="O281" s="226"/>
    </row>
    <row r="282" spans="1:80">
      <c r="A282" s="235"/>
      <c r="B282" s="239"/>
      <c r="C282" s="635" t="s">
        <v>441</v>
      </c>
      <c r="D282" s="636"/>
      <c r="E282" s="240">
        <v>7.2</v>
      </c>
      <c r="F282" s="241"/>
      <c r="G282" s="242"/>
      <c r="H282" s="243"/>
      <c r="I282" s="237"/>
      <c r="J282" s="244"/>
      <c r="K282" s="237"/>
      <c r="M282" s="238" t="s">
        <v>441</v>
      </c>
      <c r="O282" s="226"/>
    </row>
    <row r="283" spans="1:80">
      <c r="A283" s="227">
        <v>81</v>
      </c>
      <c r="B283" s="228" t="s">
        <v>442</v>
      </c>
      <c r="C283" s="229" t="s">
        <v>443</v>
      </c>
      <c r="D283" s="230" t="s">
        <v>1492</v>
      </c>
      <c r="E283" s="231">
        <v>10.44</v>
      </c>
      <c r="F283" s="231"/>
      <c r="G283" s="232">
        <f>E283*F283</f>
        <v>0</v>
      </c>
      <c r="H283" s="233">
        <v>1.6930000000000001E-2</v>
      </c>
      <c r="I283" s="234">
        <f>E283*H283</f>
        <v>0.1767492</v>
      </c>
      <c r="J283" s="233">
        <v>0</v>
      </c>
      <c r="K283" s="234">
        <f>E283*J283</f>
        <v>0</v>
      </c>
      <c r="O283" s="226">
        <v>2</v>
      </c>
      <c r="AA283" s="199">
        <v>1</v>
      </c>
      <c r="AB283" s="199">
        <v>1</v>
      </c>
      <c r="AC283" s="199">
        <v>1</v>
      </c>
      <c r="AZ283" s="199">
        <v>1</v>
      </c>
      <c r="BA283" s="199">
        <f>IF(AZ283=1,G283,0)</f>
        <v>0</v>
      </c>
      <c r="BB283" s="199">
        <f>IF(AZ283=2,G283,0)</f>
        <v>0</v>
      </c>
      <c r="BC283" s="199">
        <f>IF(AZ283=3,G283,0)</f>
        <v>0</v>
      </c>
      <c r="BD283" s="199">
        <f>IF(AZ283=4,G283,0)</f>
        <v>0</v>
      </c>
      <c r="BE283" s="199">
        <f>IF(AZ283=5,G283,0)</f>
        <v>0</v>
      </c>
      <c r="CA283" s="226">
        <v>1</v>
      </c>
      <c r="CB283" s="226">
        <v>1</v>
      </c>
    </row>
    <row r="284" spans="1:80">
      <c r="A284" s="235"/>
      <c r="B284" s="239"/>
      <c r="C284" s="635" t="s">
        <v>444</v>
      </c>
      <c r="D284" s="636"/>
      <c r="E284" s="240">
        <v>10.44</v>
      </c>
      <c r="F284" s="241"/>
      <c r="G284" s="242"/>
      <c r="H284" s="243"/>
      <c r="I284" s="237"/>
      <c r="J284" s="244"/>
      <c r="K284" s="237"/>
      <c r="M284" s="238" t="s">
        <v>444</v>
      </c>
      <c r="O284" s="226"/>
    </row>
    <row r="285" spans="1:80">
      <c r="A285" s="227">
        <v>82</v>
      </c>
      <c r="B285" s="228" t="s">
        <v>445</v>
      </c>
      <c r="C285" s="229" t="s">
        <v>446</v>
      </c>
      <c r="D285" s="230" t="s">
        <v>1492</v>
      </c>
      <c r="E285" s="231">
        <v>10.44</v>
      </c>
      <c r="F285" s="231"/>
      <c r="G285" s="232">
        <f>E285*F285</f>
        <v>0</v>
      </c>
      <c r="H285" s="233">
        <v>0</v>
      </c>
      <c r="I285" s="234">
        <f>E285*H285</f>
        <v>0</v>
      </c>
      <c r="J285" s="233">
        <v>0</v>
      </c>
      <c r="K285" s="234">
        <f>E285*J285</f>
        <v>0</v>
      </c>
      <c r="O285" s="226">
        <v>2</v>
      </c>
      <c r="AA285" s="199">
        <v>1</v>
      </c>
      <c r="AB285" s="199">
        <v>1</v>
      </c>
      <c r="AC285" s="199">
        <v>1</v>
      </c>
      <c r="AZ285" s="199">
        <v>1</v>
      </c>
      <c r="BA285" s="199">
        <f>IF(AZ285=1,G285,0)</f>
        <v>0</v>
      </c>
      <c r="BB285" s="199">
        <f>IF(AZ285=2,G285,0)</f>
        <v>0</v>
      </c>
      <c r="BC285" s="199">
        <f>IF(AZ285=3,G285,0)</f>
        <v>0</v>
      </c>
      <c r="BD285" s="199">
        <f>IF(AZ285=4,G285,0)</f>
        <v>0</v>
      </c>
      <c r="BE285" s="199">
        <f>IF(AZ285=5,G285,0)</f>
        <v>0</v>
      </c>
      <c r="CA285" s="226">
        <v>1</v>
      </c>
      <c r="CB285" s="226">
        <v>1</v>
      </c>
    </row>
    <row r="286" spans="1:80">
      <c r="A286" s="235"/>
      <c r="B286" s="239"/>
      <c r="C286" s="635" t="s">
        <v>447</v>
      </c>
      <c r="D286" s="636"/>
      <c r="E286" s="240">
        <v>10.44</v>
      </c>
      <c r="F286" s="241"/>
      <c r="G286" s="242"/>
      <c r="H286" s="243"/>
      <c r="I286" s="237"/>
      <c r="J286" s="244"/>
      <c r="K286" s="237"/>
      <c r="M286" s="238" t="s">
        <v>447</v>
      </c>
      <c r="O286" s="226"/>
    </row>
    <row r="287" spans="1:80">
      <c r="A287" s="245"/>
      <c r="B287" s="246" t="s">
        <v>1436</v>
      </c>
      <c r="C287" s="247" t="s">
        <v>343</v>
      </c>
      <c r="D287" s="248"/>
      <c r="E287" s="249"/>
      <c r="F287" s="250"/>
      <c r="G287" s="251">
        <f>SUM(G205:G286)</f>
        <v>0</v>
      </c>
      <c r="H287" s="252"/>
      <c r="I287" s="253">
        <f>SUM(I205:I286)</f>
        <v>861.24997065999992</v>
      </c>
      <c r="J287" s="252"/>
      <c r="K287" s="253">
        <f>SUM(K205:K286)</f>
        <v>0</v>
      </c>
      <c r="O287" s="226">
        <v>4</v>
      </c>
      <c r="BA287" s="254">
        <f>SUM(BA205:BA286)</f>
        <v>0</v>
      </c>
      <c r="BB287" s="254">
        <f>SUM(BB205:BB286)</f>
        <v>0</v>
      </c>
      <c r="BC287" s="254">
        <f>SUM(BC205:BC286)</f>
        <v>0</v>
      </c>
      <c r="BD287" s="254">
        <f>SUM(BD205:BD286)</f>
        <v>0</v>
      </c>
      <c r="BE287" s="254">
        <f>SUM(BE205:BE286)</f>
        <v>0</v>
      </c>
    </row>
    <row r="288" spans="1:80">
      <c r="A288" s="216" t="s">
        <v>1433</v>
      </c>
      <c r="B288" s="217" t="s">
        <v>448</v>
      </c>
      <c r="C288" s="218" t="s">
        <v>449</v>
      </c>
      <c r="D288" s="219"/>
      <c r="E288" s="220"/>
      <c r="F288" s="220"/>
      <c r="G288" s="221"/>
      <c r="H288" s="222"/>
      <c r="I288" s="223"/>
      <c r="J288" s="224"/>
      <c r="K288" s="225"/>
      <c r="O288" s="226">
        <v>1</v>
      </c>
    </row>
    <row r="289" spans="1:80">
      <c r="A289" s="227">
        <v>83</v>
      </c>
      <c r="B289" s="228" t="s">
        <v>451</v>
      </c>
      <c r="C289" s="229" t="s">
        <v>452</v>
      </c>
      <c r="D289" s="230" t="s">
        <v>1526</v>
      </c>
      <c r="E289" s="231">
        <v>163.6</v>
      </c>
      <c r="F289" s="231"/>
      <c r="G289" s="232">
        <f>E289*F289</f>
        <v>0</v>
      </c>
      <c r="H289" s="233">
        <v>2.2040000000000002</v>
      </c>
      <c r="I289" s="234">
        <f>E289*H289</f>
        <v>360.57440000000003</v>
      </c>
      <c r="J289" s="233">
        <v>0</v>
      </c>
      <c r="K289" s="234">
        <f>E289*J289</f>
        <v>0</v>
      </c>
      <c r="O289" s="226">
        <v>2</v>
      </c>
      <c r="AA289" s="199">
        <v>1</v>
      </c>
      <c r="AB289" s="199">
        <v>1</v>
      </c>
      <c r="AC289" s="199">
        <v>1</v>
      </c>
      <c r="AZ289" s="199">
        <v>1</v>
      </c>
      <c r="BA289" s="199">
        <f>IF(AZ289=1,G289,0)</f>
        <v>0</v>
      </c>
      <c r="BB289" s="199">
        <f>IF(AZ289=2,G289,0)</f>
        <v>0</v>
      </c>
      <c r="BC289" s="199">
        <f>IF(AZ289=3,G289,0)</f>
        <v>0</v>
      </c>
      <c r="BD289" s="199">
        <f>IF(AZ289=4,G289,0)</f>
        <v>0</v>
      </c>
      <c r="BE289" s="199">
        <f>IF(AZ289=5,G289,0)</f>
        <v>0</v>
      </c>
      <c r="CA289" s="226">
        <v>1</v>
      </c>
      <c r="CB289" s="226">
        <v>1</v>
      </c>
    </row>
    <row r="290" spans="1:80">
      <c r="A290" s="235"/>
      <c r="B290" s="239"/>
      <c r="C290" s="635" t="s">
        <v>453</v>
      </c>
      <c r="D290" s="636"/>
      <c r="E290" s="240">
        <v>163.6</v>
      </c>
      <c r="F290" s="241"/>
      <c r="G290" s="242"/>
      <c r="H290" s="243"/>
      <c r="I290" s="237"/>
      <c r="J290" s="244"/>
      <c r="K290" s="237"/>
      <c r="M290" s="238" t="s">
        <v>453</v>
      </c>
      <c r="O290" s="226"/>
    </row>
    <row r="291" spans="1:80">
      <c r="A291" s="227">
        <v>84</v>
      </c>
      <c r="B291" s="228" t="s">
        <v>454</v>
      </c>
      <c r="C291" s="229" t="s">
        <v>455</v>
      </c>
      <c r="D291" s="230" t="s">
        <v>1492</v>
      </c>
      <c r="E291" s="231">
        <v>768</v>
      </c>
      <c r="F291" s="231"/>
      <c r="G291" s="232">
        <f>E291*F291</f>
        <v>0</v>
      </c>
      <c r="H291" s="233">
        <v>0.33074999999999999</v>
      </c>
      <c r="I291" s="234">
        <f>E291*H291</f>
        <v>254.01599999999999</v>
      </c>
      <c r="J291" s="233">
        <v>0</v>
      </c>
      <c r="K291" s="234">
        <f>E291*J291</f>
        <v>0</v>
      </c>
      <c r="O291" s="226">
        <v>2</v>
      </c>
      <c r="AA291" s="199">
        <v>1</v>
      </c>
      <c r="AB291" s="199">
        <v>1</v>
      </c>
      <c r="AC291" s="199">
        <v>1</v>
      </c>
      <c r="AZ291" s="199">
        <v>1</v>
      </c>
      <c r="BA291" s="199">
        <f>IF(AZ291=1,G291,0)</f>
        <v>0</v>
      </c>
      <c r="BB291" s="199">
        <f>IF(AZ291=2,G291,0)</f>
        <v>0</v>
      </c>
      <c r="BC291" s="199">
        <f>IF(AZ291=3,G291,0)</f>
        <v>0</v>
      </c>
      <c r="BD291" s="199">
        <f>IF(AZ291=4,G291,0)</f>
        <v>0</v>
      </c>
      <c r="BE291" s="199">
        <f>IF(AZ291=5,G291,0)</f>
        <v>0</v>
      </c>
      <c r="CA291" s="226">
        <v>1</v>
      </c>
      <c r="CB291" s="226">
        <v>1</v>
      </c>
    </row>
    <row r="292" spans="1:80">
      <c r="A292" s="235"/>
      <c r="B292" s="239"/>
      <c r="C292" s="635" t="s">
        <v>456</v>
      </c>
      <c r="D292" s="636"/>
      <c r="E292" s="240">
        <v>768</v>
      </c>
      <c r="F292" s="241"/>
      <c r="G292" s="242"/>
      <c r="H292" s="243"/>
      <c r="I292" s="237"/>
      <c r="J292" s="244"/>
      <c r="K292" s="237"/>
      <c r="M292" s="238" t="s">
        <v>456</v>
      </c>
      <c r="O292" s="226"/>
    </row>
    <row r="293" spans="1:80" ht="22.5">
      <c r="A293" s="227">
        <v>85</v>
      </c>
      <c r="B293" s="228" t="s">
        <v>457</v>
      </c>
      <c r="C293" s="229" t="s">
        <v>458</v>
      </c>
      <c r="D293" s="230" t="s">
        <v>1492</v>
      </c>
      <c r="E293" s="231">
        <v>768</v>
      </c>
      <c r="F293" s="231"/>
      <c r="G293" s="232">
        <f>E293*F293</f>
        <v>0</v>
      </c>
      <c r="H293" s="233">
        <v>7.3899999999999993E-2</v>
      </c>
      <c r="I293" s="234">
        <f>E293*H293</f>
        <v>56.755199999999995</v>
      </c>
      <c r="J293" s="233">
        <v>0</v>
      </c>
      <c r="K293" s="234">
        <f>E293*J293</f>
        <v>0</v>
      </c>
      <c r="O293" s="226">
        <v>2</v>
      </c>
      <c r="AA293" s="199">
        <v>1</v>
      </c>
      <c r="AB293" s="199">
        <v>1</v>
      </c>
      <c r="AC293" s="199">
        <v>1</v>
      </c>
      <c r="AZ293" s="199">
        <v>1</v>
      </c>
      <c r="BA293" s="199">
        <f>IF(AZ293=1,G293,0)</f>
        <v>0</v>
      </c>
      <c r="BB293" s="199">
        <f>IF(AZ293=2,G293,0)</f>
        <v>0</v>
      </c>
      <c r="BC293" s="199">
        <f>IF(AZ293=3,G293,0)</f>
        <v>0</v>
      </c>
      <c r="BD293" s="199">
        <f>IF(AZ293=4,G293,0)</f>
        <v>0</v>
      </c>
      <c r="BE293" s="199">
        <f>IF(AZ293=5,G293,0)</f>
        <v>0</v>
      </c>
      <c r="CA293" s="226">
        <v>1</v>
      </c>
      <c r="CB293" s="226">
        <v>1</v>
      </c>
    </row>
    <row r="294" spans="1:80">
      <c r="A294" s="235"/>
      <c r="B294" s="236"/>
      <c r="C294" s="627" t="s">
        <v>459</v>
      </c>
      <c r="D294" s="628"/>
      <c r="E294" s="628"/>
      <c r="F294" s="628"/>
      <c r="G294" s="629"/>
      <c r="I294" s="237"/>
      <c r="K294" s="237"/>
      <c r="L294" s="238" t="s">
        <v>459</v>
      </c>
      <c r="O294" s="226">
        <v>3</v>
      </c>
    </row>
    <row r="295" spans="1:80">
      <c r="A295" s="235"/>
      <c r="B295" s="236"/>
      <c r="C295" s="627"/>
      <c r="D295" s="628"/>
      <c r="E295" s="628"/>
      <c r="F295" s="628"/>
      <c r="G295" s="629"/>
      <c r="I295" s="237"/>
      <c r="K295" s="237"/>
      <c r="L295" s="238"/>
      <c r="O295" s="226">
        <v>3</v>
      </c>
    </row>
    <row r="296" spans="1:80">
      <c r="A296" s="235"/>
      <c r="B296" s="239"/>
      <c r="C296" s="635" t="s">
        <v>456</v>
      </c>
      <c r="D296" s="636"/>
      <c r="E296" s="240">
        <v>768</v>
      </c>
      <c r="F296" s="241"/>
      <c r="G296" s="242"/>
      <c r="H296" s="243"/>
      <c r="I296" s="237"/>
      <c r="J296" s="244"/>
      <c r="K296" s="237"/>
      <c r="M296" s="238" t="s">
        <v>456</v>
      </c>
      <c r="O296" s="226"/>
    </row>
    <row r="297" spans="1:80" ht="22.5">
      <c r="A297" s="227">
        <v>86</v>
      </c>
      <c r="B297" s="228" t="s">
        <v>2989</v>
      </c>
      <c r="C297" s="229" t="s">
        <v>2988</v>
      </c>
      <c r="D297" s="230" t="s">
        <v>1496</v>
      </c>
      <c r="E297" s="231">
        <v>18</v>
      </c>
      <c r="F297" s="231"/>
      <c r="G297" s="232">
        <f>E297*F297</f>
        <v>0</v>
      </c>
      <c r="H297" s="233">
        <v>9.4500000000000001E-2</v>
      </c>
      <c r="I297" s="234">
        <f>E297*H297</f>
        <v>1.7010000000000001</v>
      </c>
      <c r="J297" s="233">
        <v>0</v>
      </c>
      <c r="K297" s="234">
        <f>E297*J297</f>
        <v>0</v>
      </c>
      <c r="O297" s="226">
        <v>2</v>
      </c>
      <c r="AA297" s="199">
        <v>1</v>
      </c>
      <c r="AB297" s="199">
        <v>1</v>
      </c>
      <c r="AC297" s="199">
        <v>1</v>
      </c>
      <c r="AZ297" s="199">
        <v>1</v>
      </c>
      <c r="BA297" s="199">
        <f>IF(AZ297=1,G297,0)</f>
        <v>0</v>
      </c>
      <c r="BB297" s="199">
        <f>IF(AZ297=2,G297,0)</f>
        <v>0</v>
      </c>
      <c r="BC297" s="199">
        <f>IF(AZ297=3,G297,0)</f>
        <v>0</v>
      </c>
      <c r="BD297" s="199">
        <f>IF(AZ297=4,G297,0)</f>
        <v>0</v>
      </c>
      <c r="BE297" s="199">
        <f>IF(AZ297=5,G297,0)</f>
        <v>0</v>
      </c>
      <c r="CA297" s="226">
        <v>1</v>
      </c>
      <c r="CB297" s="226">
        <v>1</v>
      </c>
    </row>
    <row r="298" spans="1:80" ht="45">
      <c r="A298" s="235"/>
      <c r="B298" s="236"/>
      <c r="C298" s="627" t="s">
        <v>2990</v>
      </c>
      <c r="D298" s="628"/>
      <c r="E298" s="628"/>
      <c r="F298" s="628"/>
      <c r="G298" s="629"/>
      <c r="I298" s="237"/>
      <c r="K298" s="237"/>
      <c r="L298" s="238" t="s">
        <v>460</v>
      </c>
      <c r="O298" s="226">
        <v>3</v>
      </c>
    </row>
    <row r="299" spans="1:80">
      <c r="A299" s="235"/>
      <c r="B299" s="239"/>
      <c r="C299" s="635" t="s">
        <v>461</v>
      </c>
      <c r="D299" s="636"/>
      <c r="E299" s="240">
        <v>18</v>
      </c>
      <c r="F299" s="241"/>
      <c r="G299" s="242"/>
      <c r="H299" s="243"/>
      <c r="I299" s="237"/>
      <c r="J299" s="244"/>
      <c r="K299" s="237"/>
      <c r="M299" s="238" t="s">
        <v>461</v>
      </c>
      <c r="O299" s="226"/>
    </row>
    <row r="300" spans="1:80" ht="22.5">
      <c r="A300" s="227">
        <v>87</v>
      </c>
      <c r="B300" s="228" t="s">
        <v>462</v>
      </c>
      <c r="C300" s="229" t="s">
        <v>463</v>
      </c>
      <c r="D300" s="230" t="s">
        <v>1496</v>
      </c>
      <c r="E300" s="231">
        <v>2</v>
      </c>
      <c r="F300" s="231"/>
      <c r="G300" s="232">
        <f>E300*F300</f>
        <v>0</v>
      </c>
      <c r="H300" s="233">
        <v>4.2000000000000002E-4</v>
      </c>
      <c r="I300" s="234">
        <f>E300*H300</f>
        <v>8.4000000000000003E-4</v>
      </c>
      <c r="J300" s="233">
        <v>0</v>
      </c>
      <c r="K300" s="234">
        <f>E300*J300</f>
        <v>0</v>
      </c>
      <c r="O300" s="226">
        <v>2</v>
      </c>
      <c r="AA300" s="199">
        <v>1</v>
      </c>
      <c r="AB300" s="199">
        <v>1</v>
      </c>
      <c r="AC300" s="199">
        <v>1</v>
      </c>
      <c r="AZ300" s="199">
        <v>1</v>
      </c>
      <c r="BA300" s="199">
        <f>IF(AZ300=1,G300,0)</f>
        <v>0</v>
      </c>
      <c r="BB300" s="199">
        <f>IF(AZ300=2,G300,0)</f>
        <v>0</v>
      </c>
      <c r="BC300" s="199">
        <f>IF(AZ300=3,G300,0)</f>
        <v>0</v>
      </c>
      <c r="BD300" s="199">
        <f>IF(AZ300=4,G300,0)</f>
        <v>0</v>
      </c>
      <c r="BE300" s="199">
        <f>IF(AZ300=5,G300,0)</f>
        <v>0</v>
      </c>
      <c r="CA300" s="226">
        <v>1</v>
      </c>
      <c r="CB300" s="226">
        <v>1</v>
      </c>
    </row>
    <row r="301" spans="1:80">
      <c r="A301" s="235"/>
      <c r="B301" s="239"/>
      <c r="C301" s="635" t="s">
        <v>27</v>
      </c>
      <c r="D301" s="636"/>
      <c r="E301" s="240">
        <v>2</v>
      </c>
      <c r="F301" s="241"/>
      <c r="G301" s="242"/>
      <c r="H301" s="243"/>
      <c r="I301" s="237"/>
      <c r="J301" s="244"/>
      <c r="K301" s="237"/>
      <c r="M301" s="238">
        <v>2</v>
      </c>
      <c r="O301" s="226"/>
    </row>
    <row r="302" spans="1:80" ht="22.5">
      <c r="A302" s="227">
        <v>88</v>
      </c>
      <c r="B302" s="228" t="s">
        <v>464</v>
      </c>
      <c r="C302" s="229" t="s">
        <v>465</v>
      </c>
      <c r="D302" s="230" t="s">
        <v>1496</v>
      </c>
      <c r="E302" s="231">
        <v>2</v>
      </c>
      <c r="F302" s="231"/>
      <c r="G302" s="232">
        <f>E302*F302</f>
        <v>0</v>
      </c>
      <c r="H302" s="233">
        <v>4.2000000000000002E-4</v>
      </c>
      <c r="I302" s="234">
        <f>E302*H302</f>
        <v>8.4000000000000003E-4</v>
      </c>
      <c r="J302" s="233">
        <v>0</v>
      </c>
      <c r="K302" s="234">
        <f>E302*J302</f>
        <v>0</v>
      </c>
      <c r="O302" s="226">
        <v>2</v>
      </c>
      <c r="AA302" s="199">
        <v>1</v>
      </c>
      <c r="AB302" s="199">
        <v>1</v>
      </c>
      <c r="AC302" s="199">
        <v>1</v>
      </c>
      <c r="AZ302" s="199">
        <v>1</v>
      </c>
      <c r="BA302" s="199">
        <f>IF(AZ302=1,G302,0)</f>
        <v>0</v>
      </c>
      <c r="BB302" s="199">
        <f>IF(AZ302=2,G302,0)</f>
        <v>0</v>
      </c>
      <c r="BC302" s="199">
        <f>IF(AZ302=3,G302,0)</f>
        <v>0</v>
      </c>
      <c r="BD302" s="199">
        <f>IF(AZ302=4,G302,0)</f>
        <v>0</v>
      </c>
      <c r="BE302" s="199">
        <f>IF(AZ302=5,G302,0)</f>
        <v>0</v>
      </c>
      <c r="CA302" s="226">
        <v>1</v>
      </c>
      <c r="CB302" s="226">
        <v>1</v>
      </c>
    </row>
    <row r="303" spans="1:80">
      <c r="A303" s="235"/>
      <c r="B303" s="239"/>
      <c r="C303" s="635" t="s">
        <v>27</v>
      </c>
      <c r="D303" s="636"/>
      <c r="E303" s="240">
        <v>2</v>
      </c>
      <c r="F303" s="241"/>
      <c r="G303" s="242"/>
      <c r="H303" s="243"/>
      <c r="I303" s="237"/>
      <c r="J303" s="244"/>
      <c r="K303" s="237"/>
      <c r="M303" s="238">
        <v>2</v>
      </c>
      <c r="O303" s="226"/>
    </row>
    <row r="304" spans="1:80" ht="22.5">
      <c r="A304" s="227">
        <v>89</v>
      </c>
      <c r="B304" s="228" t="s">
        <v>2991</v>
      </c>
      <c r="C304" s="229" t="s">
        <v>466</v>
      </c>
      <c r="D304" s="230" t="s">
        <v>1496</v>
      </c>
      <c r="E304" s="231">
        <v>36</v>
      </c>
      <c r="F304" s="231"/>
      <c r="G304" s="232">
        <f>E304*F304</f>
        <v>0</v>
      </c>
      <c r="H304" s="233">
        <v>2.2499999999999998E-3</v>
      </c>
      <c r="I304" s="234">
        <f>E304*H304</f>
        <v>8.0999999999999989E-2</v>
      </c>
      <c r="J304" s="233">
        <v>0</v>
      </c>
      <c r="K304" s="234">
        <f>E304*J304</f>
        <v>0</v>
      </c>
      <c r="O304" s="226">
        <v>2</v>
      </c>
      <c r="AA304" s="199">
        <v>1</v>
      </c>
      <c r="AB304" s="199">
        <v>1</v>
      </c>
      <c r="AC304" s="199">
        <v>1</v>
      </c>
      <c r="AZ304" s="199">
        <v>1</v>
      </c>
      <c r="BA304" s="199">
        <f>IF(AZ304=1,G304,0)</f>
        <v>0</v>
      </c>
      <c r="BB304" s="199">
        <f>IF(AZ304=2,G304,0)</f>
        <v>0</v>
      </c>
      <c r="BC304" s="199">
        <f>IF(AZ304=3,G304,0)</f>
        <v>0</v>
      </c>
      <c r="BD304" s="199">
        <f>IF(AZ304=4,G304,0)</f>
        <v>0</v>
      </c>
      <c r="BE304" s="199">
        <f>IF(AZ304=5,G304,0)</f>
        <v>0</v>
      </c>
      <c r="CA304" s="226">
        <v>1</v>
      </c>
      <c r="CB304" s="226">
        <v>1</v>
      </c>
    </row>
    <row r="305" spans="1:80" ht="22.5">
      <c r="A305" s="235"/>
      <c r="B305" s="236"/>
      <c r="C305" s="627" t="s">
        <v>3202</v>
      </c>
      <c r="D305" s="628"/>
      <c r="E305" s="628"/>
      <c r="F305" s="628"/>
      <c r="G305" s="629"/>
      <c r="I305" s="237"/>
      <c r="K305" s="237"/>
      <c r="L305" s="238" t="s">
        <v>467</v>
      </c>
      <c r="O305" s="226">
        <v>3</v>
      </c>
    </row>
    <row r="306" spans="1:80">
      <c r="A306" s="235"/>
      <c r="B306" s="239"/>
      <c r="C306" s="635" t="s">
        <v>468</v>
      </c>
      <c r="D306" s="636"/>
      <c r="E306" s="240">
        <v>36</v>
      </c>
      <c r="F306" s="241"/>
      <c r="G306" s="242"/>
      <c r="H306" s="243"/>
      <c r="I306" s="237"/>
      <c r="J306" s="244"/>
      <c r="K306" s="237"/>
      <c r="M306" s="238" t="s">
        <v>468</v>
      </c>
      <c r="O306" s="226"/>
    </row>
    <row r="307" spans="1:80">
      <c r="A307" s="227">
        <v>90</v>
      </c>
      <c r="B307" s="228" t="s">
        <v>469</v>
      </c>
      <c r="C307" s="229" t="s">
        <v>470</v>
      </c>
      <c r="D307" s="230" t="s">
        <v>1522</v>
      </c>
      <c r="E307" s="231">
        <v>18</v>
      </c>
      <c r="F307" s="231"/>
      <c r="G307" s="232">
        <f>E307*F307</f>
        <v>0</v>
      </c>
      <c r="H307" s="233">
        <v>9.1990000000000002E-2</v>
      </c>
      <c r="I307" s="234">
        <f>E307*H307</f>
        <v>1.6558200000000001</v>
      </c>
      <c r="J307" s="233">
        <v>0</v>
      </c>
      <c r="K307" s="234">
        <f>E307*J307</f>
        <v>0</v>
      </c>
      <c r="O307" s="226">
        <v>2</v>
      </c>
      <c r="AA307" s="199">
        <v>1</v>
      </c>
      <c r="AB307" s="199">
        <v>1</v>
      </c>
      <c r="AC307" s="199">
        <v>1</v>
      </c>
      <c r="AZ307" s="199">
        <v>1</v>
      </c>
      <c r="BA307" s="199">
        <f>IF(AZ307=1,G307,0)</f>
        <v>0</v>
      </c>
      <c r="BB307" s="199">
        <f>IF(AZ307=2,G307,0)</f>
        <v>0</v>
      </c>
      <c r="BC307" s="199">
        <f>IF(AZ307=3,G307,0)</f>
        <v>0</v>
      </c>
      <c r="BD307" s="199">
        <f>IF(AZ307=4,G307,0)</f>
        <v>0</v>
      </c>
      <c r="BE307" s="199">
        <f>IF(AZ307=5,G307,0)</f>
        <v>0</v>
      </c>
      <c r="CA307" s="226">
        <v>1</v>
      </c>
      <c r="CB307" s="226">
        <v>1</v>
      </c>
    </row>
    <row r="308" spans="1:80">
      <c r="A308" s="235"/>
      <c r="B308" s="239"/>
      <c r="C308" s="635" t="s">
        <v>471</v>
      </c>
      <c r="D308" s="636"/>
      <c r="E308" s="240">
        <v>18</v>
      </c>
      <c r="F308" s="241"/>
      <c r="G308" s="242"/>
      <c r="H308" s="243"/>
      <c r="I308" s="237"/>
      <c r="J308" s="244"/>
      <c r="K308" s="237"/>
      <c r="M308" s="238">
        <v>18</v>
      </c>
      <c r="O308" s="226"/>
    </row>
    <row r="309" spans="1:80" ht="22.5">
      <c r="A309" s="227">
        <v>91</v>
      </c>
      <c r="B309" s="228" t="s">
        <v>472</v>
      </c>
      <c r="C309" s="229" t="s">
        <v>473</v>
      </c>
      <c r="D309" s="230" t="s">
        <v>1492</v>
      </c>
      <c r="E309" s="231">
        <v>775.68</v>
      </c>
      <c r="F309" s="231"/>
      <c r="G309" s="232">
        <f>E309*F309</f>
        <v>0</v>
      </c>
      <c r="H309" s="233">
        <v>0.16500000000000001</v>
      </c>
      <c r="I309" s="234">
        <f>E309*H309</f>
        <v>127.9872</v>
      </c>
      <c r="J309" s="233"/>
      <c r="K309" s="234">
        <f>E309*J309</f>
        <v>0</v>
      </c>
      <c r="O309" s="226">
        <v>2</v>
      </c>
      <c r="AA309" s="199">
        <v>3</v>
      </c>
      <c r="AB309" s="199">
        <v>1</v>
      </c>
      <c r="AC309" s="199">
        <v>59245289</v>
      </c>
      <c r="AZ309" s="199">
        <v>1</v>
      </c>
      <c r="BA309" s="199">
        <f>IF(AZ309=1,G309,0)</f>
        <v>0</v>
      </c>
      <c r="BB309" s="199">
        <f>IF(AZ309=2,G309,0)</f>
        <v>0</v>
      </c>
      <c r="BC309" s="199">
        <f>IF(AZ309=3,G309,0)</f>
        <v>0</v>
      </c>
      <c r="BD309" s="199">
        <f>IF(AZ309=4,G309,0)</f>
        <v>0</v>
      </c>
      <c r="BE309" s="199">
        <f>IF(AZ309=5,G309,0)</f>
        <v>0</v>
      </c>
      <c r="CA309" s="226">
        <v>3</v>
      </c>
      <c r="CB309" s="226">
        <v>1</v>
      </c>
    </row>
    <row r="310" spans="1:80">
      <c r="A310" s="235"/>
      <c r="B310" s="239"/>
      <c r="C310" s="635" t="s">
        <v>474</v>
      </c>
      <c r="D310" s="636"/>
      <c r="E310" s="240">
        <v>775.68</v>
      </c>
      <c r="F310" s="241"/>
      <c r="G310" s="242"/>
      <c r="H310" s="243"/>
      <c r="I310" s="237"/>
      <c r="J310" s="244"/>
      <c r="K310" s="237"/>
      <c r="M310" s="238" t="s">
        <v>474</v>
      </c>
      <c r="O310" s="226"/>
    </row>
    <row r="311" spans="1:80">
      <c r="A311" s="245"/>
      <c r="B311" s="246" t="s">
        <v>1436</v>
      </c>
      <c r="C311" s="247" t="s">
        <v>450</v>
      </c>
      <c r="D311" s="248"/>
      <c r="E311" s="249"/>
      <c r="F311" s="250"/>
      <c r="G311" s="251">
        <f>SUM(G288:G310)</f>
        <v>0</v>
      </c>
      <c r="H311" s="252"/>
      <c r="I311" s="253">
        <f>SUM(I288:I310)</f>
        <v>802.77230000000009</v>
      </c>
      <c r="J311" s="252"/>
      <c r="K311" s="253">
        <f>SUM(K288:K310)</f>
        <v>0</v>
      </c>
      <c r="O311" s="226">
        <v>4</v>
      </c>
      <c r="BA311" s="254">
        <f>SUM(BA288:BA310)</f>
        <v>0</v>
      </c>
      <c r="BB311" s="254">
        <f>SUM(BB288:BB310)</f>
        <v>0</v>
      </c>
      <c r="BC311" s="254">
        <f>SUM(BC288:BC310)</f>
        <v>0</v>
      </c>
      <c r="BD311" s="254">
        <f>SUM(BD288:BD310)</f>
        <v>0</v>
      </c>
      <c r="BE311" s="254">
        <f>SUM(BE288:BE310)</f>
        <v>0</v>
      </c>
    </row>
    <row r="312" spans="1:80">
      <c r="A312" s="216" t="s">
        <v>1433</v>
      </c>
      <c r="B312" s="217" t="s">
        <v>475</v>
      </c>
      <c r="C312" s="218" t="s">
        <v>476</v>
      </c>
      <c r="D312" s="219"/>
      <c r="E312" s="220"/>
      <c r="F312" s="220"/>
      <c r="G312" s="221"/>
      <c r="H312" s="222"/>
      <c r="I312" s="223"/>
      <c r="J312" s="224"/>
      <c r="K312" s="225"/>
      <c r="O312" s="226">
        <v>1</v>
      </c>
    </row>
    <row r="313" spans="1:80">
      <c r="A313" s="227">
        <v>92</v>
      </c>
      <c r="B313" s="228" t="s">
        <v>478</v>
      </c>
      <c r="C313" s="229" t="s">
        <v>479</v>
      </c>
      <c r="D313" s="230" t="s">
        <v>1492</v>
      </c>
      <c r="E313" s="231">
        <v>223.50749999999999</v>
      </c>
      <c r="F313" s="231"/>
      <c r="G313" s="232">
        <f>E313*F313</f>
        <v>0</v>
      </c>
      <c r="H313" s="233">
        <v>4.0000000000000003E-5</v>
      </c>
      <c r="I313" s="234">
        <f>E313*H313</f>
        <v>8.9403E-3</v>
      </c>
      <c r="J313" s="233">
        <v>0</v>
      </c>
      <c r="K313" s="234">
        <f>E313*J313</f>
        <v>0</v>
      </c>
      <c r="O313" s="226">
        <v>2</v>
      </c>
      <c r="AA313" s="199">
        <v>1</v>
      </c>
      <c r="AB313" s="199">
        <v>1</v>
      </c>
      <c r="AC313" s="199">
        <v>1</v>
      </c>
      <c r="AZ313" s="199">
        <v>1</v>
      </c>
      <c r="BA313" s="199">
        <f>IF(AZ313=1,G313,0)</f>
        <v>0</v>
      </c>
      <c r="BB313" s="199">
        <f>IF(AZ313=2,G313,0)</f>
        <v>0</v>
      </c>
      <c r="BC313" s="199">
        <f>IF(AZ313=3,G313,0)</f>
        <v>0</v>
      </c>
      <c r="BD313" s="199">
        <f>IF(AZ313=4,G313,0)</f>
        <v>0</v>
      </c>
      <c r="BE313" s="199">
        <f>IF(AZ313=5,G313,0)</f>
        <v>0</v>
      </c>
      <c r="CA313" s="226">
        <v>1</v>
      </c>
      <c r="CB313" s="226">
        <v>1</v>
      </c>
    </row>
    <row r="314" spans="1:80" ht="22.5">
      <c r="A314" s="235"/>
      <c r="B314" s="239"/>
      <c r="C314" s="635" t="s">
        <v>480</v>
      </c>
      <c r="D314" s="636"/>
      <c r="E314" s="240">
        <v>155.72749999999999</v>
      </c>
      <c r="F314" s="241"/>
      <c r="G314" s="242"/>
      <c r="H314" s="243"/>
      <c r="I314" s="237"/>
      <c r="J314" s="244"/>
      <c r="K314" s="237"/>
      <c r="M314" s="238" t="s">
        <v>480</v>
      </c>
      <c r="O314" s="226"/>
    </row>
    <row r="315" spans="1:80" ht="22.5">
      <c r="A315" s="235"/>
      <c r="B315" s="239"/>
      <c r="C315" s="635" t="s">
        <v>481</v>
      </c>
      <c r="D315" s="636"/>
      <c r="E315" s="240">
        <v>35.36</v>
      </c>
      <c r="F315" s="241"/>
      <c r="G315" s="242"/>
      <c r="H315" s="243"/>
      <c r="I315" s="237"/>
      <c r="J315" s="244"/>
      <c r="K315" s="237"/>
      <c r="M315" s="238" t="s">
        <v>481</v>
      </c>
      <c r="O315" s="226"/>
    </row>
    <row r="316" spans="1:80">
      <c r="A316" s="235"/>
      <c r="B316" s="239"/>
      <c r="C316" s="635" t="s">
        <v>482</v>
      </c>
      <c r="D316" s="636"/>
      <c r="E316" s="240">
        <v>32.42</v>
      </c>
      <c r="F316" s="241"/>
      <c r="G316" s="242"/>
      <c r="H316" s="243"/>
      <c r="I316" s="237"/>
      <c r="J316" s="244"/>
      <c r="K316" s="237"/>
      <c r="M316" s="238" t="s">
        <v>482</v>
      </c>
      <c r="O316" s="226"/>
    </row>
    <row r="317" spans="1:80">
      <c r="A317" s="227">
        <v>93</v>
      </c>
      <c r="B317" s="228" t="s">
        <v>483</v>
      </c>
      <c r="C317" s="229" t="s">
        <v>484</v>
      </c>
      <c r="D317" s="230" t="s">
        <v>1492</v>
      </c>
      <c r="E317" s="231">
        <v>150.53</v>
      </c>
      <c r="F317" s="231"/>
      <c r="G317" s="232">
        <f>E317*F317</f>
        <v>0</v>
      </c>
      <c r="H317" s="233">
        <v>7.9100000000000004E-3</v>
      </c>
      <c r="I317" s="234">
        <f>E317*H317</f>
        <v>1.1906923</v>
      </c>
      <c r="J317" s="233">
        <v>0</v>
      </c>
      <c r="K317" s="234">
        <f>E317*J317</f>
        <v>0</v>
      </c>
      <c r="O317" s="226">
        <v>2</v>
      </c>
      <c r="AA317" s="199">
        <v>1</v>
      </c>
      <c r="AB317" s="199">
        <v>1</v>
      </c>
      <c r="AC317" s="199">
        <v>1</v>
      </c>
      <c r="AZ317" s="199">
        <v>1</v>
      </c>
      <c r="BA317" s="199">
        <f>IF(AZ317=1,G317,0)</f>
        <v>0</v>
      </c>
      <c r="BB317" s="199">
        <f>IF(AZ317=2,G317,0)</f>
        <v>0</v>
      </c>
      <c r="BC317" s="199">
        <f>IF(AZ317=3,G317,0)</f>
        <v>0</v>
      </c>
      <c r="BD317" s="199">
        <f>IF(AZ317=4,G317,0)</f>
        <v>0</v>
      </c>
      <c r="BE317" s="199">
        <f>IF(AZ317=5,G317,0)</f>
        <v>0</v>
      </c>
      <c r="CA317" s="226">
        <v>1</v>
      </c>
      <c r="CB317" s="226">
        <v>1</v>
      </c>
    </row>
    <row r="318" spans="1:80">
      <c r="A318" s="235"/>
      <c r="B318" s="239"/>
      <c r="C318" s="635" t="s">
        <v>485</v>
      </c>
      <c r="D318" s="636"/>
      <c r="E318" s="240">
        <v>150.53</v>
      </c>
      <c r="F318" s="241"/>
      <c r="G318" s="242"/>
      <c r="H318" s="243"/>
      <c r="I318" s="237"/>
      <c r="J318" s="244"/>
      <c r="K318" s="237"/>
      <c r="M318" s="238" t="s">
        <v>485</v>
      </c>
      <c r="O318" s="226"/>
    </row>
    <row r="319" spans="1:80">
      <c r="A319" s="227">
        <v>94</v>
      </c>
      <c r="B319" s="228" t="s">
        <v>486</v>
      </c>
      <c r="C319" s="229" t="s">
        <v>487</v>
      </c>
      <c r="D319" s="230" t="s">
        <v>1492</v>
      </c>
      <c r="E319" s="231">
        <v>323.44799999999998</v>
      </c>
      <c r="F319" s="231"/>
      <c r="G319" s="232">
        <f>E319*F319</f>
        <v>0</v>
      </c>
      <c r="H319" s="233">
        <v>0</v>
      </c>
      <c r="I319" s="234">
        <f>E319*H319</f>
        <v>0</v>
      </c>
      <c r="J319" s="233">
        <v>0</v>
      </c>
      <c r="K319" s="234">
        <f>E319*J319</f>
        <v>0</v>
      </c>
      <c r="O319" s="226">
        <v>2</v>
      </c>
      <c r="AA319" s="199">
        <v>1</v>
      </c>
      <c r="AB319" s="199">
        <v>1</v>
      </c>
      <c r="AC319" s="199">
        <v>1</v>
      </c>
      <c r="AZ319" s="199">
        <v>1</v>
      </c>
      <c r="BA319" s="199">
        <f>IF(AZ319=1,G319,0)</f>
        <v>0</v>
      </c>
      <c r="BB319" s="199">
        <f>IF(AZ319=2,G319,0)</f>
        <v>0</v>
      </c>
      <c r="BC319" s="199">
        <f>IF(AZ319=3,G319,0)</f>
        <v>0</v>
      </c>
      <c r="BD319" s="199">
        <f>IF(AZ319=4,G319,0)</f>
        <v>0</v>
      </c>
      <c r="BE319" s="199">
        <f>IF(AZ319=5,G319,0)</f>
        <v>0</v>
      </c>
      <c r="CA319" s="226">
        <v>1</v>
      </c>
      <c r="CB319" s="226">
        <v>1</v>
      </c>
    </row>
    <row r="320" spans="1:80">
      <c r="A320" s="235"/>
      <c r="B320" s="239"/>
      <c r="C320" s="635" t="s">
        <v>488</v>
      </c>
      <c r="D320" s="636"/>
      <c r="E320" s="240">
        <v>0</v>
      </c>
      <c r="F320" s="241"/>
      <c r="G320" s="242"/>
      <c r="H320" s="243"/>
      <c r="I320" s="237"/>
      <c r="J320" s="244"/>
      <c r="K320" s="237"/>
      <c r="M320" s="238" t="s">
        <v>488</v>
      </c>
      <c r="O320" s="226"/>
    </row>
    <row r="321" spans="1:80">
      <c r="A321" s="235"/>
      <c r="B321" s="239"/>
      <c r="C321" s="635" t="s">
        <v>295</v>
      </c>
      <c r="D321" s="636"/>
      <c r="E321" s="240">
        <v>0</v>
      </c>
      <c r="F321" s="241"/>
      <c r="G321" s="242"/>
      <c r="H321" s="243"/>
      <c r="I321" s="237"/>
      <c r="J321" s="244"/>
      <c r="K321" s="237"/>
      <c r="M321" s="238" t="s">
        <v>295</v>
      </c>
      <c r="O321" s="226"/>
    </row>
    <row r="322" spans="1:80">
      <c r="A322" s="235"/>
      <c r="B322" s="239"/>
      <c r="C322" s="635" t="s">
        <v>489</v>
      </c>
      <c r="D322" s="636"/>
      <c r="E322" s="240">
        <v>22.725000000000001</v>
      </c>
      <c r="F322" s="241"/>
      <c r="G322" s="242"/>
      <c r="H322" s="243"/>
      <c r="I322" s="237"/>
      <c r="J322" s="244"/>
      <c r="K322" s="237"/>
      <c r="M322" s="238" t="s">
        <v>489</v>
      </c>
      <c r="O322" s="226"/>
    </row>
    <row r="323" spans="1:80" ht="22.5">
      <c r="A323" s="235"/>
      <c r="B323" s="239"/>
      <c r="C323" s="635" t="s">
        <v>490</v>
      </c>
      <c r="D323" s="636"/>
      <c r="E323" s="240">
        <v>123.468</v>
      </c>
      <c r="F323" s="241"/>
      <c r="G323" s="242"/>
      <c r="H323" s="243"/>
      <c r="I323" s="237"/>
      <c r="J323" s="244"/>
      <c r="K323" s="237"/>
      <c r="M323" s="238" t="s">
        <v>490</v>
      </c>
      <c r="O323" s="226"/>
    </row>
    <row r="324" spans="1:80">
      <c r="A324" s="235"/>
      <c r="B324" s="239"/>
      <c r="C324" s="635" t="s">
        <v>491</v>
      </c>
      <c r="D324" s="636"/>
      <c r="E324" s="240">
        <v>50.555</v>
      </c>
      <c r="F324" s="241"/>
      <c r="G324" s="242"/>
      <c r="H324" s="243"/>
      <c r="I324" s="237"/>
      <c r="J324" s="244"/>
      <c r="K324" s="237"/>
      <c r="M324" s="238" t="s">
        <v>491</v>
      </c>
      <c r="O324" s="226"/>
    </row>
    <row r="325" spans="1:80">
      <c r="A325" s="235"/>
      <c r="B325" s="239"/>
      <c r="C325" s="635" t="s">
        <v>492</v>
      </c>
      <c r="D325" s="636"/>
      <c r="E325" s="240">
        <v>0</v>
      </c>
      <c r="F325" s="241"/>
      <c r="G325" s="242"/>
      <c r="H325" s="243"/>
      <c r="I325" s="237"/>
      <c r="J325" s="244"/>
      <c r="K325" s="237"/>
      <c r="M325" s="238" t="s">
        <v>492</v>
      </c>
      <c r="O325" s="226"/>
    </row>
    <row r="326" spans="1:80" ht="22.5">
      <c r="A326" s="235"/>
      <c r="B326" s="239"/>
      <c r="C326" s="635" t="s">
        <v>493</v>
      </c>
      <c r="D326" s="636"/>
      <c r="E326" s="240">
        <v>126.7</v>
      </c>
      <c r="F326" s="241"/>
      <c r="G326" s="242"/>
      <c r="H326" s="243"/>
      <c r="I326" s="237"/>
      <c r="J326" s="244"/>
      <c r="K326" s="237"/>
      <c r="M326" s="238" t="s">
        <v>493</v>
      </c>
      <c r="O326" s="226"/>
    </row>
    <row r="327" spans="1:80">
      <c r="A327" s="227">
        <v>95</v>
      </c>
      <c r="B327" s="228" t="s">
        <v>494</v>
      </c>
      <c r="C327" s="229" t="s">
        <v>495</v>
      </c>
      <c r="D327" s="230" t="s">
        <v>1492</v>
      </c>
      <c r="E327" s="231">
        <v>323.44799999999998</v>
      </c>
      <c r="F327" s="231"/>
      <c r="G327" s="232">
        <f>E327*F327</f>
        <v>0</v>
      </c>
      <c r="H327" s="233">
        <v>0</v>
      </c>
      <c r="I327" s="234">
        <f>E327*H327</f>
        <v>0</v>
      </c>
      <c r="J327" s="233">
        <v>0</v>
      </c>
      <c r="K327" s="234">
        <f>E327*J327</f>
        <v>0</v>
      </c>
      <c r="O327" s="226">
        <v>2</v>
      </c>
      <c r="AA327" s="199">
        <v>1</v>
      </c>
      <c r="AB327" s="199">
        <v>1</v>
      </c>
      <c r="AC327" s="199">
        <v>1</v>
      </c>
      <c r="AZ327" s="199">
        <v>1</v>
      </c>
      <c r="BA327" s="199">
        <f>IF(AZ327=1,G327,0)</f>
        <v>0</v>
      </c>
      <c r="BB327" s="199">
        <f>IF(AZ327=2,G327,0)</f>
        <v>0</v>
      </c>
      <c r="BC327" s="199">
        <f>IF(AZ327=3,G327,0)</f>
        <v>0</v>
      </c>
      <c r="BD327" s="199">
        <f>IF(AZ327=4,G327,0)</f>
        <v>0</v>
      </c>
      <c r="BE327" s="199">
        <f>IF(AZ327=5,G327,0)</f>
        <v>0</v>
      </c>
      <c r="CA327" s="226">
        <v>1</v>
      </c>
      <c r="CB327" s="226">
        <v>1</v>
      </c>
    </row>
    <row r="328" spans="1:80">
      <c r="A328" s="235"/>
      <c r="B328" s="239"/>
      <c r="C328" s="635" t="s">
        <v>488</v>
      </c>
      <c r="D328" s="636"/>
      <c r="E328" s="240">
        <v>0</v>
      </c>
      <c r="F328" s="241"/>
      <c r="G328" s="242"/>
      <c r="H328" s="243"/>
      <c r="I328" s="237"/>
      <c r="J328" s="244"/>
      <c r="K328" s="237"/>
      <c r="M328" s="238" t="s">
        <v>488</v>
      </c>
      <c r="O328" s="226"/>
    </row>
    <row r="329" spans="1:80">
      <c r="A329" s="235"/>
      <c r="B329" s="239"/>
      <c r="C329" s="635" t="s">
        <v>295</v>
      </c>
      <c r="D329" s="636"/>
      <c r="E329" s="240">
        <v>0</v>
      </c>
      <c r="F329" s="241"/>
      <c r="G329" s="242"/>
      <c r="H329" s="243"/>
      <c r="I329" s="237"/>
      <c r="J329" s="244"/>
      <c r="K329" s="237"/>
      <c r="M329" s="238" t="s">
        <v>295</v>
      </c>
      <c r="O329" s="226"/>
    </row>
    <row r="330" spans="1:80">
      <c r="A330" s="235"/>
      <c r="B330" s="239"/>
      <c r="C330" s="635" t="s">
        <v>489</v>
      </c>
      <c r="D330" s="636"/>
      <c r="E330" s="240">
        <v>22.725000000000001</v>
      </c>
      <c r="F330" s="241"/>
      <c r="G330" s="242"/>
      <c r="H330" s="243"/>
      <c r="I330" s="237"/>
      <c r="J330" s="244"/>
      <c r="K330" s="237"/>
      <c r="M330" s="238" t="s">
        <v>489</v>
      </c>
      <c r="O330" s="226"/>
    </row>
    <row r="331" spans="1:80" ht="22.5">
      <c r="A331" s="235"/>
      <c r="B331" s="239"/>
      <c r="C331" s="635" t="s">
        <v>490</v>
      </c>
      <c r="D331" s="636"/>
      <c r="E331" s="240">
        <v>123.468</v>
      </c>
      <c r="F331" s="241"/>
      <c r="G331" s="242"/>
      <c r="H331" s="243"/>
      <c r="I331" s="237"/>
      <c r="J331" s="244"/>
      <c r="K331" s="237"/>
      <c r="M331" s="238" t="s">
        <v>490</v>
      </c>
      <c r="O331" s="226"/>
    </row>
    <row r="332" spans="1:80">
      <c r="A332" s="235"/>
      <c r="B332" s="239"/>
      <c r="C332" s="635" t="s">
        <v>491</v>
      </c>
      <c r="D332" s="636"/>
      <c r="E332" s="240">
        <v>50.555</v>
      </c>
      <c r="F332" s="241"/>
      <c r="G332" s="242"/>
      <c r="H332" s="243"/>
      <c r="I332" s="237"/>
      <c r="J332" s="244"/>
      <c r="K332" s="237"/>
      <c r="M332" s="238" t="s">
        <v>491</v>
      </c>
      <c r="O332" s="226"/>
    </row>
    <row r="333" spans="1:80">
      <c r="A333" s="235"/>
      <c r="B333" s="239"/>
      <c r="C333" s="635" t="s">
        <v>492</v>
      </c>
      <c r="D333" s="636"/>
      <c r="E333" s="240">
        <v>0</v>
      </c>
      <c r="F333" s="241"/>
      <c r="G333" s="242"/>
      <c r="H333" s="243"/>
      <c r="I333" s="237"/>
      <c r="J333" s="244"/>
      <c r="K333" s="237"/>
      <c r="M333" s="238" t="s">
        <v>492</v>
      </c>
      <c r="O333" s="226"/>
    </row>
    <row r="334" spans="1:80" ht="22.5">
      <c r="A334" s="235"/>
      <c r="B334" s="239"/>
      <c r="C334" s="635" t="s">
        <v>493</v>
      </c>
      <c r="D334" s="636"/>
      <c r="E334" s="240">
        <v>126.7</v>
      </c>
      <c r="F334" s="241"/>
      <c r="G334" s="242"/>
      <c r="H334" s="243"/>
      <c r="I334" s="237"/>
      <c r="J334" s="244"/>
      <c r="K334" s="237"/>
      <c r="M334" s="238" t="s">
        <v>493</v>
      </c>
      <c r="O334" s="226"/>
    </row>
    <row r="335" spans="1:80">
      <c r="A335" s="227">
        <v>96</v>
      </c>
      <c r="B335" s="228" t="s">
        <v>496</v>
      </c>
      <c r="C335" s="229" t="s">
        <v>497</v>
      </c>
      <c r="D335" s="230" t="s">
        <v>1492</v>
      </c>
      <c r="E335" s="231">
        <v>0.39</v>
      </c>
      <c r="F335" s="231"/>
      <c r="G335" s="232">
        <f>E335*F335</f>
        <v>0</v>
      </c>
      <c r="H335" s="233">
        <v>5.2839999999999998E-2</v>
      </c>
      <c r="I335" s="234">
        <f>E335*H335</f>
        <v>2.06076E-2</v>
      </c>
      <c r="J335" s="233">
        <v>0</v>
      </c>
      <c r="K335" s="234">
        <f>E335*J335</f>
        <v>0</v>
      </c>
      <c r="O335" s="226">
        <v>2</v>
      </c>
      <c r="AA335" s="199">
        <v>1</v>
      </c>
      <c r="AB335" s="199">
        <v>1</v>
      </c>
      <c r="AC335" s="199">
        <v>1</v>
      </c>
      <c r="AZ335" s="199">
        <v>1</v>
      </c>
      <c r="BA335" s="199">
        <f>IF(AZ335=1,G335,0)</f>
        <v>0</v>
      </c>
      <c r="BB335" s="199">
        <f>IF(AZ335=2,G335,0)</f>
        <v>0</v>
      </c>
      <c r="BC335" s="199">
        <f>IF(AZ335=3,G335,0)</f>
        <v>0</v>
      </c>
      <c r="BD335" s="199">
        <f>IF(AZ335=4,G335,0)</f>
        <v>0</v>
      </c>
      <c r="BE335" s="199">
        <f>IF(AZ335=5,G335,0)</f>
        <v>0</v>
      </c>
      <c r="CA335" s="226">
        <v>1</v>
      </c>
      <c r="CB335" s="226">
        <v>1</v>
      </c>
    </row>
    <row r="336" spans="1:80">
      <c r="A336" s="235"/>
      <c r="B336" s="239"/>
      <c r="C336" s="635" t="s">
        <v>498</v>
      </c>
      <c r="D336" s="636"/>
      <c r="E336" s="240">
        <v>0.39</v>
      </c>
      <c r="F336" s="241"/>
      <c r="G336" s="242"/>
      <c r="H336" s="243"/>
      <c r="I336" s="237"/>
      <c r="J336" s="244"/>
      <c r="K336" s="237"/>
      <c r="M336" s="238" t="s">
        <v>498</v>
      </c>
      <c r="O336" s="226"/>
    </row>
    <row r="337" spans="1:80">
      <c r="A337" s="227">
        <v>97</v>
      </c>
      <c r="B337" s="228" t="s">
        <v>499</v>
      </c>
      <c r="C337" s="229" t="s">
        <v>500</v>
      </c>
      <c r="D337" s="230" t="s">
        <v>1492</v>
      </c>
      <c r="E337" s="231">
        <v>65.855500000000006</v>
      </c>
      <c r="F337" s="231"/>
      <c r="G337" s="232">
        <f>E337*F337</f>
        <v>0</v>
      </c>
      <c r="H337" s="233">
        <v>5.7290000000000001E-2</v>
      </c>
      <c r="I337" s="234">
        <f>E337*H337</f>
        <v>3.7728615950000006</v>
      </c>
      <c r="J337" s="233">
        <v>0</v>
      </c>
      <c r="K337" s="234">
        <f>E337*J337</f>
        <v>0</v>
      </c>
      <c r="O337" s="226">
        <v>2</v>
      </c>
      <c r="AA337" s="199">
        <v>1</v>
      </c>
      <c r="AB337" s="199">
        <v>1</v>
      </c>
      <c r="AC337" s="199">
        <v>1</v>
      </c>
      <c r="AZ337" s="199">
        <v>1</v>
      </c>
      <c r="BA337" s="199">
        <f>IF(AZ337=1,G337,0)</f>
        <v>0</v>
      </c>
      <c r="BB337" s="199">
        <f>IF(AZ337=2,G337,0)</f>
        <v>0</v>
      </c>
      <c r="BC337" s="199">
        <f>IF(AZ337=3,G337,0)</f>
        <v>0</v>
      </c>
      <c r="BD337" s="199">
        <f>IF(AZ337=4,G337,0)</f>
        <v>0</v>
      </c>
      <c r="BE337" s="199">
        <f>IF(AZ337=5,G337,0)</f>
        <v>0</v>
      </c>
      <c r="CA337" s="226">
        <v>1</v>
      </c>
      <c r="CB337" s="226">
        <v>1</v>
      </c>
    </row>
    <row r="338" spans="1:80" ht="22.5">
      <c r="A338" s="235"/>
      <c r="B338" s="239"/>
      <c r="C338" s="635" t="s">
        <v>501</v>
      </c>
      <c r="D338" s="636"/>
      <c r="E338" s="240">
        <v>9.4992000000000001</v>
      </c>
      <c r="F338" s="241"/>
      <c r="G338" s="242"/>
      <c r="H338" s="243"/>
      <c r="I338" s="237"/>
      <c r="J338" s="244"/>
      <c r="K338" s="237"/>
      <c r="M338" s="238" t="s">
        <v>501</v>
      </c>
      <c r="O338" s="226"/>
    </row>
    <row r="339" spans="1:80">
      <c r="A339" s="235"/>
      <c r="B339" s="239"/>
      <c r="C339" s="635" t="s">
        <v>502</v>
      </c>
      <c r="D339" s="636"/>
      <c r="E339" s="240">
        <v>11.53</v>
      </c>
      <c r="F339" s="241"/>
      <c r="G339" s="242"/>
      <c r="H339" s="243"/>
      <c r="I339" s="237"/>
      <c r="J339" s="244"/>
      <c r="K339" s="237"/>
      <c r="M339" s="238" t="s">
        <v>502</v>
      </c>
      <c r="O339" s="226"/>
    </row>
    <row r="340" spans="1:80" ht="22.5">
      <c r="A340" s="235"/>
      <c r="B340" s="239"/>
      <c r="C340" s="635" t="s">
        <v>503</v>
      </c>
      <c r="D340" s="636"/>
      <c r="E340" s="240">
        <v>24.31</v>
      </c>
      <c r="F340" s="241"/>
      <c r="G340" s="242"/>
      <c r="H340" s="243"/>
      <c r="I340" s="237"/>
      <c r="J340" s="244"/>
      <c r="K340" s="237"/>
      <c r="M340" s="238" t="s">
        <v>503</v>
      </c>
      <c r="O340" s="226"/>
    </row>
    <row r="341" spans="1:80">
      <c r="A341" s="235"/>
      <c r="B341" s="239"/>
      <c r="C341" s="635" t="s">
        <v>504</v>
      </c>
      <c r="D341" s="636"/>
      <c r="E341" s="240">
        <v>12.366199999999999</v>
      </c>
      <c r="F341" s="241"/>
      <c r="G341" s="242"/>
      <c r="H341" s="243"/>
      <c r="I341" s="237"/>
      <c r="J341" s="244"/>
      <c r="K341" s="237"/>
      <c r="M341" s="238" t="s">
        <v>504</v>
      </c>
      <c r="O341" s="226"/>
    </row>
    <row r="342" spans="1:80">
      <c r="A342" s="235"/>
      <c r="B342" s="239"/>
      <c r="C342" s="635" t="s">
        <v>505</v>
      </c>
      <c r="D342" s="636"/>
      <c r="E342" s="240">
        <v>8.15</v>
      </c>
      <c r="F342" s="241"/>
      <c r="G342" s="242"/>
      <c r="H342" s="243"/>
      <c r="I342" s="237"/>
      <c r="J342" s="244"/>
      <c r="K342" s="237"/>
      <c r="M342" s="238" t="s">
        <v>505</v>
      </c>
      <c r="O342" s="226"/>
    </row>
    <row r="343" spans="1:80">
      <c r="A343" s="227">
        <v>98</v>
      </c>
      <c r="B343" s="228" t="s">
        <v>506</v>
      </c>
      <c r="C343" s="229" t="s">
        <v>507</v>
      </c>
      <c r="D343" s="230" t="s">
        <v>1522</v>
      </c>
      <c r="E343" s="231">
        <v>125.97499999999999</v>
      </c>
      <c r="F343" s="231"/>
      <c r="G343" s="232">
        <f>E343*F343</f>
        <v>0</v>
      </c>
      <c r="H343" s="233">
        <v>0</v>
      </c>
      <c r="I343" s="234">
        <f>E343*H343</f>
        <v>0</v>
      </c>
      <c r="J343" s="233">
        <v>0</v>
      </c>
      <c r="K343" s="234">
        <f>E343*J343</f>
        <v>0</v>
      </c>
      <c r="O343" s="226">
        <v>2</v>
      </c>
      <c r="AA343" s="199">
        <v>1</v>
      </c>
      <c r="AB343" s="199">
        <v>1</v>
      </c>
      <c r="AC343" s="199">
        <v>1</v>
      </c>
      <c r="AZ343" s="199">
        <v>1</v>
      </c>
      <c r="BA343" s="199">
        <f>IF(AZ343=1,G343,0)</f>
        <v>0</v>
      </c>
      <c r="BB343" s="199">
        <f>IF(AZ343=2,G343,0)</f>
        <v>0</v>
      </c>
      <c r="BC343" s="199">
        <f>IF(AZ343=3,G343,0)</f>
        <v>0</v>
      </c>
      <c r="BD343" s="199">
        <f>IF(AZ343=4,G343,0)</f>
        <v>0</v>
      </c>
      <c r="BE343" s="199">
        <f>IF(AZ343=5,G343,0)</f>
        <v>0</v>
      </c>
      <c r="CA343" s="226">
        <v>1</v>
      </c>
      <c r="CB343" s="226">
        <v>1</v>
      </c>
    </row>
    <row r="344" spans="1:80">
      <c r="A344" s="235"/>
      <c r="B344" s="239"/>
      <c r="C344" s="635" t="s">
        <v>508</v>
      </c>
      <c r="D344" s="636"/>
      <c r="E344" s="240">
        <v>0</v>
      </c>
      <c r="F344" s="241"/>
      <c r="G344" s="242"/>
      <c r="H344" s="243"/>
      <c r="I344" s="237"/>
      <c r="J344" s="244"/>
      <c r="K344" s="237"/>
      <c r="M344" s="238" t="s">
        <v>508</v>
      </c>
      <c r="O344" s="226"/>
    </row>
    <row r="345" spans="1:80">
      <c r="A345" s="235"/>
      <c r="B345" s="239"/>
      <c r="C345" s="635" t="s">
        <v>509</v>
      </c>
      <c r="D345" s="636"/>
      <c r="E345" s="240">
        <v>125.97499999999999</v>
      </c>
      <c r="F345" s="241"/>
      <c r="G345" s="242"/>
      <c r="H345" s="243"/>
      <c r="I345" s="237"/>
      <c r="J345" s="244"/>
      <c r="K345" s="237"/>
      <c r="M345" s="238" t="s">
        <v>509</v>
      </c>
      <c r="O345" s="226"/>
    </row>
    <row r="346" spans="1:80">
      <c r="A346" s="227">
        <v>99</v>
      </c>
      <c r="B346" s="228" t="s">
        <v>510</v>
      </c>
      <c r="C346" s="229" t="s">
        <v>511</v>
      </c>
      <c r="D346" s="230" t="s">
        <v>1492</v>
      </c>
      <c r="E346" s="231">
        <v>310.09949999999998</v>
      </c>
      <c r="F346" s="231"/>
      <c r="G346" s="232">
        <f>E346*F346</f>
        <v>0</v>
      </c>
      <c r="H346" s="233">
        <v>2.0750000000000001E-2</v>
      </c>
      <c r="I346" s="234">
        <f>E346*H346</f>
        <v>6.4345646250000001</v>
      </c>
      <c r="J346" s="233">
        <v>0</v>
      </c>
      <c r="K346" s="234">
        <f>E346*J346</f>
        <v>0</v>
      </c>
      <c r="O346" s="226">
        <v>2</v>
      </c>
      <c r="AA346" s="199">
        <v>1</v>
      </c>
      <c r="AB346" s="199">
        <v>1</v>
      </c>
      <c r="AC346" s="199">
        <v>1</v>
      </c>
      <c r="AZ346" s="199">
        <v>1</v>
      </c>
      <c r="BA346" s="199">
        <f>IF(AZ346=1,G346,0)</f>
        <v>0</v>
      </c>
      <c r="BB346" s="199">
        <f>IF(AZ346=2,G346,0)</f>
        <v>0</v>
      </c>
      <c r="BC346" s="199">
        <f>IF(AZ346=3,G346,0)</f>
        <v>0</v>
      </c>
      <c r="BD346" s="199">
        <f>IF(AZ346=4,G346,0)</f>
        <v>0</v>
      </c>
      <c r="BE346" s="199">
        <f>IF(AZ346=5,G346,0)</f>
        <v>0</v>
      </c>
      <c r="CA346" s="226">
        <v>1</v>
      </c>
      <c r="CB346" s="226">
        <v>1</v>
      </c>
    </row>
    <row r="347" spans="1:80">
      <c r="A347" s="235"/>
      <c r="B347" s="239"/>
      <c r="C347" s="635" t="s">
        <v>295</v>
      </c>
      <c r="D347" s="636"/>
      <c r="E347" s="240">
        <v>0</v>
      </c>
      <c r="F347" s="241"/>
      <c r="G347" s="242"/>
      <c r="H347" s="243"/>
      <c r="I347" s="237"/>
      <c r="J347" s="244"/>
      <c r="K347" s="237"/>
      <c r="M347" s="238" t="s">
        <v>295</v>
      </c>
      <c r="O347" s="226"/>
    </row>
    <row r="348" spans="1:80">
      <c r="A348" s="235"/>
      <c r="B348" s="239"/>
      <c r="C348" s="635" t="s">
        <v>512</v>
      </c>
      <c r="D348" s="636"/>
      <c r="E348" s="240">
        <v>10.65</v>
      </c>
      <c r="F348" s="241"/>
      <c r="G348" s="242"/>
      <c r="H348" s="243"/>
      <c r="I348" s="237"/>
      <c r="J348" s="244"/>
      <c r="K348" s="237"/>
      <c r="M348" s="238" t="s">
        <v>512</v>
      </c>
      <c r="O348" s="226"/>
    </row>
    <row r="349" spans="1:80" ht="22.5">
      <c r="A349" s="235"/>
      <c r="B349" s="239"/>
      <c r="C349" s="635" t="s">
        <v>513</v>
      </c>
      <c r="D349" s="636"/>
      <c r="E349" s="240">
        <v>13.327500000000001</v>
      </c>
      <c r="F349" s="241"/>
      <c r="G349" s="242"/>
      <c r="H349" s="243"/>
      <c r="I349" s="237"/>
      <c r="J349" s="244"/>
      <c r="K349" s="237"/>
      <c r="M349" s="238" t="s">
        <v>513</v>
      </c>
      <c r="O349" s="226"/>
    </row>
    <row r="350" spans="1:80" ht="22.5">
      <c r="A350" s="235"/>
      <c r="B350" s="239"/>
      <c r="C350" s="635" t="s">
        <v>514</v>
      </c>
      <c r="D350" s="636"/>
      <c r="E350" s="240">
        <v>15.865</v>
      </c>
      <c r="F350" s="241"/>
      <c r="G350" s="242"/>
      <c r="H350" s="243"/>
      <c r="I350" s="237"/>
      <c r="J350" s="244"/>
      <c r="K350" s="237"/>
      <c r="M350" s="238" t="s">
        <v>514</v>
      </c>
      <c r="O350" s="226"/>
    </row>
    <row r="351" spans="1:80">
      <c r="A351" s="235"/>
      <c r="B351" s="239"/>
      <c r="C351" s="635" t="s">
        <v>492</v>
      </c>
      <c r="D351" s="636"/>
      <c r="E351" s="240">
        <v>0</v>
      </c>
      <c r="F351" s="241"/>
      <c r="G351" s="242"/>
      <c r="H351" s="243"/>
      <c r="I351" s="237"/>
      <c r="J351" s="244"/>
      <c r="K351" s="237"/>
      <c r="M351" s="238" t="s">
        <v>492</v>
      </c>
      <c r="O351" s="226"/>
    </row>
    <row r="352" spans="1:80" ht="22.5">
      <c r="A352" s="235"/>
      <c r="B352" s="239"/>
      <c r="C352" s="635" t="s">
        <v>515</v>
      </c>
      <c r="D352" s="636"/>
      <c r="E352" s="240">
        <v>37.381</v>
      </c>
      <c r="F352" s="241"/>
      <c r="G352" s="242"/>
      <c r="H352" s="243"/>
      <c r="I352" s="237"/>
      <c r="J352" s="244"/>
      <c r="K352" s="237"/>
      <c r="M352" s="238" t="s">
        <v>515</v>
      </c>
      <c r="O352" s="226"/>
    </row>
    <row r="353" spans="1:80">
      <c r="A353" s="235"/>
      <c r="B353" s="239"/>
      <c r="C353" s="635" t="s">
        <v>516</v>
      </c>
      <c r="D353" s="636"/>
      <c r="E353" s="240">
        <v>15.595000000000001</v>
      </c>
      <c r="F353" s="241"/>
      <c r="G353" s="242"/>
      <c r="H353" s="243"/>
      <c r="I353" s="237"/>
      <c r="J353" s="244"/>
      <c r="K353" s="237"/>
      <c r="M353" s="238" t="s">
        <v>516</v>
      </c>
      <c r="O353" s="226"/>
    </row>
    <row r="354" spans="1:80">
      <c r="A354" s="235"/>
      <c r="B354" s="239"/>
      <c r="C354" s="635" t="s">
        <v>517</v>
      </c>
      <c r="D354" s="636"/>
      <c r="E354" s="240">
        <v>21.49</v>
      </c>
      <c r="F354" s="241"/>
      <c r="G354" s="242"/>
      <c r="H354" s="243"/>
      <c r="I354" s="237"/>
      <c r="J354" s="244"/>
      <c r="K354" s="237"/>
      <c r="M354" s="238" t="s">
        <v>517</v>
      </c>
      <c r="O354" s="226"/>
    </row>
    <row r="355" spans="1:80">
      <c r="A355" s="235"/>
      <c r="B355" s="239"/>
      <c r="C355" s="635" t="s">
        <v>518</v>
      </c>
      <c r="D355" s="636"/>
      <c r="E355" s="240">
        <v>11.83</v>
      </c>
      <c r="F355" s="241"/>
      <c r="G355" s="242"/>
      <c r="H355" s="243"/>
      <c r="I355" s="237"/>
      <c r="J355" s="244"/>
      <c r="K355" s="237"/>
      <c r="M355" s="238" t="s">
        <v>518</v>
      </c>
      <c r="O355" s="226"/>
    </row>
    <row r="356" spans="1:80">
      <c r="A356" s="235"/>
      <c r="B356" s="239"/>
      <c r="C356" s="635" t="s">
        <v>519</v>
      </c>
      <c r="D356" s="636"/>
      <c r="E356" s="240">
        <v>15.595000000000001</v>
      </c>
      <c r="F356" s="241"/>
      <c r="G356" s="242"/>
      <c r="H356" s="243"/>
      <c r="I356" s="237"/>
      <c r="J356" s="244"/>
      <c r="K356" s="237"/>
      <c r="M356" s="238" t="s">
        <v>519</v>
      </c>
      <c r="O356" s="226"/>
    </row>
    <row r="357" spans="1:80">
      <c r="A357" s="235"/>
      <c r="B357" s="239"/>
      <c r="C357" s="635" t="s">
        <v>520</v>
      </c>
      <c r="D357" s="636"/>
      <c r="E357" s="240">
        <v>25.27</v>
      </c>
      <c r="F357" s="241"/>
      <c r="G357" s="242"/>
      <c r="H357" s="243"/>
      <c r="I357" s="237"/>
      <c r="J357" s="244"/>
      <c r="K357" s="237"/>
      <c r="M357" s="238" t="s">
        <v>520</v>
      </c>
      <c r="O357" s="226"/>
    </row>
    <row r="358" spans="1:80">
      <c r="A358" s="235"/>
      <c r="B358" s="239"/>
      <c r="C358" s="635" t="s">
        <v>521</v>
      </c>
      <c r="D358" s="636"/>
      <c r="E358" s="240">
        <v>11.746</v>
      </c>
      <c r="F358" s="241"/>
      <c r="G358" s="242"/>
      <c r="H358" s="243"/>
      <c r="I358" s="237"/>
      <c r="J358" s="244"/>
      <c r="K358" s="237"/>
      <c r="M358" s="238" t="s">
        <v>521</v>
      </c>
      <c r="O358" s="226"/>
    </row>
    <row r="359" spans="1:80" ht="22.5">
      <c r="A359" s="235"/>
      <c r="B359" s="239"/>
      <c r="C359" s="635" t="s">
        <v>522</v>
      </c>
      <c r="D359" s="636"/>
      <c r="E359" s="240">
        <v>38.409999999999997</v>
      </c>
      <c r="F359" s="241"/>
      <c r="G359" s="242"/>
      <c r="H359" s="243"/>
      <c r="I359" s="237"/>
      <c r="J359" s="244"/>
      <c r="K359" s="237"/>
      <c r="M359" s="238" t="s">
        <v>522</v>
      </c>
      <c r="O359" s="226"/>
    </row>
    <row r="360" spans="1:80">
      <c r="A360" s="235"/>
      <c r="B360" s="239"/>
      <c r="C360" s="635" t="s">
        <v>523</v>
      </c>
      <c r="D360" s="636"/>
      <c r="E360" s="240">
        <v>10.71</v>
      </c>
      <c r="F360" s="241"/>
      <c r="G360" s="242"/>
      <c r="H360" s="243"/>
      <c r="I360" s="237"/>
      <c r="J360" s="244"/>
      <c r="K360" s="237"/>
      <c r="M360" s="238" t="s">
        <v>523</v>
      </c>
      <c r="O360" s="226"/>
    </row>
    <row r="361" spans="1:80">
      <c r="A361" s="235"/>
      <c r="B361" s="239"/>
      <c r="C361" s="635" t="s">
        <v>524</v>
      </c>
      <c r="D361" s="636"/>
      <c r="E361" s="240">
        <v>8.68</v>
      </c>
      <c r="F361" s="241"/>
      <c r="G361" s="242"/>
      <c r="H361" s="243"/>
      <c r="I361" s="237"/>
      <c r="J361" s="244"/>
      <c r="K361" s="237"/>
      <c r="M361" s="238" t="s">
        <v>524</v>
      </c>
      <c r="O361" s="226"/>
    </row>
    <row r="362" spans="1:80">
      <c r="A362" s="235"/>
      <c r="B362" s="239"/>
      <c r="C362" s="635" t="s">
        <v>525</v>
      </c>
      <c r="D362" s="636"/>
      <c r="E362" s="240">
        <v>8.68</v>
      </c>
      <c r="F362" s="241"/>
      <c r="G362" s="242"/>
      <c r="H362" s="243"/>
      <c r="I362" s="237"/>
      <c r="J362" s="244"/>
      <c r="K362" s="237"/>
      <c r="M362" s="238" t="s">
        <v>525</v>
      </c>
      <c r="O362" s="226"/>
    </row>
    <row r="363" spans="1:80">
      <c r="A363" s="235"/>
      <c r="B363" s="239"/>
      <c r="C363" s="635" t="s">
        <v>526</v>
      </c>
      <c r="D363" s="636"/>
      <c r="E363" s="240">
        <v>12.914999999999999</v>
      </c>
      <c r="F363" s="241"/>
      <c r="G363" s="242"/>
      <c r="H363" s="243"/>
      <c r="I363" s="237"/>
      <c r="J363" s="244"/>
      <c r="K363" s="237"/>
      <c r="M363" s="238" t="s">
        <v>526</v>
      </c>
      <c r="O363" s="226"/>
    </row>
    <row r="364" spans="1:80" ht="22.5">
      <c r="A364" s="235"/>
      <c r="B364" s="239"/>
      <c r="C364" s="635" t="s">
        <v>527</v>
      </c>
      <c r="D364" s="636"/>
      <c r="E364" s="240">
        <v>51.954999999999998</v>
      </c>
      <c r="F364" s="241"/>
      <c r="G364" s="242"/>
      <c r="H364" s="243"/>
      <c r="I364" s="237"/>
      <c r="J364" s="244"/>
      <c r="K364" s="237"/>
      <c r="M364" s="238" t="s">
        <v>527</v>
      </c>
      <c r="O364" s="226"/>
    </row>
    <row r="365" spans="1:80" ht="22.5">
      <c r="A365" s="227">
        <v>100</v>
      </c>
      <c r="B365" s="228" t="s">
        <v>528</v>
      </c>
      <c r="C365" s="229" t="s">
        <v>529</v>
      </c>
      <c r="D365" s="230" t="s">
        <v>1492</v>
      </c>
      <c r="E365" s="231">
        <v>2353.3503000000001</v>
      </c>
      <c r="F365" s="231"/>
      <c r="G365" s="232">
        <f>E365*F365</f>
        <v>0</v>
      </c>
      <c r="H365" s="233">
        <v>2.7980000000000001E-2</v>
      </c>
      <c r="I365" s="234">
        <f>E365*H365</f>
        <v>65.846741394000006</v>
      </c>
      <c r="J365" s="233">
        <v>0</v>
      </c>
      <c r="K365" s="234">
        <f>E365*J365</f>
        <v>0</v>
      </c>
      <c r="O365" s="226">
        <v>2</v>
      </c>
      <c r="AA365" s="199">
        <v>1</v>
      </c>
      <c r="AB365" s="199">
        <v>1</v>
      </c>
      <c r="AC365" s="199">
        <v>1</v>
      </c>
      <c r="AZ365" s="199">
        <v>1</v>
      </c>
      <c r="BA365" s="199">
        <f>IF(AZ365=1,G365,0)</f>
        <v>0</v>
      </c>
      <c r="BB365" s="199">
        <f>IF(AZ365=2,G365,0)</f>
        <v>0</v>
      </c>
      <c r="BC365" s="199">
        <f>IF(AZ365=3,G365,0)</f>
        <v>0</v>
      </c>
      <c r="BD365" s="199">
        <f>IF(AZ365=4,G365,0)</f>
        <v>0</v>
      </c>
      <c r="BE365" s="199">
        <f>IF(AZ365=5,G365,0)</f>
        <v>0</v>
      </c>
      <c r="CA365" s="226">
        <v>1</v>
      </c>
      <c r="CB365" s="226">
        <v>1</v>
      </c>
    </row>
    <row r="366" spans="1:80">
      <c r="A366" s="235"/>
      <c r="B366" s="239"/>
      <c r="C366" s="635" t="s">
        <v>295</v>
      </c>
      <c r="D366" s="636"/>
      <c r="E366" s="240">
        <v>0</v>
      </c>
      <c r="F366" s="241"/>
      <c r="G366" s="242"/>
      <c r="H366" s="243"/>
      <c r="I366" s="237"/>
      <c r="J366" s="244"/>
      <c r="K366" s="237"/>
      <c r="M366" s="238" t="s">
        <v>295</v>
      </c>
      <c r="O366" s="226"/>
    </row>
    <row r="367" spans="1:80">
      <c r="A367" s="235"/>
      <c r="B367" s="239"/>
      <c r="C367" s="635" t="s">
        <v>530</v>
      </c>
      <c r="D367" s="636"/>
      <c r="E367" s="240">
        <v>143.398</v>
      </c>
      <c r="F367" s="241"/>
      <c r="G367" s="242"/>
      <c r="H367" s="243"/>
      <c r="I367" s="237"/>
      <c r="J367" s="244"/>
      <c r="K367" s="237"/>
      <c r="M367" s="238" t="s">
        <v>530</v>
      </c>
      <c r="O367" s="226"/>
    </row>
    <row r="368" spans="1:80">
      <c r="A368" s="235"/>
      <c r="B368" s="239"/>
      <c r="C368" s="635" t="s">
        <v>531</v>
      </c>
      <c r="D368" s="636"/>
      <c r="E368" s="240">
        <v>80.709999999999994</v>
      </c>
      <c r="F368" s="241"/>
      <c r="G368" s="242"/>
      <c r="H368" s="243"/>
      <c r="I368" s="237"/>
      <c r="J368" s="244"/>
      <c r="K368" s="237"/>
      <c r="M368" s="238" t="s">
        <v>531</v>
      </c>
      <c r="O368" s="226"/>
    </row>
    <row r="369" spans="1:15">
      <c r="A369" s="235"/>
      <c r="B369" s="239"/>
      <c r="C369" s="635" t="s">
        <v>532</v>
      </c>
      <c r="D369" s="636"/>
      <c r="E369" s="240">
        <v>21.395</v>
      </c>
      <c r="F369" s="241"/>
      <c r="G369" s="242"/>
      <c r="H369" s="243"/>
      <c r="I369" s="237"/>
      <c r="J369" s="244"/>
      <c r="K369" s="237"/>
      <c r="M369" s="238" t="s">
        <v>532</v>
      </c>
      <c r="O369" s="226"/>
    </row>
    <row r="370" spans="1:15">
      <c r="A370" s="235"/>
      <c r="B370" s="239"/>
      <c r="C370" s="635" t="s">
        <v>533</v>
      </c>
      <c r="D370" s="636"/>
      <c r="E370" s="240">
        <v>104.92</v>
      </c>
      <c r="F370" s="241"/>
      <c r="G370" s="242"/>
      <c r="H370" s="243"/>
      <c r="I370" s="237"/>
      <c r="J370" s="244"/>
      <c r="K370" s="237"/>
      <c r="M370" s="238" t="s">
        <v>533</v>
      </c>
      <c r="O370" s="226"/>
    </row>
    <row r="371" spans="1:15">
      <c r="A371" s="235"/>
      <c r="B371" s="239"/>
      <c r="C371" s="635" t="s">
        <v>534</v>
      </c>
      <c r="D371" s="636"/>
      <c r="E371" s="240">
        <v>143.69</v>
      </c>
      <c r="F371" s="241"/>
      <c r="G371" s="242"/>
      <c r="H371" s="243"/>
      <c r="I371" s="237"/>
      <c r="J371" s="244"/>
      <c r="K371" s="237"/>
      <c r="M371" s="238" t="s">
        <v>534</v>
      </c>
      <c r="O371" s="226"/>
    </row>
    <row r="372" spans="1:15">
      <c r="A372" s="235"/>
      <c r="B372" s="239"/>
      <c r="C372" s="635" t="s">
        <v>535</v>
      </c>
      <c r="D372" s="636"/>
      <c r="E372" s="240">
        <v>75.334000000000003</v>
      </c>
      <c r="F372" s="241"/>
      <c r="G372" s="242"/>
      <c r="H372" s="243"/>
      <c r="I372" s="237"/>
      <c r="J372" s="244"/>
      <c r="K372" s="237"/>
      <c r="M372" s="238" t="s">
        <v>535</v>
      </c>
      <c r="O372" s="226"/>
    </row>
    <row r="373" spans="1:15">
      <c r="A373" s="235"/>
      <c r="B373" s="239"/>
      <c r="C373" s="635" t="s">
        <v>536</v>
      </c>
      <c r="D373" s="636"/>
      <c r="E373" s="240">
        <v>73.910300000000007</v>
      </c>
      <c r="F373" s="241"/>
      <c r="G373" s="242"/>
      <c r="H373" s="243"/>
      <c r="I373" s="237"/>
      <c r="J373" s="244"/>
      <c r="K373" s="237"/>
      <c r="M373" s="238" t="s">
        <v>536</v>
      </c>
      <c r="O373" s="226"/>
    </row>
    <row r="374" spans="1:15">
      <c r="A374" s="235"/>
      <c r="B374" s="239"/>
      <c r="C374" s="635" t="s">
        <v>537</v>
      </c>
      <c r="D374" s="636"/>
      <c r="E374" s="240">
        <v>65.882499999999993</v>
      </c>
      <c r="F374" s="241"/>
      <c r="G374" s="242"/>
      <c r="H374" s="243"/>
      <c r="I374" s="237"/>
      <c r="J374" s="244"/>
      <c r="K374" s="237"/>
      <c r="M374" s="238" t="s">
        <v>537</v>
      </c>
      <c r="O374" s="226"/>
    </row>
    <row r="375" spans="1:15">
      <c r="A375" s="235"/>
      <c r="B375" s="239"/>
      <c r="C375" s="635" t="s">
        <v>538</v>
      </c>
      <c r="D375" s="636"/>
      <c r="E375" s="240">
        <v>121.8475</v>
      </c>
      <c r="F375" s="241"/>
      <c r="G375" s="242"/>
      <c r="H375" s="243"/>
      <c r="I375" s="237"/>
      <c r="J375" s="244"/>
      <c r="K375" s="237"/>
      <c r="M375" s="238" t="s">
        <v>538</v>
      </c>
      <c r="O375" s="226"/>
    </row>
    <row r="376" spans="1:15">
      <c r="A376" s="235"/>
      <c r="B376" s="239"/>
      <c r="C376" s="635" t="s">
        <v>539</v>
      </c>
      <c r="D376" s="636"/>
      <c r="E376" s="240">
        <v>54.674999999999997</v>
      </c>
      <c r="F376" s="241"/>
      <c r="G376" s="242"/>
      <c r="H376" s="243"/>
      <c r="I376" s="237"/>
      <c r="J376" s="244"/>
      <c r="K376" s="237"/>
      <c r="M376" s="238" t="s">
        <v>539</v>
      </c>
      <c r="O376" s="226"/>
    </row>
    <row r="377" spans="1:15">
      <c r="A377" s="235"/>
      <c r="B377" s="239"/>
      <c r="C377" s="635" t="s">
        <v>540</v>
      </c>
      <c r="D377" s="636"/>
      <c r="E377" s="240">
        <v>68.044700000000006</v>
      </c>
      <c r="F377" s="241"/>
      <c r="G377" s="242"/>
      <c r="H377" s="243"/>
      <c r="I377" s="237"/>
      <c r="J377" s="244"/>
      <c r="K377" s="237"/>
      <c r="M377" s="238" t="s">
        <v>540</v>
      </c>
      <c r="O377" s="226"/>
    </row>
    <row r="378" spans="1:15">
      <c r="A378" s="235"/>
      <c r="B378" s="239"/>
      <c r="C378" s="635" t="s">
        <v>541</v>
      </c>
      <c r="D378" s="636"/>
      <c r="E378" s="240">
        <v>68.003</v>
      </c>
      <c r="F378" s="241"/>
      <c r="G378" s="242"/>
      <c r="H378" s="243"/>
      <c r="I378" s="237"/>
      <c r="J378" s="244"/>
      <c r="K378" s="237"/>
      <c r="M378" s="238" t="s">
        <v>541</v>
      </c>
      <c r="O378" s="226"/>
    </row>
    <row r="379" spans="1:15" ht="22.5">
      <c r="A379" s="235"/>
      <c r="B379" s="239"/>
      <c r="C379" s="635" t="s">
        <v>542</v>
      </c>
      <c r="D379" s="636"/>
      <c r="E379" s="240">
        <v>32.612499999999997</v>
      </c>
      <c r="F379" s="241"/>
      <c r="G379" s="242"/>
      <c r="H379" s="243"/>
      <c r="I379" s="237"/>
      <c r="J379" s="244"/>
      <c r="K379" s="237"/>
      <c r="M379" s="238" t="s">
        <v>542</v>
      </c>
      <c r="O379" s="226"/>
    </row>
    <row r="380" spans="1:15">
      <c r="A380" s="235"/>
      <c r="B380" s="239"/>
      <c r="C380" s="635" t="s">
        <v>489</v>
      </c>
      <c r="D380" s="636"/>
      <c r="E380" s="240">
        <v>22.725000000000001</v>
      </c>
      <c r="F380" s="241"/>
      <c r="G380" s="242"/>
      <c r="H380" s="243"/>
      <c r="I380" s="237"/>
      <c r="J380" s="244"/>
      <c r="K380" s="237"/>
      <c r="M380" s="238" t="s">
        <v>489</v>
      </c>
      <c r="O380" s="226"/>
    </row>
    <row r="381" spans="1:15" ht="22.5">
      <c r="A381" s="235"/>
      <c r="B381" s="239"/>
      <c r="C381" s="635" t="s">
        <v>490</v>
      </c>
      <c r="D381" s="636"/>
      <c r="E381" s="240">
        <v>123.468</v>
      </c>
      <c r="F381" s="241"/>
      <c r="G381" s="242"/>
      <c r="H381" s="243"/>
      <c r="I381" s="237"/>
      <c r="J381" s="244"/>
      <c r="K381" s="237"/>
      <c r="M381" s="238" t="s">
        <v>490</v>
      </c>
      <c r="O381" s="226"/>
    </row>
    <row r="382" spans="1:15">
      <c r="A382" s="235"/>
      <c r="B382" s="239"/>
      <c r="C382" s="635" t="s">
        <v>491</v>
      </c>
      <c r="D382" s="636"/>
      <c r="E382" s="240">
        <v>50.555</v>
      </c>
      <c r="F382" s="241"/>
      <c r="G382" s="242"/>
      <c r="H382" s="243"/>
      <c r="I382" s="237"/>
      <c r="J382" s="244"/>
      <c r="K382" s="237"/>
      <c r="M382" s="238" t="s">
        <v>491</v>
      </c>
      <c r="O382" s="226"/>
    </row>
    <row r="383" spans="1:15">
      <c r="A383" s="235"/>
      <c r="B383" s="239"/>
      <c r="C383" s="635" t="s">
        <v>543</v>
      </c>
      <c r="D383" s="636"/>
      <c r="E383" s="240">
        <v>20.75</v>
      </c>
      <c r="F383" s="241"/>
      <c r="G383" s="242"/>
      <c r="H383" s="243"/>
      <c r="I383" s="237"/>
      <c r="J383" s="244"/>
      <c r="K383" s="237"/>
      <c r="M383" s="238" t="s">
        <v>543</v>
      </c>
      <c r="O383" s="226"/>
    </row>
    <row r="384" spans="1:15" ht="22.5">
      <c r="A384" s="235"/>
      <c r="B384" s="239"/>
      <c r="C384" s="635" t="s">
        <v>544</v>
      </c>
      <c r="D384" s="636"/>
      <c r="E384" s="240">
        <v>25.0502</v>
      </c>
      <c r="F384" s="241"/>
      <c r="G384" s="242"/>
      <c r="H384" s="243"/>
      <c r="I384" s="237"/>
      <c r="J384" s="244"/>
      <c r="K384" s="237"/>
      <c r="M384" s="238" t="s">
        <v>544</v>
      </c>
      <c r="O384" s="226"/>
    </row>
    <row r="385" spans="1:15" ht="22.5">
      <c r="A385" s="235"/>
      <c r="B385" s="239"/>
      <c r="C385" s="635" t="s">
        <v>545</v>
      </c>
      <c r="D385" s="636"/>
      <c r="E385" s="240">
        <v>11.8665</v>
      </c>
      <c r="F385" s="241"/>
      <c r="G385" s="242"/>
      <c r="H385" s="243"/>
      <c r="I385" s="237"/>
      <c r="J385" s="244"/>
      <c r="K385" s="237"/>
      <c r="M385" s="238" t="s">
        <v>545</v>
      </c>
      <c r="O385" s="226"/>
    </row>
    <row r="386" spans="1:15">
      <c r="A386" s="235"/>
      <c r="B386" s="239"/>
      <c r="C386" s="635" t="s">
        <v>492</v>
      </c>
      <c r="D386" s="636"/>
      <c r="E386" s="240">
        <v>0</v>
      </c>
      <c r="F386" s="241"/>
      <c r="G386" s="242"/>
      <c r="H386" s="243"/>
      <c r="I386" s="237"/>
      <c r="J386" s="244"/>
      <c r="K386" s="237"/>
      <c r="M386" s="238" t="s">
        <v>492</v>
      </c>
      <c r="O386" s="226"/>
    </row>
    <row r="387" spans="1:15" ht="22.5">
      <c r="A387" s="235"/>
      <c r="B387" s="239"/>
      <c r="C387" s="635" t="s">
        <v>546</v>
      </c>
      <c r="D387" s="636"/>
      <c r="E387" s="240">
        <v>9.5489999999999995</v>
      </c>
      <c r="F387" s="241"/>
      <c r="G387" s="242"/>
      <c r="H387" s="243"/>
      <c r="I387" s="237"/>
      <c r="J387" s="244"/>
      <c r="K387" s="237"/>
      <c r="M387" s="238" t="s">
        <v>546</v>
      </c>
      <c r="O387" s="226"/>
    </row>
    <row r="388" spans="1:15">
      <c r="A388" s="235"/>
      <c r="B388" s="239"/>
      <c r="C388" s="635" t="s">
        <v>547</v>
      </c>
      <c r="D388" s="636"/>
      <c r="E388" s="240">
        <v>66.8</v>
      </c>
      <c r="F388" s="241"/>
      <c r="G388" s="242"/>
      <c r="H388" s="243"/>
      <c r="I388" s="237"/>
      <c r="J388" s="244"/>
      <c r="K388" s="237"/>
      <c r="M388" s="238" t="s">
        <v>547</v>
      </c>
      <c r="O388" s="226"/>
    </row>
    <row r="389" spans="1:15">
      <c r="A389" s="235"/>
      <c r="B389" s="239"/>
      <c r="C389" s="635" t="s">
        <v>548</v>
      </c>
      <c r="D389" s="636"/>
      <c r="E389" s="240">
        <v>18.05</v>
      </c>
      <c r="F389" s="241"/>
      <c r="G389" s="242"/>
      <c r="H389" s="243"/>
      <c r="I389" s="237"/>
      <c r="J389" s="244"/>
      <c r="K389" s="237"/>
      <c r="M389" s="238" t="s">
        <v>548</v>
      </c>
      <c r="O389" s="226"/>
    </row>
    <row r="390" spans="1:15">
      <c r="A390" s="235"/>
      <c r="B390" s="239"/>
      <c r="C390" s="635" t="s">
        <v>549</v>
      </c>
      <c r="D390" s="636"/>
      <c r="E390" s="240">
        <v>8.0549999999999997</v>
      </c>
      <c r="F390" s="241"/>
      <c r="G390" s="242"/>
      <c r="H390" s="243"/>
      <c r="I390" s="237"/>
      <c r="J390" s="244"/>
      <c r="K390" s="237"/>
      <c r="M390" s="238" t="s">
        <v>549</v>
      </c>
      <c r="O390" s="226"/>
    </row>
    <row r="391" spans="1:15">
      <c r="A391" s="235"/>
      <c r="B391" s="239"/>
      <c r="C391" s="635" t="s">
        <v>550</v>
      </c>
      <c r="D391" s="636"/>
      <c r="E391" s="240">
        <v>9.81</v>
      </c>
      <c r="F391" s="241"/>
      <c r="G391" s="242"/>
      <c r="H391" s="243"/>
      <c r="I391" s="237"/>
      <c r="J391" s="244"/>
      <c r="K391" s="237"/>
      <c r="M391" s="238" t="s">
        <v>550</v>
      </c>
      <c r="O391" s="226"/>
    </row>
    <row r="392" spans="1:15">
      <c r="A392" s="235"/>
      <c r="B392" s="239"/>
      <c r="C392" s="635" t="s">
        <v>551</v>
      </c>
      <c r="D392" s="636"/>
      <c r="E392" s="240">
        <v>5.67</v>
      </c>
      <c r="F392" s="241"/>
      <c r="G392" s="242"/>
      <c r="H392" s="243"/>
      <c r="I392" s="237"/>
      <c r="J392" s="244"/>
      <c r="K392" s="237"/>
      <c r="M392" s="238" t="s">
        <v>551</v>
      </c>
      <c r="O392" s="226"/>
    </row>
    <row r="393" spans="1:15">
      <c r="A393" s="235"/>
      <c r="B393" s="239"/>
      <c r="C393" s="635" t="s">
        <v>552</v>
      </c>
      <c r="D393" s="636"/>
      <c r="E393" s="240">
        <v>26.05</v>
      </c>
      <c r="F393" s="241"/>
      <c r="G393" s="242"/>
      <c r="H393" s="243"/>
      <c r="I393" s="237"/>
      <c r="J393" s="244"/>
      <c r="K393" s="237"/>
      <c r="M393" s="238" t="s">
        <v>552</v>
      </c>
      <c r="O393" s="226"/>
    </row>
    <row r="394" spans="1:15">
      <c r="A394" s="235"/>
      <c r="B394" s="239"/>
      <c r="C394" s="635" t="s">
        <v>553</v>
      </c>
      <c r="D394" s="636"/>
      <c r="E394" s="240">
        <v>18.05</v>
      </c>
      <c r="F394" s="241"/>
      <c r="G394" s="242"/>
      <c r="H394" s="243"/>
      <c r="I394" s="237"/>
      <c r="J394" s="244"/>
      <c r="K394" s="237"/>
      <c r="M394" s="238" t="s">
        <v>553</v>
      </c>
      <c r="O394" s="226"/>
    </row>
    <row r="395" spans="1:15">
      <c r="A395" s="235"/>
      <c r="B395" s="239"/>
      <c r="C395" s="635" t="s">
        <v>554</v>
      </c>
      <c r="D395" s="636"/>
      <c r="E395" s="240">
        <v>8.0549999999999997</v>
      </c>
      <c r="F395" s="241"/>
      <c r="G395" s="242"/>
      <c r="H395" s="243"/>
      <c r="I395" s="237"/>
      <c r="J395" s="244"/>
      <c r="K395" s="237"/>
      <c r="M395" s="238" t="s">
        <v>554</v>
      </c>
      <c r="O395" s="226"/>
    </row>
    <row r="396" spans="1:15">
      <c r="A396" s="235"/>
      <c r="B396" s="239"/>
      <c r="C396" s="635" t="s">
        <v>555</v>
      </c>
      <c r="D396" s="636"/>
      <c r="E396" s="240">
        <v>11.43</v>
      </c>
      <c r="F396" s="241"/>
      <c r="G396" s="242"/>
      <c r="H396" s="243"/>
      <c r="I396" s="237"/>
      <c r="J396" s="244"/>
      <c r="K396" s="237"/>
      <c r="M396" s="238" t="s">
        <v>555</v>
      </c>
      <c r="O396" s="226"/>
    </row>
    <row r="397" spans="1:15">
      <c r="A397" s="235"/>
      <c r="B397" s="239"/>
      <c r="C397" s="635" t="s">
        <v>556</v>
      </c>
      <c r="D397" s="636"/>
      <c r="E397" s="240">
        <v>5.6340000000000003</v>
      </c>
      <c r="F397" s="241"/>
      <c r="G397" s="242"/>
      <c r="H397" s="243"/>
      <c r="I397" s="237"/>
      <c r="J397" s="244"/>
      <c r="K397" s="237"/>
      <c r="M397" s="238" t="s">
        <v>556</v>
      </c>
      <c r="O397" s="226"/>
    </row>
    <row r="398" spans="1:15">
      <c r="A398" s="235"/>
      <c r="B398" s="239"/>
      <c r="C398" s="635" t="s">
        <v>557</v>
      </c>
      <c r="D398" s="636"/>
      <c r="E398" s="240">
        <v>66.8</v>
      </c>
      <c r="F398" s="241"/>
      <c r="G398" s="242"/>
      <c r="H398" s="243"/>
      <c r="I398" s="237"/>
      <c r="J398" s="244"/>
      <c r="K398" s="237"/>
      <c r="M398" s="238" t="s">
        <v>557</v>
      </c>
      <c r="O398" s="226"/>
    </row>
    <row r="399" spans="1:15" ht="22.5">
      <c r="A399" s="235"/>
      <c r="B399" s="239"/>
      <c r="C399" s="635" t="s">
        <v>558</v>
      </c>
      <c r="D399" s="636"/>
      <c r="E399" s="240">
        <v>9.99</v>
      </c>
      <c r="F399" s="241"/>
      <c r="G399" s="242"/>
      <c r="H399" s="243"/>
      <c r="I399" s="237"/>
      <c r="J399" s="244"/>
      <c r="K399" s="237"/>
      <c r="M399" s="238" t="s">
        <v>558</v>
      </c>
      <c r="O399" s="226"/>
    </row>
    <row r="400" spans="1:15">
      <c r="A400" s="235"/>
      <c r="B400" s="239"/>
      <c r="C400" s="635" t="s">
        <v>559</v>
      </c>
      <c r="D400" s="636"/>
      <c r="E400" s="240">
        <v>6.39</v>
      </c>
      <c r="F400" s="241"/>
      <c r="G400" s="242"/>
      <c r="H400" s="243"/>
      <c r="I400" s="237"/>
      <c r="J400" s="244"/>
      <c r="K400" s="237"/>
      <c r="M400" s="238" t="s">
        <v>559</v>
      </c>
      <c r="O400" s="226"/>
    </row>
    <row r="401" spans="1:15">
      <c r="A401" s="235"/>
      <c r="B401" s="239"/>
      <c r="C401" s="635" t="s">
        <v>2354</v>
      </c>
      <c r="D401" s="636"/>
      <c r="E401" s="240">
        <v>4.32</v>
      </c>
      <c r="F401" s="241"/>
      <c r="G401" s="242"/>
      <c r="H401" s="243"/>
      <c r="I401" s="237"/>
      <c r="J401" s="244"/>
      <c r="K401" s="237"/>
      <c r="M401" s="238" t="s">
        <v>2354</v>
      </c>
      <c r="O401" s="226"/>
    </row>
    <row r="402" spans="1:15">
      <c r="A402" s="235"/>
      <c r="B402" s="239"/>
      <c r="C402" s="635" t="s">
        <v>2355</v>
      </c>
      <c r="D402" s="636"/>
      <c r="E402" s="240">
        <v>4.32</v>
      </c>
      <c r="F402" s="241"/>
      <c r="G402" s="242"/>
      <c r="H402" s="243"/>
      <c r="I402" s="237"/>
      <c r="J402" s="244"/>
      <c r="K402" s="237"/>
      <c r="M402" s="238" t="s">
        <v>2355</v>
      </c>
      <c r="O402" s="226"/>
    </row>
    <row r="403" spans="1:15">
      <c r="A403" s="235"/>
      <c r="B403" s="239"/>
      <c r="C403" s="635" t="s">
        <v>2356</v>
      </c>
      <c r="D403" s="636"/>
      <c r="E403" s="240">
        <v>23.35</v>
      </c>
      <c r="F403" s="241"/>
      <c r="G403" s="242"/>
      <c r="H403" s="243"/>
      <c r="I403" s="237"/>
      <c r="J403" s="244"/>
      <c r="K403" s="237"/>
      <c r="M403" s="238" t="s">
        <v>2356</v>
      </c>
      <c r="O403" s="226"/>
    </row>
    <row r="404" spans="1:15">
      <c r="A404" s="235"/>
      <c r="B404" s="239"/>
      <c r="C404" s="635" t="s">
        <v>2357</v>
      </c>
      <c r="D404" s="636"/>
      <c r="E404" s="240">
        <v>15.3</v>
      </c>
      <c r="F404" s="241"/>
      <c r="G404" s="242"/>
      <c r="H404" s="243"/>
      <c r="I404" s="237"/>
      <c r="J404" s="244"/>
      <c r="K404" s="237"/>
      <c r="M404" s="238" t="s">
        <v>2357</v>
      </c>
      <c r="O404" s="226"/>
    </row>
    <row r="405" spans="1:15">
      <c r="A405" s="235"/>
      <c r="B405" s="239"/>
      <c r="C405" s="635" t="s">
        <v>2358</v>
      </c>
      <c r="D405" s="636"/>
      <c r="E405" s="240">
        <v>32.935000000000002</v>
      </c>
      <c r="F405" s="241"/>
      <c r="G405" s="242"/>
      <c r="H405" s="243"/>
      <c r="I405" s="237"/>
      <c r="J405" s="244"/>
      <c r="K405" s="237"/>
      <c r="M405" s="238" t="s">
        <v>2358</v>
      </c>
      <c r="O405" s="226"/>
    </row>
    <row r="406" spans="1:15">
      <c r="A406" s="235"/>
      <c r="B406" s="239"/>
      <c r="C406" s="635" t="s">
        <v>2359</v>
      </c>
      <c r="D406" s="636"/>
      <c r="E406" s="240">
        <v>19.8</v>
      </c>
      <c r="F406" s="241"/>
      <c r="G406" s="242"/>
      <c r="H406" s="243"/>
      <c r="I406" s="237"/>
      <c r="J406" s="244"/>
      <c r="K406" s="237"/>
      <c r="M406" s="238" t="s">
        <v>2359</v>
      </c>
      <c r="O406" s="226"/>
    </row>
    <row r="407" spans="1:15">
      <c r="A407" s="235"/>
      <c r="B407" s="239"/>
      <c r="C407" s="635" t="s">
        <v>2360</v>
      </c>
      <c r="D407" s="636"/>
      <c r="E407" s="240">
        <v>13.5</v>
      </c>
      <c r="F407" s="241"/>
      <c r="G407" s="242"/>
      <c r="H407" s="243"/>
      <c r="I407" s="237"/>
      <c r="J407" s="244"/>
      <c r="K407" s="237"/>
      <c r="M407" s="238" t="s">
        <v>2360</v>
      </c>
      <c r="O407" s="226"/>
    </row>
    <row r="408" spans="1:15">
      <c r="A408" s="235"/>
      <c r="B408" s="239"/>
      <c r="C408" s="635" t="s">
        <v>2361</v>
      </c>
      <c r="D408" s="636"/>
      <c r="E408" s="240">
        <v>37.61</v>
      </c>
      <c r="F408" s="241"/>
      <c r="G408" s="242"/>
      <c r="H408" s="243"/>
      <c r="I408" s="237"/>
      <c r="J408" s="244"/>
      <c r="K408" s="237"/>
      <c r="M408" s="238" t="s">
        <v>2361</v>
      </c>
      <c r="O408" s="226"/>
    </row>
    <row r="409" spans="1:15" ht="22.5">
      <c r="A409" s="235"/>
      <c r="B409" s="239"/>
      <c r="C409" s="635" t="s">
        <v>2362</v>
      </c>
      <c r="D409" s="636"/>
      <c r="E409" s="240">
        <v>14.895</v>
      </c>
      <c r="F409" s="241"/>
      <c r="G409" s="242"/>
      <c r="H409" s="243"/>
      <c r="I409" s="237"/>
      <c r="J409" s="244"/>
      <c r="K409" s="237"/>
      <c r="M409" s="238" t="s">
        <v>2362</v>
      </c>
      <c r="O409" s="226"/>
    </row>
    <row r="410" spans="1:15">
      <c r="A410" s="235"/>
      <c r="B410" s="239"/>
      <c r="C410" s="635" t="s">
        <v>2363</v>
      </c>
      <c r="D410" s="636"/>
      <c r="E410" s="240">
        <v>32.505000000000003</v>
      </c>
      <c r="F410" s="241"/>
      <c r="G410" s="242"/>
      <c r="H410" s="243"/>
      <c r="I410" s="237"/>
      <c r="J410" s="244"/>
      <c r="K410" s="237"/>
      <c r="M410" s="238" t="s">
        <v>2363</v>
      </c>
      <c r="O410" s="226"/>
    </row>
    <row r="411" spans="1:15">
      <c r="A411" s="235"/>
      <c r="B411" s="239"/>
      <c r="C411" s="635" t="s">
        <v>2364</v>
      </c>
      <c r="D411" s="636"/>
      <c r="E411" s="240">
        <v>72.495000000000005</v>
      </c>
      <c r="F411" s="241"/>
      <c r="G411" s="242"/>
      <c r="H411" s="243"/>
      <c r="I411" s="237"/>
      <c r="J411" s="244"/>
      <c r="K411" s="237"/>
      <c r="M411" s="238" t="s">
        <v>2364</v>
      </c>
      <c r="O411" s="226"/>
    </row>
    <row r="412" spans="1:15">
      <c r="A412" s="235"/>
      <c r="B412" s="239"/>
      <c r="C412" s="635" t="s">
        <v>2365</v>
      </c>
      <c r="D412" s="636"/>
      <c r="E412" s="240">
        <v>72.45</v>
      </c>
      <c r="F412" s="241"/>
      <c r="G412" s="242"/>
      <c r="H412" s="243"/>
      <c r="I412" s="237"/>
      <c r="J412" s="244"/>
      <c r="K412" s="237"/>
      <c r="M412" s="238" t="s">
        <v>2365</v>
      </c>
      <c r="O412" s="226"/>
    </row>
    <row r="413" spans="1:15">
      <c r="A413" s="235"/>
      <c r="B413" s="239"/>
      <c r="C413" s="635" t="s">
        <v>560</v>
      </c>
      <c r="D413" s="636"/>
      <c r="E413" s="240">
        <v>45.7</v>
      </c>
      <c r="F413" s="241"/>
      <c r="G413" s="242"/>
      <c r="H413" s="243"/>
      <c r="I413" s="237"/>
      <c r="J413" s="244"/>
      <c r="K413" s="237"/>
      <c r="M413" s="238" t="s">
        <v>560</v>
      </c>
      <c r="O413" s="226"/>
    </row>
    <row r="414" spans="1:15">
      <c r="A414" s="235"/>
      <c r="B414" s="239"/>
      <c r="C414" s="635" t="s">
        <v>2366</v>
      </c>
      <c r="D414" s="636"/>
      <c r="E414" s="240">
        <v>44.95</v>
      </c>
      <c r="F414" s="241"/>
      <c r="G414" s="242"/>
      <c r="H414" s="243"/>
      <c r="I414" s="237"/>
      <c r="J414" s="244"/>
      <c r="K414" s="237"/>
      <c r="M414" s="238" t="s">
        <v>2366</v>
      </c>
      <c r="O414" s="226"/>
    </row>
    <row r="415" spans="1:15">
      <c r="A415" s="235"/>
      <c r="B415" s="239"/>
      <c r="C415" s="635" t="s">
        <v>2367</v>
      </c>
      <c r="D415" s="636"/>
      <c r="E415" s="240">
        <v>56.7</v>
      </c>
      <c r="F415" s="241"/>
      <c r="G415" s="242"/>
      <c r="H415" s="243"/>
      <c r="I415" s="237"/>
      <c r="J415" s="244"/>
      <c r="K415" s="237"/>
      <c r="M415" s="238" t="s">
        <v>2367</v>
      </c>
      <c r="O415" s="226"/>
    </row>
    <row r="416" spans="1:15">
      <c r="A416" s="235"/>
      <c r="B416" s="239"/>
      <c r="C416" s="635" t="s">
        <v>2368</v>
      </c>
      <c r="D416" s="636"/>
      <c r="E416" s="240">
        <v>37.200000000000003</v>
      </c>
      <c r="F416" s="241"/>
      <c r="G416" s="242"/>
      <c r="H416" s="243"/>
      <c r="I416" s="237"/>
      <c r="J416" s="244"/>
      <c r="K416" s="237"/>
      <c r="M416" s="238" t="s">
        <v>2368</v>
      </c>
      <c r="O416" s="226"/>
    </row>
    <row r="417" spans="1:80">
      <c r="A417" s="235"/>
      <c r="B417" s="239"/>
      <c r="C417" s="635" t="s">
        <v>2369</v>
      </c>
      <c r="D417" s="636"/>
      <c r="E417" s="240">
        <v>46.71</v>
      </c>
      <c r="F417" s="241"/>
      <c r="G417" s="242"/>
      <c r="H417" s="243"/>
      <c r="I417" s="237"/>
      <c r="J417" s="244"/>
      <c r="K417" s="237"/>
      <c r="M417" s="238" t="s">
        <v>2369</v>
      </c>
      <c r="O417" s="226"/>
    </row>
    <row r="418" spans="1:80" ht="22.5">
      <c r="A418" s="235"/>
      <c r="B418" s="239"/>
      <c r="C418" s="635" t="s">
        <v>493</v>
      </c>
      <c r="D418" s="636"/>
      <c r="E418" s="240">
        <v>126.7</v>
      </c>
      <c r="F418" s="241"/>
      <c r="G418" s="242"/>
      <c r="H418" s="243"/>
      <c r="I418" s="237"/>
      <c r="J418" s="244"/>
      <c r="K418" s="237"/>
      <c r="M418" s="238" t="s">
        <v>493</v>
      </c>
      <c r="O418" s="226"/>
    </row>
    <row r="419" spans="1:80">
      <c r="A419" s="235"/>
      <c r="B419" s="239"/>
      <c r="C419" s="635" t="s">
        <v>2370</v>
      </c>
      <c r="D419" s="636"/>
      <c r="E419" s="240">
        <v>72.739999999999995</v>
      </c>
      <c r="F419" s="241"/>
      <c r="G419" s="242"/>
      <c r="H419" s="243"/>
      <c r="I419" s="237"/>
      <c r="J419" s="244"/>
      <c r="K419" s="237"/>
      <c r="M419" s="238" t="s">
        <v>2370</v>
      </c>
      <c r="O419" s="226"/>
    </row>
    <row r="420" spans="1:80">
      <c r="A420" s="227">
        <v>101</v>
      </c>
      <c r="B420" s="228" t="s">
        <v>2371</v>
      </c>
      <c r="C420" s="229" t="s">
        <v>2372</v>
      </c>
      <c r="D420" s="230" t="s">
        <v>1522</v>
      </c>
      <c r="E420" s="231">
        <v>416.55</v>
      </c>
      <c r="F420" s="231"/>
      <c r="G420" s="232">
        <f>E420*F420</f>
        <v>0</v>
      </c>
      <c r="H420" s="233">
        <v>4.6000000000000001E-4</v>
      </c>
      <c r="I420" s="234">
        <f>E420*H420</f>
        <v>0.19161300000000001</v>
      </c>
      <c r="J420" s="233">
        <v>0</v>
      </c>
      <c r="K420" s="234">
        <f>E420*J420</f>
        <v>0</v>
      </c>
      <c r="O420" s="226">
        <v>2</v>
      </c>
      <c r="AA420" s="199">
        <v>1</v>
      </c>
      <c r="AB420" s="199">
        <v>1</v>
      </c>
      <c r="AC420" s="199">
        <v>1</v>
      </c>
      <c r="AZ420" s="199">
        <v>1</v>
      </c>
      <c r="BA420" s="199">
        <f>IF(AZ420=1,G420,0)</f>
        <v>0</v>
      </c>
      <c r="BB420" s="199">
        <f>IF(AZ420=2,G420,0)</f>
        <v>0</v>
      </c>
      <c r="BC420" s="199">
        <f>IF(AZ420=3,G420,0)</f>
        <v>0</v>
      </c>
      <c r="BD420" s="199">
        <f>IF(AZ420=4,G420,0)</f>
        <v>0</v>
      </c>
      <c r="BE420" s="199">
        <f>IF(AZ420=5,G420,0)</f>
        <v>0</v>
      </c>
      <c r="CA420" s="226">
        <v>1</v>
      </c>
      <c r="CB420" s="226">
        <v>1</v>
      </c>
    </row>
    <row r="421" spans="1:80" ht="22.5">
      <c r="A421" s="235"/>
      <c r="B421" s="239"/>
      <c r="C421" s="635" t="s">
        <v>2373</v>
      </c>
      <c r="D421" s="636"/>
      <c r="E421" s="240">
        <v>152.6</v>
      </c>
      <c r="F421" s="241"/>
      <c r="G421" s="242"/>
      <c r="H421" s="243"/>
      <c r="I421" s="237"/>
      <c r="J421" s="244"/>
      <c r="K421" s="237"/>
      <c r="M421" s="238" t="s">
        <v>2373</v>
      </c>
      <c r="O421" s="226"/>
    </row>
    <row r="422" spans="1:80" ht="22.5">
      <c r="A422" s="235"/>
      <c r="B422" s="239"/>
      <c r="C422" s="635" t="s">
        <v>2374</v>
      </c>
      <c r="D422" s="636"/>
      <c r="E422" s="240">
        <v>108.55</v>
      </c>
      <c r="F422" s="241"/>
      <c r="G422" s="242"/>
      <c r="H422" s="243"/>
      <c r="I422" s="237"/>
      <c r="J422" s="244"/>
      <c r="K422" s="237"/>
      <c r="M422" s="238" t="s">
        <v>2374</v>
      </c>
      <c r="O422" s="226"/>
    </row>
    <row r="423" spans="1:80" ht="22.5">
      <c r="A423" s="235"/>
      <c r="B423" s="239"/>
      <c r="C423" s="635" t="s">
        <v>2375</v>
      </c>
      <c r="D423" s="636"/>
      <c r="E423" s="240">
        <v>73.45</v>
      </c>
      <c r="F423" s="241"/>
      <c r="G423" s="242"/>
      <c r="H423" s="243"/>
      <c r="I423" s="237"/>
      <c r="J423" s="244"/>
      <c r="K423" s="237"/>
      <c r="M423" s="238" t="s">
        <v>2375</v>
      </c>
      <c r="O423" s="226"/>
    </row>
    <row r="424" spans="1:80" ht="22.5">
      <c r="A424" s="235"/>
      <c r="B424" s="239"/>
      <c r="C424" s="635" t="s">
        <v>2376</v>
      </c>
      <c r="D424" s="636"/>
      <c r="E424" s="240">
        <v>81.95</v>
      </c>
      <c r="F424" s="241"/>
      <c r="G424" s="242"/>
      <c r="H424" s="243"/>
      <c r="I424" s="237"/>
      <c r="J424" s="244"/>
      <c r="K424" s="237"/>
      <c r="M424" s="238" t="s">
        <v>2376</v>
      </c>
      <c r="O424" s="226"/>
    </row>
    <row r="425" spans="1:80" ht="22.5">
      <c r="A425" s="227">
        <v>102</v>
      </c>
      <c r="B425" s="228" t="s">
        <v>2377</v>
      </c>
      <c r="C425" s="229" t="s">
        <v>2378</v>
      </c>
      <c r="D425" s="230" t="s">
        <v>1492</v>
      </c>
      <c r="E425" s="231">
        <v>147.67500000000001</v>
      </c>
      <c r="F425" s="231"/>
      <c r="G425" s="232">
        <f>E425*F425</f>
        <v>0</v>
      </c>
      <c r="H425" s="233">
        <v>3.6700000000000001E-3</v>
      </c>
      <c r="I425" s="234">
        <f>E425*H425</f>
        <v>0.54196725000000001</v>
      </c>
      <c r="J425" s="233">
        <v>0</v>
      </c>
      <c r="K425" s="234">
        <f>E425*J425</f>
        <v>0</v>
      </c>
      <c r="O425" s="226">
        <v>2</v>
      </c>
      <c r="AA425" s="199">
        <v>1</v>
      </c>
      <c r="AB425" s="199">
        <v>1</v>
      </c>
      <c r="AC425" s="199">
        <v>1</v>
      </c>
      <c r="AZ425" s="199">
        <v>1</v>
      </c>
      <c r="BA425" s="199">
        <f>IF(AZ425=1,G425,0)</f>
        <v>0</v>
      </c>
      <c r="BB425" s="199">
        <f>IF(AZ425=2,G425,0)</f>
        <v>0</v>
      </c>
      <c r="BC425" s="199">
        <f>IF(AZ425=3,G425,0)</f>
        <v>0</v>
      </c>
      <c r="BD425" s="199">
        <f>IF(AZ425=4,G425,0)</f>
        <v>0</v>
      </c>
      <c r="BE425" s="199">
        <f>IF(AZ425=5,G425,0)</f>
        <v>0</v>
      </c>
      <c r="CA425" s="226">
        <v>1</v>
      </c>
      <c r="CB425" s="226">
        <v>1</v>
      </c>
    </row>
    <row r="426" spans="1:80">
      <c r="A426" s="235"/>
      <c r="B426" s="239"/>
      <c r="C426" s="635" t="s">
        <v>2379</v>
      </c>
      <c r="D426" s="636"/>
      <c r="E426" s="240">
        <v>4.2249999999999996</v>
      </c>
      <c r="F426" s="241"/>
      <c r="G426" s="242"/>
      <c r="H426" s="243"/>
      <c r="I426" s="237"/>
      <c r="J426" s="244"/>
      <c r="K426" s="237"/>
      <c r="M426" s="238" t="s">
        <v>2379</v>
      </c>
      <c r="O426" s="226"/>
    </row>
    <row r="427" spans="1:80" ht="22.5">
      <c r="A427" s="235"/>
      <c r="B427" s="239"/>
      <c r="C427" s="635" t="s">
        <v>2380</v>
      </c>
      <c r="D427" s="636"/>
      <c r="E427" s="240">
        <v>23.45</v>
      </c>
      <c r="F427" s="241"/>
      <c r="G427" s="242"/>
      <c r="H427" s="243"/>
      <c r="I427" s="237"/>
      <c r="J427" s="244"/>
      <c r="K427" s="237"/>
      <c r="M427" s="238" t="s">
        <v>2380</v>
      </c>
      <c r="O427" s="226"/>
    </row>
    <row r="428" spans="1:80">
      <c r="A428" s="235"/>
      <c r="B428" s="239"/>
      <c r="C428" s="635" t="s">
        <v>2381</v>
      </c>
      <c r="D428" s="636"/>
      <c r="E428" s="240">
        <v>65</v>
      </c>
      <c r="F428" s="241"/>
      <c r="G428" s="242"/>
      <c r="H428" s="243"/>
      <c r="I428" s="237"/>
      <c r="J428" s="244"/>
      <c r="K428" s="237"/>
      <c r="M428" s="238" t="s">
        <v>2381</v>
      </c>
      <c r="O428" s="226"/>
    </row>
    <row r="429" spans="1:80">
      <c r="A429" s="235"/>
      <c r="B429" s="239"/>
      <c r="C429" s="635" t="s">
        <v>2382</v>
      </c>
      <c r="D429" s="636"/>
      <c r="E429" s="240">
        <v>55</v>
      </c>
      <c r="F429" s="241"/>
      <c r="G429" s="242"/>
      <c r="H429" s="243"/>
      <c r="I429" s="237"/>
      <c r="J429" s="244"/>
      <c r="K429" s="237"/>
      <c r="M429" s="238" t="s">
        <v>2382</v>
      </c>
      <c r="O429" s="226"/>
    </row>
    <row r="430" spans="1:80">
      <c r="A430" s="245"/>
      <c r="B430" s="246" t="s">
        <v>1436</v>
      </c>
      <c r="C430" s="247" t="s">
        <v>477</v>
      </c>
      <c r="D430" s="248"/>
      <c r="E430" s="249"/>
      <c r="F430" s="250"/>
      <c r="G430" s="251">
        <f>SUM(G312:G429)</f>
        <v>0</v>
      </c>
      <c r="H430" s="252"/>
      <c r="I430" s="253">
        <f>SUM(I312:I429)</f>
        <v>78.007988064000003</v>
      </c>
      <c r="J430" s="252"/>
      <c r="K430" s="253">
        <f>SUM(K312:K429)</f>
        <v>0</v>
      </c>
      <c r="O430" s="226">
        <v>4</v>
      </c>
      <c r="BA430" s="254">
        <f>SUM(BA312:BA429)</f>
        <v>0</v>
      </c>
      <c r="BB430" s="254">
        <f>SUM(BB312:BB429)</f>
        <v>0</v>
      </c>
      <c r="BC430" s="254">
        <f>SUM(BC312:BC429)</f>
        <v>0</v>
      </c>
      <c r="BD430" s="254">
        <f>SUM(BD312:BD429)</f>
        <v>0</v>
      </c>
      <c r="BE430" s="254">
        <f>SUM(BE312:BE429)</f>
        <v>0</v>
      </c>
    </row>
    <row r="431" spans="1:80">
      <c r="A431" s="216" t="s">
        <v>1433</v>
      </c>
      <c r="B431" s="217" t="s">
        <v>2383</v>
      </c>
      <c r="C431" s="218" t="s">
        <v>2384</v>
      </c>
      <c r="D431" s="219"/>
      <c r="E431" s="220"/>
      <c r="F431" s="220"/>
      <c r="G431" s="221"/>
      <c r="H431" s="222"/>
      <c r="I431" s="223"/>
      <c r="J431" s="224"/>
      <c r="K431" s="225"/>
      <c r="O431" s="226">
        <v>1</v>
      </c>
    </row>
    <row r="432" spans="1:80" ht="22.5">
      <c r="A432" s="227">
        <v>103</v>
      </c>
      <c r="B432" s="228" t="s">
        <v>2386</v>
      </c>
      <c r="C432" s="229" t="s">
        <v>2387</v>
      </c>
      <c r="D432" s="230" t="s">
        <v>1492</v>
      </c>
      <c r="E432" s="231">
        <v>154.53</v>
      </c>
      <c r="F432" s="231"/>
      <c r="G432" s="232">
        <f>E432*F432</f>
        <v>0</v>
      </c>
      <c r="H432" s="233">
        <v>1.111E-2</v>
      </c>
      <c r="I432" s="234">
        <f>E432*H432</f>
        <v>1.7168283</v>
      </c>
      <c r="J432" s="233">
        <v>0</v>
      </c>
      <c r="K432" s="234">
        <f>E432*J432</f>
        <v>0</v>
      </c>
      <c r="O432" s="226">
        <v>2</v>
      </c>
      <c r="AA432" s="199">
        <v>1</v>
      </c>
      <c r="AB432" s="199">
        <v>1</v>
      </c>
      <c r="AC432" s="199">
        <v>1</v>
      </c>
      <c r="AZ432" s="199">
        <v>1</v>
      </c>
      <c r="BA432" s="199">
        <f>IF(AZ432=1,G432,0)</f>
        <v>0</v>
      </c>
      <c r="BB432" s="199">
        <f>IF(AZ432=2,G432,0)</f>
        <v>0</v>
      </c>
      <c r="BC432" s="199">
        <f>IF(AZ432=3,G432,0)</f>
        <v>0</v>
      </c>
      <c r="BD432" s="199">
        <f>IF(AZ432=4,G432,0)</f>
        <v>0</v>
      </c>
      <c r="BE432" s="199">
        <f>IF(AZ432=5,G432,0)</f>
        <v>0</v>
      </c>
      <c r="CA432" s="226">
        <v>1</v>
      </c>
      <c r="CB432" s="226">
        <v>1</v>
      </c>
    </row>
    <row r="433" spans="1:80" ht="33.75">
      <c r="A433" s="235"/>
      <c r="B433" s="236"/>
      <c r="C433" s="627" t="s">
        <v>2388</v>
      </c>
      <c r="D433" s="628"/>
      <c r="E433" s="628"/>
      <c r="F433" s="628"/>
      <c r="G433" s="629"/>
      <c r="I433" s="237"/>
      <c r="K433" s="237"/>
      <c r="L433" s="238" t="s">
        <v>2388</v>
      </c>
      <c r="O433" s="226">
        <v>3</v>
      </c>
    </row>
    <row r="434" spans="1:80">
      <c r="A434" s="235"/>
      <c r="B434" s="239"/>
      <c r="C434" s="635" t="s">
        <v>2389</v>
      </c>
      <c r="D434" s="636"/>
      <c r="E434" s="240">
        <v>154.53</v>
      </c>
      <c r="F434" s="241"/>
      <c r="G434" s="242"/>
      <c r="H434" s="243"/>
      <c r="I434" s="237"/>
      <c r="J434" s="244"/>
      <c r="K434" s="237"/>
      <c r="M434" s="238" t="s">
        <v>2389</v>
      </c>
      <c r="O434" s="226"/>
    </row>
    <row r="435" spans="1:80">
      <c r="A435" s="227">
        <v>104</v>
      </c>
      <c r="B435" s="228" t="s">
        <v>2390</v>
      </c>
      <c r="C435" s="229" t="s">
        <v>2391</v>
      </c>
      <c r="D435" s="230" t="s">
        <v>1492</v>
      </c>
      <c r="E435" s="231">
        <v>154.53</v>
      </c>
      <c r="F435" s="231"/>
      <c r="G435" s="232">
        <f>E435*F435</f>
        <v>0</v>
      </c>
      <c r="H435" s="233">
        <v>0</v>
      </c>
      <c r="I435" s="234">
        <f>E435*H435</f>
        <v>0</v>
      </c>
      <c r="J435" s="233">
        <v>0</v>
      </c>
      <c r="K435" s="234">
        <f>E435*J435</f>
        <v>0</v>
      </c>
      <c r="O435" s="226">
        <v>2</v>
      </c>
      <c r="AA435" s="199">
        <v>1</v>
      </c>
      <c r="AB435" s="199">
        <v>1</v>
      </c>
      <c r="AC435" s="199">
        <v>1</v>
      </c>
      <c r="AZ435" s="199">
        <v>1</v>
      </c>
      <c r="BA435" s="199">
        <f>IF(AZ435=1,G435,0)</f>
        <v>0</v>
      </c>
      <c r="BB435" s="199">
        <f>IF(AZ435=2,G435,0)</f>
        <v>0</v>
      </c>
      <c r="BC435" s="199">
        <f>IF(AZ435=3,G435,0)</f>
        <v>0</v>
      </c>
      <c r="BD435" s="199">
        <f>IF(AZ435=4,G435,0)</f>
        <v>0</v>
      </c>
      <c r="BE435" s="199">
        <f>IF(AZ435=5,G435,0)</f>
        <v>0</v>
      </c>
      <c r="CA435" s="226">
        <v>1</v>
      </c>
      <c r="CB435" s="226">
        <v>1</v>
      </c>
    </row>
    <row r="436" spans="1:80">
      <c r="A436" s="235"/>
      <c r="B436" s="239"/>
      <c r="C436" s="635" t="s">
        <v>2392</v>
      </c>
      <c r="D436" s="636"/>
      <c r="E436" s="240">
        <v>154.53</v>
      </c>
      <c r="F436" s="241"/>
      <c r="G436" s="242"/>
      <c r="H436" s="243"/>
      <c r="I436" s="237"/>
      <c r="J436" s="244"/>
      <c r="K436" s="237"/>
      <c r="M436" s="238" t="s">
        <v>2392</v>
      </c>
      <c r="O436" s="226"/>
    </row>
    <row r="437" spans="1:80">
      <c r="A437" s="227">
        <v>105</v>
      </c>
      <c r="B437" s="228" t="s">
        <v>2393</v>
      </c>
      <c r="C437" s="229" t="s">
        <v>2394</v>
      </c>
      <c r="D437" s="230" t="s">
        <v>1492</v>
      </c>
      <c r="E437" s="231">
        <v>23.45</v>
      </c>
      <c r="F437" s="231"/>
      <c r="G437" s="232">
        <f>E437*F437</f>
        <v>0</v>
      </c>
      <c r="H437" s="233">
        <v>1.264E-2</v>
      </c>
      <c r="I437" s="234">
        <f>E437*H437</f>
        <v>0.296408</v>
      </c>
      <c r="J437" s="233">
        <v>0</v>
      </c>
      <c r="K437" s="234">
        <f>E437*J437</f>
        <v>0</v>
      </c>
      <c r="O437" s="226">
        <v>2</v>
      </c>
      <c r="AA437" s="199">
        <v>1</v>
      </c>
      <c r="AB437" s="199">
        <v>1</v>
      </c>
      <c r="AC437" s="199">
        <v>1</v>
      </c>
      <c r="AZ437" s="199">
        <v>1</v>
      </c>
      <c r="BA437" s="199">
        <f>IF(AZ437=1,G437,0)</f>
        <v>0</v>
      </c>
      <c r="BB437" s="199">
        <f>IF(AZ437=2,G437,0)</f>
        <v>0</v>
      </c>
      <c r="BC437" s="199">
        <f>IF(AZ437=3,G437,0)</f>
        <v>0</v>
      </c>
      <c r="BD437" s="199">
        <f>IF(AZ437=4,G437,0)</f>
        <v>0</v>
      </c>
      <c r="BE437" s="199">
        <f>IF(AZ437=5,G437,0)</f>
        <v>0</v>
      </c>
      <c r="CA437" s="226">
        <v>1</v>
      </c>
      <c r="CB437" s="226">
        <v>1</v>
      </c>
    </row>
    <row r="438" spans="1:80" ht="22.5">
      <c r="A438" s="235"/>
      <c r="B438" s="239"/>
      <c r="C438" s="635" t="s">
        <v>2380</v>
      </c>
      <c r="D438" s="636"/>
      <c r="E438" s="240">
        <v>23.45</v>
      </c>
      <c r="F438" s="241"/>
      <c r="G438" s="242"/>
      <c r="H438" s="243"/>
      <c r="I438" s="237"/>
      <c r="J438" s="244"/>
      <c r="K438" s="237"/>
      <c r="M438" s="238" t="s">
        <v>2380</v>
      </c>
      <c r="O438" s="226"/>
    </row>
    <row r="439" spans="1:80" ht="22.5">
      <c r="A439" s="227">
        <v>106</v>
      </c>
      <c r="B439" s="228" t="s">
        <v>2395</v>
      </c>
      <c r="C439" s="229" t="s">
        <v>2396</v>
      </c>
      <c r="D439" s="230" t="s">
        <v>1522</v>
      </c>
      <c r="E439" s="231">
        <v>3939.9920000000002</v>
      </c>
      <c r="F439" s="231"/>
      <c r="G439" s="232">
        <f>E439*F439</f>
        <v>0</v>
      </c>
      <c r="H439" s="233">
        <v>5.4000000000000001E-4</v>
      </c>
      <c r="I439" s="234">
        <f>E439*H439</f>
        <v>2.1275956800000002</v>
      </c>
      <c r="J439" s="233">
        <v>0</v>
      </c>
      <c r="K439" s="234">
        <f>E439*J439</f>
        <v>0</v>
      </c>
      <c r="O439" s="226">
        <v>2</v>
      </c>
      <c r="AA439" s="199">
        <v>1</v>
      </c>
      <c r="AB439" s="199">
        <v>1</v>
      </c>
      <c r="AC439" s="199">
        <v>1</v>
      </c>
      <c r="AZ439" s="199">
        <v>1</v>
      </c>
      <c r="BA439" s="199">
        <f>IF(AZ439=1,G439,0)</f>
        <v>0</v>
      </c>
      <c r="BB439" s="199">
        <f>IF(AZ439=2,G439,0)</f>
        <v>0</v>
      </c>
      <c r="BC439" s="199">
        <f>IF(AZ439=3,G439,0)</f>
        <v>0</v>
      </c>
      <c r="BD439" s="199">
        <f>IF(AZ439=4,G439,0)</f>
        <v>0</v>
      </c>
      <c r="BE439" s="199">
        <f>IF(AZ439=5,G439,0)</f>
        <v>0</v>
      </c>
      <c r="CA439" s="226">
        <v>1</v>
      </c>
      <c r="CB439" s="226">
        <v>1</v>
      </c>
    </row>
    <row r="440" spans="1:80" ht="33.75">
      <c r="A440" s="235"/>
      <c r="B440" s="239"/>
      <c r="C440" s="635" t="s">
        <v>2397</v>
      </c>
      <c r="D440" s="636"/>
      <c r="E440" s="240">
        <v>3331.6833000000001</v>
      </c>
      <c r="F440" s="241"/>
      <c r="G440" s="242"/>
      <c r="H440" s="243"/>
      <c r="I440" s="237"/>
      <c r="J440" s="244"/>
      <c r="K440" s="237"/>
      <c r="M440" s="238" t="s">
        <v>2397</v>
      </c>
      <c r="O440" s="226"/>
    </row>
    <row r="441" spans="1:80" ht="22.5">
      <c r="A441" s="235"/>
      <c r="B441" s="239"/>
      <c r="C441" s="635" t="s">
        <v>2398</v>
      </c>
      <c r="D441" s="636"/>
      <c r="E441" s="240">
        <v>238.0462</v>
      </c>
      <c r="F441" s="241"/>
      <c r="G441" s="242"/>
      <c r="H441" s="243"/>
      <c r="I441" s="237"/>
      <c r="J441" s="244"/>
      <c r="K441" s="237"/>
      <c r="M441" s="238" t="s">
        <v>2398</v>
      </c>
      <c r="O441" s="226"/>
    </row>
    <row r="442" spans="1:80">
      <c r="A442" s="235"/>
      <c r="B442" s="239"/>
      <c r="C442" s="635" t="s">
        <v>2399</v>
      </c>
      <c r="D442" s="636"/>
      <c r="E442" s="240">
        <v>-163.875</v>
      </c>
      <c r="F442" s="241"/>
      <c r="G442" s="242"/>
      <c r="H442" s="243"/>
      <c r="I442" s="237"/>
      <c r="J442" s="244"/>
      <c r="K442" s="237"/>
      <c r="M442" s="238" t="s">
        <v>2399</v>
      </c>
      <c r="O442" s="226"/>
    </row>
    <row r="443" spans="1:80" ht="22.5">
      <c r="A443" s="235"/>
      <c r="B443" s="239"/>
      <c r="C443" s="635" t="s">
        <v>2400</v>
      </c>
      <c r="D443" s="636"/>
      <c r="E443" s="240">
        <v>534.13750000000005</v>
      </c>
      <c r="F443" s="241"/>
      <c r="G443" s="242"/>
      <c r="H443" s="243"/>
      <c r="I443" s="237"/>
      <c r="J443" s="244"/>
      <c r="K443" s="237"/>
      <c r="M443" s="238" t="s">
        <v>2400</v>
      </c>
      <c r="O443" s="226"/>
    </row>
    <row r="444" spans="1:80">
      <c r="A444" s="227">
        <v>107</v>
      </c>
      <c r="B444" s="228" t="s">
        <v>2401</v>
      </c>
      <c r="C444" s="229" t="s">
        <v>2402</v>
      </c>
      <c r="D444" s="230" t="s">
        <v>1522</v>
      </c>
      <c r="E444" s="231">
        <v>44.4</v>
      </c>
      <c r="F444" s="231"/>
      <c r="G444" s="232">
        <f>E444*F444</f>
        <v>0</v>
      </c>
      <c r="H444" s="233">
        <v>1.06E-3</v>
      </c>
      <c r="I444" s="234">
        <f>E444*H444</f>
        <v>4.7063999999999995E-2</v>
      </c>
      <c r="J444" s="233">
        <v>0</v>
      </c>
      <c r="K444" s="234">
        <f>E444*J444</f>
        <v>0</v>
      </c>
      <c r="O444" s="226">
        <v>2</v>
      </c>
      <c r="AA444" s="199">
        <v>1</v>
      </c>
      <c r="AB444" s="199">
        <v>1</v>
      </c>
      <c r="AC444" s="199">
        <v>1</v>
      </c>
      <c r="AZ444" s="199">
        <v>1</v>
      </c>
      <c r="BA444" s="199">
        <f>IF(AZ444=1,G444,0)</f>
        <v>0</v>
      </c>
      <c r="BB444" s="199">
        <f>IF(AZ444=2,G444,0)</f>
        <v>0</v>
      </c>
      <c r="BC444" s="199">
        <f>IF(AZ444=3,G444,0)</f>
        <v>0</v>
      </c>
      <c r="BD444" s="199">
        <f>IF(AZ444=4,G444,0)</f>
        <v>0</v>
      </c>
      <c r="BE444" s="199">
        <f>IF(AZ444=5,G444,0)</f>
        <v>0</v>
      </c>
      <c r="CA444" s="226">
        <v>1</v>
      </c>
      <c r="CB444" s="226">
        <v>1</v>
      </c>
    </row>
    <row r="445" spans="1:80">
      <c r="A445" s="235"/>
      <c r="B445" s="239"/>
      <c r="C445" s="635" t="s">
        <v>2403</v>
      </c>
      <c r="D445" s="636"/>
      <c r="E445" s="240">
        <v>44.4</v>
      </c>
      <c r="F445" s="241"/>
      <c r="G445" s="242"/>
      <c r="H445" s="243"/>
      <c r="I445" s="237"/>
      <c r="J445" s="244"/>
      <c r="K445" s="237"/>
      <c r="M445" s="238" t="s">
        <v>2403</v>
      </c>
      <c r="O445" s="226"/>
    </row>
    <row r="446" spans="1:80">
      <c r="A446" s="245"/>
      <c r="B446" s="246" t="s">
        <v>1436</v>
      </c>
      <c r="C446" s="247" t="s">
        <v>2385</v>
      </c>
      <c r="D446" s="248"/>
      <c r="E446" s="249"/>
      <c r="F446" s="250"/>
      <c r="G446" s="251">
        <f>SUM(G431:G445)</f>
        <v>0</v>
      </c>
      <c r="H446" s="252"/>
      <c r="I446" s="253">
        <f>SUM(I431:I445)</f>
        <v>4.1878959799999995</v>
      </c>
      <c r="J446" s="252"/>
      <c r="K446" s="253">
        <f>SUM(K431:K445)</f>
        <v>0</v>
      </c>
      <c r="O446" s="226">
        <v>4</v>
      </c>
      <c r="BA446" s="254">
        <f>SUM(BA431:BA445)</f>
        <v>0</v>
      </c>
      <c r="BB446" s="254">
        <f>SUM(BB431:BB445)</f>
        <v>0</v>
      </c>
      <c r="BC446" s="254">
        <f>SUM(BC431:BC445)</f>
        <v>0</v>
      </c>
      <c r="BD446" s="254">
        <f>SUM(BD431:BD445)</f>
        <v>0</v>
      </c>
      <c r="BE446" s="254">
        <f>SUM(BE431:BE445)</f>
        <v>0</v>
      </c>
    </row>
    <row r="447" spans="1:80">
      <c r="A447" s="216" t="s">
        <v>1433</v>
      </c>
      <c r="B447" s="217" t="s">
        <v>2404</v>
      </c>
      <c r="C447" s="218" t="s">
        <v>2405</v>
      </c>
      <c r="D447" s="219"/>
      <c r="E447" s="220"/>
      <c r="F447" s="220"/>
      <c r="G447" s="221"/>
      <c r="H447" s="222"/>
      <c r="I447" s="223"/>
      <c r="J447" s="224"/>
      <c r="K447" s="225"/>
      <c r="O447" s="226">
        <v>1</v>
      </c>
    </row>
    <row r="448" spans="1:80">
      <c r="A448" s="227">
        <v>108</v>
      </c>
      <c r="B448" s="228" t="s">
        <v>2407</v>
      </c>
      <c r="C448" s="229" t="s">
        <v>2408</v>
      </c>
      <c r="D448" s="230" t="s">
        <v>1526</v>
      </c>
      <c r="E448" s="231">
        <v>30.3704</v>
      </c>
      <c r="F448" s="231"/>
      <c r="G448" s="232">
        <f>E448*F448</f>
        <v>0</v>
      </c>
      <c r="H448" s="233">
        <v>2.5249999999999999</v>
      </c>
      <c r="I448" s="234">
        <f>E448*H448</f>
        <v>76.68526</v>
      </c>
      <c r="J448" s="233">
        <v>0</v>
      </c>
      <c r="K448" s="234">
        <f>E448*J448</f>
        <v>0</v>
      </c>
      <c r="O448" s="226">
        <v>2</v>
      </c>
      <c r="AA448" s="199">
        <v>1</v>
      </c>
      <c r="AB448" s="199">
        <v>1</v>
      </c>
      <c r="AC448" s="199">
        <v>1</v>
      </c>
      <c r="AZ448" s="199">
        <v>1</v>
      </c>
      <c r="BA448" s="199">
        <f>IF(AZ448=1,G448,0)</f>
        <v>0</v>
      </c>
      <c r="BB448" s="199">
        <f>IF(AZ448=2,G448,0)</f>
        <v>0</v>
      </c>
      <c r="BC448" s="199">
        <f>IF(AZ448=3,G448,0)</f>
        <v>0</v>
      </c>
      <c r="BD448" s="199">
        <f>IF(AZ448=4,G448,0)</f>
        <v>0</v>
      </c>
      <c r="BE448" s="199">
        <f>IF(AZ448=5,G448,0)</f>
        <v>0</v>
      </c>
      <c r="CA448" s="226">
        <v>1</v>
      </c>
      <c r="CB448" s="226">
        <v>1</v>
      </c>
    </row>
    <row r="449" spans="1:80">
      <c r="A449" s="235"/>
      <c r="B449" s="239"/>
      <c r="C449" s="635" t="s">
        <v>2409</v>
      </c>
      <c r="D449" s="636"/>
      <c r="E449" s="240">
        <v>0</v>
      </c>
      <c r="F449" s="241"/>
      <c r="G449" s="242"/>
      <c r="H449" s="243"/>
      <c r="I449" s="237"/>
      <c r="J449" s="244"/>
      <c r="K449" s="237"/>
      <c r="M449" s="238" t="s">
        <v>2409</v>
      </c>
      <c r="O449" s="226"/>
    </row>
    <row r="450" spans="1:80">
      <c r="A450" s="235"/>
      <c r="B450" s="239"/>
      <c r="C450" s="635" t="s">
        <v>295</v>
      </c>
      <c r="D450" s="636"/>
      <c r="E450" s="240">
        <v>0</v>
      </c>
      <c r="F450" s="241"/>
      <c r="G450" s="242"/>
      <c r="H450" s="243"/>
      <c r="I450" s="237"/>
      <c r="J450" s="244"/>
      <c r="K450" s="237"/>
      <c r="M450" s="238" t="s">
        <v>295</v>
      </c>
      <c r="O450" s="226"/>
    </row>
    <row r="451" spans="1:80">
      <c r="A451" s="235"/>
      <c r="B451" s="239"/>
      <c r="C451" s="635" t="s">
        <v>2410</v>
      </c>
      <c r="D451" s="636"/>
      <c r="E451" s="240">
        <v>6.6548999999999996</v>
      </c>
      <c r="F451" s="241"/>
      <c r="G451" s="242"/>
      <c r="H451" s="243"/>
      <c r="I451" s="237"/>
      <c r="J451" s="244"/>
      <c r="K451" s="237"/>
      <c r="M451" s="238" t="s">
        <v>2410</v>
      </c>
      <c r="O451" s="226"/>
    </row>
    <row r="452" spans="1:80">
      <c r="A452" s="235"/>
      <c r="B452" s="239"/>
      <c r="C452" s="635" t="s">
        <v>492</v>
      </c>
      <c r="D452" s="636"/>
      <c r="E452" s="240">
        <v>0</v>
      </c>
      <c r="F452" s="241"/>
      <c r="G452" s="242"/>
      <c r="H452" s="243"/>
      <c r="I452" s="237"/>
      <c r="J452" s="244"/>
      <c r="K452" s="237"/>
      <c r="M452" s="238" t="s">
        <v>492</v>
      </c>
      <c r="O452" s="226"/>
    </row>
    <row r="453" spans="1:80">
      <c r="A453" s="235"/>
      <c r="B453" s="239"/>
      <c r="C453" s="635" t="s">
        <v>2411</v>
      </c>
      <c r="D453" s="636"/>
      <c r="E453" s="240">
        <v>3.5585</v>
      </c>
      <c r="F453" s="241"/>
      <c r="G453" s="242"/>
      <c r="H453" s="243"/>
      <c r="I453" s="237"/>
      <c r="J453" s="244"/>
      <c r="K453" s="237"/>
      <c r="M453" s="238" t="s">
        <v>2411</v>
      </c>
      <c r="O453" s="226"/>
    </row>
    <row r="454" spans="1:80">
      <c r="A454" s="235"/>
      <c r="B454" s="239"/>
      <c r="C454" s="635" t="s">
        <v>2412</v>
      </c>
      <c r="D454" s="636"/>
      <c r="E454" s="240">
        <v>7.8760000000000003</v>
      </c>
      <c r="F454" s="241"/>
      <c r="G454" s="242"/>
      <c r="H454" s="243"/>
      <c r="I454" s="237"/>
      <c r="J454" s="244"/>
      <c r="K454" s="237"/>
      <c r="M454" s="238" t="s">
        <v>2412</v>
      </c>
      <c r="O454" s="226"/>
    </row>
    <row r="455" spans="1:80">
      <c r="A455" s="235"/>
      <c r="B455" s="239"/>
      <c r="C455" s="635" t="s">
        <v>2413</v>
      </c>
      <c r="D455" s="636"/>
      <c r="E455" s="240">
        <v>12.281000000000001</v>
      </c>
      <c r="F455" s="241"/>
      <c r="G455" s="242"/>
      <c r="H455" s="243"/>
      <c r="I455" s="237"/>
      <c r="J455" s="244"/>
      <c r="K455" s="237"/>
      <c r="M455" s="238" t="s">
        <v>2413</v>
      </c>
      <c r="O455" s="226"/>
    </row>
    <row r="456" spans="1:80">
      <c r="A456" s="227">
        <v>109</v>
      </c>
      <c r="B456" s="228" t="s">
        <v>2414</v>
      </c>
      <c r="C456" s="229" t="s">
        <v>2415</v>
      </c>
      <c r="D456" s="230" t="s">
        <v>1526</v>
      </c>
      <c r="E456" s="231">
        <v>2.2945000000000002</v>
      </c>
      <c r="F456" s="231"/>
      <c r="G456" s="232">
        <f>E456*F456</f>
        <v>0</v>
      </c>
      <c r="H456" s="233">
        <v>2.5249999999999999</v>
      </c>
      <c r="I456" s="234">
        <f>E456*H456</f>
        <v>5.7936125000000001</v>
      </c>
      <c r="J456" s="233">
        <v>0</v>
      </c>
      <c r="K456" s="234">
        <f>E456*J456</f>
        <v>0</v>
      </c>
      <c r="O456" s="226">
        <v>2</v>
      </c>
      <c r="AA456" s="199">
        <v>1</v>
      </c>
      <c r="AB456" s="199">
        <v>1</v>
      </c>
      <c r="AC456" s="199">
        <v>1</v>
      </c>
      <c r="AZ456" s="199">
        <v>1</v>
      </c>
      <c r="BA456" s="199">
        <f>IF(AZ456=1,G456,0)</f>
        <v>0</v>
      </c>
      <c r="BB456" s="199">
        <f>IF(AZ456=2,G456,0)</f>
        <v>0</v>
      </c>
      <c r="BC456" s="199">
        <f>IF(AZ456=3,G456,0)</f>
        <v>0</v>
      </c>
      <c r="BD456" s="199">
        <f>IF(AZ456=4,G456,0)</f>
        <v>0</v>
      </c>
      <c r="BE456" s="199">
        <f>IF(AZ456=5,G456,0)</f>
        <v>0</v>
      </c>
      <c r="CA456" s="226">
        <v>1</v>
      </c>
      <c r="CB456" s="226">
        <v>1</v>
      </c>
    </row>
    <row r="457" spans="1:80">
      <c r="A457" s="235"/>
      <c r="B457" s="239"/>
      <c r="C457" s="635" t="s">
        <v>2409</v>
      </c>
      <c r="D457" s="636"/>
      <c r="E457" s="240">
        <v>0</v>
      </c>
      <c r="F457" s="241"/>
      <c r="G457" s="242"/>
      <c r="H457" s="243"/>
      <c r="I457" s="237"/>
      <c r="J457" s="244"/>
      <c r="K457" s="237"/>
      <c r="M457" s="238" t="s">
        <v>2409</v>
      </c>
      <c r="O457" s="226"/>
    </row>
    <row r="458" spans="1:80">
      <c r="A458" s="235"/>
      <c r="B458" s="239"/>
      <c r="C458" s="635" t="s">
        <v>295</v>
      </c>
      <c r="D458" s="636"/>
      <c r="E458" s="240">
        <v>0</v>
      </c>
      <c r="F458" s="241"/>
      <c r="G458" s="242"/>
      <c r="H458" s="243"/>
      <c r="I458" s="237"/>
      <c r="J458" s="244"/>
      <c r="K458" s="237"/>
      <c r="M458" s="238" t="s">
        <v>295</v>
      </c>
      <c r="O458" s="226"/>
    </row>
    <row r="459" spans="1:80">
      <c r="A459" s="235"/>
      <c r="B459" s="239"/>
      <c r="C459" s="635" t="s">
        <v>2416</v>
      </c>
      <c r="D459" s="636"/>
      <c r="E459" s="240">
        <v>1.7745</v>
      </c>
      <c r="F459" s="241"/>
      <c r="G459" s="242"/>
      <c r="H459" s="243"/>
      <c r="I459" s="237"/>
      <c r="J459" s="244"/>
      <c r="K459" s="237"/>
      <c r="M459" s="238" t="s">
        <v>2416</v>
      </c>
      <c r="O459" s="226"/>
    </row>
    <row r="460" spans="1:80">
      <c r="A460" s="235"/>
      <c r="B460" s="239"/>
      <c r="C460" s="635" t="s">
        <v>2417</v>
      </c>
      <c r="D460" s="636"/>
      <c r="E460" s="240">
        <v>0.52</v>
      </c>
      <c r="F460" s="241"/>
      <c r="G460" s="242"/>
      <c r="H460" s="243"/>
      <c r="I460" s="237"/>
      <c r="J460" s="244"/>
      <c r="K460" s="237"/>
      <c r="M460" s="238" t="s">
        <v>2417</v>
      </c>
      <c r="O460" s="226"/>
    </row>
    <row r="461" spans="1:80" ht="22.5">
      <c r="A461" s="227">
        <v>110</v>
      </c>
      <c r="B461" s="228" t="s">
        <v>2418</v>
      </c>
      <c r="C461" s="229" t="s">
        <v>2419</v>
      </c>
      <c r="D461" s="230" t="s">
        <v>1526</v>
      </c>
      <c r="E461" s="231">
        <v>59.841000000000001</v>
      </c>
      <c r="F461" s="231"/>
      <c r="G461" s="232">
        <f>E461*F461</f>
        <v>0</v>
      </c>
      <c r="H461" s="233">
        <v>2.5255999999999998</v>
      </c>
      <c r="I461" s="234">
        <f>E461*H461</f>
        <v>151.1344296</v>
      </c>
      <c r="J461" s="233">
        <v>0</v>
      </c>
      <c r="K461" s="234">
        <f>E461*J461</f>
        <v>0</v>
      </c>
      <c r="O461" s="226">
        <v>2</v>
      </c>
      <c r="AA461" s="199">
        <v>1</v>
      </c>
      <c r="AB461" s="199">
        <v>1</v>
      </c>
      <c r="AC461" s="199">
        <v>1</v>
      </c>
      <c r="AZ461" s="199">
        <v>1</v>
      </c>
      <c r="BA461" s="199">
        <f>IF(AZ461=1,G461,0)</f>
        <v>0</v>
      </c>
      <c r="BB461" s="199">
        <f>IF(AZ461=2,G461,0)</f>
        <v>0</v>
      </c>
      <c r="BC461" s="199">
        <f>IF(AZ461=3,G461,0)</f>
        <v>0</v>
      </c>
      <c r="BD461" s="199">
        <f>IF(AZ461=4,G461,0)</f>
        <v>0</v>
      </c>
      <c r="BE461" s="199">
        <f>IF(AZ461=5,G461,0)</f>
        <v>0</v>
      </c>
      <c r="CA461" s="226">
        <v>1</v>
      </c>
      <c r="CB461" s="226">
        <v>1</v>
      </c>
    </row>
    <row r="462" spans="1:80">
      <c r="A462" s="235"/>
      <c r="B462" s="239"/>
      <c r="C462" s="635" t="s">
        <v>2409</v>
      </c>
      <c r="D462" s="636"/>
      <c r="E462" s="240">
        <v>0</v>
      </c>
      <c r="F462" s="241"/>
      <c r="G462" s="242"/>
      <c r="H462" s="243"/>
      <c r="I462" s="237"/>
      <c r="J462" s="244"/>
      <c r="K462" s="237"/>
      <c r="M462" s="238" t="s">
        <v>2409</v>
      </c>
      <c r="O462" s="226"/>
    </row>
    <row r="463" spans="1:80">
      <c r="A463" s="235"/>
      <c r="B463" s="239"/>
      <c r="C463" s="635" t="s">
        <v>295</v>
      </c>
      <c r="D463" s="636"/>
      <c r="E463" s="240">
        <v>0</v>
      </c>
      <c r="F463" s="241"/>
      <c r="G463" s="242"/>
      <c r="H463" s="243"/>
      <c r="I463" s="237"/>
      <c r="J463" s="244"/>
      <c r="K463" s="237"/>
      <c r="M463" s="238" t="s">
        <v>295</v>
      </c>
      <c r="O463" s="226"/>
    </row>
    <row r="464" spans="1:80">
      <c r="A464" s="235"/>
      <c r="B464" s="239"/>
      <c r="C464" s="635" t="s">
        <v>2420</v>
      </c>
      <c r="D464" s="636"/>
      <c r="E464" s="240">
        <v>59.841000000000001</v>
      </c>
      <c r="F464" s="241"/>
      <c r="G464" s="242"/>
      <c r="H464" s="243"/>
      <c r="I464" s="237"/>
      <c r="J464" s="244"/>
      <c r="K464" s="237"/>
      <c r="M464" s="238" t="s">
        <v>2420</v>
      </c>
      <c r="O464" s="226"/>
    </row>
    <row r="465" spans="1:80">
      <c r="A465" s="227">
        <v>111</v>
      </c>
      <c r="B465" s="228" t="s">
        <v>2421</v>
      </c>
      <c r="C465" s="229" t="s">
        <v>2422</v>
      </c>
      <c r="D465" s="230" t="s">
        <v>1492</v>
      </c>
      <c r="E465" s="231">
        <v>398.94</v>
      </c>
      <c r="F465" s="231"/>
      <c r="G465" s="232">
        <f>E465*F465</f>
        <v>0</v>
      </c>
      <c r="H465" s="233">
        <v>2.2000000000000001E-4</v>
      </c>
      <c r="I465" s="234">
        <f>E465*H465</f>
        <v>8.7766800000000006E-2</v>
      </c>
      <c r="J465" s="233">
        <v>0</v>
      </c>
      <c r="K465" s="234">
        <f>E465*J465</f>
        <v>0</v>
      </c>
      <c r="O465" s="226">
        <v>2</v>
      </c>
      <c r="AA465" s="199">
        <v>1</v>
      </c>
      <c r="AB465" s="199">
        <v>1</v>
      </c>
      <c r="AC465" s="199">
        <v>1</v>
      </c>
      <c r="AZ465" s="199">
        <v>1</v>
      </c>
      <c r="BA465" s="199">
        <f>IF(AZ465=1,G465,0)</f>
        <v>0</v>
      </c>
      <c r="BB465" s="199">
        <f>IF(AZ465=2,G465,0)</f>
        <v>0</v>
      </c>
      <c r="BC465" s="199">
        <f>IF(AZ465=3,G465,0)</f>
        <v>0</v>
      </c>
      <c r="BD465" s="199">
        <f>IF(AZ465=4,G465,0)</f>
        <v>0</v>
      </c>
      <c r="BE465" s="199">
        <f>IF(AZ465=5,G465,0)</f>
        <v>0</v>
      </c>
      <c r="CA465" s="226">
        <v>1</v>
      </c>
      <c r="CB465" s="226">
        <v>1</v>
      </c>
    </row>
    <row r="466" spans="1:80">
      <c r="A466" s="235"/>
      <c r="B466" s="239"/>
      <c r="C466" s="635" t="s">
        <v>295</v>
      </c>
      <c r="D466" s="636"/>
      <c r="E466" s="240">
        <v>0</v>
      </c>
      <c r="F466" s="241"/>
      <c r="G466" s="242"/>
      <c r="H466" s="243"/>
      <c r="I466" s="237"/>
      <c r="J466" s="244"/>
      <c r="K466" s="237"/>
      <c r="M466" s="238" t="s">
        <v>295</v>
      </c>
      <c r="O466" s="226"/>
    </row>
    <row r="467" spans="1:80">
      <c r="A467" s="235"/>
      <c r="B467" s="239"/>
      <c r="C467" s="635" t="s">
        <v>2423</v>
      </c>
      <c r="D467" s="636"/>
      <c r="E467" s="240">
        <v>398.94</v>
      </c>
      <c r="F467" s="241"/>
      <c r="G467" s="242"/>
      <c r="H467" s="243"/>
      <c r="I467" s="237"/>
      <c r="J467" s="244"/>
      <c r="K467" s="237"/>
      <c r="M467" s="238" t="s">
        <v>2423</v>
      </c>
      <c r="O467" s="226"/>
    </row>
    <row r="468" spans="1:80">
      <c r="A468" s="227">
        <v>112</v>
      </c>
      <c r="B468" s="228" t="s">
        <v>2424</v>
      </c>
      <c r="C468" s="229" t="s">
        <v>2425</v>
      </c>
      <c r="D468" s="230" t="s">
        <v>1522</v>
      </c>
      <c r="E468" s="231">
        <v>44.4</v>
      </c>
      <c r="F468" s="231"/>
      <c r="G468" s="232">
        <f>E468*F468</f>
        <v>0</v>
      </c>
      <c r="H468" s="233">
        <v>0</v>
      </c>
      <c r="I468" s="234">
        <f>E468*H468</f>
        <v>0</v>
      </c>
      <c r="J468" s="233">
        <v>0</v>
      </c>
      <c r="K468" s="234">
        <f>E468*J468</f>
        <v>0</v>
      </c>
      <c r="O468" s="226">
        <v>2</v>
      </c>
      <c r="AA468" s="199">
        <v>1</v>
      </c>
      <c r="AB468" s="199">
        <v>1</v>
      </c>
      <c r="AC468" s="199">
        <v>1</v>
      </c>
      <c r="AZ468" s="199">
        <v>1</v>
      </c>
      <c r="BA468" s="199">
        <f>IF(AZ468=1,G468,0)</f>
        <v>0</v>
      </c>
      <c r="BB468" s="199">
        <f>IF(AZ468=2,G468,0)</f>
        <v>0</v>
      </c>
      <c r="BC468" s="199">
        <f>IF(AZ468=3,G468,0)</f>
        <v>0</v>
      </c>
      <c r="BD468" s="199">
        <f>IF(AZ468=4,G468,0)</f>
        <v>0</v>
      </c>
      <c r="BE468" s="199">
        <f>IF(AZ468=5,G468,0)</f>
        <v>0</v>
      </c>
      <c r="CA468" s="226">
        <v>1</v>
      </c>
      <c r="CB468" s="226">
        <v>1</v>
      </c>
    </row>
    <row r="469" spans="1:80">
      <c r="A469" s="235"/>
      <c r="B469" s="239"/>
      <c r="C469" s="635" t="s">
        <v>2403</v>
      </c>
      <c r="D469" s="636"/>
      <c r="E469" s="240">
        <v>44.4</v>
      </c>
      <c r="F469" s="241"/>
      <c r="G469" s="242"/>
      <c r="H469" s="243"/>
      <c r="I469" s="237"/>
      <c r="J469" s="244"/>
      <c r="K469" s="237"/>
      <c r="M469" s="238" t="s">
        <v>2403</v>
      </c>
      <c r="O469" s="226"/>
    </row>
    <row r="470" spans="1:80">
      <c r="A470" s="227">
        <v>113</v>
      </c>
      <c r="B470" s="228" t="s">
        <v>2426</v>
      </c>
      <c r="C470" s="229" t="s">
        <v>2427</v>
      </c>
      <c r="D470" s="230" t="s">
        <v>1526</v>
      </c>
      <c r="E470" s="231">
        <v>59.841000000000001</v>
      </c>
      <c r="F470" s="231"/>
      <c r="G470" s="232">
        <f>E470*F470</f>
        <v>0</v>
      </c>
      <c r="H470" s="233">
        <v>0</v>
      </c>
      <c r="I470" s="234">
        <f>E470*H470</f>
        <v>0</v>
      </c>
      <c r="J470" s="233">
        <v>0</v>
      </c>
      <c r="K470" s="234">
        <f>E470*J470</f>
        <v>0</v>
      </c>
      <c r="O470" s="226">
        <v>2</v>
      </c>
      <c r="AA470" s="199">
        <v>1</v>
      </c>
      <c r="AB470" s="199">
        <v>1</v>
      </c>
      <c r="AC470" s="199">
        <v>1</v>
      </c>
      <c r="AZ470" s="199">
        <v>1</v>
      </c>
      <c r="BA470" s="199">
        <f>IF(AZ470=1,G470,0)</f>
        <v>0</v>
      </c>
      <c r="BB470" s="199">
        <f>IF(AZ470=2,G470,0)</f>
        <v>0</v>
      </c>
      <c r="BC470" s="199">
        <f>IF(AZ470=3,G470,0)</f>
        <v>0</v>
      </c>
      <c r="BD470" s="199">
        <f>IF(AZ470=4,G470,0)</f>
        <v>0</v>
      </c>
      <c r="BE470" s="199">
        <f>IF(AZ470=5,G470,0)</f>
        <v>0</v>
      </c>
      <c r="CA470" s="226">
        <v>1</v>
      </c>
      <c r="CB470" s="226">
        <v>1</v>
      </c>
    </row>
    <row r="471" spans="1:80">
      <c r="A471" s="235"/>
      <c r="B471" s="239"/>
      <c r="C471" s="635" t="s">
        <v>295</v>
      </c>
      <c r="D471" s="636"/>
      <c r="E471" s="240">
        <v>0</v>
      </c>
      <c r="F471" s="241"/>
      <c r="G471" s="242"/>
      <c r="H471" s="243"/>
      <c r="I471" s="237"/>
      <c r="J471" s="244"/>
      <c r="K471" s="237"/>
      <c r="M471" s="238" t="s">
        <v>295</v>
      </c>
      <c r="O471" s="226"/>
    </row>
    <row r="472" spans="1:80">
      <c r="A472" s="235"/>
      <c r="B472" s="239"/>
      <c r="C472" s="635" t="s">
        <v>2420</v>
      </c>
      <c r="D472" s="636"/>
      <c r="E472" s="240">
        <v>59.841000000000001</v>
      </c>
      <c r="F472" s="241"/>
      <c r="G472" s="242"/>
      <c r="H472" s="243"/>
      <c r="I472" s="237"/>
      <c r="J472" s="244"/>
      <c r="K472" s="237"/>
      <c r="M472" s="238" t="s">
        <v>2420</v>
      </c>
      <c r="O472" s="226"/>
    </row>
    <row r="473" spans="1:80">
      <c r="A473" s="227">
        <v>114</v>
      </c>
      <c r="B473" s="228" t="s">
        <v>2428</v>
      </c>
      <c r="C473" s="229" t="s">
        <v>2429</v>
      </c>
      <c r="D473" s="230" t="s">
        <v>1526</v>
      </c>
      <c r="E473" s="231">
        <v>30.3704</v>
      </c>
      <c r="F473" s="231"/>
      <c r="G473" s="232">
        <f>E473*F473</f>
        <v>0</v>
      </c>
      <c r="H473" s="233">
        <v>0</v>
      </c>
      <c r="I473" s="234">
        <f>E473*H473</f>
        <v>0</v>
      </c>
      <c r="J473" s="233">
        <v>0</v>
      </c>
      <c r="K473" s="234">
        <f>E473*J473</f>
        <v>0</v>
      </c>
      <c r="O473" s="226">
        <v>2</v>
      </c>
      <c r="AA473" s="199">
        <v>1</v>
      </c>
      <c r="AB473" s="199">
        <v>1</v>
      </c>
      <c r="AC473" s="199">
        <v>1</v>
      </c>
      <c r="AZ473" s="199">
        <v>1</v>
      </c>
      <c r="BA473" s="199">
        <f>IF(AZ473=1,G473,0)</f>
        <v>0</v>
      </c>
      <c r="BB473" s="199">
        <f>IF(AZ473=2,G473,0)</f>
        <v>0</v>
      </c>
      <c r="BC473" s="199">
        <f>IF(AZ473=3,G473,0)</f>
        <v>0</v>
      </c>
      <c r="BD473" s="199">
        <f>IF(AZ473=4,G473,0)</f>
        <v>0</v>
      </c>
      <c r="BE473" s="199">
        <f>IF(AZ473=5,G473,0)</f>
        <v>0</v>
      </c>
      <c r="CA473" s="226">
        <v>1</v>
      </c>
      <c r="CB473" s="226">
        <v>1</v>
      </c>
    </row>
    <row r="474" spans="1:80">
      <c r="A474" s="235"/>
      <c r="B474" s="239"/>
      <c r="C474" s="635" t="s">
        <v>2430</v>
      </c>
      <c r="D474" s="636"/>
      <c r="E474" s="240">
        <v>30.3704</v>
      </c>
      <c r="F474" s="241"/>
      <c r="G474" s="242"/>
      <c r="H474" s="243"/>
      <c r="I474" s="237"/>
      <c r="J474" s="244"/>
      <c r="K474" s="237"/>
      <c r="M474" s="265">
        <v>303704</v>
      </c>
      <c r="O474" s="226"/>
    </row>
    <row r="475" spans="1:80">
      <c r="A475" s="227">
        <v>115</v>
      </c>
      <c r="B475" s="228" t="s">
        <v>2431</v>
      </c>
      <c r="C475" s="229" t="s">
        <v>2432</v>
      </c>
      <c r="D475" s="230" t="s">
        <v>1526</v>
      </c>
      <c r="E475" s="231">
        <v>62.1355</v>
      </c>
      <c r="F475" s="231"/>
      <c r="G475" s="232">
        <f>E475*F475</f>
        <v>0</v>
      </c>
      <c r="H475" s="233">
        <v>0</v>
      </c>
      <c r="I475" s="234">
        <f>E475*H475</f>
        <v>0</v>
      </c>
      <c r="J475" s="233">
        <v>0</v>
      </c>
      <c r="K475" s="234">
        <f>E475*J475</f>
        <v>0</v>
      </c>
      <c r="O475" s="226">
        <v>2</v>
      </c>
      <c r="AA475" s="199">
        <v>1</v>
      </c>
      <c r="AB475" s="199">
        <v>1</v>
      </c>
      <c r="AC475" s="199">
        <v>1</v>
      </c>
      <c r="AZ475" s="199">
        <v>1</v>
      </c>
      <c r="BA475" s="199">
        <f>IF(AZ475=1,G475,0)</f>
        <v>0</v>
      </c>
      <c r="BB475" s="199">
        <f>IF(AZ475=2,G475,0)</f>
        <v>0</v>
      </c>
      <c r="BC475" s="199">
        <f>IF(AZ475=3,G475,0)</f>
        <v>0</v>
      </c>
      <c r="BD475" s="199">
        <f>IF(AZ475=4,G475,0)</f>
        <v>0</v>
      </c>
      <c r="BE475" s="199">
        <f>IF(AZ475=5,G475,0)</f>
        <v>0</v>
      </c>
      <c r="CA475" s="226">
        <v>1</v>
      </c>
      <c r="CB475" s="226">
        <v>1</v>
      </c>
    </row>
    <row r="476" spans="1:80">
      <c r="A476" s="235"/>
      <c r="B476" s="239"/>
      <c r="C476" s="635" t="s">
        <v>2433</v>
      </c>
      <c r="D476" s="636"/>
      <c r="E476" s="240">
        <v>62.1355</v>
      </c>
      <c r="F476" s="241"/>
      <c r="G476" s="242"/>
      <c r="H476" s="243"/>
      <c r="I476" s="237"/>
      <c r="J476" s="244"/>
      <c r="K476" s="237"/>
      <c r="M476" s="265">
        <v>621355</v>
      </c>
      <c r="O476" s="226"/>
    </row>
    <row r="477" spans="1:80">
      <c r="A477" s="227">
        <v>116</v>
      </c>
      <c r="B477" s="228" t="s">
        <v>2434</v>
      </c>
      <c r="C477" s="229" t="s">
        <v>2435</v>
      </c>
      <c r="D477" s="230" t="s">
        <v>1526</v>
      </c>
      <c r="E477" s="231">
        <v>0.52</v>
      </c>
      <c r="F477" s="231"/>
      <c r="G477" s="232">
        <f>E477*F477</f>
        <v>0</v>
      </c>
      <c r="H477" s="233">
        <v>0</v>
      </c>
      <c r="I477" s="234">
        <f>E477*H477</f>
        <v>0</v>
      </c>
      <c r="J477" s="233">
        <v>0</v>
      </c>
      <c r="K477" s="234">
        <f>E477*J477</f>
        <v>0</v>
      </c>
      <c r="O477" s="226">
        <v>2</v>
      </c>
      <c r="AA477" s="199">
        <v>1</v>
      </c>
      <c r="AB477" s="199">
        <v>1</v>
      </c>
      <c r="AC477" s="199">
        <v>1</v>
      </c>
      <c r="AZ477" s="199">
        <v>1</v>
      </c>
      <c r="BA477" s="199">
        <f>IF(AZ477=1,G477,0)</f>
        <v>0</v>
      </c>
      <c r="BB477" s="199">
        <f>IF(AZ477=2,G477,0)</f>
        <v>0</v>
      </c>
      <c r="BC477" s="199">
        <f>IF(AZ477=3,G477,0)</f>
        <v>0</v>
      </c>
      <c r="BD477" s="199">
        <f>IF(AZ477=4,G477,0)</f>
        <v>0</v>
      </c>
      <c r="BE477" s="199">
        <f>IF(AZ477=5,G477,0)</f>
        <v>0</v>
      </c>
      <c r="CA477" s="226">
        <v>1</v>
      </c>
      <c r="CB477" s="226">
        <v>1</v>
      </c>
    </row>
    <row r="478" spans="1:80">
      <c r="A478" s="235"/>
      <c r="B478" s="239"/>
      <c r="C478" s="635" t="s">
        <v>2417</v>
      </c>
      <c r="D478" s="636"/>
      <c r="E478" s="240">
        <v>0.52</v>
      </c>
      <c r="F478" s="241"/>
      <c r="G478" s="242"/>
      <c r="H478" s="243"/>
      <c r="I478" s="237"/>
      <c r="J478" s="244"/>
      <c r="K478" s="237"/>
      <c r="M478" s="238" t="s">
        <v>2417</v>
      </c>
      <c r="O478" s="226"/>
    </row>
    <row r="479" spans="1:80">
      <c r="A479" s="227">
        <v>117</v>
      </c>
      <c r="B479" s="228" t="s">
        <v>2436</v>
      </c>
      <c r="C479" s="229" t="s">
        <v>2437</v>
      </c>
      <c r="D479" s="230" t="s">
        <v>1576</v>
      </c>
      <c r="E479" s="231">
        <v>0.50580000000000003</v>
      </c>
      <c r="F479" s="231"/>
      <c r="G479" s="232">
        <f>E479*F479</f>
        <v>0</v>
      </c>
      <c r="H479" s="233">
        <v>1.0185</v>
      </c>
      <c r="I479" s="234">
        <f>E479*H479</f>
        <v>0.51515730000000004</v>
      </c>
      <c r="J479" s="233">
        <v>0</v>
      </c>
      <c r="K479" s="234">
        <f>E479*J479</f>
        <v>0</v>
      </c>
      <c r="O479" s="226">
        <v>2</v>
      </c>
      <c r="AA479" s="199">
        <v>1</v>
      </c>
      <c r="AB479" s="199">
        <v>1</v>
      </c>
      <c r="AC479" s="199">
        <v>1</v>
      </c>
      <c r="AZ479" s="199">
        <v>1</v>
      </c>
      <c r="BA479" s="199">
        <f>IF(AZ479=1,G479,0)</f>
        <v>0</v>
      </c>
      <c r="BB479" s="199">
        <f>IF(AZ479=2,G479,0)</f>
        <v>0</v>
      </c>
      <c r="BC479" s="199">
        <f>IF(AZ479=3,G479,0)</f>
        <v>0</v>
      </c>
      <c r="BD479" s="199">
        <f>IF(AZ479=4,G479,0)</f>
        <v>0</v>
      </c>
      <c r="BE479" s="199">
        <f>IF(AZ479=5,G479,0)</f>
        <v>0</v>
      </c>
      <c r="CA479" s="226">
        <v>1</v>
      </c>
      <c r="CB479" s="226">
        <v>1</v>
      </c>
    </row>
    <row r="480" spans="1:80">
      <c r="A480" s="235"/>
      <c r="B480" s="239"/>
      <c r="C480" s="635" t="s">
        <v>2438</v>
      </c>
      <c r="D480" s="636"/>
      <c r="E480" s="240">
        <v>0</v>
      </c>
      <c r="F480" s="241"/>
      <c r="G480" s="242"/>
      <c r="H480" s="243"/>
      <c r="I480" s="237"/>
      <c r="J480" s="244"/>
      <c r="K480" s="237"/>
      <c r="M480" s="238" t="s">
        <v>2438</v>
      </c>
      <c r="O480" s="226"/>
    </row>
    <row r="481" spans="1:80">
      <c r="A481" s="235"/>
      <c r="B481" s="239"/>
      <c r="C481" s="635" t="s">
        <v>295</v>
      </c>
      <c r="D481" s="636"/>
      <c r="E481" s="240">
        <v>0</v>
      </c>
      <c r="F481" s="241"/>
      <c r="G481" s="242"/>
      <c r="H481" s="243"/>
      <c r="I481" s="237"/>
      <c r="J481" s="244"/>
      <c r="K481" s="237"/>
      <c r="M481" s="238" t="s">
        <v>295</v>
      </c>
      <c r="O481" s="226"/>
    </row>
    <row r="482" spans="1:80">
      <c r="A482" s="235"/>
      <c r="B482" s="239"/>
      <c r="C482" s="635" t="s">
        <v>2439</v>
      </c>
      <c r="D482" s="636"/>
      <c r="E482" s="240">
        <v>0.4108</v>
      </c>
      <c r="F482" s="241"/>
      <c r="G482" s="242"/>
      <c r="H482" s="243"/>
      <c r="I482" s="237"/>
      <c r="J482" s="244"/>
      <c r="K482" s="237"/>
      <c r="M482" s="238" t="s">
        <v>2439</v>
      </c>
      <c r="O482" s="226"/>
    </row>
    <row r="483" spans="1:80">
      <c r="A483" s="235"/>
      <c r="B483" s="239"/>
      <c r="C483" s="635" t="s">
        <v>2440</v>
      </c>
      <c r="D483" s="636"/>
      <c r="E483" s="240">
        <v>9.5100000000000004E-2</v>
      </c>
      <c r="F483" s="241"/>
      <c r="G483" s="242"/>
      <c r="H483" s="243"/>
      <c r="I483" s="237"/>
      <c r="J483" s="244"/>
      <c r="K483" s="237"/>
      <c r="M483" s="238" t="s">
        <v>2440</v>
      </c>
      <c r="O483" s="226"/>
    </row>
    <row r="484" spans="1:80">
      <c r="A484" s="227">
        <v>118</v>
      </c>
      <c r="B484" s="228" t="s">
        <v>2441</v>
      </c>
      <c r="C484" s="229" t="s">
        <v>2442</v>
      </c>
      <c r="D484" s="230" t="s">
        <v>1576</v>
      </c>
      <c r="E484" s="231">
        <v>2.9428000000000001</v>
      </c>
      <c r="F484" s="231"/>
      <c r="G484" s="232">
        <f>E484*F484</f>
        <v>0</v>
      </c>
      <c r="H484" s="233">
        <v>1.0662499999999999</v>
      </c>
      <c r="I484" s="234">
        <f>E484*H484</f>
        <v>3.1377604999999997</v>
      </c>
      <c r="J484" s="233">
        <v>0</v>
      </c>
      <c r="K484" s="234">
        <f>E484*J484</f>
        <v>0</v>
      </c>
      <c r="O484" s="226">
        <v>2</v>
      </c>
      <c r="AA484" s="199">
        <v>1</v>
      </c>
      <c r="AB484" s="199">
        <v>1</v>
      </c>
      <c r="AC484" s="199">
        <v>1</v>
      </c>
      <c r="AZ484" s="199">
        <v>1</v>
      </c>
      <c r="BA484" s="199">
        <f>IF(AZ484=1,G484,0)</f>
        <v>0</v>
      </c>
      <c r="BB484" s="199">
        <f>IF(AZ484=2,G484,0)</f>
        <v>0</v>
      </c>
      <c r="BC484" s="199">
        <f>IF(AZ484=3,G484,0)</f>
        <v>0</v>
      </c>
      <c r="BD484" s="199">
        <f>IF(AZ484=4,G484,0)</f>
        <v>0</v>
      </c>
      <c r="BE484" s="199">
        <f>IF(AZ484=5,G484,0)</f>
        <v>0</v>
      </c>
      <c r="CA484" s="226">
        <v>1</v>
      </c>
      <c r="CB484" s="226">
        <v>1</v>
      </c>
    </row>
    <row r="485" spans="1:80">
      <c r="A485" s="235"/>
      <c r="B485" s="239"/>
      <c r="C485" s="635" t="s">
        <v>2443</v>
      </c>
      <c r="D485" s="636"/>
      <c r="E485" s="240">
        <v>0</v>
      </c>
      <c r="F485" s="241"/>
      <c r="G485" s="242"/>
      <c r="H485" s="243"/>
      <c r="I485" s="237"/>
      <c r="J485" s="244"/>
      <c r="K485" s="237"/>
      <c r="M485" s="238" t="s">
        <v>2443</v>
      </c>
      <c r="O485" s="226"/>
    </row>
    <row r="486" spans="1:80">
      <c r="A486" s="235"/>
      <c r="B486" s="239"/>
      <c r="C486" s="635" t="s">
        <v>295</v>
      </c>
      <c r="D486" s="636"/>
      <c r="E486" s="240">
        <v>0</v>
      </c>
      <c r="F486" s="241"/>
      <c r="G486" s="242"/>
      <c r="H486" s="243"/>
      <c r="I486" s="237"/>
      <c r="J486" s="244"/>
      <c r="K486" s="237"/>
      <c r="M486" s="238" t="s">
        <v>295</v>
      </c>
      <c r="O486" s="226"/>
    </row>
    <row r="487" spans="1:80">
      <c r="A487" s="235"/>
      <c r="B487" s="239"/>
      <c r="C487" s="635" t="s">
        <v>2444</v>
      </c>
      <c r="D487" s="636"/>
      <c r="E487" s="240">
        <v>2.371</v>
      </c>
      <c r="F487" s="241"/>
      <c r="G487" s="242"/>
      <c r="H487" s="243"/>
      <c r="I487" s="237"/>
      <c r="J487" s="244"/>
      <c r="K487" s="237"/>
      <c r="M487" s="238" t="s">
        <v>2444</v>
      </c>
      <c r="O487" s="226"/>
    </row>
    <row r="488" spans="1:80">
      <c r="A488" s="235"/>
      <c r="B488" s="239"/>
      <c r="C488" s="635" t="s">
        <v>2445</v>
      </c>
      <c r="D488" s="636"/>
      <c r="E488" s="240">
        <v>0.54869999999999997</v>
      </c>
      <c r="F488" s="241"/>
      <c r="G488" s="242"/>
      <c r="H488" s="243"/>
      <c r="I488" s="237"/>
      <c r="J488" s="244"/>
      <c r="K488" s="237"/>
      <c r="M488" s="238" t="s">
        <v>2445</v>
      </c>
      <c r="O488" s="226"/>
    </row>
    <row r="489" spans="1:80">
      <c r="A489" s="235"/>
      <c r="B489" s="239"/>
      <c r="C489" s="635" t="s">
        <v>2446</v>
      </c>
      <c r="D489" s="636"/>
      <c r="E489" s="240">
        <v>2.3099999999999999E-2</v>
      </c>
      <c r="F489" s="241"/>
      <c r="G489" s="242"/>
      <c r="H489" s="243"/>
      <c r="I489" s="237"/>
      <c r="J489" s="244"/>
      <c r="K489" s="237"/>
      <c r="M489" s="238" t="s">
        <v>2446</v>
      </c>
      <c r="O489" s="226"/>
    </row>
    <row r="490" spans="1:80" ht="22.5">
      <c r="A490" s="227">
        <v>119</v>
      </c>
      <c r="B490" s="228" t="s">
        <v>2447</v>
      </c>
      <c r="C490" s="229" t="s">
        <v>2448</v>
      </c>
      <c r="D490" s="230" t="s">
        <v>1576</v>
      </c>
      <c r="E490" s="231">
        <v>1.8933</v>
      </c>
      <c r="F490" s="231"/>
      <c r="G490" s="232">
        <f>E490*F490</f>
        <v>0</v>
      </c>
      <c r="H490" s="233">
        <v>1.0662499999999999</v>
      </c>
      <c r="I490" s="234">
        <f>E490*H490</f>
        <v>2.018731125</v>
      </c>
      <c r="J490" s="233">
        <v>0</v>
      </c>
      <c r="K490" s="234">
        <f>E490*J490</f>
        <v>0</v>
      </c>
      <c r="O490" s="226">
        <v>2</v>
      </c>
      <c r="AA490" s="199">
        <v>1</v>
      </c>
      <c r="AB490" s="199">
        <v>1</v>
      </c>
      <c r="AC490" s="199">
        <v>1</v>
      </c>
      <c r="AZ490" s="199">
        <v>1</v>
      </c>
      <c r="BA490" s="199">
        <f>IF(AZ490=1,G490,0)</f>
        <v>0</v>
      </c>
      <c r="BB490" s="199">
        <f>IF(AZ490=2,G490,0)</f>
        <v>0</v>
      </c>
      <c r="BC490" s="199">
        <f>IF(AZ490=3,G490,0)</f>
        <v>0</v>
      </c>
      <c r="BD490" s="199">
        <f>IF(AZ490=4,G490,0)</f>
        <v>0</v>
      </c>
      <c r="BE490" s="199">
        <f>IF(AZ490=5,G490,0)</f>
        <v>0</v>
      </c>
      <c r="CA490" s="226">
        <v>1</v>
      </c>
      <c r="CB490" s="226">
        <v>1</v>
      </c>
    </row>
    <row r="491" spans="1:80">
      <c r="A491" s="235"/>
      <c r="B491" s="239"/>
      <c r="C491" s="635" t="s">
        <v>2449</v>
      </c>
      <c r="D491" s="636"/>
      <c r="E491" s="240">
        <v>0</v>
      </c>
      <c r="F491" s="241"/>
      <c r="G491" s="242"/>
      <c r="H491" s="243"/>
      <c r="I491" s="237"/>
      <c r="J491" s="244"/>
      <c r="K491" s="237"/>
      <c r="M491" s="238" t="s">
        <v>2449</v>
      </c>
      <c r="O491" s="226"/>
    </row>
    <row r="492" spans="1:80">
      <c r="A492" s="235"/>
      <c r="B492" s="239"/>
      <c r="C492" s="635" t="s">
        <v>492</v>
      </c>
      <c r="D492" s="636"/>
      <c r="E492" s="240">
        <v>0</v>
      </c>
      <c r="F492" s="241"/>
      <c r="G492" s="242"/>
      <c r="H492" s="243"/>
      <c r="I492" s="237"/>
      <c r="J492" s="244"/>
      <c r="K492" s="237"/>
      <c r="M492" s="238" t="s">
        <v>492</v>
      </c>
      <c r="O492" s="226"/>
    </row>
    <row r="493" spans="1:80">
      <c r="A493" s="235"/>
      <c r="B493" s="239"/>
      <c r="C493" s="635" t="s">
        <v>2450</v>
      </c>
      <c r="D493" s="636"/>
      <c r="E493" s="240">
        <v>0.26179999999999998</v>
      </c>
      <c r="F493" s="241"/>
      <c r="G493" s="242"/>
      <c r="H493" s="243"/>
      <c r="I493" s="237"/>
      <c r="J493" s="244"/>
      <c r="K493" s="237"/>
      <c r="M493" s="238" t="s">
        <v>2450</v>
      </c>
      <c r="O493" s="226"/>
    </row>
    <row r="494" spans="1:80">
      <c r="A494" s="235"/>
      <c r="B494" s="239"/>
      <c r="C494" s="635" t="s">
        <v>2451</v>
      </c>
      <c r="D494" s="636"/>
      <c r="E494" s="240">
        <v>0.63749999999999996</v>
      </c>
      <c r="F494" s="241"/>
      <c r="G494" s="242"/>
      <c r="H494" s="243"/>
      <c r="I494" s="237"/>
      <c r="J494" s="244"/>
      <c r="K494" s="237"/>
      <c r="M494" s="238" t="s">
        <v>2451</v>
      </c>
      <c r="O494" s="226"/>
    </row>
    <row r="495" spans="1:80">
      <c r="A495" s="235"/>
      <c r="B495" s="239"/>
      <c r="C495" s="635" t="s">
        <v>2452</v>
      </c>
      <c r="D495" s="636"/>
      <c r="E495" s="240">
        <v>0.99399999999999999</v>
      </c>
      <c r="F495" s="241"/>
      <c r="G495" s="242"/>
      <c r="H495" s="243"/>
      <c r="I495" s="237"/>
      <c r="J495" s="244"/>
      <c r="K495" s="237"/>
      <c r="M495" s="238" t="s">
        <v>2452</v>
      </c>
      <c r="O495" s="226"/>
    </row>
    <row r="496" spans="1:80" ht="22.5">
      <c r="A496" s="227">
        <v>120</v>
      </c>
      <c r="B496" s="228" t="s">
        <v>2453</v>
      </c>
      <c r="C496" s="229" t="s">
        <v>2454</v>
      </c>
      <c r="D496" s="230" t="s">
        <v>1492</v>
      </c>
      <c r="E496" s="231">
        <v>163.77000000000001</v>
      </c>
      <c r="F496" s="231"/>
      <c r="G496" s="232">
        <f>E496*F496</f>
        <v>0</v>
      </c>
      <c r="H496" s="233">
        <v>6.6E-3</v>
      </c>
      <c r="I496" s="234">
        <f>E496*H496</f>
        <v>1.0808820000000001</v>
      </c>
      <c r="J496" s="233">
        <v>0</v>
      </c>
      <c r="K496" s="234">
        <f>E496*J496</f>
        <v>0</v>
      </c>
      <c r="O496" s="226">
        <v>2</v>
      </c>
      <c r="AA496" s="199">
        <v>1</v>
      </c>
      <c r="AB496" s="199">
        <v>1</v>
      </c>
      <c r="AC496" s="199">
        <v>1</v>
      </c>
      <c r="AZ496" s="199">
        <v>1</v>
      </c>
      <c r="BA496" s="199">
        <f>IF(AZ496=1,G496,0)</f>
        <v>0</v>
      </c>
      <c r="BB496" s="199">
        <f>IF(AZ496=2,G496,0)</f>
        <v>0</v>
      </c>
      <c r="BC496" s="199">
        <f>IF(AZ496=3,G496,0)</f>
        <v>0</v>
      </c>
      <c r="BD496" s="199">
        <f>IF(AZ496=4,G496,0)</f>
        <v>0</v>
      </c>
      <c r="BE496" s="199">
        <f>IF(AZ496=5,G496,0)</f>
        <v>0</v>
      </c>
      <c r="CA496" s="226">
        <v>1</v>
      </c>
      <c r="CB496" s="226">
        <v>1</v>
      </c>
    </row>
    <row r="497" spans="1:80">
      <c r="A497" s="235"/>
      <c r="B497" s="236"/>
      <c r="C497" s="627" t="s">
        <v>2455</v>
      </c>
      <c r="D497" s="628"/>
      <c r="E497" s="628"/>
      <c r="F497" s="628"/>
      <c r="G497" s="629"/>
      <c r="I497" s="237"/>
      <c r="K497" s="237"/>
      <c r="L497" s="238" t="s">
        <v>2455</v>
      </c>
      <c r="O497" s="226">
        <v>3</v>
      </c>
    </row>
    <row r="498" spans="1:80">
      <c r="A498" s="235"/>
      <c r="B498" s="239"/>
      <c r="C498" s="635" t="s">
        <v>295</v>
      </c>
      <c r="D498" s="636"/>
      <c r="E498" s="240">
        <v>0</v>
      </c>
      <c r="F498" s="241"/>
      <c r="G498" s="242"/>
      <c r="H498" s="243"/>
      <c r="I498" s="237"/>
      <c r="J498" s="244"/>
      <c r="K498" s="237"/>
      <c r="M498" s="238" t="s">
        <v>295</v>
      </c>
      <c r="O498" s="226"/>
    </row>
    <row r="499" spans="1:80">
      <c r="A499" s="235"/>
      <c r="B499" s="239"/>
      <c r="C499" s="635" t="s">
        <v>2456</v>
      </c>
      <c r="D499" s="636"/>
      <c r="E499" s="240">
        <v>95.07</v>
      </c>
      <c r="F499" s="241"/>
      <c r="G499" s="242"/>
      <c r="H499" s="243"/>
      <c r="I499" s="237"/>
      <c r="J499" s="244"/>
      <c r="K499" s="237"/>
      <c r="M499" s="238" t="s">
        <v>2456</v>
      </c>
      <c r="O499" s="226"/>
    </row>
    <row r="500" spans="1:80">
      <c r="A500" s="235"/>
      <c r="B500" s="239"/>
      <c r="C500" s="635" t="s">
        <v>2457</v>
      </c>
      <c r="D500" s="636"/>
      <c r="E500" s="240">
        <v>4</v>
      </c>
      <c r="F500" s="241"/>
      <c r="G500" s="242"/>
      <c r="H500" s="243"/>
      <c r="I500" s="237"/>
      <c r="J500" s="244"/>
      <c r="K500" s="237"/>
      <c r="M500" s="238" t="s">
        <v>2457</v>
      </c>
      <c r="O500" s="226"/>
    </row>
    <row r="501" spans="1:80">
      <c r="A501" s="235"/>
      <c r="B501" s="239"/>
      <c r="C501" s="635" t="s">
        <v>492</v>
      </c>
      <c r="D501" s="636"/>
      <c r="E501" s="240">
        <v>0</v>
      </c>
      <c r="F501" s="241"/>
      <c r="G501" s="242"/>
      <c r="H501" s="243"/>
      <c r="I501" s="237"/>
      <c r="J501" s="244"/>
      <c r="K501" s="237"/>
      <c r="M501" s="238" t="s">
        <v>492</v>
      </c>
      <c r="O501" s="226"/>
    </row>
    <row r="502" spans="1:80">
      <c r="A502" s="235"/>
      <c r="B502" s="239"/>
      <c r="C502" s="635" t="s">
        <v>2458</v>
      </c>
      <c r="D502" s="636"/>
      <c r="E502" s="240">
        <v>64.7</v>
      </c>
      <c r="F502" s="241"/>
      <c r="G502" s="242"/>
      <c r="H502" s="243"/>
      <c r="I502" s="237"/>
      <c r="J502" s="244"/>
      <c r="K502" s="237"/>
      <c r="M502" s="238" t="s">
        <v>2458</v>
      </c>
      <c r="O502" s="226"/>
    </row>
    <row r="503" spans="1:80" ht="22.5">
      <c r="A503" s="227">
        <v>121</v>
      </c>
      <c r="B503" s="228" t="s">
        <v>2459</v>
      </c>
      <c r="C503" s="229" t="s">
        <v>2460</v>
      </c>
      <c r="D503" s="230" t="s">
        <v>1492</v>
      </c>
      <c r="E503" s="231">
        <v>157.52000000000001</v>
      </c>
      <c r="F503" s="231"/>
      <c r="G503" s="232">
        <f>E503*F503</f>
        <v>0</v>
      </c>
      <c r="H503" s="233">
        <v>5.5700000000000003E-3</v>
      </c>
      <c r="I503" s="234">
        <f>E503*H503</f>
        <v>0.87738640000000012</v>
      </c>
      <c r="J503" s="233">
        <v>0</v>
      </c>
      <c r="K503" s="234">
        <f>E503*J503</f>
        <v>0</v>
      </c>
      <c r="O503" s="226">
        <v>2</v>
      </c>
      <c r="AA503" s="199">
        <v>1</v>
      </c>
      <c r="AB503" s="199">
        <v>1</v>
      </c>
      <c r="AC503" s="199">
        <v>1</v>
      </c>
      <c r="AZ503" s="199">
        <v>1</v>
      </c>
      <c r="BA503" s="199">
        <f>IF(AZ503=1,G503,0)</f>
        <v>0</v>
      </c>
      <c r="BB503" s="199">
        <f>IF(AZ503=2,G503,0)</f>
        <v>0</v>
      </c>
      <c r="BC503" s="199">
        <f>IF(AZ503=3,G503,0)</f>
        <v>0</v>
      </c>
      <c r="BD503" s="199">
        <f>IF(AZ503=4,G503,0)</f>
        <v>0</v>
      </c>
      <c r="BE503" s="199">
        <f>IF(AZ503=5,G503,0)</f>
        <v>0</v>
      </c>
      <c r="CA503" s="226">
        <v>1</v>
      </c>
      <c r="CB503" s="226">
        <v>1</v>
      </c>
    </row>
    <row r="504" spans="1:80">
      <c r="A504" s="235"/>
      <c r="B504" s="239"/>
      <c r="C504" s="635" t="s">
        <v>492</v>
      </c>
      <c r="D504" s="636"/>
      <c r="E504" s="240">
        <v>0</v>
      </c>
      <c r="F504" s="241"/>
      <c r="G504" s="242"/>
      <c r="H504" s="243"/>
      <c r="I504" s="237"/>
      <c r="J504" s="244"/>
      <c r="K504" s="237"/>
      <c r="M504" s="238" t="s">
        <v>492</v>
      </c>
      <c r="O504" s="226"/>
    </row>
    <row r="505" spans="1:80">
      <c r="A505" s="235"/>
      <c r="B505" s="239"/>
      <c r="C505" s="635" t="s">
        <v>2461</v>
      </c>
      <c r="D505" s="636"/>
      <c r="E505" s="240">
        <v>157.52000000000001</v>
      </c>
      <c r="F505" s="241"/>
      <c r="G505" s="242"/>
      <c r="H505" s="243"/>
      <c r="I505" s="237"/>
      <c r="J505" s="244"/>
      <c r="K505" s="237"/>
      <c r="M505" s="238" t="s">
        <v>2461</v>
      </c>
      <c r="O505" s="226"/>
    </row>
    <row r="506" spans="1:80">
      <c r="A506" s="227">
        <v>122</v>
      </c>
      <c r="B506" s="228" t="s">
        <v>2462</v>
      </c>
      <c r="C506" s="229" t="s">
        <v>2463</v>
      </c>
      <c r="D506" s="230" t="s">
        <v>1492</v>
      </c>
      <c r="E506" s="231">
        <v>36.030500000000004</v>
      </c>
      <c r="F506" s="231"/>
      <c r="G506" s="232">
        <f>E506*F506</f>
        <v>0</v>
      </c>
      <c r="H506" s="233">
        <v>0.1231</v>
      </c>
      <c r="I506" s="234">
        <f>E506*H506</f>
        <v>4.4353545500000005</v>
      </c>
      <c r="J506" s="233">
        <v>0</v>
      </c>
      <c r="K506" s="234">
        <f>E506*J506</f>
        <v>0</v>
      </c>
      <c r="O506" s="226">
        <v>2</v>
      </c>
      <c r="AA506" s="199">
        <v>1</v>
      </c>
      <c r="AB506" s="199">
        <v>1</v>
      </c>
      <c r="AC506" s="199">
        <v>1</v>
      </c>
      <c r="AZ506" s="199">
        <v>1</v>
      </c>
      <c r="BA506" s="199">
        <f>IF(AZ506=1,G506,0)</f>
        <v>0</v>
      </c>
      <c r="BB506" s="199">
        <f>IF(AZ506=2,G506,0)</f>
        <v>0</v>
      </c>
      <c r="BC506" s="199">
        <f>IF(AZ506=3,G506,0)</f>
        <v>0</v>
      </c>
      <c r="BD506" s="199">
        <f>IF(AZ506=4,G506,0)</f>
        <v>0</v>
      </c>
      <c r="BE506" s="199">
        <f>IF(AZ506=5,G506,0)</f>
        <v>0</v>
      </c>
      <c r="CA506" s="226">
        <v>1</v>
      </c>
      <c r="CB506" s="226">
        <v>1</v>
      </c>
    </row>
    <row r="507" spans="1:80">
      <c r="A507" s="235"/>
      <c r="B507" s="239"/>
      <c r="C507" s="635" t="s">
        <v>2464</v>
      </c>
      <c r="D507" s="636"/>
      <c r="E507" s="240">
        <v>36.030500000000004</v>
      </c>
      <c r="F507" s="241"/>
      <c r="G507" s="242"/>
      <c r="H507" s="243"/>
      <c r="I507" s="237"/>
      <c r="J507" s="244"/>
      <c r="K507" s="237"/>
      <c r="M507" s="238" t="s">
        <v>2464</v>
      </c>
      <c r="O507" s="226"/>
    </row>
    <row r="508" spans="1:80" ht="22.5">
      <c r="A508" s="227">
        <v>123</v>
      </c>
      <c r="B508" s="228" t="s">
        <v>2465</v>
      </c>
      <c r="C508" s="229" t="s">
        <v>2466</v>
      </c>
      <c r="D508" s="230" t="s">
        <v>1492</v>
      </c>
      <c r="E508" s="231">
        <v>398.94</v>
      </c>
      <c r="F508" s="231"/>
      <c r="G508" s="232">
        <f>E508*F508</f>
        <v>0</v>
      </c>
      <c r="H508" s="233">
        <v>5.0000000000000001E-3</v>
      </c>
      <c r="I508" s="234">
        <f>E508*H508</f>
        <v>1.9947000000000001</v>
      </c>
      <c r="J508" s="233"/>
      <c r="K508" s="234">
        <f>E508*J508</f>
        <v>0</v>
      </c>
      <c r="O508" s="226">
        <v>2</v>
      </c>
      <c r="AA508" s="199">
        <v>12</v>
      </c>
      <c r="AB508" s="199">
        <v>0</v>
      </c>
      <c r="AC508" s="199">
        <v>468</v>
      </c>
      <c r="AZ508" s="199">
        <v>1</v>
      </c>
      <c r="BA508" s="199">
        <f>IF(AZ508=1,G508,0)</f>
        <v>0</v>
      </c>
      <c r="BB508" s="199">
        <f>IF(AZ508=2,G508,0)</f>
        <v>0</v>
      </c>
      <c r="BC508" s="199">
        <f>IF(AZ508=3,G508,0)</f>
        <v>0</v>
      </c>
      <c r="BD508" s="199">
        <f>IF(AZ508=4,G508,0)</f>
        <v>0</v>
      </c>
      <c r="BE508" s="199">
        <f>IF(AZ508=5,G508,0)</f>
        <v>0</v>
      </c>
      <c r="CA508" s="226">
        <v>12</v>
      </c>
      <c r="CB508" s="226">
        <v>0</v>
      </c>
    </row>
    <row r="509" spans="1:80" ht="33.75">
      <c r="A509" s="235"/>
      <c r="B509" s="236"/>
      <c r="C509" s="627" t="s">
        <v>2467</v>
      </c>
      <c r="D509" s="628"/>
      <c r="E509" s="628"/>
      <c r="F509" s="628"/>
      <c r="G509" s="629"/>
      <c r="I509" s="237"/>
      <c r="K509" s="237"/>
      <c r="L509" s="238" t="s">
        <v>2467</v>
      </c>
      <c r="O509" s="226">
        <v>3</v>
      </c>
    </row>
    <row r="510" spans="1:80">
      <c r="A510" s="235"/>
      <c r="B510" s="236"/>
      <c r="C510" s="627" t="s">
        <v>2468</v>
      </c>
      <c r="D510" s="628"/>
      <c r="E510" s="628"/>
      <c r="F510" s="628"/>
      <c r="G510" s="629"/>
      <c r="I510" s="237"/>
      <c r="K510" s="237"/>
      <c r="L510" s="238" t="s">
        <v>2468</v>
      </c>
      <c r="O510" s="226">
        <v>3</v>
      </c>
    </row>
    <row r="511" spans="1:80">
      <c r="A511" s="235"/>
      <c r="B511" s="236"/>
      <c r="C511" s="627" t="s">
        <v>2469</v>
      </c>
      <c r="D511" s="628"/>
      <c r="E511" s="628"/>
      <c r="F511" s="628"/>
      <c r="G511" s="629"/>
      <c r="I511" s="237"/>
      <c r="K511" s="237"/>
      <c r="L511" s="238" t="s">
        <v>2469</v>
      </c>
      <c r="O511" s="226">
        <v>3</v>
      </c>
    </row>
    <row r="512" spans="1:80">
      <c r="A512" s="235"/>
      <c r="B512" s="239"/>
      <c r="C512" s="635" t="s">
        <v>295</v>
      </c>
      <c r="D512" s="636"/>
      <c r="E512" s="240">
        <v>0</v>
      </c>
      <c r="F512" s="241"/>
      <c r="G512" s="242"/>
      <c r="H512" s="243"/>
      <c r="I512" s="237"/>
      <c r="J512" s="244"/>
      <c r="K512" s="237"/>
      <c r="M512" s="238" t="s">
        <v>295</v>
      </c>
      <c r="O512" s="226"/>
    </row>
    <row r="513" spans="1:80">
      <c r="A513" s="235"/>
      <c r="B513" s="239"/>
      <c r="C513" s="635" t="s">
        <v>2423</v>
      </c>
      <c r="D513" s="636"/>
      <c r="E513" s="240">
        <v>398.94</v>
      </c>
      <c r="F513" s="241"/>
      <c r="G513" s="242"/>
      <c r="H513" s="243"/>
      <c r="I513" s="237"/>
      <c r="J513" s="244"/>
      <c r="K513" s="237"/>
      <c r="M513" s="238" t="s">
        <v>2423</v>
      </c>
      <c r="O513" s="226"/>
    </row>
    <row r="514" spans="1:80">
      <c r="A514" s="245"/>
      <c r="B514" s="246" t="s">
        <v>1436</v>
      </c>
      <c r="C514" s="247" t="s">
        <v>2406</v>
      </c>
      <c r="D514" s="248"/>
      <c r="E514" s="249"/>
      <c r="F514" s="250"/>
      <c r="G514" s="251">
        <f>SUM(G447:G513)</f>
        <v>0</v>
      </c>
      <c r="H514" s="252"/>
      <c r="I514" s="253">
        <f>SUM(I447:I513)</f>
        <v>247.761040775</v>
      </c>
      <c r="J514" s="252"/>
      <c r="K514" s="253">
        <f>SUM(K447:K513)</f>
        <v>0</v>
      </c>
      <c r="O514" s="226">
        <v>4</v>
      </c>
      <c r="BA514" s="254">
        <f>SUM(BA447:BA513)</f>
        <v>0</v>
      </c>
      <c r="BB514" s="254">
        <f>SUM(BB447:BB513)</f>
        <v>0</v>
      </c>
      <c r="BC514" s="254">
        <f>SUM(BC447:BC513)</f>
        <v>0</v>
      </c>
      <c r="BD514" s="254">
        <f>SUM(BD447:BD513)</f>
        <v>0</v>
      </c>
      <c r="BE514" s="254">
        <f>SUM(BE447:BE513)</f>
        <v>0</v>
      </c>
    </row>
    <row r="515" spans="1:80">
      <c r="A515" s="216" t="s">
        <v>1433</v>
      </c>
      <c r="B515" s="217" t="s">
        <v>1580</v>
      </c>
      <c r="C515" s="218" t="s">
        <v>1581</v>
      </c>
      <c r="D515" s="219"/>
      <c r="E515" s="220"/>
      <c r="F515" s="220"/>
      <c r="G515" s="221"/>
      <c r="H515" s="222"/>
      <c r="I515" s="223"/>
      <c r="J515" s="224"/>
      <c r="K515" s="225"/>
      <c r="O515" s="226">
        <v>1</v>
      </c>
    </row>
    <row r="516" spans="1:80">
      <c r="A516" s="227">
        <v>124</v>
      </c>
      <c r="B516" s="228" t="s">
        <v>2470</v>
      </c>
      <c r="C516" s="229" t="s">
        <v>2471</v>
      </c>
      <c r="D516" s="230" t="s">
        <v>1522</v>
      </c>
      <c r="E516" s="231">
        <v>148</v>
      </c>
      <c r="F516" s="231"/>
      <c r="G516" s="232">
        <f>E516*F516</f>
        <v>0</v>
      </c>
      <c r="H516" s="233">
        <v>0.14874000000000001</v>
      </c>
      <c r="I516" s="234">
        <f>E516*H516</f>
        <v>22.013520000000003</v>
      </c>
      <c r="J516" s="233">
        <v>0</v>
      </c>
      <c r="K516" s="234">
        <f>E516*J516</f>
        <v>0</v>
      </c>
      <c r="O516" s="226">
        <v>2</v>
      </c>
      <c r="AA516" s="199">
        <v>1</v>
      </c>
      <c r="AB516" s="199">
        <v>1</v>
      </c>
      <c r="AC516" s="199">
        <v>1</v>
      </c>
      <c r="AZ516" s="199">
        <v>1</v>
      </c>
      <c r="BA516" s="199">
        <f>IF(AZ516=1,G516,0)</f>
        <v>0</v>
      </c>
      <c r="BB516" s="199">
        <f>IF(AZ516=2,G516,0)</f>
        <v>0</v>
      </c>
      <c r="BC516" s="199">
        <f>IF(AZ516=3,G516,0)</f>
        <v>0</v>
      </c>
      <c r="BD516" s="199">
        <f>IF(AZ516=4,G516,0)</f>
        <v>0</v>
      </c>
      <c r="BE516" s="199">
        <f>IF(AZ516=5,G516,0)</f>
        <v>0</v>
      </c>
      <c r="CA516" s="226">
        <v>1</v>
      </c>
      <c r="CB516" s="226">
        <v>1</v>
      </c>
    </row>
    <row r="517" spans="1:80">
      <c r="A517" s="235"/>
      <c r="B517" s="239"/>
      <c r="C517" s="635" t="s">
        <v>2472</v>
      </c>
      <c r="D517" s="636"/>
      <c r="E517" s="240">
        <v>148</v>
      </c>
      <c r="F517" s="241"/>
      <c r="G517" s="242"/>
      <c r="H517" s="243"/>
      <c r="I517" s="237"/>
      <c r="J517" s="244"/>
      <c r="K517" s="237"/>
      <c r="M517" s="238" t="s">
        <v>2472</v>
      </c>
      <c r="O517" s="226"/>
    </row>
    <row r="518" spans="1:80">
      <c r="A518" s="227">
        <v>125</v>
      </c>
      <c r="B518" s="228" t="s">
        <v>2473</v>
      </c>
      <c r="C518" s="229" t="s">
        <v>2474</v>
      </c>
      <c r="D518" s="230" t="s">
        <v>1526</v>
      </c>
      <c r="E518" s="231">
        <v>4.4400000000000004</v>
      </c>
      <c r="F518" s="231"/>
      <c r="G518" s="232">
        <f>E518*F518</f>
        <v>0</v>
      </c>
      <c r="H518" s="233">
        <v>2.5249999999999999</v>
      </c>
      <c r="I518" s="234">
        <f>E518*H518</f>
        <v>11.211</v>
      </c>
      <c r="J518" s="233">
        <v>0</v>
      </c>
      <c r="K518" s="234">
        <f>E518*J518</f>
        <v>0</v>
      </c>
      <c r="O518" s="226">
        <v>2</v>
      </c>
      <c r="AA518" s="199">
        <v>1</v>
      </c>
      <c r="AB518" s="199">
        <v>1</v>
      </c>
      <c r="AC518" s="199">
        <v>1</v>
      </c>
      <c r="AZ518" s="199">
        <v>1</v>
      </c>
      <c r="BA518" s="199">
        <f>IF(AZ518=1,G518,0)</f>
        <v>0</v>
      </c>
      <c r="BB518" s="199">
        <f>IF(AZ518=2,G518,0)</f>
        <v>0</v>
      </c>
      <c r="BC518" s="199">
        <f>IF(AZ518=3,G518,0)</f>
        <v>0</v>
      </c>
      <c r="BD518" s="199">
        <f>IF(AZ518=4,G518,0)</f>
        <v>0</v>
      </c>
      <c r="BE518" s="199">
        <f>IF(AZ518=5,G518,0)</f>
        <v>0</v>
      </c>
      <c r="CA518" s="226">
        <v>1</v>
      </c>
      <c r="CB518" s="226">
        <v>1</v>
      </c>
    </row>
    <row r="519" spans="1:80">
      <c r="A519" s="235"/>
      <c r="B519" s="239"/>
      <c r="C519" s="635" t="s">
        <v>2475</v>
      </c>
      <c r="D519" s="636"/>
      <c r="E519" s="240">
        <v>4.4400000000000004</v>
      </c>
      <c r="F519" s="241"/>
      <c r="G519" s="242"/>
      <c r="H519" s="243"/>
      <c r="I519" s="237"/>
      <c r="J519" s="244"/>
      <c r="K519" s="237"/>
      <c r="M519" s="238" t="s">
        <v>2475</v>
      </c>
      <c r="O519" s="226"/>
    </row>
    <row r="520" spans="1:80" ht="22.5">
      <c r="A520" s="227">
        <v>126</v>
      </c>
      <c r="B520" s="228" t="s">
        <v>2476</v>
      </c>
      <c r="C520" s="229" t="s">
        <v>2477</v>
      </c>
      <c r="D520" s="230" t="s">
        <v>1496</v>
      </c>
      <c r="E520" s="231">
        <v>151</v>
      </c>
      <c r="F520" s="231"/>
      <c r="G520" s="232">
        <f>E520*F520</f>
        <v>0</v>
      </c>
      <c r="H520" s="233">
        <v>8.5999999999999993E-2</v>
      </c>
      <c r="I520" s="234">
        <f>E520*H520</f>
        <v>12.985999999999999</v>
      </c>
      <c r="J520" s="233"/>
      <c r="K520" s="234">
        <f>E520*J520</f>
        <v>0</v>
      </c>
      <c r="O520" s="226">
        <v>2</v>
      </c>
      <c r="AA520" s="199">
        <v>3</v>
      </c>
      <c r="AB520" s="199">
        <v>1</v>
      </c>
      <c r="AC520" s="199">
        <v>59217504</v>
      </c>
      <c r="AZ520" s="199">
        <v>1</v>
      </c>
      <c r="BA520" s="199">
        <f>IF(AZ520=1,G520,0)</f>
        <v>0</v>
      </c>
      <c r="BB520" s="199">
        <f>IF(AZ520=2,G520,0)</f>
        <v>0</v>
      </c>
      <c r="BC520" s="199">
        <f>IF(AZ520=3,G520,0)</f>
        <v>0</v>
      </c>
      <c r="BD520" s="199">
        <f>IF(AZ520=4,G520,0)</f>
        <v>0</v>
      </c>
      <c r="BE520" s="199">
        <f>IF(AZ520=5,G520,0)</f>
        <v>0</v>
      </c>
      <c r="CA520" s="226">
        <v>3</v>
      </c>
      <c r="CB520" s="226">
        <v>1</v>
      </c>
    </row>
    <row r="521" spans="1:80">
      <c r="A521" s="235"/>
      <c r="B521" s="239"/>
      <c r="C521" s="635" t="s">
        <v>2478</v>
      </c>
      <c r="D521" s="636"/>
      <c r="E521" s="240">
        <v>151</v>
      </c>
      <c r="F521" s="241"/>
      <c r="G521" s="242"/>
      <c r="H521" s="243"/>
      <c r="I521" s="237"/>
      <c r="J521" s="244"/>
      <c r="K521" s="237"/>
      <c r="M521" s="238">
        <v>151</v>
      </c>
      <c r="O521" s="226"/>
    </row>
    <row r="522" spans="1:80">
      <c r="A522" s="245"/>
      <c r="B522" s="246" t="s">
        <v>1436</v>
      </c>
      <c r="C522" s="247" t="s">
        <v>1582</v>
      </c>
      <c r="D522" s="248"/>
      <c r="E522" s="249"/>
      <c r="F522" s="250"/>
      <c r="G522" s="251">
        <f>SUM(G515:G521)</f>
        <v>0</v>
      </c>
      <c r="H522" s="252"/>
      <c r="I522" s="253">
        <f>SUM(I515:I521)</f>
        <v>46.210520000000002</v>
      </c>
      <c r="J522" s="252"/>
      <c r="K522" s="253">
        <f>SUM(K515:K521)</f>
        <v>0</v>
      </c>
      <c r="O522" s="226">
        <v>4</v>
      </c>
      <c r="BA522" s="254">
        <f>SUM(BA515:BA521)</f>
        <v>0</v>
      </c>
      <c r="BB522" s="254">
        <f>SUM(BB515:BB521)</f>
        <v>0</v>
      </c>
      <c r="BC522" s="254">
        <f>SUM(BC515:BC521)</f>
        <v>0</v>
      </c>
      <c r="BD522" s="254">
        <f>SUM(BD515:BD521)</f>
        <v>0</v>
      </c>
      <c r="BE522" s="254">
        <f>SUM(BE515:BE521)</f>
        <v>0</v>
      </c>
    </row>
    <row r="523" spans="1:80">
      <c r="A523" s="216" t="s">
        <v>1433</v>
      </c>
      <c r="B523" s="217" t="s">
        <v>2479</v>
      </c>
      <c r="C523" s="218" t="s">
        <v>2480</v>
      </c>
      <c r="D523" s="219"/>
      <c r="E523" s="220"/>
      <c r="F523" s="220"/>
      <c r="G523" s="221"/>
      <c r="H523" s="222"/>
      <c r="I523" s="223"/>
      <c r="J523" s="224"/>
      <c r="K523" s="225"/>
      <c r="O523" s="226">
        <v>1</v>
      </c>
    </row>
    <row r="524" spans="1:80">
      <c r="A524" s="227">
        <v>127</v>
      </c>
      <c r="B524" s="228" t="s">
        <v>2482</v>
      </c>
      <c r="C524" s="229" t="s">
        <v>2483</v>
      </c>
      <c r="D524" s="230" t="s">
        <v>1492</v>
      </c>
      <c r="E524" s="231">
        <v>1027.4000000000001</v>
      </c>
      <c r="F524" s="231"/>
      <c r="G524" s="232">
        <f>E524*F524</f>
        <v>0</v>
      </c>
      <c r="H524" s="233">
        <v>1.8380000000000001E-2</v>
      </c>
      <c r="I524" s="234">
        <f>E524*H524</f>
        <v>18.883612000000003</v>
      </c>
      <c r="J524" s="233">
        <v>0</v>
      </c>
      <c r="K524" s="234">
        <f>E524*J524</f>
        <v>0</v>
      </c>
      <c r="O524" s="226">
        <v>2</v>
      </c>
      <c r="AA524" s="199">
        <v>1</v>
      </c>
      <c r="AB524" s="199">
        <v>1</v>
      </c>
      <c r="AC524" s="199">
        <v>1</v>
      </c>
      <c r="AZ524" s="199">
        <v>1</v>
      </c>
      <c r="BA524" s="199">
        <f>IF(AZ524=1,G524,0)</f>
        <v>0</v>
      </c>
      <c r="BB524" s="199">
        <f>IF(AZ524=2,G524,0)</f>
        <v>0</v>
      </c>
      <c r="BC524" s="199">
        <f>IF(AZ524=3,G524,0)</f>
        <v>0</v>
      </c>
      <c r="BD524" s="199">
        <f>IF(AZ524=4,G524,0)</f>
        <v>0</v>
      </c>
      <c r="BE524" s="199">
        <f>IF(AZ524=5,G524,0)</f>
        <v>0</v>
      </c>
      <c r="CA524" s="226">
        <v>1</v>
      </c>
      <c r="CB524" s="226">
        <v>1</v>
      </c>
    </row>
    <row r="525" spans="1:80">
      <c r="A525" s="235"/>
      <c r="B525" s="239"/>
      <c r="C525" s="635" t="s">
        <v>2484</v>
      </c>
      <c r="D525" s="636"/>
      <c r="E525" s="240">
        <v>0</v>
      </c>
      <c r="F525" s="241"/>
      <c r="G525" s="242"/>
      <c r="H525" s="243"/>
      <c r="I525" s="237"/>
      <c r="J525" s="244"/>
      <c r="K525" s="237"/>
      <c r="M525" s="238" t="s">
        <v>2484</v>
      </c>
      <c r="O525" s="226"/>
    </row>
    <row r="526" spans="1:80">
      <c r="A526" s="235"/>
      <c r="B526" s="239"/>
      <c r="C526" s="635" t="s">
        <v>2485</v>
      </c>
      <c r="D526" s="636"/>
      <c r="E526" s="240">
        <v>325.85000000000002</v>
      </c>
      <c r="F526" s="241"/>
      <c r="G526" s="242"/>
      <c r="H526" s="243"/>
      <c r="I526" s="237"/>
      <c r="J526" s="244"/>
      <c r="K526" s="237"/>
      <c r="M526" s="238" t="s">
        <v>2485</v>
      </c>
      <c r="O526" s="226"/>
    </row>
    <row r="527" spans="1:80">
      <c r="A527" s="235"/>
      <c r="B527" s="239"/>
      <c r="C527" s="635" t="s">
        <v>2486</v>
      </c>
      <c r="D527" s="636"/>
      <c r="E527" s="240">
        <v>342.9</v>
      </c>
      <c r="F527" s="241"/>
      <c r="G527" s="242"/>
      <c r="H527" s="243"/>
      <c r="I527" s="237"/>
      <c r="J527" s="244"/>
      <c r="K527" s="237"/>
      <c r="M527" s="238" t="s">
        <v>2486</v>
      </c>
      <c r="O527" s="226"/>
    </row>
    <row r="528" spans="1:80">
      <c r="A528" s="235"/>
      <c r="B528" s="239"/>
      <c r="C528" s="635" t="s">
        <v>2487</v>
      </c>
      <c r="D528" s="636"/>
      <c r="E528" s="240">
        <v>128.69999999999999</v>
      </c>
      <c r="F528" s="241"/>
      <c r="G528" s="242"/>
      <c r="H528" s="243"/>
      <c r="I528" s="237"/>
      <c r="J528" s="244"/>
      <c r="K528" s="237"/>
      <c r="M528" s="238" t="s">
        <v>2487</v>
      </c>
      <c r="O528" s="226"/>
    </row>
    <row r="529" spans="1:80">
      <c r="A529" s="235"/>
      <c r="B529" s="239"/>
      <c r="C529" s="635" t="s">
        <v>2488</v>
      </c>
      <c r="D529" s="636"/>
      <c r="E529" s="240">
        <v>229.95</v>
      </c>
      <c r="F529" s="241"/>
      <c r="G529" s="242"/>
      <c r="H529" s="243"/>
      <c r="I529" s="237"/>
      <c r="J529" s="244"/>
      <c r="K529" s="237"/>
      <c r="M529" s="238" t="s">
        <v>2488</v>
      </c>
      <c r="O529" s="226"/>
    </row>
    <row r="530" spans="1:80">
      <c r="A530" s="227">
        <v>128</v>
      </c>
      <c r="B530" s="228" t="s">
        <v>2489</v>
      </c>
      <c r="C530" s="229" t="s">
        <v>2490</v>
      </c>
      <c r="D530" s="230" t="s">
        <v>1492</v>
      </c>
      <c r="E530" s="231">
        <v>4109.6000000000004</v>
      </c>
      <c r="F530" s="231"/>
      <c r="G530" s="232">
        <f>E530*F530</f>
        <v>0</v>
      </c>
      <c r="H530" s="233">
        <v>9.7000000000000005E-4</v>
      </c>
      <c r="I530" s="234">
        <f>E530*H530</f>
        <v>3.9863120000000007</v>
      </c>
      <c r="J530" s="233">
        <v>0</v>
      </c>
      <c r="K530" s="234">
        <f>E530*J530</f>
        <v>0</v>
      </c>
      <c r="O530" s="226">
        <v>2</v>
      </c>
      <c r="AA530" s="199">
        <v>1</v>
      </c>
      <c r="AB530" s="199">
        <v>1</v>
      </c>
      <c r="AC530" s="199">
        <v>1</v>
      </c>
      <c r="AZ530" s="199">
        <v>1</v>
      </c>
      <c r="BA530" s="199">
        <f>IF(AZ530=1,G530,0)</f>
        <v>0</v>
      </c>
      <c r="BB530" s="199">
        <f>IF(AZ530=2,G530,0)</f>
        <v>0</v>
      </c>
      <c r="BC530" s="199">
        <f>IF(AZ530=3,G530,0)</f>
        <v>0</v>
      </c>
      <c r="BD530" s="199">
        <f>IF(AZ530=4,G530,0)</f>
        <v>0</v>
      </c>
      <c r="BE530" s="199">
        <f>IF(AZ530=5,G530,0)</f>
        <v>0</v>
      </c>
      <c r="CA530" s="226">
        <v>1</v>
      </c>
      <c r="CB530" s="226">
        <v>1</v>
      </c>
    </row>
    <row r="531" spans="1:80">
      <c r="A531" s="235"/>
      <c r="B531" s="239"/>
      <c r="C531" s="635" t="s">
        <v>2491</v>
      </c>
      <c r="D531" s="636"/>
      <c r="E531" s="240">
        <v>4109.6000000000004</v>
      </c>
      <c r="F531" s="241"/>
      <c r="G531" s="242"/>
      <c r="H531" s="243"/>
      <c r="I531" s="237"/>
      <c r="J531" s="244"/>
      <c r="K531" s="237"/>
      <c r="M531" s="238" t="s">
        <v>2491</v>
      </c>
      <c r="O531" s="226"/>
    </row>
    <row r="532" spans="1:80">
      <c r="A532" s="227">
        <v>129</v>
      </c>
      <c r="B532" s="228" t="s">
        <v>2492</v>
      </c>
      <c r="C532" s="229" t="s">
        <v>2493</v>
      </c>
      <c r="D532" s="230" t="s">
        <v>1492</v>
      </c>
      <c r="E532" s="231">
        <v>1027.4000000000001</v>
      </c>
      <c r="F532" s="231"/>
      <c r="G532" s="232">
        <f>E532*F532</f>
        <v>0</v>
      </c>
      <c r="H532" s="233">
        <v>0</v>
      </c>
      <c r="I532" s="234">
        <f>E532*H532</f>
        <v>0</v>
      </c>
      <c r="J532" s="233">
        <v>0</v>
      </c>
      <c r="K532" s="234">
        <f>E532*J532</f>
        <v>0</v>
      </c>
      <c r="O532" s="226">
        <v>2</v>
      </c>
      <c r="AA532" s="199">
        <v>1</v>
      </c>
      <c r="AB532" s="199">
        <v>1</v>
      </c>
      <c r="AC532" s="199">
        <v>1</v>
      </c>
      <c r="AZ532" s="199">
        <v>1</v>
      </c>
      <c r="BA532" s="199">
        <f>IF(AZ532=1,G532,0)</f>
        <v>0</v>
      </c>
      <c r="BB532" s="199">
        <f>IF(AZ532=2,G532,0)</f>
        <v>0</v>
      </c>
      <c r="BC532" s="199">
        <f>IF(AZ532=3,G532,0)</f>
        <v>0</v>
      </c>
      <c r="BD532" s="199">
        <f>IF(AZ532=4,G532,0)</f>
        <v>0</v>
      </c>
      <c r="BE532" s="199">
        <f>IF(AZ532=5,G532,0)</f>
        <v>0</v>
      </c>
      <c r="CA532" s="226">
        <v>1</v>
      </c>
      <c r="CB532" s="226">
        <v>1</v>
      </c>
    </row>
    <row r="533" spans="1:80">
      <c r="A533" s="235"/>
      <c r="B533" s="239"/>
      <c r="C533" s="635" t="s">
        <v>2494</v>
      </c>
      <c r="D533" s="636"/>
      <c r="E533" s="240">
        <v>1027.4000000000001</v>
      </c>
      <c r="F533" s="241"/>
      <c r="G533" s="242"/>
      <c r="H533" s="243"/>
      <c r="I533" s="237"/>
      <c r="J533" s="244"/>
      <c r="K533" s="237"/>
      <c r="M533" s="238" t="s">
        <v>2494</v>
      </c>
      <c r="O533" s="226"/>
    </row>
    <row r="534" spans="1:80">
      <c r="A534" s="227">
        <v>130</v>
      </c>
      <c r="B534" s="228" t="s">
        <v>2495</v>
      </c>
      <c r="C534" s="229" t="s">
        <v>2496</v>
      </c>
      <c r="D534" s="230" t="s">
        <v>1492</v>
      </c>
      <c r="E534" s="231">
        <v>467.84</v>
      </c>
      <c r="F534" s="231"/>
      <c r="G534" s="232">
        <f>E534*F534</f>
        <v>0</v>
      </c>
      <c r="H534" s="233">
        <v>1.2099999999999999E-3</v>
      </c>
      <c r="I534" s="234">
        <f>E534*H534</f>
        <v>0.56608639999999988</v>
      </c>
      <c r="J534" s="233">
        <v>0</v>
      </c>
      <c r="K534" s="234">
        <f>E534*J534</f>
        <v>0</v>
      </c>
      <c r="O534" s="226">
        <v>2</v>
      </c>
      <c r="AA534" s="199">
        <v>1</v>
      </c>
      <c r="AB534" s="199">
        <v>1</v>
      </c>
      <c r="AC534" s="199">
        <v>1</v>
      </c>
      <c r="AZ534" s="199">
        <v>1</v>
      </c>
      <c r="BA534" s="199">
        <f>IF(AZ534=1,G534,0)</f>
        <v>0</v>
      </c>
      <c r="BB534" s="199">
        <f>IF(AZ534=2,G534,0)</f>
        <v>0</v>
      </c>
      <c r="BC534" s="199">
        <f>IF(AZ534=3,G534,0)</f>
        <v>0</v>
      </c>
      <c r="BD534" s="199">
        <f>IF(AZ534=4,G534,0)</f>
        <v>0</v>
      </c>
      <c r="BE534" s="199">
        <f>IF(AZ534=5,G534,0)</f>
        <v>0</v>
      </c>
      <c r="CA534" s="226">
        <v>1</v>
      </c>
      <c r="CB534" s="226">
        <v>1</v>
      </c>
    </row>
    <row r="535" spans="1:80">
      <c r="A535" s="235"/>
      <c r="B535" s="239"/>
      <c r="C535" s="635" t="s">
        <v>2497</v>
      </c>
      <c r="D535" s="636"/>
      <c r="E535" s="240">
        <v>467.84</v>
      </c>
      <c r="F535" s="241"/>
      <c r="G535" s="242"/>
      <c r="H535" s="243"/>
      <c r="I535" s="237"/>
      <c r="J535" s="244"/>
      <c r="K535" s="237"/>
      <c r="M535" s="238" t="s">
        <v>2497</v>
      </c>
      <c r="O535" s="226"/>
    </row>
    <row r="536" spans="1:80">
      <c r="A536" s="227">
        <v>131</v>
      </c>
      <c r="B536" s="228" t="s">
        <v>2498</v>
      </c>
      <c r="C536" s="229" t="s">
        <v>2499</v>
      </c>
      <c r="D536" s="230" t="s">
        <v>1492</v>
      </c>
      <c r="E536" s="231">
        <v>505.84</v>
      </c>
      <c r="F536" s="231"/>
      <c r="G536" s="232">
        <f>E536*F536</f>
        <v>0</v>
      </c>
      <c r="H536" s="233">
        <v>5.9199999999999999E-3</v>
      </c>
      <c r="I536" s="234">
        <f>E536*H536</f>
        <v>2.9945727999999998</v>
      </c>
      <c r="J536" s="233">
        <v>0</v>
      </c>
      <c r="K536" s="234">
        <f>E536*J536</f>
        <v>0</v>
      </c>
      <c r="O536" s="226">
        <v>2</v>
      </c>
      <c r="AA536" s="199">
        <v>1</v>
      </c>
      <c r="AB536" s="199">
        <v>1</v>
      </c>
      <c r="AC536" s="199">
        <v>1</v>
      </c>
      <c r="AZ536" s="199">
        <v>1</v>
      </c>
      <c r="BA536" s="199">
        <f>IF(AZ536=1,G536,0)</f>
        <v>0</v>
      </c>
      <c r="BB536" s="199">
        <f>IF(AZ536=2,G536,0)</f>
        <v>0</v>
      </c>
      <c r="BC536" s="199">
        <f>IF(AZ536=3,G536,0)</f>
        <v>0</v>
      </c>
      <c r="BD536" s="199">
        <f>IF(AZ536=4,G536,0)</f>
        <v>0</v>
      </c>
      <c r="BE536" s="199">
        <f>IF(AZ536=5,G536,0)</f>
        <v>0</v>
      </c>
      <c r="CA536" s="226">
        <v>1</v>
      </c>
      <c r="CB536" s="226">
        <v>1</v>
      </c>
    </row>
    <row r="537" spans="1:80">
      <c r="A537" s="235"/>
      <c r="B537" s="239"/>
      <c r="C537" s="635" t="s">
        <v>2500</v>
      </c>
      <c r="D537" s="636"/>
      <c r="E537" s="240">
        <v>505.84</v>
      </c>
      <c r="F537" s="241"/>
      <c r="G537" s="242"/>
      <c r="H537" s="243"/>
      <c r="I537" s="237"/>
      <c r="J537" s="244"/>
      <c r="K537" s="237"/>
      <c r="M537" s="238" t="s">
        <v>2500</v>
      </c>
      <c r="O537" s="226"/>
    </row>
    <row r="538" spans="1:80">
      <c r="A538" s="227">
        <v>132</v>
      </c>
      <c r="B538" s="228" t="s">
        <v>2501</v>
      </c>
      <c r="C538" s="229" t="s">
        <v>2502</v>
      </c>
      <c r="D538" s="230" t="s">
        <v>1492</v>
      </c>
      <c r="E538" s="231">
        <v>1074.2</v>
      </c>
      <c r="F538" s="231"/>
      <c r="G538" s="232">
        <f>E538*F538</f>
        <v>0</v>
      </c>
      <c r="H538" s="233">
        <v>0</v>
      </c>
      <c r="I538" s="234">
        <f>E538*H538</f>
        <v>0</v>
      </c>
      <c r="J538" s="233">
        <v>0</v>
      </c>
      <c r="K538" s="234">
        <f>E538*J538</f>
        <v>0</v>
      </c>
      <c r="O538" s="226">
        <v>2</v>
      </c>
      <c r="AA538" s="199">
        <v>1</v>
      </c>
      <c r="AB538" s="199">
        <v>1</v>
      </c>
      <c r="AC538" s="199">
        <v>1</v>
      </c>
      <c r="AZ538" s="199">
        <v>1</v>
      </c>
      <c r="BA538" s="199">
        <f>IF(AZ538=1,G538,0)</f>
        <v>0</v>
      </c>
      <c r="BB538" s="199">
        <f>IF(AZ538=2,G538,0)</f>
        <v>0</v>
      </c>
      <c r="BC538" s="199">
        <f>IF(AZ538=3,G538,0)</f>
        <v>0</v>
      </c>
      <c r="BD538" s="199">
        <f>IF(AZ538=4,G538,0)</f>
        <v>0</v>
      </c>
      <c r="BE538" s="199">
        <f>IF(AZ538=5,G538,0)</f>
        <v>0</v>
      </c>
      <c r="CA538" s="226">
        <v>1</v>
      </c>
      <c r="CB538" s="226">
        <v>1</v>
      </c>
    </row>
    <row r="539" spans="1:80" ht="22.5">
      <c r="A539" s="235"/>
      <c r="B539" s="239"/>
      <c r="C539" s="635" t="s">
        <v>2503</v>
      </c>
      <c r="D539" s="636"/>
      <c r="E539" s="240">
        <v>0</v>
      </c>
      <c r="F539" s="241"/>
      <c r="G539" s="242"/>
      <c r="H539" s="243"/>
      <c r="I539" s="237"/>
      <c r="J539" s="244"/>
      <c r="K539" s="237"/>
      <c r="M539" s="238" t="s">
        <v>2503</v>
      </c>
      <c r="O539" s="226"/>
    </row>
    <row r="540" spans="1:80">
      <c r="A540" s="235"/>
      <c r="B540" s="239"/>
      <c r="C540" s="635" t="s">
        <v>2485</v>
      </c>
      <c r="D540" s="636"/>
      <c r="E540" s="240">
        <v>325.85000000000002</v>
      </c>
      <c r="F540" s="241"/>
      <c r="G540" s="242"/>
      <c r="H540" s="243"/>
      <c r="I540" s="237"/>
      <c r="J540" s="244"/>
      <c r="K540" s="237"/>
      <c r="M540" s="238" t="s">
        <v>2485</v>
      </c>
      <c r="O540" s="226"/>
    </row>
    <row r="541" spans="1:80">
      <c r="A541" s="235"/>
      <c r="B541" s="239"/>
      <c r="C541" s="635" t="s">
        <v>2486</v>
      </c>
      <c r="D541" s="636"/>
      <c r="E541" s="240">
        <v>342.9</v>
      </c>
      <c r="F541" s="241"/>
      <c r="G541" s="242"/>
      <c r="H541" s="243"/>
      <c r="I541" s="237"/>
      <c r="J541" s="244"/>
      <c r="K541" s="237"/>
      <c r="M541" s="238" t="s">
        <v>2486</v>
      </c>
      <c r="O541" s="226"/>
    </row>
    <row r="542" spans="1:80">
      <c r="A542" s="235"/>
      <c r="B542" s="239"/>
      <c r="C542" s="635" t="s">
        <v>2504</v>
      </c>
      <c r="D542" s="636"/>
      <c r="E542" s="240">
        <v>150.30000000000001</v>
      </c>
      <c r="F542" s="241"/>
      <c r="G542" s="242"/>
      <c r="H542" s="243"/>
      <c r="I542" s="237"/>
      <c r="J542" s="244"/>
      <c r="K542" s="237"/>
      <c r="M542" s="238" t="s">
        <v>2504</v>
      </c>
      <c r="O542" s="226"/>
    </row>
    <row r="543" spans="1:80">
      <c r="A543" s="235"/>
      <c r="B543" s="239"/>
      <c r="C543" s="635" t="s">
        <v>2505</v>
      </c>
      <c r="D543" s="636"/>
      <c r="E543" s="240">
        <v>255.15</v>
      </c>
      <c r="F543" s="241"/>
      <c r="G543" s="242"/>
      <c r="H543" s="243"/>
      <c r="I543" s="237"/>
      <c r="J543" s="244"/>
      <c r="K543" s="237"/>
      <c r="M543" s="238" t="s">
        <v>2505</v>
      </c>
      <c r="O543" s="226"/>
    </row>
    <row r="544" spans="1:80">
      <c r="A544" s="227">
        <v>133</v>
      </c>
      <c r="B544" s="228" t="s">
        <v>2506</v>
      </c>
      <c r="C544" s="229" t="s">
        <v>2507</v>
      </c>
      <c r="D544" s="230" t="s">
        <v>1492</v>
      </c>
      <c r="E544" s="231">
        <v>4296.8</v>
      </c>
      <c r="F544" s="231"/>
      <c r="G544" s="232">
        <f>E544*F544</f>
        <v>0</v>
      </c>
      <c r="H544" s="233">
        <v>0</v>
      </c>
      <c r="I544" s="234">
        <f>E544*H544</f>
        <v>0</v>
      </c>
      <c r="J544" s="233">
        <v>0</v>
      </c>
      <c r="K544" s="234">
        <f>E544*J544</f>
        <v>0</v>
      </c>
      <c r="O544" s="226">
        <v>2</v>
      </c>
      <c r="AA544" s="199">
        <v>1</v>
      </c>
      <c r="AB544" s="199">
        <v>1</v>
      </c>
      <c r="AC544" s="199">
        <v>1</v>
      </c>
      <c r="AZ544" s="199">
        <v>1</v>
      </c>
      <c r="BA544" s="199">
        <f>IF(AZ544=1,G544,0)</f>
        <v>0</v>
      </c>
      <c r="BB544" s="199">
        <f>IF(AZ544=2,G544,0)</f>
        <v>0</v>
      </c>
      <c r="BC544" s="199">
        <f>IF(AZ544=3,G544,0)</f>
        <v>0</v>
      </c>
      <c r="BD544" s="199">
        <f>IF(AZ544=4,G544,0)</f>
        <v>0</v>
      </c>
      <c r="BE544" s="199">
        <f>IF(AZ544=5,G544,0)</f>
        <v>0</v>
      </c>
      <c r="CA544" s="226">
        <v>1</v>
      </c>
      <c r="CB544" s="226">
        <v>1</v>
      </c>
    </row>
    <row r="545" spans="1:80">
      <c r="A545" s="235"/>
      <c r="B545" s="239"/>
      <c r="C545" s="635" t="s">
        <v>2508</v>
      </c>
      <c r="D545" s="636"/>
      <c r="E545" s="240">
        <v>4296.8</v>
      </c>
      <c r="F545" s="241"/>
      <c r="G545" s="242"/>
      <c r="H545" s="243"/>
      <c r="I545" s="237"/>
      <c r="J545" s="244"/>
      <c r="K545" s="237"/>
      <c r="M545" s="238" t="s">
        <v>2508</v>
      </c>
      <c r="O545" s="226"/>
    </row>
    <row r="546" spans="1:80">
      <c r="A546" s="227">
        <v>134</v>
      </c>
      <c r="B546" s="228" t="s">
        <v>2509</v>
      </c>
      <c r="C546" s="229" t="s">
        <v>2510</v>
      </c>
      <c r="D546" s="230" t="s">
        <v>1492</v>
      </c>
      <c r="E546" s="231">
        <v>1074.2</v>
      </c>
      <c r="F546" s="231"/>
      <c r="G546" s="232">
        <f>E546*F546</f>
        <v>0</v>
      </c>
      <c r="H546" s="233">
        <v>0</v>
      </c>
      <c r="I546" s="234">
        <f>E546*H546</f>
        <v>0</v>
      </c>
      <c r="J546" s="233">
        <v>0</v>
      </c>
      <c r="K546" s="234">
        <f>E546*J546</f>
        <v>0</v>
      </c>
      <c r="O546" s="226">
        <v>2</v>
      </c>
      <c r="AA546" s="199">
        <v>1</v>
      </c>
      <c r="AB546" s="199">
        <v>1</v>
      </c>
      <c r="AC546" s="199">
        <v>1</v>
      </c>
      <c r="AZ546" s="199">
        <v>1</v>
      </c>
      <c r="BA546" s="199">
        <f>IF(AZ546=1,G546,0)</f>
        <v>0</v>
      </c>
      <c r="BB546" s="199">
        <f>IF(AZ546=2,G546,0)</f>
        <v>0</v>
      </c>
      <c r="BC546" s="199">
        <f>IF(AZ546=3,G546,0)</f>
        <v>0</v>
      </c>
      <c r="BD546" s="199">
        <f>IF(AZ546=4,G546,0)</f>
        <v>0</v>
      </c>
      <c r="BE546" s="199">
        <f>IF(AZ546=5,G546,0)</f>
        <v>0</v>
      </c>
      <c r="CA546" s="226">
        <v>1</v>
      </c>
      <c r="CB546" s="226">
        <v>1</v>
      </c>
    </row>
    <row r="547" spans="1:80">
      <c r="A547" s="235"/>
      <c r="B547" s="239"/>
      <c r="C547" s="635" t="s">
        <v>2511</v>
      </c>
      <c r="D547" s="636"/>
      <c r="E547" s="240">
        <v>1074.2</v>
      </c>
      <c r="F547" s="241"/>
      <c r="G547" s="242"/>
      <c r="H547" s="243"/>
      <c r="I547" s="237"/>
      <c r="J547" s="244"/>
      <c r="K547" s="237"/>
      <c r="M547" s="238" t="s">
        <v>2511</v>
      </c>
      <c r="O547" s="226"/>
    </row>
    <row r="548" spans="1:80">
      <c r="A548" s="227">
        <v>135</v>
      </c>
      <c r="B548" s="228" t="s">
        <v>2512</v>
      </c>
      <c r="C548" s="229" t="s">
        <v>2513</v>
      </c>
      <c r="D548" s="230" t="s">
        <v>1522</v>
      </c>
      <c r="E548" s="231">
        <v>29</v>
      </c>
      <c r="F548" s="231"/>
      <c r="G548" s="232">
        <f>E548*F548</f>
        <v>0</v>
      </c>
      <c r="H548" s="233">
        <v>2.4819999999999998E-2</v>
      </c>
      <c r="I548" s="234">
        <f>E548*H548</f>
        <v>0.71977999999999998</v>
      </c>
      <c r="J548" s="233">
        <v>0</v>
      </c>
      <c r="K548" s="234">
        <f>E548*J548</f>
        <v>0</v>
      </c>
      <c r="O548" s="226">
        <v>2</v>
      </c>
      <c r="AA548" s="199">
        <v>1</v>
      </c>
      <c r="AB548" s="199">
        <v>1</v>
      </c>
      <c r="AC548" s="199">
        <v>1</v>
      </c>
      <c r="AZ548" s="199">
        <v>1</v>
      </c>
      <c r="BA548" s="199">
        <f>IF(AZ548=1,G548,0)</f>
        <v>0</v>
      </c>
      <c r="BB548" s="199">
        <f>IF(AZ548=2,G548,0)</f>
        <v>0</v>
      </c>
      <c r="BC548" s="199">
        <f>IF(AZ548=3,G548,0)</f>
        <v>0</v>
      </c>
      <c r="BD548" s="199">
        <f>IF(AZ548=4,G548,0)</f>
        <v>0</v>
      </c>
      <c r="BE548" s="199">
        <f>IF(AZ548=5,G548,0)</f>
        <v>0</v>
      </c>
      <c r="CA548" s="226">
        <v>1</v>
      </c>
      <c r="CB548" s="226">
        <v>1</v>
      </c>
    </row>
    <row r="549" spans="1:80">
      <c r="A549" s="235"/>
      <c r="B549" s="239"/>
      <c r="C549" s="635" t="s">
        <v>2514</v>
      </c>
      <c r="D549" s="636"/>
      <c r="E549" s="240">
        <v>29</v>
      </c>
      <c r="F549" s="241"/>
      <c r="G549" s="242"/>
      <c r="H549" s="243"/>
      <c r="I549" s="237"/>
      <c r="J549" s="244"/>
      <c r="K549" s="237"/>
      <c r="M549" s="238" t="s">
        <v>2514</v>
      </c>
      <c r="O549" s="226"/>
    </row>
    <row r="550" spans="1:80">
      <c r="A550" s="227">
        <v>136</v>
      </c>
      <c r="B550" s="228" t="s">
        <v>2515</v>
      </c>
      <c r="C550" s="229" t="s">
        <v>2516</v>
      </c>
      <c r="D550" s="230" t="s">
        <v>1522</v>
      </c>
      <c r="E550" s="231">
        <v>116</v>
      </c>
      <c r="F550" s="231"/>
      <c r="G550" s="232">
        <f>E550*F550</f>
        <v>0</v>
      </c>
      <c r="H550" s="233">
        <v>2.2499999999999998E-3</v>
      </c>
      <c r="I550" s="234">
        <f>E550*H550</f>
        <v>0.26099999999999995</v>
      </c>
      <c r="J550" s="233">
        <v>0</v>
      </c>
      <c r="K550" s="234">
        <f>E550*J550</f>
        <v>0</v>
      </c>
      <c r="O550" s="226">
        <v>2</v>
      </c>
      <c r="AA550" s="199">
        <v>1</v>
      </c>
      <c r="AB550" s="199">
        <v>1</v>
      </c>
      <c r="AC550" s="199">
        <v>1</v>
      </c>
      <c r="AZ550" s="199">
        <v>1</v>
      </c>
      <c r="BA550" s="199">
        <f>IF(AZ550=1,G550,0)</f>
        <v>0</v>
      </c>
      <c r="BB550" s="199">
        <f>IF(AZ550=2,G550,0)</f>
        <v>0</v>
      </c>
      <c r="BC550" s="199">
        <f>IF(AZ550=3,G550,0)</f>
        <v>0</v>
      </c>
      <c r="BD550" s="199">
        <f>IF(AZ550=4,G550,0)</f>
        <v>0</v>
      </c>
      <c r="BE550" s="199">
        <f>IF(AZ550=5,G550,0)</f>
        <v>0</v>
      </c>
      <c r="CA550" s="226">
        <v>1</v>
      </c>
      <c r="CB550" s="226">
        <v>1</v>
      </c>
    </row>
    <row r="551" spans="1:80">
      <c r="A551" s="235"/>
      <c r="B551" s="239"/>
      <c r="C551" s="635" t="s">
        <v>2517</v>
      </c>
      <c r="D551" s="636"/>
      <c r="E551" s="240">
        <v>116</v>
      </c>
      <c r="F551" s="241"/>
      <c r="G551" s="242"/>
      <c r="H551" s="243"/>
      <c r="I551" s="237"/>
      <c r="J551" s="244"/>
      <c r="K551" s="237"/>
      <c r="M551" s="238" t="s">
        <v>2517</v>
      </c>
      <c r="O551" s="226"/>
    </row>
    <row r="552" spans="1:80">
      <c r="A552" s="227">
        <v>137</v>
      </c>
      <c r="B552" s="228" t="s">
        <v>2518</v>
      </c>
      <c r="C552" s="229" t="s">
        <v>2519</v>
      </c>
      <c r="D552" s="230" t="s">
        <v>1522</v>
      </c>
      <c r="E552" s="231">
        <v>29</v>
      </c>
      <c r="F552" s="231"/>
      <c r="G552" s="232">
        <f>E552*F552</f>
        <v>0</v>
      </c>
      <c r="H552" s="233">
        <v>0</v>
      </c>
      <c r="I552" s="234">
        <f>E552*H552</f>
        <v>0</v>
      </c>
      <c r="J552" s="233">
        <v>0</v>
      </c>
      <c r="K552" s="234">
        <f>E552*J552</f>
        <v>0</v>
      </c>
      <c r="O552" s="226">
        <v>2</v>
      </c>
      <c r="AA552" s="199">
        <v>1</v>
      </c>
      <c r="AB552" s="199">
        <v>1</v>
      </c>
      <c r="AC552" s="199">
        <v>1</v>
      </c>
      <c r="AZ552" s="199">
        <v>1</v>
      </c>
      <c r="BA552" s="199">
        <f>IF(AZ552=1,G552,0)</f>
        <v>0</v>
      </c>
      <c r="BB552" s="199">
        <f>IF(AZ552=2,G552,0)</f>
        <v>0</v>
      </c>
      <c r="BC552" s="199">
        <f>IF(AZ552=3,G552,0)</f>
        <v>0</v>
      </c>
      <c r="BD552" s="199">
        <f>IF(AZ552=4,G552,0)</f>
        <v>0</v>
      </c>
      <c r="BE552" s="199">
        <f>IF(AZ552=5,G552,0)</f>
        <v>0</v>
      </c>
      <c r="CA552" s="226">
        <v>1</v>
      </c>
      <c r="CB552" s="226">
        <v>1</v>
      </c>
    </row>
    <row r="553" spans="1:80">
      <c r="A553" s="235"/>
      <c r="B553" s="239"/>
      <c r="C553" s="635" t="s">
        <v>2520</v>
      </c>
      <c r="D553" s="636"/>
      <c r="E553" s="240">
        <v>29</v>
      </c>
      <c r="F553" s="241"/>
      <c r="G553" s="242"/>
      <c r="H553" s="243"/>
      <c r="I553" s="237"/>
      <c r="J553" s="244"/>
      <c r="K553" s="237"/>
      <c r="M553" s="238">
        <v>29</v>
      </c>
      <c r="O553" s="226"/>
    </row>
    <row r="554" spans="1:80">
      <c r="A554" s="245"/>
      <c r="B554" s="246" t="s">
        <v>1436</v>
      </c>
      <c r="C554" s="247" t="s">
        <v>2481</v>
      </c>
      <c r="D554" s="248"/>
      <c r="E554" s="249"/>
      <c r="F554" s="250"/>
      <c r="G554" s="251">
        <f>SUM(G523:G553)</f>
        <v>0</v>
      </c>
      <c r="H554" s="252"/>
      <c r="I554" s="253">
        <f>SUM(I523:I553)</f>
        <v>27.411363200000004</v>
      </c>
      <c r="J554" s="252"/>
      <c r="K554" s="253">
        <f>SUM(K523:K553)</f>
        <v>0</v>
      </c>
      <c r="O554" s="226">
        <v>4</v>
      </c>
      <c r="BA554" s="254">
        <f>SUM(BA523:BA553)</f>
        <v>0</v>
      </c>
      <c r="BB554" s="254">
        <f>SUM(BB523:BB553)</f>
        <v>0</v>
      </c>
      <c r="BC554" s="254">
        <f>SUM(BC523:BC553)</f>
        <v>0</v>
      </c>
      <c r="BD554" s="254">
        <f>SUM(BD523:BD553)</f>
        <v>0</v>
      </c>
      <c r="BE554" s="254">
        <f>SUM(BE523:BE553)</f>
        <v>0</v>
      </c>
    </row>
    <row r="555" spans="1:80">
      <c r="A555" s="216" t="s">
        <v>1433</v>
      </c>
      <c r="B555" s="217" t="s">
        <v>28</v>
      </c>
      <c r="C555" s="218" t="s">
        <v>29</v>
      </c>
      <c r="D555" s="219"/>
      <c r="E555" s="220"/>
      <c r="F555" s="220"/>
      <c r="G555" s="221"/>
      <c r="H555" s="222"/>
      <c r="I555" s="223"/>
      <c r="J555" s="224"/>
      <c r="K555" s="225"/>
      <c r="O555" s="226">
        <v>1</v>
      </c>
    </row>
    <row r="556" spans="1:80">
      <c r="A556" s="227">
        <v>138</v>
      </c>
      <c r="B556" s="228" t="s">
        <v>2521</v>
      </c>
      <c r="C556" s="229" t="s">
        <v>2522</v>
      </c>
      <c r="D556" s="230" t="s">
        <v>1492</v>
      </c>
      <c r="E556" s="231">
        <v>467.84</v>
      </c>
      <c r="F556" s="231"/>
      <c r="G556" s="232">
        <f>E556*F556</f>
        <v>0</v>
      </c>
      <c r="H556" s="233">
        <v>4.0000000000000003E-5</v>
      </c>
      <c r="I556" s="234">
        <f>E556*H556</f>
        <v>1.87136E-2</v>
      </c>
      <c r="J556" s="233">
        <v>0</v>
      </c>
      <c r="K556" s="234">
        <f>E556*J556</f>
        <v>0</v>
      </c>
      <c r="O556" s="226">
        <v>2</v>
      </c>
      <c r="AA556" s="199">
        <v>1</v>
      </c>
      <c r="AB556" s="199">
        <v>1</v>
      </c>
      <c r="AC556" s="199">
        <v>1</v>
      </c>
      <c r="AZ556" s="199">
        <v>1</v>
      </c>
      <c r="BA556" s="199">
        <f>IF(AZ556=1,G556,0)</f>
        <v>0</v>
      </c>
      <c r="BB556" s="199">
        <f>IF(AZ556=2,G556,0)</f>
        <v>0</v>
      </c>
      <c r="BC556" s="199">
        <f>IF(AZ556=3,G556,0)</f>
        <v>0</v>
      </c>
      <c r="BD556" s="199">
        <f>IF(AZ556=4,G556,0)</f>
        <v>0</v>
      </c>
      <c r="BE556" s="199">
        <f>IF(AZ556=5,G556,0)</f>
        <v>0</v>
      </c>
      <c r="CA556" s="226">
        <v>1</v>
      </c>
      <c r="CB556" s="226">
        <v>1</v>
      </c>
    </row>
    <row r="557" spans="1:80">
      <c r="A557" s="235"/>
      <c r="B557" s="239"/>
      <c r="C557" s="635" t="s">
        <v>2523</v>
      </c>
      <c r="D557" s="636"/>
      <c r="E557" s="240">
        <v>467.84</v>
      </c>
      <c r="F557" s="241"/>
      <c r="G557" s="242"/>
      <c r="H557" s="243"/>
      <c r="I557" s="237"/>
      <c r="J557" s="244"/>
      <c r="K557" s="237"/>
      <c r="M557" s="238" t="s">
        <v>2523</v>
      </c>
      <c r="O557" s="226"/>
    </row>
    <row r="558" spans="1:80">
      <c r="A558" s="227">
        <v>139</v>
      </c>
      <c r="B558" s="228" t="s">
        <v>2524</v>
      </c>
      <c r="C558" s="229" t="s">
        <v>2525</v>
      </c>
      <c r="D558" s="230" t="s">
        <v>1492</v>
      </c>
      <c r="E558" s="231">
        <v>505.84</v>
      </c>
      <c r="F558" s="231"/>
      <c r="G558" s="232">
        <f>E558*F558</f>
        <v>0</v>
      </c>
      <c r="H558" s="233">
        <v>4.0000000000000003E-5</v>
      </c>
      <c r="I558" s="234">
        <f>E558*H558</f>
        <v>2.0233600000000001E-2</v>
      </c>
      <c r="J558" s="233">
        <v>0</v>
      </c>
      <c r="K558" s="234">
        <f>E558*J558</f>
        <v>0</v>
      </c>
      <c r="O558" s="226">
        <v>2</v>
      </c>
      <c r="AA558" s="199">
        <v>1</v>
      </c>
      <c r="AB558" s="199">
        <v>1</v>
      </c>
      <c r="AC558" s="199">
        <v>1</v>
      </c>
      <c r="AZ558" s="199">
        <v>1</v>
      </c>
      <c r="BA558" s="199">
        <f>IF(AZ558=1,G558,0)</f>
        <v>0</v>
      </c>
      <c r="BB558" s="199">
        <f>IF(AZ558=2,G558,0)</f>
        <v>0</v>
      </c>
      <c r="BC558" s="199">
        <f>IF(AZ558=3,G558,0)</f>
        <v>0</v>
      </c>
      <c r="BD558" s="199">
        <f>IF(AZ558=4,G558,0)</f>
        <v>0</v>
      </c>
      <c r="BE558" s="199">
        <f>IF(AZ558=5,G558,0)</f>
        <v>0</v>
      </c>
      <c r="CA558" s="226">
        <v>1</v>
      </c>
      <c r="CB558" s="226">
        <v>1</v>
      </c>
    </row>
    <row r="559" spans="1:80">
      <c r="A559" s="235"/>
      <c r="B559" s="239"/>
      <c r="C559" s="635" t="s">
        <v>2500</v>
      </c>
      <c r="D559" s="636"/>
      <c r="E559" s="240">
        <v>505.84</v>
      </c>
      <c r="F559" s="241"/>
      <c r="G559" s="242"/>
      <c r="H559" s="243"/>
      <c r="I559" s="237"/>
      <c r="J559" s="244"/>
      <c r="K559" s="237"/>
      <c r="M559" s="238" t="s">
        <v>2500</v>
      </c>
      <c r="O559" s="226"/>
    </row>
    <row r="560" spans="1:80" ht="22.5">
      <c r="A560" s="227">
        <v>140</v>
      </c>
      <c r="B560" s="228" t="s">
        <v>2526</v>
      </c>
      <c r="C560" s="229" t="s">
        <v>2527</v>
      </c>
      <c r="D560" s="230" t="s">
        <v>1496</v>
      </c>
      <c r="E560" s="231">
        <v>880</v>
      </c>
      <c r="F560" s="231"/>
      <c r="G560" s="232">
        <f>E560*F560</f>
        <v>0</v>
      </c>
      <c r="H560" s="233">
        <v>0</v>
      </c>
      <c r="I560" s="234">
        <f>E560*H560</f>
        <v>0</v>
      </c>
      <c r="J560" s="233">
        <v>0</v>
      </c>
      <c r="K560" s="234">
        <f>E560*J560</f>
        <v>0</v>
      </c>
      <c r="O560" s="226">
        <v>2</v>
      </c>
      <c r="AA560" s="199">
        <v>1</v>
      </c>
      <c r="AB560" s="199">
        <v>1</v>
      </c>
      <c r="AC560" s="199">
        <v>1</v>
      </c>
      <c r="AZ560" s="199">
        <v>1</v>
      </c>
      <c r="BA560" s="199">
        <f>IF(AZ560=1,G560,0)</f>
        <v>0</v>
      </c>
      <c r="BB560" s="199">
        <f>IF(AZ560=2,G560,0)</f>
        <v>0</v>
      </c>
      <c r="BC560" s="199">
        <f>IF(AZ560=3,G560,0)</f>
        <v>0</v>
      </c>
      <c r="BD560" s="199">
        <f>IF(AZ560=4,G560,0)</f>
        <v>0</v>
      </c>
      <c r="BE560" s="199">
        <f>IF(AZ560=5,G560,0)</f>
        <v>0</v>
      </c>
      <c r="CA560" s="226">
        <v>1</v>
      </c>
      <c r="CB560" s="226">
        <v>1</v>
      </c>
    </row>
    <row r="561" spans="1:80" ht="33.75">
      <c r="A561" s="235"/>
      <c r="B561" s="236"/>
      <c r="C561" s="627" t="s">
        <v>2528</v>
      </c>
      <c r="D561" s="628"/>
      <c r="E561" s="628"/>
      <c r="F561" s="628"/>
      <c r="G561" s="629"/>
      <c r="I561" s="237"/>
      <c r="K561" s="237"/>
      <c r="L561" s="238" t="s">
        <v>2528</v>
      </c>
      <c r="O561" s="226">
        <v>3</v>
      </c>
    </row>
    <row r="562" spans="1:80">
      <c r="A562" s="235"/>
      <c r="B562" s="239"/>
      <c r="C562" s="635" t="s">
        <v>2529</v>
      </c>
      <c r="D562" s="636"/>
      <c r="E562" s="240">
        <v>12</v>
      </c>
      <c r="F562" s="241"/>
      <c r="G562" s="242"/>
      <c r="H562" s="243"/>
      <c r="I562" s="237"/>
      <c r="J562" s="244"/>
      <c r="K562" s="237"/>
      <c r="M562" s="238" t="s">
        <v>2529</v>
      </c>
      <c r="O562" s="226"/>
    </row>
    <row r="563" spans="1:80">
      <c r="A563" s="235"/>
      <c r="B563" s="239"/>
      <c r="C563" s="635" t="s">
        <v>2530</v>
      </c>
      <c r="D563" s="636"/>
      <c r="E563" s="240">
        <v>64</v>
      </c>
      <c r="F563" s="241"/>
      <c r="G563" s="242"/>
      <c r="H563" s="243"/>
      <c r="I563" s="237"/>
      <c r="J563" s="244"/>
      <c r="K563" s="237"/>
      <c r="M563" s="238" t="s">
        <v>2530</v>
      </c>
      <c r="O563" s="226"/>
    </row>
    <row r="564" spans="1:80">
      <c r="A564" s="235"/>
      <c r="B564" s="239"/>
      <c r="C564" s="635" t="s">
        <v>2531</v>
      </c>
      <c r="D564" s="636"/>
      <c r="E564" s="240">
        <v>804</v>
      </c>
      <c r="F564" s="241"/>
      <c r="G564" s="242"/>
      <c r="H564" s="243"/>
      <c r="I564" s="237"/>
      <c r="J564" s="244"/>
      <c r="K564" s="237"/>
      <c r="M564" s="238" t="s">
        <v>2531</v>
      </c>
      <c r="O564" s="226"/>
    </row>
    <row r="565" spans="1:80">
      <c r="A565" s="227">
        <v>141</v>
      </c>
      <c r="B565" s="228" t="s">
        <v>2532</v>
      </c>
      <c r="C565" s="229" t="s">
        <v>2533</v>
      </c>
      <c r="D565" s="230" t="s">
        <v>1522</v>
      </c>
      <c r="E565" s="231">
        <v>2</v>
      </c>
      <c r="F565" s="231"/>
      <c r="G565" s="232">
        <f>E565*F565</f>
        <v>0</v>
      </c>
      <c r="H565" s="233">
        <v>5.0290000000000001E-2</v>
      </c>
      <c r="I565" s="234">
        <f>E565*H565</f>
        <v>0.10058</v>
      </c>
      <c r="J565" s="233">
        <v>0</v>
      </c>
      <c r="K565" s="234">
        <f>E565*J565</f>
        <v>0</v>
      </c>
      <c r="O565" s="226">
        <v>2</v>
      </c>
      <c r="AA565" s="199">
        <v>1</v>
      </c>
      <c r="AB565" s="199">
        <v>1</v>
      </c>
      <c r="AC565" s="199">
        <v>1</v>
      </c>
      <c r="AZ565" s="199">
        <v>1</v>
      </c>
      <c r="BA565" s="199">
        <f>IF(AZ565=1,G565,0)</f>
        <v>0</v>
      </c>
      <c r="BB565" s="199">
        <f>IF(AZ565=2,G565,0)</f>
        <v>0</v>
      </c>
      <c r="BC565" s="199">
        <f>IF(AZ565=3,G565,0)</f>
        <v>0</v>
      </c>
      <c r="BD565" s="199">
        <f>IF(AZ565=4,G565,0)</f>
        <v>0</v>
      </c>
      <c r="BE565" s="199">
        <f>IF(AZ565=5,G565,0)</f>
        <v>0</v>
      </c>
      <c r="CA565" s="226">
        <v>1</v>
      </c>
      <c r="CB565" s="226">
        <v>1</v>
      </c>
    </row>
    <row r="566" spans="1:80" ht="22.5">
      <c r="A566" s="235"/>
      <c r="B566" s="236"/>
      <c r="C566" s="627" t="s">
        <v>2534</v>
      </c>
      <c r="D566" s="628"/>
      <c r="E566" s="628"/>
      <c r="F566" s="628"/>
      <c r="G566" s="629"/>
      <c r="I566" s="237"/>
      <c r="K566" s="237"/>
      <c r="L566" s="238" t="s">
        <v>2534</v>
      </c>
      <c r="O566" s="226">
        <v>3</v>
      </c>
    </row>
    <row r="567" spans="1:80">
      <c r="A567" s="235"/>
      <c r="B567" s="239"/>
      <c r="C567" s="635" t="s">
        <v>2535</v>
      </c>
      <c r="D567" s="636"/>
      <c r="E567" s="240">
        <v>2</v>
      </c>
      <c r="F567" s="241"/>
      <c r="G567" s="242"/>
      <c r="H567" s="243"/>
      <c r="I567" s="237"/>
      <c r="J567" s="244"/>
      <c r="K567" s="237"/>
      <c r="M567" s="238" t="s">
        <v>2535</v>
      </c>
      <c r="O567" s="226"/>
    </row>
    <row r="568" spans="1:80">
      <c r="A568" s="227">
        <v>142</v>
      </c>
      <c r="B568" s="228" t="s">
        <v>34</v>
      </c>
      <c r="C568" s="229" t="s">
        <v>2536</v>
      </c>
      <c r="D568" s="230" t="s">
        <v>1522</v>
      </c>
      <c r="E568" s="231">
        <v>113.8</v>
      </c>
      <c r="F568" s="231"/>
      <c r="G568" s="232">
        <f>E568*F568</f>
        <v>0</v>
      </c>
      <c r="H568" s="233">
        <v>0</v>
      </c>
      <c r="I568" s="234">
        <f>E568*H568</f>
        <v>0</v>
      </c>
      <c r="J568" s="233"/>
      <c r="K568" s="234">
        <f>E568*J568</f>
        <v>0</v>
      </c>
      <c r="O568" s="226">
        <v>2</v>
      </c>
      <c r="AA568" s="199">
        <v>12</v>
      </c>
      <c r="AB568" s="199">
        <v>0</v>
      </c>
      <c r="AC568" s="199">
        <v>446</v>
      </c>
      <c r="AZ568" s="199">
        <v>1</v>
      </c>
      <c r="BA568" s="199">
        <f>IF(AZ568=1,G568,0)</f>
        <v>0</v>
      </c>
      <c r="BB568" s="199">
        <f>IF(AZ568=2,G568,0)</f>
        <v>0</v>
      </c>
      <c r="BC568" s="199">
        <f>IF(AZ568=3,G568,0)</f>
        <v>0</v>
      </c>
      <c r="BD568" s="199">
        <f>IF(AZ568=4,G568,0)</f>
        <v>0</v>
      </c>
      <c r="BE568" s="199">
        <f>IF(AZ568=5,G568,0)</f>
        <v>0</v>
      </c>
      <c r="CA568" s="226">
        <v>12</v>
      </c>
      <c r="CB568" s="226">
        <v>0</v>
      </c>
    </row>
    <row r="569" spans="1:80">
      <c r="A569" s="235"/>
      <c r="B569" s="239"/>
      <c r="C569" s="635" t="s">
        <v>2537</v>
      </c>
      <c r="D569" s="636"/>
      <c r="E569" s="240">
        <v>113.8</v>
      </c>
      <c r="F569" s="241"/>
      <c r="G569" s="242"/>
      <c r="H569" s="243"/>
      <c r="I569" s="237"/>
      <c r="J569" s="244"/>
      <c r="K569" s="237"/>
      <c r="M569" s="238" t="s">
        <v>2537</v>
      </c>
      <c r="O569" s="226"/>
    </row>
    <row r="570" spans="1:80" ht="22.5">
      <c r="A570" s="227">
        <v>143</v>
      </c>
      <c r="B570" s="228" t="s">
        <v>2538</v>
      </c>
      <c r="C570" s="229" t="s">
        <v>2539</v>
      </c>
      <c r="D570" s="230" t="s">
        <v>1522</v>
      </c>
      <c r="E570" s="231">
        <v>122</v>
      </c>
      <c r="F570" s="231"/>
      <c r="G570" s="232">
        <f>E570*F570</f>
        <v>0</v>
      </c>
      <c r="H570" s="233">
        <v>0</v>
      </c>
      <c r="I570" s="234">
        <f>E570*H570</f>
        <v>0</v>
      </c>
      <c r="J570" s="233"/>
      <c r="K570" s="234">
        <f>E570*J570</f>
        <v>0</v>
      </c>
      <c r="O570" s="226">
        <v>2</v>
      </c>
      <c r="AA570" s="199">
        <v>12</v>
      </c>
      <c r="AB570" s="199">
        <v>0</v>
      </c>
      <c r="AC570" s="199">
        <v>423</v>
      </c>
      <c r="AZ570" s="199">
        <v>1</v>
      </c>
      <c r="BA570" s="199">
        <f>IF(AZ570=1,G570,0)</f>
        <v>0</v>
      </c>
      <c r="BB570" s="199">
        <f>IF(AZ570=2,G570,0)</f>
        <v>0</v>
      </c>
      <c r="BC570" s="199">
        <f>IF(AZ570=3,G570,0)</f>
        <v>0</v>
      </c>
      <c r="BD570" s="199">
        <f>IF(AZ570=4,G570,0)</f>
        <v>0</v>
      </c>
      <c r="BE570" s="199">
        <f>IF(AZ570=5,G570,0)</f>
        <v>0</v>
      </c>
      <c r="CA570" s="226">
        <v>12</v>
      </c>
      <c r="CB570" s="226">
        <v>0</v>
      </c>
    </row>
    <row r="571" spans="1:80">
      <c r="A571" s="235"/>
      <c r="B571" s="239"/>
      <c r="C571" s="635" t="s">
        <v>2540</v>
      </c>
      <c r="D571" s="636"/>
      <c r="E571" s="240">
        <v>122</v>
      </c>
      <c r="F571" s="241"/>
      <c r="G571" s="242"/>
      <c r="H571" s="243"/>
      <c r="I571" s="237"/>
      <c r="J571" s="244"/>
      <c r="K571" s="237"/>
      <c r="M571" s="238" t="s">
        <v>2540</v>
      </c>
      <c r="O571" s="226"/>
    </row>
    <row r="572" spans="1:80" hidden="1">
      <c r="A572" s="227"/>
      <c r="B572" s="228"/>
      <c r="C572" s="229"/>
      <c r="D572" s="230"/>
      <c r="E572" s="231"/>
      <c r="F572" s="231"/>
      <c r="G572" s="232"/>
      <c r="H572" s="233">
        <v>0</v>
      </c>
      <c r="I572" s="234">
        <f>E572*H572</f>
        <v>0</v>
      </c>
      <c r="J572" s="233"/>
      <c r="K572" s="234">
        <f>E572*J572</f>
        <v>0</v>
      </c>
      <c r="O572" s="226">
        <v>2</v>
      </c>
      <c r="AA572" s="199">
        <v>12</v>
      </c>
      <c r="AB572" s="199">
        <v>0</v>
      </c>
      <c r="AC572" s="199">
        <v>463</v>
      </c>
      <c r="AZ572" s="199">
        <v>1</v>
      </c>
      <c r="BA572" s="199">
        <f>IF(AZ572=1,G572,0)</f>
        <v>0</v>
      </c>
      <c r="BB572" s="199">
        <f>IF(AZ572=2,G572,0)</f>
        <v>0</v>
      </c>
      <c r="BC572" s="199">
        <f>IF(AZ572=3,G572,0)</f>
        <v>0</v>
      </c>
      <c r="BD572" s="199">
        <f>IF(AZ572=4,G572,0)</f>
        <v>0</v>
      </c>
      <c r="BE572" s="199">
        <f>IF(AZ572=5,G572,0)</f>
        <v>0</v>
      </c>
      <c r="CA572" s="226">
        <v>12</v>
      </c>
      <c r="CB572" s="226">
        <v>0</v>
      </c>
    </row>
    <row r="573" spans="1:80" hidden="1">
      <c r="A573" s="235"/>
      <c r="B573" s="239"/>
      <c r="C573" s="635"/>
      <c r="D573" s="636"/>
      <c r="E573" s="240"/>
      <c r="F573" s="241"/>
      <c r="G573" s="242"/>
      <c r="H573" s="243"/>
      <c r="I573" s="237"/>
      <c r="J573" s="244"/>
      <c r="K573" s="237"/>
      <c r="M573" s="238" t="s">
        <v>2541</v>
      </c>
      <c r="O573" s="226"/>
    </row>
    <row r="574" spans="1:80">
      <c r="A574" s="227">
        <v>144</v>
      </c>
      <c r="B574" s="228" t="s">
        <v>2542</v>
      </c>
      <c r="C574" s="229" t="s">
        <v>2543</v>
      </c>
      <c r="D574" s="230" t="s">
        <v>1496</v>
      </c>
      <c r="E574" s="231">
        <v>27</v>
      </c>
      <c r="F574" s="231"/>
      <c r="G574" s="232">
        <f>E574*F574</f>
        <v>0</v>
      </c>
      <c r="H574" s="233">
        <v>0</v>
      </c>
      <c r="I574" s="234">
        <f>E574*H574</f>
        <v>0</v>
      </c>
      <c r="J574" s="233"/>
      <c r="K574" s="234">
        <f>E574*J574</f>
        <v>0</v>
      </c>
      <c r="O574" s="226">
        <v>2</v>
      </c>
      <c r="AA574" s="199">
        <v>12</v>
      </c>
      <c r="AB574" s="199">
        <v>0</v>
      </c>
      <c r="AC574" s="199">
        <v>424</v>
      </c>
      <c r="AZ574" s="199">
        <v>1</v>
      </c>
      <c r="BA574" s="199">
        <f>IF(AZ574=1,G574,0)</f>
        <v>0</v>
      </c>
      <c r="BB574" s="199">
        <f>IF(AZ574=2,G574,0)</f>
        <v>0</v>
      </c>
      <c r="BC574" s="199">
        <f>IF(AZ574=3,G574,0)</f>
        <v>0</v>
      </c>
      <c r="BD574" s="199">
        <f>IF(AZ574=4,G574,0)</f>
        <v>0</v>
      </c>
      <c r="BE574" s="199">
        <f>IF(AZ574=5,G574,0)</f>
        <v>0</v>
      </c>
      <c r="CA574" s="226">
        <v>12</v>
      </c>
      <c r="CB574" s="226">
        <v>0</v>
      </c>
    </row>
    <row r="575" spans="1:80">
      <c r="A575" s="235"/>
      <c r="B575" s="239"/>
      <c r="C575" s="635" t="s">
        <v>2544</v>
      </c>
      <c r="D575" s="636"/>
      <c r="E575" s="240">
        <v>27</v>
      </c>
      <c r="F575" s="241"/>
      <c r="G575" s="242"/>
      <c r="H575" s="243"/>
      <c r="I575" s="237"/>
      <c r="J575" s="244"/>
      <c r="K575" s="237"/>
      <c r="M575" s="238" t="s">
        <v>2544</v>
      </c>
      <c r="O575" s="226"/>
    </row>
    <row r="576" spans="1:80">
      <c r="A576" s="227">
        <v>145</v>
      </c>
      <c r="B576" s="228" t="s">
        <v>2545</v>
      </c>
      <c r="C576" s="229" t="s">
        <v>2546</v>
      </c>
      <c r="D576" s="230" t="s">
        <v>1496</v>
      </c>
      <c r="E576" s="231">
        <v>21</v>
      </c>
      <c r="F576" s="231"/>
      <c r="G576" s="232">
        <f>E576*F576</f>
        <v>0</v>
      </c>
      <c r="H576" s="233">
        <v>2.4E-2</v>
      </c>
      <c r="I576" s="234">
        <f>E576*H576</f>
        <v>0.504</v>
      </c>
      <c r="J576" s="233"/>
      <c r="K576" s="234">
        <f>E576*J576</f>
        <v>0</v>
      </c>
      <c r="O576" s="226">
        <v>2</v>
      </c>
      <c r="AA576" s="199">
        <v>12</v>
      </c>
      <c r="AB576" s="199">
        <v>0</v>
      </c>
      <c r="AC576" s="199">
        <v>425</v>
      </c>
      <c r="AZ576" s="199">
        <v>1</v>
      </c>
      <c r="BA576" s="199">
        <f>IF(AZ576=1,G576,0)</f>
        <v>0</v>
      </c>
      <c r="BB576" s="199">
        <f>IF(AZ576=2,G576,0)</f>
        <v>0</v>
      </c>
      <c r="BC576" s="199">
        <f>IF(AZ576=3,G576,0)</f>
        <v>0</v>
      </c>
      <c r="BD576" s="199">
        <f>IF(AZ576=4,G576,0)</f>
        <v>0</v>
      </c>
      <c r="BE576" s="199">
        <f>IF(AZ576=5,G576,0)</f>
        <v>0</v>
      </c>
      <c r="CA576" s="226">
        <v>12</v>
      </c>
      <c r="CB576" s="226">
        <v>0</v>
      </c>
    </row>
    <row r="577" spans="1:80">
      <c r="A577" s="235"/>
      <c r="B577" s="239"/>
      <c r="C577" s="635" t="s">
        <v>2547</v>
      </c>
      <c r="D577" s="636"/>
      <c r="E577" s="240">
        <v>21</v>
      </c>
      <c r="F577" s="241"/>
      <c r="G577" s="242"/>
      <c r="H577" s="243"/>
      <c r="I577" s="237"/>
      <c r="J577" s="244"/>
      <c r="K577" s="237"/>
      <c r="M577" s="238" t="s">
        <v>2547</v>
      </c>
      <c r="O577" s="226"/>
    </row>
    <row r="578" spans="1:80">
      <c r="A578" s="227">
        <v>146</v>
      </c>
      <c r="B578" s="228" t="s">
        <v>2548</v>
      </c>
      <c r="C578" s="229" t="s">
        <v>2549</v>
      </c>
      <c r="D578" s="230" t="s">
        <v>1496</v>
      </c>
      <c r="E578" s="231">
        <v>2</v>
      </c>
      <c r="F578" s="231"/>
      <c r="G578" s="232">
        <f>E578*F578</f>
        <v>0</v>
      </c>
      <c r="H578" s="233">
        <v>2.4E-2</v>
      </c>
      <c r="I578" s="234">
        <f>E578*H578</f>
        <v>4.8000000000000001E-2</v>
      </c>
      <c r="J578" s="233"/>
      <c r="K578" s="234">
        <f>E578*J578</f>
        <v>0</v>
      </c>
      <c r="O578" s="226">
        <v>2</v>
      </c>
      <c r="AA578" s="199">
        <v>12</v>
      </c>
      <c r="AB578" s="199">
        <v>0</v>
      </c>
      <c r="AC578" s="199">
        <v>426</v>
      </c>
      <c r="AZ578" s="199">
        <v>1</v>
      </c>
      <c r="BA578" s="199">
        <f>IF(AZ578=1,G578,0)</f>
        <v>0</v>
      </c>
      <c r="BB578" s="199">
        <f>IF(AZ578=2,G578,0)</f>
        <v>0</v>
      </c>
      <c r="BC578" s="199">
        <f>IF(AZ578=3,G578,0)</f>
        <v>0</v>
      </c>
      <c r="BD578" s="199">
        <f>IF(AZ578=4,G578,0)</f>
        <v>0</v>
      </c>
      <c r="BE578" s="199">
        <f>IF(AZ578=5,G578,0)</f>
        <v>0</v>
      </c>
      <c r="CA578" s="226">
        <v>12</v>
      </c>
      <c r="CB578" s="226">
        <v>0</v>
      </c>
    </row>
    <row r="579" spans="1:80">
      <c r="A579" s="235"/>
      <c r="B579" s="239"/>
      <c r="C579" s="635" t="s">
        <v>2550</v>
      </c>
      <c r="D579" s="636"/>
      <c r="E579" s="240">
        <v>2</v>
      </c>
      <c r="F579" s="241"/>
      <c r="G579" s="242"/>
      <c r="H579" s="243"/>
      <c r="I579" s="237"/>
      <c r="J579" s="244"/>
      <c r="K579" s="237"/>
      <c r="M579" s="238" t="s">
        <v>2550</v>
      </c>
      <c r="O579" s="226"/>
    </row>
    <row r="580" spans="1:80">
      <c r="A580" s="227">
        <v>147</v>
      </c>
      <c r="B580" s="228" t="s">
        <v>2551</v>
      </c>
      <c r="C580" s="229" t="s">
        <v>2552</v>
      </c>
      <c r="D580" s="230" t="s">
        <v>1496</v>
      </c>
      <c r="E580" s="231">
        <v>4</v>
      </c>
      <c r="F580" s="231"/>
      <c r="G580" s="232">
        <f>E580*F580</f>
        <v>0</v>
      </c>
      <c r="H580" s="233">
        <v>2.4E-2</v>
      </c>
      <c r="I580" s="234">
        <f>E580*H580</f>
        <v>9.6000000000000002E-2</v>
      </c>
      <c r="J580" s="233"/>
      <c r="K580" s="234">
        <f>E580*J580</f>
        <v>0</v>
      </c>
      <c r="O580" s="226">
        <v>2</v>
      </c>
      <c r="AA580" s="199">
        <v>12</v>
      </c>
      <c r="AB580" s="199">
        <v>0</v>
      </c>
      <c r="AC580" s="199">
        <v>427</v>
      </c>
      <c r="AZ580" s="199">
        <v>1</v>
      </c>
      <c r="BA580" s="199">
        <f>IF(AZ580=1,G580,0)</f>
        <v>0</v>
      </c>
      <c r="BB580" s="199">
        <f>IF(AZ580=2,G580,0)</f>
        <v>0</v>
      </c>
      <c r="BC580" s="199">
        <f>IF(AZ580=3,G580,0)</f>
        <v>0</v>
      </c>
      <c r="BD580" s="199">
        <f>IF(AZ580=4,G580,0)</f>
        <v>0</v>
      </c>
      <c r="BE580" s="199">
        <f>IF(AZ580=5,G580,0)</f>
        <v>0</v>
      </c>
      <c r="CA580" s="226">
        <v>12</v>
      </c>
      <c r="CB580" s="226">
        <v>0</v>
      </c>
    </row>
    <row r="581" spans="1:80">
      <c r="A581" s="235"/>
      <c r="B581" s="239"/>
      <c r="C581" s="635" t="s">
        <v>2553</v>
      </c>
      <c r="D581" s="636"/>
      <c r="E581" s="240">
        <v>4</v>
      </c>
      <c r="F581" s="241"/>
      <c r="G581" s="242"/>
      <c r="H581" s="243"/>
      <c r="I581" s="237"/>
      <c r="J581" s="244"/>
      <c r="K581" s="237"/>
      <c r="M581" s="238" t="s">
        <v>2553</v>
      </c>
      <c r="O581" s="226"/>
    </row>
    <row r="582" spans="1:80">
      <c r="A582" s="227">
        <v>148</v>
      </c>
      <c r="B582" s="228" t="s">
        <v>2554</v>
      </c>
      <c r="C582" s="229" t="s">
        <v>2555</v>
      </c>
      <c r="D582" s="230" t="s">
        <v>2556</v>
      </c>
      <c r="E582" s="231">
        <v>90</v>
      </c>
      <c r="F582" s="231"/>
      <c r="G582" s="232">
        <f>E582*F582</f>
        <v>0</v>
      </c>
      <c r="H582" s="233">
        <v>0</v>
      </c>
      <c r="I582" s="234">
        <f>E582*H582</f>
        <v>0</v>
      </c>
      <c r="J582" s="233"/>
      <c r="K582" s="234">
        <f>E582*J582</f>
        <v>0</v>
      </c>
      <c r="O582" s="226">
        <v>2</v>
      </c>
      <c r="AA582" s="199">
        <v>10</v>
      </c>
      <c r="AB582" s="199">
        <v>0</v>
      </c>
      <c r="AC582" s="199">
        <v>8</v>
      </c>
      <c r="AZ582" s="199">
        <v>5</v>
      </c>
      <c r="BA582" s="199">
        <f>IF(AZ582=1,G582,0)</f>
        <v>0</v>
      </c>
      <c r="BB582" s="199">
        <f>IF(AZ582=2,G582,0)</f>
        <v>0</v>
      </c>
      <c r="BC582" s="199">
        <f>IF(AZ582=3,G582,0)</f>
        <v>0</v>
      </c>
      <c r="BD582" s="199">
        <f>IF(AZ582=4,G582,0)</f>
        <v>0</v>
      </c>
      <c r="BE582" s="199">
        <f>IF(AZ582=5,G582,0)</f>
        <v>0</v>
      </c>
      <c r="CA582" s="226">
        <v>10</v>
      </c>
      <c r="CB582" s="226">
        <v>0</v>
      </c>
    </row>
    <row r="583" spans="1:80">
      <c r="A583" s="235"/>
      <c r="B583" s="239"/>
      <c r="C583" s="635" t="s">
        <v>2557</v>
      </c>
      <c r="D583" s="636"/>
      <c r="E583" s="240">
        <v>0</v>
      </c>
      <c r="F583" s="241"/>
      <c r="G583" s="242"/>
      <c r="H583" s="243"/>
      <c r="I583" s="237"/>
      <c r="J583" s="244"/>
      <c r="K583" s="237"/>
      <c r="M583" s="238" t="s">
        <v>2557</v>
      </c>
      <c r="O583" s="226"/>
    </row>
    <row r="584" spans="1:80">
      <c r="A584" s="235"/>
      <c r="B584" s="239"/>
      <c r="C584" s="635" t="s">
        <v>2558</v>
      </c>
      <c r="D584" s="636"/>
      <c r="E584" s="240">
        <v>20</v>
      </c>
      <c r="F584" s="241"/>
      <c r="G584" s="242"/>
      <c r="H584" s="243"/>
      <c r="I584" s="237"/>
      <c r="J584" s="244"/>
      <c r="K584" s="237"/>
      <c r="M584" s="238" t="s">
        <v>2558</v>
      </c>
      <c r="O584" s="226"/>
    </row>
    <row r="585" spans="1:80">
      <c r="A585" s="235"/>
      <c r="B585" s="239"/>
      <c r="C585" s="635" t="s">
        <v>2559</v>
      </c>
      <c r="D585" s="636"/>
      <c r="E585" s="240">
        <v>30</v>
      </c>
      <c r="F585" s="241"/>
      <c r="G585" s="242"/>
      <c r="H585" s="243"/>
      <c r="I585" s="237"/>
      <c r="J585" s="244"/>
      <c r="K585" s="237"/>
      <c r="M585" s="238" t="s">
        <v>2559</v>
      </c>
      <c r="O585" s="226"/>
    </row>
    <row r="586" spans="1:80">
      <c r="A586" s="235"/>
      <c r="B586" s="239"/>
      <c r="C586" s="635" t="s">
        <v>2560</v>
      </c>
      <c r="D586" s="636"/>
      <c r="E586" s="240">
        <v>15</v>
      </c>
      <c r="F586" s="241"/>
      <c r="G586" s="242"/>
      <c r="H586" s="243"/>
      <c r="I586" s="237"/>
      <c r="J586" s="244"/>
      <c r="K586" s="237"/>
      <c r="M586" s="238" t="s">
        <v>2560</v>
      </c>
      <c r="O586" s="226"/>
    </row>
    <row r="587" spans="1:80">
      <c r="A587" s="235"/>
      <c r="B587" s="239"/>
      <c r="C587" s="635" t="s">
        <v>2561</v>
      </c>
      <c r="D587" s="636"/>
      <c r="E587" s="240">
        <v>20</v>
      </c>
      <c r="F587" s="241"/>
      <c r="G587" s="242"/>
      <c r="H587" s="243"/>
      <c r="I587" s="237"/>
      <c r="J587" s="244"/>
      <c r="K587" s="237"/>
      <c r="M587" s="238" t="s">
        <v>2561</v>
      </c>
      <c r="O587" s="226"/>
    </row>
    <row r="588" spans="1:80">
      <c r="A588" s="235"/>
      <c r="B588" s="239"/>
      <c r="C588" s="635" t="s">
        <v>2562</v>
      </c>
      <c r="D588" s="636"/>
      <c r="E588" s="240">
        <v>5</v>
      </c>
      <c r="F588" s="241"/>
      <c r="G588" s="242"/>
      <c r="H588" s="243"/>
      <c r="I588" s="237"/>
      <c r="J588" s="244"/>
      <c r="K588" s="237"/>
      <c r="M588" s="238" t="s">
        <v>2562</v>
      </c>
      <c r="O588" s="226"/>
    </row>
    <row r="589" spans="1:80">
      <c r="A589" s="245"/>
      <c r="B589" s="246" t="s">
        <v>1436</v>
      </c>
      <c r="C589" s="247" t="s">
        <v>30</v>
      </c>
      <c r="D589" s="248"/>
      <c r="E589" s="249"/>
      <c r="F589" s="250"/>
      <c r="G589" s="251">
        <f>SUM(G555:G588)</f>
        <v>0</v>
      </c>
      <c r="H589" s="252"/>
      <c r="I589" s="253">
        <f>SUM(I555:I588)</f>
        <v>0.78752720000000009</v>
      </c>
      <c r="J589" s="252"/>
      <c r="K589" s="253">
        <f>SUM(K555:K588)</f>
        <v>0</v>
      </c>
      <c r="O589" s="226">
        <v>4</v>
      </c>
      <c r="BA589" s="254">
        <f>SUM(BA555:BA588)</f>
        <v>0</v>
      </c>
      <c r="BB589" s="254">
        <f>SUM(BB555:BB588)</f>
        <v>0</v>
      </c>
      <c r="BC589" s="254">
        <f>SUM(BC555:BC588)</f>
        <v>0</v>
      </c>
      <c r="BD589" s="254">
        <f>SUM(BD555:BD588)</f>
        <v>0</v>
      </c>
      <c r="BE589" s="254">
        <f>SUM(BE555:BE588)</f>
        <v>0</v>
      </c>
    </row>
    <row r="590" spans="1:80">
      <c r="A590" s="216" t="s">
        <v>1433</v>
      </c>
      <c r="B590" s="217" t="s">
        <v>2563</v>
      </c>
      <c r="C590" s="218" t="s">
        <v>2564</v>
      </c>
      <c r="D590" s="219"/>
      <c r="E590" s="220"/>
      <c r="F590" s="220"/>
      <c r="G590" s="221"/>
      <c r="H590" s="222"/>
      <c r="I590" s="223"/>
      <c r="J590" s="224"/>
      <c r="K590" s="225"/>
      <c r="O590" s="226">
        <v>1</v>
      </c>
    </row>
    <row r="591" spans="1:80">
      <c r="A591" s="227">
        <v>149</v>
      </c>
      <c r="B591" s="228" t="s">
        <v>2566</v>
      </c>
      <c r="C591" s="229" t="s">
        <v>2567</v>
      </c>
      <c r="D591" s="230" t="s">
        <v>1576</v>
      </c>
      <c r="E591" s="231">
        <v>3769.2229897709999</v>
      </c>
      <c r="F591" s="231"/>
      <c r="G591" s="232">
        <f>E591*F591</f>
        <v>0</v>
      </c>
      <c r="H591" s="233">
        <v>0</v>
      </c>
      <c r="I591" s="234">
        <f>E591*H591</f>
        <v>0</v>
      </c>
      <c r="J591" s="233"/>
      <c r="K591" s="234">
        <f>E591*J591</f>
        <v>0</v>
      </c>
      <c r="O591" s="226">
        <v>2</v>
      </c>
      <c r="AA591" s="199">
        <v>7</v>
      </c>
      <c r="AB591" s="199">
        <v>1</v>
      </c>
      <c r="AC591" s="199">
        <v>2</v>
      </c>
      <c r="AZ591" s="199">
        <v>1</v>
      </c>
      <c r="BA591" s="199">
        <f>IF(AZ591=1,G591,0)</f>
        <v>0</v>
      </c>
      <c r="BB591" s="199">
        <f>IF(AZ591=2,G591,0)</f>
        <v>0</v>
      </c>
      <c r="BC591" s="199">
        <f>IF(AZ591=3,G591,0)</f>
        <v>0</v>
      </c>
      <c r="BD591" s="199">
        <f>IF(AZ591=4,G591,0)</f>
        <v>0</v>
      </c>
      <c r="BE591" s="199">
        <f>IF(AZ591=5,G591,0)</f>
        <v>0</v>
      </c>
      <c r="CA591" s="226">
        <v>7</v>
      </c>
      <c r="CB591" s="226">
        <v>1</v>
      </c>
    </row>
    <row r="592" spans="1:80">
      <c r="A592" s="245"/>
      <c r="B592" s="246" t="s">
        <v>1436</v>
      </c>
      <c r="C592" s="247" t="s">
        <v>2565</v>
      </c>
      <c r="D592" s="248"/>
      <c r="E592" s="249"/>
      <c r="F592" s="250"/>
      <c r="G592" s="251">
        <f>SUM(G590:G591)</f>
        <v>0</v>
      </c>
      <c r="H592" s="252"/>
      <c r="I592" s="253">
        <f>SUM(I590:I591)</f>
        <v>0</v>
      </c>
      <c r="J592" s="252"/>
      <c r="K592" s="253">
        <f>SUM(K590:K591)</f>
        <v>0</v>
      </c>
      <c r="O592" s="226">
        <v>4</v>
      </c>
      <c r="BA592" s="254">
        <f>SUM(BA590:BA591)</f>
        <v>0</v>
      </c>
      <c r="BB592" s="254">
        <f>SUM(BB590:BB591)</f>
        <v>0</v>
      </c>
      <c r="BC592" s="254">
        <f>SUM(BC590:BC591)</f>
        <v>0</v>
      </c>
      <c r="BD592" s="254">
        <f>SUM(BD590:BD591)</f>
        <v>0</v>
      </c>
      <c r="BE592" s="254">
        <f>SUM(BE590:BE591)</f>
        <v>0</v>
      </c>
    </row>
    <row r="593" spans="1:80">
      <c r="A593" s="216" t="s">
        <v>1433</v>
      </c>
      <c r="B593" s="217" t="s">
        <v>2568</v>
      </c>
      <c r="C593" s="218" t="s">
        <v>2569</v>
      </c>
      <c r="D593" s="219"/>
      <c r="E593" s="220"/>
      <c r="F593" s="220"/>
      <c r="G593" s="221"/>
      <c r="H593" s="222"/>
      <c r="I593" s="223"/>
      <c r="J593" s="224"/>
      <c r="K593" s="225"/>
      <c r="O593" s="226">
        <v>1</v>
      </c>
    </row>
    <row r="594" spans="1:80" ht="22.5">
      <c r="A594" s="227">
        <v>150</v>
      </c>
      <c r="B594" s="228" t="s">
        <v>2571</v>
      </c>
      <c r="C594" s="229" t="s">
        <v>2572</v>
      </c>
      <c r="D594" s="230" t="s">
        <v>1492</v>
      </c>
      <c r="E594" s="231">
        <v>331.18650000000002</v>
      </c>
      <c r="F594" s="231"/>
      <c r="G594" s="232">
        <f>E594*F594</f>
        <v>0</v>
      </c>
      <c r="H594" s="233">
        <v>2.1000000000000001E-4</v>
      </c>
      <c r="I594" s="234">
        <f>E594*H594</f>
        <v>6.954916500000001E-2</v>
      </c>
      <c r="J594" s="233">
        <v>0</v>
      </c>
      <c r="K594" s="234">
        <f>E594*J594</f>
        <v>0</v>
      </c>
      <c r="O594" s="226">
        <v>2</v>
      </c>
      <c r="AA594" s="199">
        <v>1</v>
      </c>
      <c r="AB594" s="199">
        <v>7</v>
      </c>
      <c r="AC594" s="199">
        <v>7</v>
      </c>
      <c r="AZ594" s="199">
        <v>2</v>
      </c>
      <c r="BA594" s="199">
        <f>IF(AZ594=1,G594,0)</f>
        <v>0</v>
      </c>
      <c r="BB594" s="199">
        <f>IF(AZ594=2,G594,0)</f>
        <v>0</v>
      </c>
      <c r="BC594" s="199">
        <f>IF(AZ594=3,G594,0)</f>
        <v>0</v>
      </c>
      <c r="BD594" s="199">
        <f>IF(AZ594=4,G594,0)</f>
        <v>0</v>
      </c>
      <c r="BE594" s="199">
        <f>IF(AZ594=5,G594,0)</f>
        <v>0</v>
      </c>
      <c r="CA594" s="226">
        <v>1</v>
      </c>
      <c r="CB594" s="226">
        <v>7</v>
      </c>
    </row>
    <row r="595" spans="1:80">
      <c r="A595" s="235"/>
      <c r="B595" s="239"/>
      <c r="C595" s="635" t="s">
        <v>2573</v>
      </c>
      <c r="D595" s="636"/>
      <c r="E595" s="240">
        <v>331.18650000000002</v>
      </c>
      <c r="F595" s="241"/>
      <c r="G595" s="242"/>
      <c r="H595" s="243"/>
      <c r="I595" s="237"/>
      <c r="J595" s="244"/>
      <c r="K595" s="237"/>
      <c r="M595" s="265">
        <v>3311865</v>
      </c>
      <c r="O595" s="226"/>
    </row>
    <row r="596" spans="1:80" ht="22.5">
      <c r="A596" s="227">
        <v>151</v>
      </c>
      <c r="B596" s="228" t="s">
        <v>2574</v>
      </c>
      <c r="C596" s="229" t="s">
        <v>2575</v>
      </c>
      <c r="D596" s="230" t="s">
        <v>1492</v>
      </c>
      <c r="E596" s="231">
        <v>331.18650000000002</v>
      </c>
      <c r="F596" s="231"/>
      <c r="G596" s="232">
        <f>E596*F596</f>
        <v>0</v>
      </c>
      <c r="H596" s="233">
        <v>1.2600000000000001E-3</v>
      </c>
      <c r="I596" s="234">
        <f>E596*H596</f>
        <v>0.41729499000000003</v>
      </c>
      <c r="J596" s="233">
        <v>0</v>
      </c>
      <c r="K596" s="234">
        <f>E596*J596</f>
        <v>0</v>
      </c>
      <c r="O596" s="226">
        <v>2</v>
      </c>
      <c r="AA596" s="199">
        <v>1</v>
      </c>
      <c r="AB596" s="199">
        <v>7</v>
      </c>
      <c r="AC596" s="199">
        <v>7</v>
      </c>
      <c r="AZ596" s="199">
        <v>2</v>
      </c>
      <c r="BA596" s="199">
        <f>IF(AZ596=1,G596,0)</f>
        <v>0</v>
      </c>
      <c r="BB596" s="199">
        <f>IF(AZ596=2,G596,0)</f>
        <v>0</v>
      </c>
      <c r="BC596" s="199">
        <f>IF(AZ596=3,G596,0)</f>
        <v>0</v>
      </c>
      <c r="BD596" s="199">
        <f>IF(AZ596=4,G596,0)</f>
        <v>0</v>
      </c>
      <c r="BE596" s="199">
        <f>IF(AZ596=5,G596,0)</f>
        <v>0</v>
      </c>
      <c r="CA596" s="226">
        <v>1</v>
      </c>
      <c r="CB596" s="226">
        <v>7</v>
      </c>
    </row>
    <row r="597" spans="1:80">
      <c r="A597" s="235"/>
      <c r="B597" s="239"/>
      <c r="C597" s="635" t="s">
        <v>492</v>
      </c>
      <c r="D597" s="636"/>
      <c r="E597" s="240">
        <v>0</v>
      </c>
      <c r="F597" s="241"/>
      <c r="G597" s="242"/>
      <c r="H597" s="243"/>
      <c r="I597" s="237"/>
      <c r="J597" s="244"/>
      <c r="K597" s="237"/>
      <c r="M597" s="238" t="s">
        <v>492</v>
      </c>
      <c r="O597" s="226"/>
    </row>
    <row r="598" spans="1:80">
      <c r="A598" s="235"/>
      <c r="B598" s="239"/>
      <c r="C598" s="635" t="s">
        <v>2576</v>
      </c>
      <c r="D598" s="636"/>
      <c r="E598" s="240">
        <v>245.62</v>
      </c>
      <c r="F598" s="241"/>
      <c r="G598" s="242"/>
      <c r="H598" s="243"/>
      <c r="I598" s="237"/>
      <c r="J598" s="244"/>
      <c r="K598" s="237"/>
      <c r="M598" s="238" t="s">
        <v>2576</v>
      </c>
      <c r="O598" s="226"/>
    </row>
    <row r="599" spans="1:80" ht="22.5">
      <c r="A599" s="235"/>
      <c r="B599" s="239"/>
      <c r="C599" s="635" t="s">
        <v>811</v>
      </c>
      <c r="D599" s="636"/>
      <c r="E599" s="240">
        <v>10.834</v>
      </c>
      <c r="F599" s="241"/>
      <c r="G599" s="242"/>
      <c r="H599" s="243"/>
      <c r="I599" s="237"/>
      <c r="J599" s="244"/>
      <c r="K599" s="237"/>
      <c r="M599" s="238" t="s">
        <v>811</v>
      </c>
      <c r="O599" s="226"/>
    </row>
    <row r="600" spans="1:80" ht="22.5">
      <c r="A600" s="235"/>
      <c r="B600" s="239"/>
      <c r="C600" s="635" t="s">
        <v>812</v>
      </c>
      <c r="D600" s="636"/>
      <c r="E600" s="240">
        <v>8.24</v>
      </c>
      <c r="F600" s="241"/>
      <c r="G600" s="242"/>
      <c r="H600" s="243"/>
      <c r="I600" s="237"/>
      <c r="J600" s="244"/>
      <c r="K600" s="237"/>
      <c r="M600" s="238" t="s">
        <v>812</v>
      </c>
      <c r="O600" s="226"/>
    </row>
    <row r="601" spans="1:80" ht="22.5">
      <c r="A601" s="235"/>
      <c r="B601" s="239"/>
      <c r="C601" s="635" t="s">
        <v>813</v>
      </c>
      <c r="D601" s="636"/>
      <c r="E601" s="240">
        <v>4.53</v>
      </c>
      <c r="F601" s="241"/>
      <c r="G601" s="242"/>
      <c r="H601" s="243"/>
      <c r="I601" s="237"/>
      <c r="J601" s="244"/>
      <c r="K601" s="237"/>
      <c r="M601" s="238" t="s">
        <v>813</v>
      </c>
      <c r="O601" s="226"/>
    </row>
    <row r="602" spans="1:80" ht="22.5">
      <c r="A602" s="235"/>
      <c r="B602" s="239"/>
      <c r="C602" s="635" t="s">
        <v>814</v>
      </c>
      <c r="D602" s="636"/>
      <c r="E602" s="240">
        <v>45.48</v>
      </c>
      <c r="F602" s="241"/>
      <c r="G602" s="242"/>
      <c r="H602" s="243"/>
      <c r="I602" s="237"/>
      <c r="J602" s="244"/>
      <c r="K602" s="237"/>
      <c r="M602" s="238" t="s">
        <v>814</v>
      </c>
      <c r="O602" s="226"/>
    </row>
    <row r="603" spans="1:80">
      <c r="A603" s="235"/>
      <c r="B603" s="239"/>
      <c r="C603" s="635" t="s">
        <v>815</v>
      </c>
      <c r="D603" s="636"/>
      <c r="E603" s="240">
        <v>16.482500000000002</v>
      </c>
      <c r="F603" s="241"/>
      <c r="G603" s="242"/>
      <c r="H603" s="243"/>
      <c r="I603" s="237"/>
      <c r="J603" s="244"/>
      <c r="K603" s="237"/>
      <c r="M603" s="238" t="s">
        <v>815</v>
      </c>
      <c r="O603" s="226"/>
    </row>
    <row r="604" spans="1:80" ht="22.5">
      <c r="A604" s="227">
        <v>152</v>
      </c>
      <c r="B604" s="228" t="s">
        <v>816</v>
      </c>
      <c r="C604" s="229" t="s">
        <v>817</v>
      </c>
      <c r="D604" s="230" t="s">
        <v>1522</v>
      </c>
      <c r="E604" s="231">
        <v>153.22</v>
      </c>
      <c r="F604" s="231"/>
      <c r="G604" s="232">
        <f>E604*F604</f>
        <v>0</v>
      </c>
      <c r="H604" s="233">
        <v>3.2000000000000003E-4</v>
      </c>
      <c r="I604" s="234">
        <f>E604*H604</f>
        <v>4.9030400000000002E-2</v>
      </c>
      <c r="J604" s="233">
        <v>0</v>
      </c>
      <c r="K604" s="234">
        <f>E604*J604</f>
        <v>0</v>
      </c>
      <c r="O604" s="226">
        <v>2</v>
      </c>
      <c r="AA604" s="199">
        <v>1</v>
      </c>
      <c r="AB604" s="199">
        <v>7</v>
      </c>
      <c r="AC604" s="199">
        <v>7</v>
      </c>
      <c r="AZ604" s="199">
        <v>2</v>
      </c>
      <c r="BA604" s="199">
        <f>IF(AZ604=1,G604,0)</f>
        <v>0</v>
      </c>
      <c r="BB604" s="199">
        <f>IF(AZ604=2,G604,0)</f>
        <v>0</v>
      </c>
      <c r="BC604" s="199">
        <f>IF(AZ604=3,G604,0)</f>
        <v>0</v>
      </c>
      <c r="BD604" s="199">
        <f>IF(AZ604=4,G604,0)</f>
        <v>0</v>
      </c>
      <c r="BE604" s="199">
        <f>IF(AZ604=5,G604,0)</f>
        <v>0</v>
      </c>
      <c r="CA604" s="226">
        <v>1</v>
      </c>
      <c r="CB604" s="226">
        <v>7</v>
      </c>
    </row>
    <row r="605" spans="1:80" ht="22.5">
      <c r="A605" s="235"/>
      <c r="B605" s="239"/>
      <c r="C605" s="635" t="s">
        <v>818</v>
      </c>
      <c r="D605" s="636"/>
      <c r="E605" s="240">
        <v>54.17</v>
      </c>
      <c r="F605" s="241"/>
      <c r="G605" s="242"/>
      <c r="H605" s="243"/>
      <c r="I605" s="237"/>
      <c r="J605" s="244"/>
      <c r="K605" s="237"/>
      <c r="M605" s="238" t="s">
        <v>818</v>
      </c>
      <c r="O605" s="226"/>
    </row>
    <row r="606" spans="1:80">
      <c r="A606" s="235"/>
      <c r="B606" s="239"/>
      <c r="C606" s="635" t="s">
        <v>819</v>
      </c>
      <c r="D606" s="636"/>
      <c r="E606" s="240">
        <v>41.2</v>
      </c>
      <c r="F606" s="241"/>
      <c r="G606" s="242"/>
      <c r="H606" s="243"/>
      <c r="I606" s="237"/>
      <c r="J606" s="244"/>
      <c r="K606" s="237"/>
      <c r="M606" s="238" t="s">
        <v>819</v>
      </c>
      <c r="O606" s="226"/>
    </row>
    <row r="607" spans="1:80" ht="22.5">
      <c r="A607" s="235"/>
      <c r="B607" s="239"/>
      <c r="C607" s="635" t="s">
        <v>820</v>
      </c>
      <c r="D607" s="636"/>
      <c r="E607" s="240">
        <v>22.65</v>
      </c>
      <c r="F607" s="241"/>
      <c r="G607" s="242"/>
      <c r="H607" s="243"/>
      <c r="I607" s="237"/>
      <c r="J607" s="244"/>
      <c r="K607" s="237"/>
      <c r="M607" s="238" t="s">
        <v>820</v>
      </c>
      <c r="O607" s="226"/>
    </row>
    <row r="608" spans="1:80">
      <c r="A608" s="235"/>
      <c r="B608" s="239"/>
      <c r="C608" s="635" t="s">
        <v>821</v>
      </c>
      <c r="D608" s="636"/>
      <c r="E608" s="240">
        <v>35.200000000000003</v>
      </c>
      <c r="F608" s="241"/>
      <c r="G608" s="242"/>
      <c r="H608" s="243"/>
      <c r="I608" s="237"/>
      <c r="J608" s="244"/>
      <c r="K608" s="237"/>
      <c r="M608" s="238" t="s">
        <v>821</v>
      </c>
      <c r="O608" s="226"/>
    </row>
    <row r="609" spans="1:80">
      <c r="A609" s="227">
        <v>153</v>
      </c>
      <c r="B609" s="228" t="s">
        <v>822</v>
      </c>
      <c r="C609" s="229" t="s">
        <v>823</v>
      </c>
      <c r="D609" s="230" t="s">
        <v>1492</v>
      </c>
      <c r="E609" s="231">
        <v>583.32150000000001</v>
      </c>
      <c r="F609" s="231"/>
      <c r="G609" s="232">
        <f>E609*F609</f>
        <v>0</v>
      </c>
      <c r="H609" s="233">
        <v>0</v>
      </c>
      <c r="I609" s="234">
        <f>E609*H609</f>
        <v>0</v>
      </c>
      <c r="J609" s="233">
        <v>0</v>
      </c>
      <c r="K609" s="234">
        <f>E609*J609</f>
        <v>0</v>
      </c>
      <c r="O609" s="226">
        <v>2</v>
      </c>
      <c r="AA609" s="199">
        <v>1</v>
      </c>
      <c r="AB609" s="199">
        <v>7</v>
      </c>
      <c r="AC609" s="199">
        <v>7</v>
      </c>
      <c r="AZ609" s="199">
        <v>2</v>
      </c>
      <c r="BA609" s="199">
        <f>IF(AZ609=1,G609,0)</f>
        <v>0</v>
      </c>
      <c r="BB609" s="199">
        <f>IF(AZ609=2,G609,0)</f>
        <v>0</v>
      </c>
      <c r="BC609" s="199">
        <f>IF(AZ609=3,G609,0)</f>
        <v>0</v>
      </c>
      <c r="BD609" s="199">
        <f>IF(AZ609=4,G609,0)</f>
        <v>0</v>
      </c>
      <c r="BE609" s="199">
        <f>IF(AZ609=5,G609,0)</f>
        <v>0</v>
      </c>
      <c r="CA609" s="226">
        <v>1</v>
      </c>
      <c r="CB609" s="226">
        <v>7</v>
      </c>
    </row>
    <row r="610" spans="1:80" ht="22.5">
      <c r="A610" s="235"/>
      <c r="B610" s="239"/>
      <c r="C610" s="635" t="s">
        <v>824</v>
      </c>
      <c r="D610" s="636"/>
      <c r="E610" s="240">
        <v>583.32150000000001</v>
      </c>
      <c r="F610" s="241"/>
      <c r="G610" s="242"/>
      <c r="H610" s="243"/>
      <c r="I610" s="237"/>
      <c r="J610" s="244"/>
      <c r="K610" s="237"/>
      <c r="M610" s="238" t="s">
        <v>824</v>
      </c>
      <c r="O610" s="226"/>
    </row>
    <row r="611" spans="1:80">
      <c r="A611" s="227">
        <v>154</v>
      </c>
      <c r="B611" s="228" t="s">
        <v>825</v>
      </c>
      <c r="C611" s="229" t="s">
        <v>826</v>
      </c>
      <c r="D611" s="230" t="s">
        <v>1492</v>
      </c>
      <c r="E611" s="231">
        <v>21.6</v>
      </c>
      <c r="F611" s="231"/>
      <c r="G611" s="232">
        <f>E611*F611</f>
        <v>0</v>
      </c>
      <c r="H611" s="233">
        <v>1.7000000000000001E-4</v>
      </c>
      <c r="I611" s="234">
        <f>E611*H611</f>
        <v>3.6720000000000004E-3</v>
      </c>
      <c r="J611" s="233">
        <v>0</v>
      </c>
      <c r="K611" s="234">
        <f>E611*J611</f>
        <v>0</v>
      </c>
      <c r="O611" s="226">
        <v>2</v>
      </c>
      <c r="AA611" s="199">
        <v>1</v>
      </c>
      <c r="AB611" s="199">
        <v>7</v>
      </c>
      <c r="AC611" s="199">
        <v>7</v>
      </c>
      <c r="AZ611" s="199">
        <v>2</v>
      </c>
      <c r="BA611" s="199">
        <f>IF(AZ611=1,G611,0)</f>
        <v>0</v>
      </c>
      <c r="BB611" s="199">
        <f>IF(AZ611=2,G611,0)</f>
        <v>0</v>
      </c>
      <c r="BC611" s="199">
        <f>IF(AZ611=3,G611,0)</f>
        <v>0</v>
      </c>
      <c r="BD611" s="199">
        <f>IF(AZ611=4,G611,0)</f>
        <v>0</v>
      </c>
      <c r="BE611" s="199">
        <f>IF(AZ611=5,G611,0)</f>
        <v>0</v>
      </c>
      <c r="CA611" s="226">
        <v>1</v>
      </c>
      <c r="CB611" s="226">
        <v>7</v>
      </c>
    </row>
    <row r="612" spans="1:80">
      <c r="A612" s="235"/>
      <c r="B612" s="239"/>
      <c r="C612" s="635" t="s">
        <v>827</v>
      </c>
      <c r="D612" s="636"/>
      <c r="E612" s="240">
        <v>21.6</v>
      </c>
      <c r="F612" s="241"/>
      <c r="G612" s="242"/>
      <c r="H612" s="243"/>
      <c r="I612" s="237"/>
      <c r="J612" s="244"/>
      <c r="K612" s="237"/>
      <c r="M612" s="238" t="s">
        <v>827</v>
      </c>
      <c r="O612" s="226"/>
    </row>
    <row r="613" spans="1:80">
      <c r="A613" s="227">
        <v>155</v>
      </c>
      <c r="B613" s="228" t="s">
        <v>828</v>
      </c>
      <c r="C613" s="229" t="s">
        <v>829</v>
      </c>
      <c r="D613" s="230" t="s">
        <v>1492</v>
      </c>
      <c r="E613" s="231">
        <v>583.32150000000001</v>
      </c>
      <c r="F613" s="231"/>
      <c r="G613" s="232">
        <f>E613*F613</f>
        <v>0</v>
      </c>
      <c r="H613" s="233">
        <v>0</v>
      </c>
      <c r="I613" s="234">
        <f>E613*H613</f>
        <v>0</v>
      </c>
      <c r="J613" s="233">
        <v>0</v>
      </c>
      <c r="K613" s="234">
        <f>E613*J613</f>
        <v>0</v>
      </c>
      <c r="O613" s="226">
        <v>2</v>
      </c>
      <c r="AA613" s="199">
        <v>1</v>
      </c>
      <c r="AB613" s="199">
        <v>7</v>
      </c>
      <c r="AC613" s="199">
        <v>7</v>
      </c>
      <c r="AZ613" s="199">
        <v>2</v>
      </c>
      <c r="BA613" s="199">
        <f>IF(AZ613=1,G613,0)</f>
        <v>0</v>
      </c>
      <c r="BB613" s="199">
        <f>IF(AZ613=2,G613,0)</f>
        <v>0</v>
      </c>
      <c r="BC613" s="199">
        <f>IF(AZ613=3,G613,0)</f>
        <v>0</v>
      </c>
      <c r="BD613" s="199">
        <f>IF(AZ613=4,G613,0)</f>
        <v>0</v>
      </c>
      <c r="BE613" s="199">
        <f>IF(AZ613=5,G613,0)</f>
        <v>0</v>
      </c>
      <c r="CA613" s="226">
        <v>1</v>
      </c>
      <c r="CB613" s="226">
        <v>7</v>
      </c>
    </row>
    <row r="614" spans="1:80" ht="33.75">
      <c r="A614" s="235"/>
      <c r="B614" s="239"/>
      <c r="C614" s="635" t="s">
        <v>830</v>
      </c>
      <c r="D614" s="636"/>
      <c r="E614" s="240">
        <v>583.32150000000001</v>
      </c>
      <c r="F614" s="241"/>
      <c r="G614" s="242"/>
      <c r="H614" s="243"/>
      <c r="I614" s="237"/>
      <c r="J614" s="244"/>
      <c r="K614" s="237"/>
      <c r="M614" s="238" t="s">
        <v>830</v>
      </c>
      <c r="O614" s="226"/>
    </row>
    <row r="615" spans="1:80">
      <c r="A615" s="227">
        <v>156</v>
      </c>
      <c r="B615" s="228" t="s">
        <v>831</v>
      </c>
      <c r="C615" s="229" t="s">
        <v>832</v>
      </c>
      <c r="D615" s="230" t="s">
        <v>1492</v>
      </c>
      <c r="E615" s="231">
        <v>583.32150000000001</v>
      </c>
      <c r="F615" s="231"/>
      <c r="G615" s="232">
        <f>E615*F615</f>
        <v>0</v>
      </c>
      <c r="H615" s="233">
        <v>0</v>
      </c>
      <c r="I615" s="234">
        <f>E615*H615</f>
        <v>0</v>
      </c>
      <c r="J615" s="233">
        <v>0</v>
      </c>
      <c r="K615" s="234">
        <f>E615*J615</f>
        <v>0</v>
      </c>
      <c r="O615" s="226">
        <v>2</v>
      </c>
      <c r="AA615" s="199">
        <v>1</v>
      </c>
      <c r="AB615" s="199">
        <v>7</v>
      </c>
      <c r="AC615" s="199">
        <v>7</v>
      </c>
      <c r="AZ615" s="199">
        <v>2</v>
      </c>
      <c r="BA615" s="199">
        <f>IF(AZ615=1,G615,0)</f>
        <v>0</v>
      </c>
      <c r="BB615" s="199">
        <f>IF(AZ615=2,G615,0)</f>
        <v>0</v>
      </c>
      <c r="BC615" s="199">
        <f>IF(AZ615=3,G615,0)</f>
        <v>0</v>
      </c>
      <c r="BD615" s="199">
        <f>IF(AZ615=4,G615,0)</f>
        <v>0</v>
      </c>
      <c r="BE615" s="199">
        <f>IF(AZ615=5,G615,0)</f>
        <v>0</v>
      </c>
      <c r="CA615" s="226">
        <v>1</v>
      </c>
      <c r="CB615" s="226">
        <v>7</v>
      </c>
    </row>
    <row r="616" spans="1:80" ht="33.75">
      <c r="A616" s="235"/>
      <c r="B616" s="239"/>
      <c r="C616" s="635" t="s">
        <v>833</v>
      </c>
      <c r="D616" s="636"/>
      <c r="E616" s="240">
        <v>583.32150000000001</v>
      </c>
      <c r="F616" s="241"/>
      <c r="G616" s="242"/>
      <c r="H616" s="243"/>
      <c r="I616" s="237"/>
      <c r="J616" s="244"/>
      <c r="K616" s="237"/>
      <c r="M616" s="238" t="s">
        <v>833</v>
      </c>
      <c r="O616" s="226"/>
    </row>
    <row r="617" spans="1:80">
      <c r="A617" s="227">
        <v>157</v>
      </c>
      <c r="B617" s="228" t="s">
        <v>834</v>
      </c>
      <c r="C617" s="229" t="s">
        <v>835</v>
      </c>
      <c r="D617" s="230" t="s">
        <v>1492</v>
      </c>
      <c r="E617" s="231">
        <v>21.6</v>
      </c>
      <c r="F617" s="231"/>
      <c r="G617" s="232">
        <f>E617*F617</f>
        <v>0</v>
      </c>
      <c r="H617" s="233">
        <v>1.7000000000000001E-4</v>
      </c>
      <c r="I617" s="234">
        <f>E617*H617</f>
        <v>3.6720000000000004E-3</v>
      </c>
      <c r="J617" s="233">
        <v>0</v>
      </c>
      <c r="K617" s="234">
        <f>E617*J617</f>
        <v>0</v>
      </c>
      <c r="O617" s="226">
        <v>2</v>
      </c>
      <c r="AA617" s="199">
        <v>1</v>
      </c>
      <c r="AB617" s="199">
        <v>7</v>
      </c>
      <c r="AC617" s="199">
        <v>7</v>
      </c>
      <c r="AZ617" s="199">
        <v>2</v>
      </c>
      <c r="BA617" s="199">
        <f>IF(AZ617=1,G617,0)</f>
        <v>0</v>
      </c>
      <c r="BB617" s="199">
        <f>IF(AZ617=2,G617,0)</f>
        <v>0</v>
      </c>
      <c r="BC617" s="199">
        <f>IF(AZ617=3,G617,0)</f>
        <v>0</v>
      </c>
      <c r="BD617" s="199">
        <f>IF(AZ617=4,G617,0)</f>
        <v>0</v>
      </c>
      <c r="BE617" s="199">
        <f>IF(AZ617=5,G617,0)</f>
        <v>0</v>
      </c>
      <c r="CA617" s="226">
        <v>1</v>
      </c>
      <c r="CB617" s="226">
        <v>7</v>
      </c>
    </row>
    <row r="618" spans="1:80">
      <c r="A618" s="235"/>
      <c r="B618" s="239"/>
      <c r="C618" s="635" t="s">
        <v>836</v>
      </c>
      <c r="D618" s="636"/>
      <c r="E618" s="240">
        <v>21.6</v>
      </c>
      <c r="F618" s="241"/>
      <c r="G618" s="242"/>
      <c r="H618" s="243"/>
      <c r="I618" s="237"/>
      <c r="J618" s="244"/>
      <c r="K618" s="237"/>
      <c r="M618" s="238" t="s">
        <v>836</v>
      </c>
      <c r="O618" s="226"/>
    </row>
    <row r="619" spans="1:80">
      <c r="A619" s="227">
        <v>158</v>
      </c>
      <c r="B619" s="228" t="s">
        <v>837</v>
      </c>
      <c r="C619" s="229" t="s">
        <v>838</v>
      </c>
      <c r="D619" s="230" t="s">
        <v>1492</v>
      </c>
      <c r="E619" s="231">
        <v>21.6</v>
      </c>
      <c r="F619" s="231"/>
      <c r="G619" s="232">
        <f>E619*F619</f>
        <v>0</v>
      </c>
      <c r="H619" s="233">
        <v>1.9000000000000001E-4</v>
      </c>
      <c r="I619" s="234">
        <f>E619*H619</f>
        <v>4.1040000000000009E-3</v>
      </c>
      <c r="J619" s="233">
        <v>0</v>
      </c>
      <c r="K619" s="234">
        <f>E619*J619</f>
        <v>0</v>
      </c>
      <c r="O619" s="226">
        <v>2</v>
      </c>
      <c r="AA619" s="199">
        <v>1</v>
      </c>
      <c r="AB619" s="199">
        <v>7</v>
      </c>
      <c r="AC619" s="199">
        <v>7</v>
      </c>
      <c r="AZ619" s="199">
        <v>2</v>
      </c>
      <c r="BA619" s="199">
        <f>IF(AZ619=1,G619,0)</f>
        <v>0</v>
      </c>
      <c r="BB619" s="199">
        <f>IF(AZ619=2,G619,0)</f>
        <v>0</v>
      </c>
      <c r="BC619" s="199">
        <f>IF(AZ619=3,G619,0)</f>
        <v>0</v>
      </c>
      <c r="BD619" s="199">
        <f>IF(AZ619=4,G619,0)</f>
        <v>0</v>
      </c>
      <c r="BE619" s="199">
        <f>IF(AZ619=5,G619,0)</f>
        <v>0</v>
      </c>
      <c r="CA619" s="226">
        <v>1</v>
      </c>
      <c r="CB619" s="226">
        <v>7</v>
      </c>
    </row>
    <row r="620" spans="1:80">
      <c r="A620" s="235"/>
      <c r="B620" s="239"/>
      <c r="C620" s="635" t="s">
        <v>839</v>
      </c>
      <c r="D620" s="636"/>
      <c r="E620" s="240">
        <v>21.6</v>
      </c>
      <c r="F620" s="241"/>
      <c r="G620" s="242"/>
      <c r="H620" s="243"/>
      <c r="I620" s="237"/>
      <c r="J620" s="244"/>
      <c r="K620" s="237"/>
      <c r="M620" s="238" t="s">
        <v>839</v>
      </c>
      <c r="O620" s="226"/>
    </row>
    <row r="621" spans="1:80">
      <c r="A621" s="227">
        <v>159</v>
      </c>
      <c r="B621" s="228" t="s">
        <v>840</v>
      </c>
      <c r="C621" s="229" t="s">
        <v>841</v>
      </c>
      <c r="D621" s="230" t="s">
        <v>1492</v>
      </c>
      <c r="E621" s="231">
        <v>647.26599999999996</v>
      </c>
      <c r="F621" s="231"/>
      <c r="G621" s="232">
        <f>E621*F621</f>
        <v>0</v>
      </c>
      <c r="H621" s="233">
        <v>1.8E-3</v>
      </c>
      <c r="I621" s="234">
        <f>E621*H621</f>
        <v>1.1650787999999999</v>
      </c>
      <c r="J621" s="233"/>
      <c r="K621" s="234">
        <f>E621*J621</f>
        <v>0</v>
      </c>
      <c r="O621" s="226">
        <v>2</v>
      </c>
      <c r="AA621" s="199">
        <v>3</v>
      </c>
      <c r="AB621" s="199">
        <v>7</v>
      </c>
      <c r="AC621" s="199">
        <v>283220182</v>
      </c>
      <c r="AZ621" s="199">
        <v>2</v>
      </c>
      <c r="BA621" s="199">
        <f>IF(AZ621=1,G621,0)</f>
        <v>0</v>
      </c>
      <c r="BB621" s="199">
        <f>IF(AZ621=2,G621,0)</f>
        <v>0</v>
      </c>
      <c r="BC621" s="199">
        <f>IF(AZ621=3,G621,0)</f>
        <v>0</v>
      </c>
      <c r="BD621" s="199">
        <f>IF(AZ621=4,G621,0)</f>
        <v>0</v>
      </c>
      <c r="BE621" s="199">
        <f>IF(AZ621=5,G621,0)</f>
        <v>0</v>
      </c>
      <c r="CA621" s="226">
        <v>3</v>
      </c>
      <c r="CB621" s="226">
        <v>7</v>
      </c>
    </row>
    <row r="622" spans="1:80">
      <c r="A622" s="235"/>
      <c r="B622" s="239"/>
      <c r="C622" s="635" t="s">
        <v>842</v>
      </c>
      <c r="D622" s="636"/>
      <c r="E622" s="240">
        <v>647.26599999999996</v>
      </c>
      <c r="F622" s="241"/>
      <c r="G622" s="242"/>
      <c r="H622" s="243"/>
      <c r="I622" s="237"/>
      <c r="J622" s="244"/>
      <c r="K622" s="237"/>
      <c r="M622" s="238" t="s">
        <v>842</v>
      </c>
      <c r="O622" s="226"/>
    </row>
    <row r="623" spans="1:80">
      <c r="A623" s="227">
        <v>160</v>
      </c>
      <c r="B623" s="228" t="s">
        <v>843</v>
      </c>
      <c r="C623" s="229" t="s">
        <v>844</v>
      </c>
      <c r="D623" s="230" t="s">
        <v>1492</v>
      </c>
      <c r="E623" s="231">
        <v>1294.5319999999999</v>
      </c>
      <c r="F623" s="231"/>
      <c r="G623" s="232">
        <f>E623*F623</f>
        <v>0</v>
      </c>
      <c r="H623" s="233">
        <v>2.9999999999999997E-4</v>
      </c>
      <c r="I623" s="234">
        <f>E623*H623</f>
        <v>0.38835959999999992</v>
      </c>
      <c r="J623" s="233"/>
      <c r="K623" s="234">
        <f>E623*J623</f>
        <v>0</v>
      </c>
      <c r="O623" s="226">
        <v>2</v>
      </c>
      <c r="AA623" s="199">
        <v>3</v>
      </c>
      <c r="AB623" s="199">
        <v>7</v>
      </c>
      <c r="AC623" s="199">
        <v>69366198</v>
      </c>
      <c r="AZ623" s="199">
        <v>2</v>
      </c>
      <c r="BA623" s="199">
        <f>IF(AZ623=1,G623,0)</f>
        <v>0</v>
      </c>
      <c r="BB623" s="199">
        <f>IF(AZ623=2,G623,0)</f>
        <v>0</v>
      </c>
      <c r="BC623" s="199">
        <f>IF(AZ623=3,G623,0)</f>
        <v>0</v>
      </c>
      <c r="BD623" s="199">
        <f>IF(AZ623=4,G623,0)</f>
        <v>0</v>
      </c>
      <c r="BE623" s="199">
        <f>IF(AZ623=5,G623,0)</f>
        <v>0</v>
      </c>
      <c r="CA623" s="226">
        <v>3</v>
      </c>
      <c r="CB623" s="226">
        <v>7</v>
      </c>
    </row>
    <row r="624" spans="1:80">
      <c r="A624" s="235"/>
      <c r="B624" s="239"/>
      <c r="C624" s="635" t="s">
        <v>845</v>
      </c>
      <c r="D624" s="636"/>
      <c r="E624" s="240">
        <v>1294.5319999999999</v>
      </c>
      <c r="F624" s="241"/>
      <c r="G624" s="242"/>
      <c r="H624" s="243"/>
      <c r="I624" s="237"/>
      <c r="J624" s="244"/>
      <c r="K624" s="237"/>
      <c r="M624" s="238" t="s">
        <v>845</v>
      </c>
      <c r="O624" s="226"/>
    </row>
    <row r="625" spans="1:80">
      <c r="A625" s="227">
        <v>161</v>
      </c>
      <c r="B625" s="228" t="s">
        <v>846</v>
      </c>
      <c r="C625" s="229" t="s">
        <v>847</v>
      </c>
      <c r="D625" s="230" t="s">
        <v>1576</v>
      </c>
      <c r="E625" s="231">
        <v>2.1007609550000002</v>
      </c>
      <c r="F625" s="231"/>
      <c r="G625" s="232">
        <f>E625*F625</f>
        <v>0</v>
      </c>
      <c r="H625" s="233">
        <v>0</v>
      </c>
      <c r="I625" s="234">
        <f>E625*H625</f>
        <v>0</v>
      </c>
      <c r="J625" s="233"/>
      <c r="K625" s="234">
        <f>E625*J625</f>
        <v>0</v>
      </c>
      <c r="O625" s="226">
        <v>2</v>
      </c>
      <c r="AA625" s="199">
        <v>7</v>
      </c>
      <c r="AB625" s="199">
        <v>1001</v>
      </c>
      <c r="AC625" s="199">
        <v>5</v>
      </c>
      <c r="AZ625" s="199">
        <v>2</v>
      </c>
      <c r="BA625" s="199">
        <f>IF(AZ625=1,G625,0)</f>
        <v>0</v>
      </c>
      <c r="BB625" s="199">
        <f>IF(AZ625=2,G625,0)</f>
        <v>0</v>
      </c>
      <c r="BC625" s="199">
        <f>IF(AZ625=3,G625,0)</f>
        <v>0</v>
      </c>
      <c r="BD625" s="199">
        <f>IF(AZ625=4,G625,0)</f>
        <v>0</v>
      </c>
      <c r="BE625" s="199">
        <f>IF(AZ625=5,G625,0)</f>
        <v>0</v>
      </c>
      <c r="CA625" s="226">
        <v>7</v>
      </c>
      <c r="CB625" s="226">
        <v>1001</v>
      </c>
    </row>
    <row r="626" spans="1:80">
      <c r="A626" s="245"/>
      <c r="B626" s="246" t="s">
        <v>1436</v>
      </c>
      <c r="C626" s="247" t="s">
        <v>2570</v>
      </c>
      <c r="D626" s="248"/>
      <c r="E626" s="249"/>
      <c r="F626" s="250"/>
      <c r="G626" s="251">
        <f>SUM(G593:G625)</f>
        <v>0</v>
      </c>
      <c r="H626" s="252"/>
      <c r="I626" s="253">
        <f>SUM(I593:I625)</f>
        <v>2.1007609549999997</v>
      </c>
      <c r="J626" s="252"/>
      <c r="K626" s="253">
        <f>SUM(K593:K625)</f>
        <v>0</v>
      </c>
      <c r="O626" s="226">
        <v>4</v>
      </c>
      <c r="BA626" s="254">
        <f>SUM(BA593:BA625)</f>
        <v>0</v>
      </c>
      <c r="BB626" s="254">
        <f>SUM(BB593:BB625)</f>
        <v>0</v>
      </c>
      <c r="BC626" s="254">
        <f>SUM(BC593:BC625)</f>
        <v>0</v>
      </c>
      <c r="BD626" s="254">
        <f>SUM(BD593:BD625)</f>
        <v>0</v>
      </c>
      <c r="BE626" s="254">
        <f>SUM(BE593:BE625)</f>
        <v>0</v>
      </c>
    </row>
    <row r="627" spans="1:80">
      <c r="A627" s="216" t="s">
        <v>1433</v>
      </c>
      <c r="B627" s="217" t="s">
        <v>848</v>
      </c>
      <c r="C627" s="218" t="s">
        <v>849</v>
      </c>
      <c r="D627" s="219"/>
      <c r="E627" s="220"/>
      <c r="F627" s="220"/>
      <c r="G627" s="221"/>
      <c r="H627" s="222"/>
      <c r="I627" s="223"/>
      <c r="J627" s="224"/>
      <c r="K627" s="225"/>
      <c r="O627" s="226">
        <v>1</v>
      </c>
    </row>
    <row r="628" spans="1:80" ht="22.5">
      <c r="A628" s="227">
        <v>162</v>
      </c>
      <c r="B628" s="228" t="s">
        <v>851</v>
      </c>
      <c r="C628" s="229" t="s">
        <v>852</v>
      </c>
      <c r="D628" s="230" t="s">
        <v>1492</v>
      </c>
      <c r="E628" s="231">
        <v>519.58500000000004</v>
      </c>
      <c r="F628" s="231"/>
      <c r="G628" s="232">
        <f>E628*F628</f>
        <v>0</v>
      </c>
      <c r="H628" s="233">
        <v>0</v>
      </c>
      <c r="I628" s="234">
        <f>E628*H628</f>
        <v>0</v>
      </c>
      <c r="J628" s="233">
        <v>0</v>
      </c>
      <c r="K628" s="234">
        <f>E628*J628</f>
        <v>0</v>
      </c>
      <c r="O628" s="226">
        <v>2</v>
      </c>
      <c r="AA628" s="199">
        <v>1</v>
      </c>
      <c r="AB628" s="199">
        <v>7</v>
      </c>
      <c r="AC628" s="199">
        <v>7</v>
      </c>
      <c r="AZ628" s="199">
        <v>2</v>
      </c>
      <c r="BA628" s="199">
        <f>IF(AZ628=1,G628,0)</f>
        <v>0</v>
      </c>
      <c r="BB628" s="199">
        <f>IF(AZ628=2,G628,0)</f>
        <v>0</v>
      </c>
      <c r="BC628" s="199">
        <f>IF(AZ628=3,G628,0)</f>
        <v>0</v>
      </c>
      <c r="BD628" s="199">
        <f>IF(AZ628=4,G628,0)</f>
        <v>0</v>
      </c>
      <c r="BE628" s="199">
        <f>IF(AZ628=5,G628,0)</f>
        <v>0</v>
      </c>
      <c r="CA628" s="226">
        <v>1</v>
      </c>
      <c r="CB628" s="226">
        <v>7</v>
      </c>
    </row>
    <row r="629" spans="1:80" ht="22.5">
      <c r="A629" s="235"/>
      <c r="B629" s="239"/>
      <c r="C629" s="635" t="s">
        <v>853</v>
      </c>
      <c r="D629" s="636"/>
      <c r="E629" s="240">
        <v>519.58500000000004</v>
      </c>
      <c r="F629" s="241"/>
      <c r="G629" s="242"/>
      <c r="H629" s="243"/>
      <c r="I629" s="237"/>
      <c r="J629" s="244"/>
      <c r="K629" s="237"/>
      <c r="M629" s="238" t="s">
        <v>853</v>
      </c>
      <c r="O629" s="226"/>
    </row>
    <row r="630" spans="1:80" ht="22.5">
      <c r="A630" s="227">
        <v>163</v>
      </c>
      <c r="B630" s="228" t="s">
        <v>854</v>
      </c>
      <c r="C630" s="229" t="s">
        <v>855</v>
      </c>
      <c r="D630" s="230" t="s">
        <v>1492</v>
      </c>
      <c r="E630" s="231">
        <v>4.16</v>
      </c>
      <c r="F630" s="231"/>
      <c r="G630" s="232">
        <f>E630*F630</f>
        <v>0</v>
      </c>
      <c r="H630" s="233">
        <v>8.3000000000000001E-4</v>
      </c>
      <c r="I630" s="234">
        <f>E630*H630</f>
        <v>3.4528000000000002E-3</v>
      </c>
      <c r="J630" s="233">
        <v>0</v>
      </c>
      <c r="K630" s="234">
        <f>E630*J630</f>
        <v>0</v>
      </c>
      <c r="O630" s="226">
        <v>2</v>
      </c>
      <c r="AA630" s="199">
        <v>1</v>
      </c>
      <c r="AB630" s="199">
        <v>7</v>
      </c>
      <c r="AC630" s="199">
        <v>7</v>
      </c>
      <c r="AZ630" s="199">
        <v>2</v>
      </c>
      <c r="BA630" s="199">
        <f>IF(AZ630=1,G630,0)</f>
        <v>0</v>
      </c>
      <c r="BB630" s="199">
        <f>IF(AZ630=2,G630,0)</f>
        <v>0</v>
      </c>
      <c r="BC630" s="199">
        <f>IF(AZ630=3,G630,0)</f>
        <v>0</v>
      </c>
      <c r="BD630" s="199">
        <f>IF(AZ630=4,G630,0)</f>
        <v>0</v>
      </c>
      <c r="BE630" s="199">
        <f>IF(AZ630=5,G630,0)</f>
        <v>0</v>
      </c>
      <c r="CA630" s="226">
        <v>1</v>
      </c>
      <c r="CB630" s="226">
        <v>7</v>
      </c>
    </row>
    <row r="631" spans="1:80">
      <c r="A631" s="235"/>
      <c r="B631" s="239"/>
      <c r="C631" s="635" t="s">
        <v>856</v>
      </c>
      <c r="D631" s="636"/>
      <c r="E631" s="240">
        <v>4.16</v>
      </c>
      <c r="F631" s="241"/>
      <c r="G631" s="242"/>
      <c r="H631" s="243"/>
      <c r="I631" s="237"/>
      <c r="J631" s="244"/>
      <c r="K631" s="237"/>
      <c r="M631" s="238" t="s">
        <v>856</v>
      </c>
      <c r="O631" s="226"/>
    </row>
    <row r="632" spans="1:80">
      <c r="A632" s="227">
        <v>164</v>
      </c>
      <c r="B632" s="228" t="s">
        <v>857</v>
      </c>
      <c r="C632" s="229" t="s">
        <v>858</v>
      </c>
      <c r="D632" s="230" t="s">
        <v>1492</v>
      </c>
      <c r="E632" s="231">
        <v>878.61</v>
      </c>
      <c r="F632" s="231"/>
      <c r="G632" s="232">
        <f>E632*F632</f>
        <v>0</v>
      </c>
      <c r="H632" s="233">
        <v>0</v>
      </c>
      <c r="I632" s="234">
        <f>E632*H632</f>
        <v>0</v>
      </c>
      <c r="J632" s="233">
        <v>0</v>
      </c>
      <c r="K632" s="234">
        <f>E632*J632</f>
        <v>0</v>
      </c>
      <c r="O632" s="226">
        <v>2</v>
      </c>
      <c r="AA632" s="199">
        <v>1</v>
      </c>
      <c r="AB632" s="199">
        <v>7</v>
      </c>
      <c r="AC632" s="199">
        <v>7</v>
      </c>
      <c r="AZ632" s="199">
        <v>2</v>
      </c>
      <c r="BA632" s="199">
        <f>IF(AZ632=1,G632,0)</f>
        <v>0</v>
      </c>
      <c r="BB632" s="199">
        <f>IF(AZ632=2,G632,0)</f>
        <v>0</v>
      </c>
      <c r="BC632" s="199">
        <f>IF(AZ632=3,G632,0)</f>
        <v>0</v>
      </c>
      <c r="BD632" s="199">
        <f>IF(AZ632=4,G632,0)</f>
        <v>0</v>
      </c>
      <c r="BE632" s="199">
        <f>IF(AZ632=5,G632,0)</f>
        <v>0</v>
      </c>
      <c r="CA632" s="226">
        <v>1</v>
      </c>
      <c r="CB632" s="226">
        <v>7</v>
      </c>
    </row>
    <row r="633" spans="1:80">
      <c r="A633" s="235"/>
      <c r="B633" s="239"/>
      <c r="C633" s="635" t="s">
        <v>859</v>
      </c>
      <c r="D633" s="636"/>
      <c r="E633" s="240">
        <v>0</v>
      </c>
      <c r="F633" s="241"/>
      <c r="G633" s="242"/>
      <c r="H633" s="243"/>
      <c r="I633" s="237"/>
      <c r="J633" s="244"/>
      <c r="K633" s="237"/>
      <c r="M633" s="238" t="s">
        <v>859</v>
      </c>
      <c r="O633" s="226"/>
    </row>
    <row r="634" spans="1:80">
      <c r="A634" s="235"/>
      <c r="B634" s="239"/>
      <c r="C634" s="635" t="s">
        <v>295</v>
      </c>
      <c r="D634" s="636"/>
      <c r="E634" s="240">
        <v>0</v>
      </c>
      <c r="F634" s="241"/>
      <c r="G634" s="242"/>
      <c r="H634" s="243"/>
      <c r="I634" s="237"/>
      <c r="J634" s="244"/>
      <c r="K634" s="237"/>
      <c r="M634" s="238" t="s">
        <v>295</v>
      </c>
      <c r="O634" s="226"/>
    </row>
    <row r="635" spans="1:80" ht="22.5">
      <c r="A635" s="235"/>
      <c r="B635" s="239"/>
      <c r="C635" s="635" t="s">
        <v>860</v>
      </c>
      <c r="D635" s="636"/>
      <c r="E635" s="240">
        <v>398.94</v>
      </c>
      <c r="F635" s="241"/>
      <c r="G635" s="242"/>
      <c r="H635" s="243"/>
      <c r="I635" s="237"/>
      <c r="J635" s="244"/>
      <c r="K635" s="237"/>
      <c r="M635" s="238" t="s">
        <v>860</v>
      </c>
      <c r="O635" s="226"/>
    </row>
    <row r="636" spans="1:80">
      <c r="A636" s="235"/>
      <c r="B636" s="239"/>
      <c r="C636" s="635" t="s">
        <v>861</v>
      </c>
      <c r="D636" s="636"/>
      <c r="E636" s="240">
        <v>11.83</v>
      </c>
      <c r="F636" s="241"/>
      <c r="G636" s="242"/>
      <c r="H636" s="243"/>
      <c r="I636" s="237"/>
      <c r="J636" s="244"/>
      <c r="K636" s="237"/>
      <c r="M636" s="238" t="s">
        <v>861</v>
      </c>
      <c r="O636" s="226"/>
    </row>
    <row r="637" spans="1:80">
      <c r="A637" s="235"/>
      <c r="B637" s="239"/>
      <c r="C637" s="635" t="s">
        <v>492</v>
      </c>
      <c r="D637" s="636"/>
      <c r="E637" s="240">
        <v>0</v>
      </c>
      <c r="F637" s="241"/>
      <c r="G637" s="242"/>
      <c r="H637" s="243"/>
      <c r="I637" s="237"/>
      <c r="J637" s="244"/>
      <c r="K637" s="237"/>
      <c r="M637" s="238" t="s">
        <v>492</v>
      </c>
      <c r="O637" s="226"/>
    </row>
    <row r="638" spans="1:80">
      <c r="A638" s="235"/>
      <c r="B638" s="239"/>
      <c r="C638" s="635" t="s">
        <v>862</v>
      </c>
      <c r="D638" s="636"/>
      <c r="E638" s="240">
        <v>64.7</v>
      </c>
      <c r="F638" s="241"/>
      <c r="G638" s="242"/>
      <c r="H638" s="243"/>
      <c r="I638" s="237"/>
      <c r="J638" s="244"/>
      <c r="K638" s="237"/>
      <c r="M638" s="238" t="s">
        <v>862</v>
      </c>
      <c r="O638" s="226"/>
    </row>
    <row r="639" spans="1:80">
      <c r="A639" s="235"/>
      <c r="B639" s="239"/>
      <c r="C639" s="635" t="s">
        <v>863</v>
      </c>
      <c r="D639" s="636"/>
      <c r="E639" s="240">
        <v>157.52000000000001</v>
      </c>
      <c r="F639" s="241"/>
      <c r="G639" s="242"/>
      <c r="H639" s="243"/>
      <c r="I639" s="237"/>
      <c r="J639" s="244"/>
      <c r="K639" s="237"/>
      <c r="M639" s="238" t="s">
        <v>863</v>
      </c>
      <c r="O639" s="226"/>
    </row>
    <row r="640" spans="1:80" ht="33.75">
      <c r="A640" s="235"/>
      <c r="B640" s="239"/>
      <c r="C640" s="635" t="s">
        <v>864</v>
      </c>
      <c r="D640" s="636"/>
      <c r="E640" s="240">
        <v>151.9</v>
      </c>
      <c r="F640" s="241"/>
      <c r="G640" s="242"/>
      <c r="H640" s="243"/>
      <c r="I640" s="237"/>
      <c r="J640" s="244"/>
      <c r="K640" s="237"/>
      <c r="M640" s="238" t="s">
        <v>864</v>
      </c>
      <c r="O640" s="226"/>
    </row>
    <row r="641" spans="1:80">
      <c r="A641" s="235"/>
      <c r="B641" s="239"/>
      <c r="C641" s="635" t="s">
        <v>865</v>
      </c>
      <c r="D641" s="636"/>
      <c r="E641" s="240">
        <v>93.72</v>
      </c>
      <c r="F641" s="241"/>
      <c r="G641" s="242"/>
      <c r="H641" s="243"/>
      <c r="I641" s="237"/>
      <c r="J641" s="244"/>
      <c r="K641" s="237"/>
      <c r="M641" s="238" t="s">
        <v>865</v>
      </c>
      <c r="O641" s="226"/>
    </row>
    <row r="642" spans="1:80">
      <c r="A642" s="227">
        <v>165</v>
      </c>
      <c r="B642" s="228" t="s">
        <v>866</v>
      </c>
      <c r="C642" s="229" t="s">
        <v>867</v>
      </c>
      <c r="D642" s="230" t="s">
        <v>1492</v>
      </c>
      <c r="E642" s="231">
        <v>562.91</v>
      </c>
      <c r="F642" s="231"/>
      <c r="G642" s="232">
        <f>E642*F642</f>
        <v>0</v>
      </c>
      <c r="H642" s="233">
        <v>0</v>
      </c>
      <c r="I642" s="234">
        <f>E642*H642</f>
        <v>0</v>
      </c>
      <c r="J642" s="233">
        <v>0</v>
      </c>
      <c r="K642" s="234">
        <f>E642*J642</f>
        <v>0</v>
      </c>
      <c r="O642" s="226">
        <v>2</v>
      </c>
      <c r="AA642" s="199">
        <v>1</v>
      </c>
      <c r="AB642" s="199">
        <v>7</v>
      </c>
      <c r="AC642" s="199">
        <v>7</v>
      </c>
      <c r="AZ642" s="199">
        <v>2</v>
      </c>
      <c r="BA642" s="199">
        <f>IF(AZ642=1,G642,0)</f>
        <v>0</v>
      </c>
      <c r="BB642" s="199">
        <f>IF(AZ642=2,G642,0)</f>
        <v>0</v>
      </c>
      <c r="BC642" s="199">
        <f>IF(AZ642=3,G642,0)</f>
        <v>0</v>
      </c>
      <c r="BD642" s="199">
        <f>IF(AZ642=4,G642,0)</f>
        <v>0</v>
      </c>
      <c r="BE642" s="199">
        <f>IF(AZ642=5,G642,0)</f>
        <v>0</v>
      </c>
      <c r="CA642" s="226">
        <v>1</v>
      </c>
      <c r="CB642" s="226">
        <v>7</v>
      </c>
    </row>
    <row r="643" spans="1:80">
      <c r="A643" s="235"/>
      <c r="B643" s="239"/>
      <c r="C643" s="635" t="s">
        <v>859</v>
      </c>
      <c r="D643" s="636"/>
      <c r="E643" s="240">
        <v>0</v>
      </c>
      <c r="F643" s="241"/>
      <c r="G643" s="242"/>
      <c r="H643" s="243"/>
      <c r="I643" s="237"/>
      <c r="J643" s="244"/>
      <c r="K643" s="237"/>
      <c r="M643" s="238" t="s">
        <v>859</v>
      </c>
      <c r="O643" s="226"/>
    </row>
    <row r="644" spans="1:80">
      <c r="A644" s="235"/>
      <c r="B644" s="239"/>
      <c r="C644" s="635" t="s">
        <v>295</v>
      </c>
      <c r="D644" s="636"/>
      <c r="E644" s="240">
        <v>0</v>
      </c>
      <c r="F644" s="241"/>
      <c r="G644" s="242"/>
      <c r="H644" s="243"/>
      <c r="I644" s="237"/>
      <c r="J644" s="244"/>
      <c r="K644" s="237"/>
      <c r="M644" s="238" t="s">
        <v>295</v>
      </c>
      <c r="O644" s="226"/>
    </row>
    <row r="645" spans="1:80">
      <c r="A645" s="235"/>
      <c r="B645" s="239"/>
      <c r="C645" s="635" t="s">
        <v>868</v>
      </c>
      <c r="D645" s="636"/>
      <c r="E645" s="240">
        <v>95.07</v>
      </c>
      <c r="F645" s="241"/>
      <c r="G645" s="242"/>
      <c r="H645" s="243"/>
      <c r="I645" s="237"/>
      <c r="J645" s="244"/>
      <c r="K645" s="237"/>
      <c r="M645" s="238" t="s">
        <v>868</v>
      </c>
      <c r="O645" s="226"/>
    </row>
    <row r="646" spans="1:80">
      <c r="A646" s="235"/>
      <c r="B646" s="239"/>
      <c r="C646" s="635" t="s">
        <v>492</v>
      </c>
      <c r="D646" s="636"/>
      <c r="E646" s="240">
        <v>0</v>
      </c>
      <c r="F646" s="241"/>
      <c r="G646" s="242"/>
      <c r="H646" s="243"/>
      <c r="I646" s="237"/>
      <c r="J646" s="244"/>
      <c r="K646" s="237"/>
      <c r="M646" s="238" t="s">
        <v>492</v>
      </c>
      <c r="O646" s="226"/>
    </row>
    <row r="647" spans="1:80">
      <c r="A647" s="235"/>
      <c r="B647" s="239"/>
      <c r="C647" s="635" t="s">
        <v>862</v>
      </c>
      <c r="D647" s="636"/>
      <c r="E647" s="240">
        <v>64.7</v>
      </c>
      <c r="F647" s="241"/>
      <c r="G647" s="242"/>
      <c r="H647" s="243"/>
      <c r="I647" s="237"/>
      <c r="J647" s="244"/>
      <c r="K647" s="237"/>
      <c r="M647" s="238" t="s">
        <v>862</v>
      </c>
      <c r="O647" s="226"/>
    </row>
    <row r="648" spans="1:80">
      <c r="A648" s="235"/>
      <c r="B648" s="239"/>
      <c r="C648" s="635" t="s">
        <v>863</v>
      </c>
      <c r="D648" s="636"/>
      <c r="E648" s="240">
        <v>157.52000000000001</v>
      </c>
      <c r="F648" s="241"/>
      <c r="G648" s="242"/>
      <c r="H648" s="243"/>
      <c r="I648" s="237"/>
      <c r="J648" s="244"/>
      <c r="K648" s="237"/>
      <c r="M648" s="238" t="s">
        <v>863</v>
      </c>
      <c r="O648" s="226"/>
    </row>
    <row r="649" spans="1:80" ht="33.75">
      <c r="A649" s="235"/>
      <c r="B649" s="239"/>
      <c r="C649" s="635" t="s">
        <v>864</v>
      </c>
      <c r="D649" s="636"/>
      <c r="E649" s="240">
        <v>151.9</v>
      </c>
      <c r="F649" s="241"/>
      <c r="G649" s="242"/>
      <c r="H649" s="243"/>
      <c r="I649" s="237"/>
      <c r="J649" s="244"/>
      <c r="K649" s="237"/>
      <c r="M649" s="238" t="s">
        <v>864</v>
      </c>
      <c r="O649" s="226"/>
    </row>
    <row r="650" spans="1:80">
      <c r="A650" s="235"/>
      <c r="B650" s="239"/>
      <c r="C650" s="635" t="s">
        <v>865</v>
      </c>
      <c r="D650" s="636"/>
      <c r="E650" s="240">
        <v>93.72</v>
      </c>
      <c r="F650" s="241"/>
      <c r="G650" s="242"/>
      <c r="H650" s="243"/>
      <c r="I650" s="237"/>
      <c r="J650" s="244"/>
      <c r="K650" s="237"/>
      <c r="M650" s="238" t="s">
        <v>865</v>
      </c>
      <c r="O650" s="226"/>
    </row>
    <row r="651" spans="1:80">
      <c r="A651" s="227">
        <v>166</v>
      </c>
      <c r="B651" s="228" t="s">
        <v>869</v>
      </c>
      <c r="C651" s="229" t="s">
        <v>870</v>
      </c>
      <c r="D651" s="230" t="s">
        <v>1492</v>
      </c>
      <c r="E651" s="231">
        <v>44.85</v>
      </c>
      <c r="F651" s="231"/>
      <c r="G651" s="232">
        <f>E651*F651</f>
        <v>0</v>
      </c>
      <c r="H651" s="233">
        <v>2.3000000000000001E-4</v>
      </c>
      <c r="I651" s="234">
        <f>E651*H651</f>
        <v>1.03155E-2</v>
      </c>
      <c r="J651" s="233">
        <v>0</v>
      </c>
      <c r="K651" s="234">
        <f>E651*J651</f>
        <v>0</v>
      </c>
      <c r="O651" s="226">
        <v>2</v>
      </c>
      <c r="AA651" s="199">
        <v>1</v>
      </c>
      <c r="AB651" s="199">
        <v>7</v>
      </c>
      <c r="AC651" s="199">
        <v>7</v>
      </c>
      <c r="AZ651" s="199">
        <v>2</v>
      </c>
      <c r="BA651" s="199">
        <f>IF(AZ651=1,G651,0)</f>
        <v>0</v>
      </c>
      <c r="BB651" s="199">
        <f>IF(AZ651=2,G651,0)</f>
        <v>0</v>
      </c>
      <c r="BC651" s="199">
        <f>IF(AZ651=3,G651,0)</f>
        <v>0</v>
      </c>
      <c r="BD651" s="199">
        <f>IF(AZ651=4,G651,0)</f>
        <v>0</v>
      </c>
      <c r="BE651" s="199">
        <f>IF(AZ651=5,G651,0)</f>
        <v>0</v>
      </c>
      <c r="CA651" s="226">
        <v>1</v>
      </c>
      <c r="CB651" s="226">
        <v>7</v>
      </c>
    </row>
    <row r="652" spans="1:80" ht="22.5">
      <c r="A652" s="235"/>
      <c r="B652" s="239"/>
      <c r="C652" s="635" t="s">
        <v>2380</v>
      </c>
      <c r="D652" s="636"/>
      <c r="E652" s="240">
        <v>23.45</v>
      </c>
      <c r="F652" s="241"/>
      <c r="G652" s="242"/>
      <c r="H652" s="243"/>
      <c r="I652" s="237"/>
      <c r="J652" s="244"/>
      <c r="K652" s="237"/>
      <c r="M652" s="238" t="s">
        <v>2380</v>
      </c>
      <c r="O652" s="226"/>
    </row>
    <row r="653" spans="1:80">
      <c r="A653" s="235"/>
      <c r="B653" s="239"/>
      <c r="C653" s="635" t="s">
        <v>871</v>
      </c>
      <c r="D653" s="636"/>
      <c r="E653" s="240">
        <v>21.4</v>
      </c>
      <c r="F653" s="241"/>
      <c r="G653" s="242"/>
      <c r="H653" s="243"/>
      <c r="I653" s="237"/>
      <c r="J653" s="244"/>
      <c r="K653" s="237"/>
      <c r="M653" s="238" t="s">
        <v>871</v>
      </c>
      <c r="O653" s="226"/>
    </row>
    <row r="654" spans="1:80">
      <c r="A654" s="227">
        <v>167</v>
      </c>
      <c r="B654" s="228" t="s">
        <v>872</v>
      </c>
      <c r="C654" s="229" t="s">
        <v>873</v>
      </c>
      <c r="D654" s="230" t="s">
        <v>1492</v>
      </c>
      <c r="E654" s="231">
        <v>64.649000000000001</v>
      </c>
      <c r="F654" s="231"/>
      <c r="G654" s="232">
        <f>E654*F654</f>
        <v>0</v>
      </c>
      <c r="H654" s="233">
        <v>3.0000000000000001E-3</v>
      </c>
      <c r="I654" s="234">
        <f>E654*H654</f>
        <v>0.19394700000000001</v>
      </c>
      <c r="J654" s="233">
        <v>0</v>
      </c>
      <c r="K654" s="234">
        <f>E654*J654</f>
        <v>0</v>
      </c>
      <c r="O654" s="226">
        <v>2</v>
      </c>
      <c r="AA654" s="199">
        <v>1</v>
      </c>
      <c r="AB654" s="199">
        <v>7</v>
      </c>
      <c r="AC654" s="199">
        <v>7</v>
      </c>
      <c r="AZ654" s="199">
        <v>2</v>
      </c>
      <c r="BA654" s="199">
        <f>IF(AZ654=1,G654,0)</f>
        <v>0</v>
      </c>
      <c r="BB654" s="199">
        <f>IF(AZ654=2,G654,0)</f>
        <v>0</v>
      </c>
      <c r="BC654" s="199">
        <f>IF(AZ654=3,G654,0)</f>
        <v>0</v>
      </c>
      <c r="BD654" s="199">
        <f>IF(AZ654=4,G654,0)</f>
        <v>0</v>
      </c>
      <c r="BE654" s="199">
        <f>IF(AZ654=5,G654,0)</f>
        <v>0</v>
      </c>
      <c r="CA654" s="226">
        <v>1</v>
      </c>
      <c r="CB654" s="226">
        <v>7</v>
      </c>
    </row>
    <row r="655" spans="1:80" ht="22.5">
      <c r="A655" s="235"/>
      <c r="B655" s="239"/>
      <c r="C655" s="635" t="s">
        <v>874</v>
      </c>
      <c r="D655" s="636"/>
      <c r="E655" s="240">
        <v>64.649000000000001</v>
      </c>
      <c r="F655" s="241"/>
      <c r="G655" s="242"/>
      <c r="H655" s="243"/>
      <c r="I655" s="237"/>
      <c r="J655" s="244"/>
      <c r="K655" s="237"/>
      <c r="M655" s="238" t="s">
        <v>874</v>
      </c>
      <c r="O655" s="226"/>
    </row>
    <row r="656" spans="1:80">
      <c r="A656" s="227">
        <v>168</v>
      </c>
      <c r="B656" s="228" t="s">
        <v>875</v>
      </c>
      <c r="C656" s="229" t="s">
        <v>876</v>
      </c>
      <c r="D656" s="230" t="s">
        <v>1492</v>
      </c>
      <c r="E656" s="231">
        <v>701.95950000000005</v>
      </c>
      <c r="F656" s="231"/>
      <c r="G656" s="232">
        <f>E656*F656</f>
        <v>0</v>
      </c>
      <c r="H656" s="233">
        <v>0</v>
      </c>
      <c r="I656" s="234">
        <f>E656*H656</f>
        <v>0</v>
      </c>
      <c r="J656" s="233">
        <v>0</v>
      </c>
      <c r="K656" s="234">
        <f>E656*J656</f>
        <v>0</v>
      </c>
      <c r="O656" s="226">
        <v>2</v>
      </c>
      <c r="AA656" s="199">
        <v>1</v>
      </c>
      <c r="AB656" s="199">
        <v>7</v>
      </c>
      <c r="AC656" s="199">
        <v>7</v>
      </c>
      <c r="AZ656" s="199">
        <v>2</v>
      </c>
      <c r="BA656" s="199">
        <f>IF(AZ656=1,G656,0)</f>
        <v>0</v>
      </c>
      <c r="BB656" s="199">
        <f>IF(AZ656=2,G656,0)</f>
        <v>0</v>
      </c>
      <c r="BC656" s="199">
        <f>IF(AZ656=3,G656,0)</f>
        <v>0</v>
      </c>
      <c r="BD656" s="199">
        <f>IF(AZ656=4,G656,0)</f>
        <v>0</v>
      </c>
      <c r="BE656" s="199">
        <f>IF(AZ656=5,G656,0)</f>
        <v>0</v>
      </c>
      <c r="CA656" s="226">
        <v>1</v>
      </c>
      <c r="CB656" s="226">
        <v>7</v>
      </c>
    </row>
    <row r="657" spans="1:80" ht="33.75">
      <c r="A657" s="235"/>
      <c r="B657" s="239"/>
      <c r="C657" s="635" t="s">
        <v>877</v>
      </c>
      <c r="D657" s="636"/>
      <c r="E657" s="240">
        <v>344.11849999999998</v>
      </c>
      <c r="F657" s="241"/>
      <c r="G657" s="242"/>
      <c r="H657" s="243"/>
      <c r="I657" s="237"/>
      <c r="J657" s="244"/>
      <c r="K657" s="237"/>
      <c r="M657" s="238" t="s">
        <v>877</v>
      </c>
      <c r="O657" s="226"/>
    </row>
    <row r="658" spans="1:80" ht="22.5">
      <c r="A658" s="235"/>
      <c r="B658" s="239"/>
      <c r="C658" s="635" t="s">
        <v>878</v>
      </c>
      <c r="D658" s="636"/>
      <c r="E658" s="240">
        <v>11.0745</v>
      </c>
      <c r="F658" s="241"/>
      <c r="G658" s="242"/>
      <c r="H658" s="243"/>
      <c r="I658" s="237"/>
      <c r="J658" s="244"/>
      <c r="K658" s="237"/>
      <c r="M658" s="238" t="s">
        <v>878</v>
      </c>
      <c r="O658" s="226"/>
    </row>
    <row r="659" spans="1:80">
      <c r="A659" s="235"/>
      <c r="B659" s="239"/>
      <c r="C659" s="635" t="s">
        <v>879</v>
      </c>
      <c r="D659" s="636"/>
      <c r="E659" s="240">
        <v>-18.3</v>
      </c>
      <c r="F659" s="241"/>
      <c r="G659" s="242"/>
      <c r="H659" s="243"/>
      <c r="I659" s="237"/>
      <c r="J659" s="244"/>
      <c r="K659" s="237"/>
      <c r="M659" s="238" t="s">
        <v>879</v>
      </c>
      <c r="O659" s="226"/>
    </row>
    <row r="660" spans="1:80">
      <c r="A660" s="235"/>
      <c r="B660" s="239"/>
      <c r="C660" s="635" t="s">
        <v>880</v>
      </c>
      <c r="D660" s="636"/>
      <c r="E660" s="240">
        <v>33.200000000000003</v>
      </c>
      <c r="F660" s="241"/>
      <c r="G660" s="242"/>
      <c r="H660" s="243"/>
      <c r="I660" s="237"/>
      <c r="J660" s="244"/>
      <c r="K660" s="237"/>
      <c r="M660" s="238" t="s">
        <v>880</v>
      </c>
      <c r="O660" s="226"/>
    </row>
    <row r="661" spans="1:80" ht="45">
      <c r="A661" s="235"/>
      <c r="B661" s="239"/>
      <c r="C661" s="635" t="s">
        <v>881</v>
      </c>
      <c r="D661" s="636"/>
      <c r="E661" s="240">
        <v>384.00650000000002</v>
      </c>
      <c r="F661" s="241"/>
      <c r="G661" s="242"/>
      <c r="H661" s="243"/>
      <c r="I661" s="237"/>
      <c r="J661" s="244"/>
      <c r="K661" s="237"/>
      <c r="M661" s="238" t="s">
        <v>881</v>
      </c>
      <c r="O661" s="226"/>
    </row>
    <row r="662" spans="1:80" ht="22.5">
      <c r="A662" s="235"/>
      <c r="B662" s="239"/>
      <c r="C662" s="635" t="s">
        <v>882</v>
      </c>
      <c r="D662" s="636"/>
      <c r="E662" s="240">
        <v>-53.96</v>
      </c>
      <c r="F662" s="241"/>
      <c r="G662" s="242"/>
      <c r="H662" s="243"/>
      <c r="I662" s="237"/>
      <c r="J662" s="244"/>
      <c r="K662" s="237"/>
      <c r="M662" s="238" t="s">
        <v>882</v>
      </c>
      <c r="O662" s="226"/>
    </row>
    <row r="663" spans="1:80">
      <c r="A663" s="235"/>
      <c r="B663" s="239"/>
      <c r="C663" s="635" t="s">
        <v>883</v>
      </c>
      <c r="D663" s="636"/>
      <c r="E663" s="240">
        <v>1.82</v>
      </c>
      <c r="F663" s="241"/>
      <c r="G663" s="242"/>
      <c r="H663" s="243"/>
      <c r="I663" s="237"/>
      <c r="J663" s="244"/>
      <c r="K663" s="237"/>
      <c r="M663" s="238" t="s">
        <v>883</v>
      </c>
      <c r="O663" s="226"/>
    </row>
    <row r="664" spans="1:80">
      <c r="A664" s="227">
        <v>169</v>
      </c>
      <c r="B664" s="228" t="s">
        <v>884</v>
      </c>
      <c r="C664" s="229" t="s">
        <v>885</v>
      </c>
      <c r="D664" s="230" t="s">
        <v>1492</v>
      </c>
      <c r="E664" s="231">
        <v>973.68</v>
      </c>
      <c r="F664" s="231"/>
      <c r="G664" s="232">
        <f>E664*F664</f>
        <v>0</v>
      </c>
      <c r="H664" s="233">
        <v>1.0000000000000001E-5</v>
      </c>
      <c r="I664" s="234">
        <f>E664*H664</f>
        <v>9.7368000000000003E-3</v>
      </c>
      <c r="J664" s="233">
        <v>0</v>
      </c>
      <c r="K664" s="234">
        <f>E664*J664</f>
        <v>0</v>
      </c>
      <c r="O664" s="226">
        <v>2</v>
      </c>
      <c r="AA664" s="199">
        <v>1</v>
      </c>
      <c r="AB664" s="199">
        <v>7</v>
      </c>
      <c r="AC664" s="199">
        <v>7</v>
      </c>
      <c r="AZ664" s="199">
        <v>2</v>
      </c>
      <c r="BA664" s="199">
        <f>IF(AZ664=1,G664,0)</f>
        <v>0</v>
      </c>
      <c r="BB664" s="199">
        <f>IF(AZ664=2,G664,0)</f>
        <v>0</v>
      </c>
      <c r="BC664" s="199">
        <f>IF(AZ664=3,G664,0)</f>
        <v>0</v>
      </c>
      <c r="BD664" s="199">
        <f>IF(AZ664=4,G664,0)</f>
        <v>0</v>
      </c>
      <c r="BE664" s="199">
        <f>IF(AZ664=5,G664,0)</f>
        <v>0</v>
      </c>
      <c r="CA664" s="226">
        <v>1</v>
      </c>
      <c r="CB664" s="226">
        <v>7</v>
      </c>
    </row>
    <row r="665" spans="1:80">
      <c r="A665" s="235"/>
      <c r="B665" s="239"/>
      <c r="C665" s="635" t="s">
        <v>886</v>
      </c>
      <c r="D665" s="636"/>
      <c r="E665" s="240">
        <v>0</v>
      </c>
      <c r="F665" s="241"/>
      <c r="G665" s="242"/>
      <c r="H665" s="243"/>
      <c r="I665" s="237"/>
      <c r="J665" s="244"/>
      <c r="K665" s="237"/>
      <c r="M665" s="238" t="s">
        <v>886</v>
      </c>
      <c r="O665" s="226"/>
    </row>
    <row r="666" spans="1:80">
      <c r="A666" s="235"/>
      <c r="B666" s="239"/>
      <c r="C666" s="635" t="s">
        <v>295</v>
      </c>
      <c r="D666" s="636"/>
      <c r="E666" s="240">
        <v>0</v>
      </c>
      <c r="F666" s="241"/>
      <c r="G666" s="242"/>
      <c r="H666" s="243"/>
      <c r="I666" s="237"/>
      <c r="J666" s="244"/>
      <c r="K666" s="237"/>
      <c r="M666" s="238" t="s">
        <v>295</v>
      </c>
      <c r="O666" s="226"/>
    </row>
    <row r="667" spans="1:80">
      <c r="A667" s="235"/>
      <c r="B667" s="239"/>
      <c r="C667" s="635" t="s">
        <v>887</v>
      </c>
      <c r="D667" s="636"/>
      <c r="E667" s="240">
        <v>398.94</v>
      </c>
      <c r="F667" s="241"/>
      <c r="G667" s="242"/>
      <c r="H667" s="243"/>
      <c r="I667" s="237"/>
      <c r="J667" s="244"/>
      <c r="K667" s="237"/>
      <c r="M667" s="238" t="s">
        <v>887</v>
      </c>
      <c r="O667" s="226"/>
    </row>
    <row r="668" spans="1:80">
      <c r="A668" s="235"/>
      <c r="B668" s="239"/>
      <c r="C668" s="635" t="s">
        <v>2456</v>
      </c>
      <c r="D668" s="636"/>
      <c r="E668" s="240">
        <v>95.07</v>
      </c>
      <c r="F668" s="241"/>
      <c r="G668" s="242"/>
      <c r="H668" s="243"/>
      <c r="I668" s="237"/>
      <c r="J668" s="244"/>
      <c r="K668" s="237"/>
      <c r="M668" s="238" t="s">
        <v>2456</v>
      </c>
      <c r="O668" s="226"/>
    </row>
    <row r="669" spans="1:80">
      <c r="A669" s="235"/>
      <c r="B669" s="239"/>
      <c r="C669" s="635" t="s">
        <v>861</v>
      </c>
      <c r="D669" s="636"/>
      <c r="E669" s="240">
        <v>11.83</v>
      </c>
      <c r="F669" s="241"/>
      <c r="G669" s="242"/>
      <c r="H669" s="243"/>
      <c r="I669" s="237"/>
      <c r="J669" s="244"/>
      <c r="K669" s="237"/>
      <c r="M669" s="238" t="s">
        <v>861</v>
      </c>
      <c r="O669" s="226"/>
    </row>
    <row r="670" spans="1:80">
      <c r="A670" s="235"/>
      <c r="B670" s="239"/>
      <c r="C670" s="635" t="s">
        <v>492</v>
      </c>
      <c r="D670" s="636"/>
      <c r="E670" s="240">
        <v>0</v>
      </c>
      <c r="F670" s="241"/>
      <c r="G670" s="242"/>
      <c r="H670" s="243"/>
      <c r="I670" s="237"/>
      <c r="J670" s="244"/>
      <c r="K670" s="237"/>
      <c r="M670" s="238" t="s">
        <v>492</v>
      </c>
      <c r="O670" s="226"/>
    </row>
    <row r="671" spans="1:80">
      <c r="A671" s="235"/>
      <c r="B671" s="239"/>
      <c r="C671" s="635" t="s">
        <v>2458</v>
      </c>
      <c r="D671" s="636"/>
      <c r="E671" s="240">
        <v>64.7</v>
      </c>
      <c r="F671" s="241"/>
      <c r="G671" s="242"/>
      <c r="H671" s="243"/>
      <c r="I671" s="237"/>
      <c r="J671" s="244"/>
      <c r="K671" s="237"/>
      <c r="M671" s="238" t="s">
        <v>2458</v>
      </c>
      <c r="O671" s="226"/>
    </row>
    <row r="672" spans="1:80">
      <c r="A672" s="235"/>
      <c r="B672" s="239"/>
      <c r="C672" s="635" t="s">
        <v>2461</v>
      </c>
      <c r="D672" s="636"/>
      <c r="E672" s="240">
        <v>157.52000000000001</v>
      </c>
      <c r="F672" s="241"/>
      <c r="G672" s="242"/>
      <c r="H672" s="243"/>
      <c r="I672" s="237"/>
      <c r="J672" s="244"/>
      <c r="K672" s="237"/>
      <c r="M672" s="238" t="s">
        <v>2461</v>
      </c>
      <c r="O672" s="226"/>
    </row>
    <row r="673" spans="1:80">
      <c r="A673" s="235"/>
      <c r="B673" s="239"/>
      <c r="C673" s="635" t="s">
        <v>2576</v>
      </c>
      <c r="D673" s="636"/>
      <c r="E673" s="240">
        <v>245.62</v>
      </c>
      <c r="F673" s="241"/>
      <c r="G673" s="242"/>
      <c r="H673" s="243"/>
      <c r="I673" s="237"/>
      <c r="J673" s="244"/>
      <c r="K673" s="237"/>
      <c r="M673" s="238" t="s">
        <v>2576</v>
      </c>
      <c r="O673" s="226"/>
    </row>
    <row r="674" spans="1:80">
      <c r="A674" s="227">
        <v>170</v>
      </c>
      <c r="B674" s="228" t="s">
        <v>888</v>
      </c>
      <c r="C674" s="229" t="s">
        <v>889</v>
      </c>
      <c r="D674" s="230" t="s">
        <v>1522</v>
      </c>
      <c r="E674" s="231">
        <v>677.07500000000005</v>
      </c>
      <c r="F674" s="231"/>
      <c r="G674" s="232">
        <f>E674*F674</f>
        <v>0</v>
      </c>
      <c r="H674" s="233">
        <v>0</v>
      </c>
      <c r="I674" s="234">
        <f>E674*H674</f>
        <v>0</v>
      </c>
      <c r="J674" s="233">
        <v>0</v>
      </c>
      <c r="K674" s="234">
        <f>E674*J674</f>
        <v>0</v>
      </c>
      <c r="O674" s="226">
        <v>2</v>
      </c>
      <c r="AA674" s="199">
        <v>1</v>
      </c>
      <c r="AB674" s="199">
        <v>7</v>
      </c>
      <c r="AC674" s="199">
        <v>7</v>
      </c>
      <c r="AZ674" s="199">
        <v>2</v>
      </c>
      <c r="BA674" s="199">
        <f>IF(AZ674=1,G674,0)</f>
        <v>0</v>
      </c>
      <c r="BB674" s="199">
        <f>IF(AZ674=2,G674,0)</f>
        <v>0</v>
      </c>
      <c r="BC674" s="199">
        <f>IF(AZ674=3,G674,0)</f>
        <v>0</v>
      </c>
      <c r="BD674" s="199">
        <f>IF(AZ674=4,G674,0)</f>
        <v>0</v>
      </c>
      <c r="BE674" s="199">
        <f>IF(AZ674=5,G674,0)</f>
        <v>0</v>
      </c>
      <c r="CA674" s="226">
        <v>1</v>
      </c>
      <c r="CB674" s="226">
        <v>7</v>
      </c>
    </row>
    <row r="675" spans="1:80" ht="22.5">
      <c r="A675" s="235"/>
      <c r="B675" s="239"/>
      <c r="C675" s="635" t="s">
        <v>890</v>
      </c>
      <c r="D675" s="636"/>
      <c r="E675" s="240">
        <v>91.49</v>
      </c>
      <c r="F675" s="241"/>
      <c r="G675" s="242"/>
      <c r="H675" s="243"/>
      <c r="I675" s="237"/>
      <c r="J675" s="244"/>
      <c r="K675" s="237"/>
      <c r="M675" s="238" t="s">
        <v>890</v>
      </c>
      <c r="O675" s="226"/>
    </row>
    <row r="676" spans="1:80" ht="22.5">
      <c r="A676" s="235"/>
      <c r="B676" s="239"/>
      <c r="C676" s="635" t="s">
        <v>891</v>
      </c>
      <c r="D676" s="636"/>
      <c r="E676" s="240">
        <v>51.075000000000003</v>
      </c>
      <c r="F676" s="241"/>
      <c r="G676" s="242"/>
      <c r="H676" s="243"/>
      <c r="I676" s="237"/>
      <c r="J676" s="244"/>
      <c r="K676" s="237"/>
      <c r="M676" s="238" t="s">
        <v>891</v>
      </c>
      <c r="O676" s="226"/>
    </row>
    <row r="677" spans="1:80" ht="22.5">
      <c r="A677" s="235"/>
      <c r="B677" s="239"/>
      <c r="C677" s="635" t="s">
        <v>892</v>
      </c>
      <c r="D677" s="636"/>
      <c r="E677" s="240">
        <v>52.43</v>
      </c>
      <c r="F677" s="241"/>
      <c r="G677" s="242"/>
      <c r="H677" s="243"/>
      <c r="I677" s="237"/>
      <c r="J677" s="244"/>
      <c r="K677" s="237"/>
      <c r="M677" s="238" t="s">
        <v>892</v>
      </c>
      <c r="O677" s="226"/>
    </row>
    <row r="678" spans="1:80" ht="22.5">
      <c r="A678" s="235"/>
      <c r="B678" s="239"/>
      <c r="C678" s="635" t="s">
        <v>893</v>
      </c>
      <c r="D678" s="636"/>
      <c r="E678" s="240">
        <v>58.25</v>
      </c>
      <c r="F678" s="241"/>
      <c r="G678" s="242"/>
      <c r="H678" s="243"/>
      <c r="I678" s="237"/>
      <c r="J678" s="244"/>
      <c r="K678" s="237"/>
      <c r="M678" s="238" t="s">
        <v>893</v>
      </c>
      <c r="O678" s="226"/>
    </row>
    <row r="679" spans="1:80" ht="22.5">
      <c r="A679" s="235"/>
      <c r="B679" s="239"/>
      <c r="C679" s="635" t="s">
        <v>894</v>
      </c>
      <c r="D679" s="636"/>
      <c r="E679" s="240">
        <v>21.8</v>
      </c>
      <c r="F679" s="241"/>
      <c r="G679" s="242"/>
      <c r="H679" s="243"/>
      <c r="I679" s="237"/>
      <c r="J679" s="244"/>
      <c r="K679" s="237"/>
      <c r="M679" s="238" t="s">
        <v>894</v>
      </c>
      <c r="O679" s="226"/>
    </row>
    <row r="680" spans="1:80">
      <c r="A680" s="235"/>
      <c r="B680" s="239"/>
      <c r="C680" s="635" t="s">
        <v>895</v>
      </c>
      <c r="D680" s="636"/>
      <c r="E680" s="240">
        <v>32.35</v>
      </c>
      <c r="F680" s="241"/>
      <c r="G680" s="242"/>
      <c r="H680" s="243"/>
      <c r="I680" s="237"/>
      <c r="J680" s="244"/>
      <c r="K680" s="237"/>
      <c r="M680" s="238" t="s">
        <v>895</v>
      </c>
      <c r="O680" s="226"/>
    </row>
    <row r="681" spans="1:80">
      <c r="A681" s="235"/>
      <c r="B681" s="239"/>
      <c r="C681" s="635" t="s">
        <v>896</v>
      </c>
      <c r="D681" s="636"/>
      <c r="E681" s="240">
        <v>369.68</v>
      </c>
      <c r="F681" s="241"/>
      <c r="G681" s="242"/>
      <c r="H681" s="243"/>
      <c r="I681" s="237"/>
      <c r="J681" s="244"/>
      <c r="K681" s="237"/>
      <c r="M681" s="238" t="s">
        <v>896</v>
      </c>
      <c r="O681" s="226"/>
    </row>
    <row r="682" spans="1:80" ht="22.5">
      <c r="A682" s="227">
        <v>171</v>
      </c>
      <c r="B682" s="228" t="s">
        <v>897</v>
      </c>
      <c r="C682" s="229" t="s">
        <v>898</v>
      </c>
      <c r="D682" s="230" t="s">
        <v>1522</v>
      </c>
      <c r="E682" s="231">
        <v>80</v>
      </c>
      <c r="F682" s="231"/>
      <c r="G682" s="232">
        <f>E682*F682</f>
        <v>0</v>
      </c>
      <c r="H682" s="233">
        <v>2.5000000000000001E-4</v>
      </c>
      <c r="I682" s="234">
        <f>E682*H682</f>
        <v>0.02</v>
      </c>
      <c r="J682" s="233">
        <v>0</v>
      </c>
      <c r="K682" s="234">
        <f>E682*J682</f>
        <v>0</v>
      </c>
      <c r="O682" s="226">
        <v>2</v>
      </c>
      <c r="AA682" s="199">
        <v>1</v>
      </c>
      <c r="AB682" s="199">
        <v>7</v>
      </c>
      <c r="AC682" s="199">
        <v>7</v>
      </c>
      <c r="AZ682" s="199">
        <v>2</v>
      </c>
      <c r="BA682" s="199">
        <f>IF(AZ682=1,G682,0)</f>
        <v>0</v>
      </c>
      <c r="BB682" s="199">
        <f>IF(AZ682=2,G682,0)</f>
        <v>0</v>
      </c>
      <c r="BC682" s="199">
        <f>IF(AZ682=3,G682,0)</f>
        <v>0</v>
      </c>
      <c r="BD682" s="199">
        <f>IF(AZ682=4,G682,0)</f>
        <v>0</v>
      </c>
      <c r="BE682" s="199">
        <f>IF(AZ682=5,G682,0)</f>
        <v>0</v>
      </c>
      <c r="CA682" s="226">
        <v>1</v>
      </c>
      <c r="CB682" s="226">
        <v>7</v>
      </c>
    </row>
    <row r="683" spans="1:80">
      <c r="A683" s="235"/>
      <c r="B683" s="239"/>
      <c r="C683" s="635" t="s">
        <v>899</v>
      </c>
      <c r="D683" s="636"/>
      <c r="E683" s="240">
        <v>80</v>
      </c>
      <c r="F683" s="241"/>
      <c r="G683" s="242"/>
      <c r="H683" s="243"/>
      <c r="I683" s="237"/>
      <c r="J683" s="244"/>
      <c r="K683" s="237"/>
      <c r="M683" s="238" t="s">
        <v>899</v>
      </c>
      <c r="O683" s="226"/>
    </row>
    <row r="684" spans="1:80">
      <c r="A684" s="227">
        <v>172</v>
      </c>
      <c r="B684" s="228" t="s">
        <v>900</v>
      </c>
      <c r="C684" s="229" t="s">
        <v>901</v>
      </c>
      <c r="D684" s="230" t="s">
        <v>1496</v>
      </c>
      <c r="E684" s="231">
        <v>10</v>
      </c>
      <c r="F684" s="231"/>
      <c r="G684" s="232">
        <f>E684*F684</f>
        <v>0</v>
      </c>
      <c r="H684" s="233">
        <v>1.89E-3</v>
      </c>
      <c r="I684" s="234">
        <f>E684*H684</f>
        <v>1.89E-2</v>
      </c>
      <c r="J684" s="233">
        <v>0</v>
      </c>
      <c r="K684" s="234">
        <f>E684*J684</f>
        <v>0</v>
      </c>
      <c r="O684" s="226">
        <v>2</v>
      </c>
      <c r="AA684" s="199">
        <v>1</v>
      </c>
      <c r="AB684" s="199">
        <v>7</v>
      </c>
      <c r="AC684" s="199">
        <v>7</v>
      </c>
      <c r="AZ684" s="199">
        <v>2</v>
      </c>
      <c r="BA684" s="199">
        <f>IF(AZ684=1,G684,0)</f>
        <v>0</v>
      </c>
      <c r="BB684" s="199">
        <f>IF(AZ684=2,G684,0)</f>
        <v>0</v>
      </c>
      <c r="BC684" s="199">
        <f>IF(AZ684=3,G684,0)</f>
        <v>0</v>
      </c>
      <c r="BD684" s="199">
        <f>IF(AZ684=4,G684,0)</f>
        <v>0</v>
      </c>
      <c r="BE684" s="199">
        <f>IF(AZ684=5,G684,0)</f>
        <v>0</v>
      </c>
      <c r="CA684" s="226">
        <v>1</v>
      </c>
      <c r="CB684" s="226">
        <v>7</v>
      </c>
    </row>
    <row r="685" spans="1:80">
      <c r="A685" s="235"/>
      <c r="B685" s="239"/>
      <c r="C685" s="635" t="s">
        <v>902</v>
      </c>
      <c r="D685" s="636"/>
      <c r="E685" s="240">
        <v>10</v>
      </c>
      <c r="F685" s="241"/>
      <c r="G685" s="242"/>
      <c r="H685" s="243"/>
      <c r="I685" s="237"/>
      <c r="J685" s="244"/>
      <c r="K685" s="237"/>
      <c r="M685" s="238" t="s">
        <v>902</v>
      </c>
      <c r="O685" s="226"/>
    </row>
    <row r="686" spans="1:80">
      <c r="A686" s="227">
        <v>173</v>
      </c>
      <c r="B686" s="228" t="s">
        <v>903</v>
      </c>
      <c r="C686" s="229" t="s">
        <v>904</v>
      </c>
      <c r="D686" s="230" t="s">
        <v>1496</v>
      </c>
      <c r="E686" s="231">
        <v>10</v>
      </c>
      <c r="F686" s="231"/>
      <c r="G686" s="232">
        <f>E686*F686</f>
        <v>0</v>
      </c>
      <c r="H686" s="233">
        <v>2.4599999999999999E-3</v>
      </c>
      <c r="I686" s="234">
        <f>E686*H686</f>
        <v>2.46E-2</v>
      </c>
      <c r="J686" s="233">
        <v>0</v>
      </c>
      <c r="K686" s="234">
        <f>E686*J686</f>
        <v>0</v>
      </c>
      <c r="O686" s="226">
        <v>2</v>
      </c>
      <c r="AA686" s="199">
        <v>1</v>
      </c>
      <c r="AB686" s="199">
        <v>7</v>
      </c>
      <c r="AC686" s="199">
        <v>7</v>
      </c>
      <c r="AZ686" s="199">
        <v>2</v>
      </c>
      <c r="BA686" s="199">
        <f>IF(AZ686=1,G686,0)</f>
        <v>0</v>
      </c>
      <c r="BB686" s="199">
        <f>IF(AZ686=2,G686,0)</f>
        <v>0</v>
      </c>
      <c r="BC686" s="199">
        <f>IF(AZ686=3,G686,0)</f>
        <v>0</v>
      </c>
      <c r="BD686" s="199">
        <f>IF(AZ686=4,G686,0)</f>
        <v>0</v>
      </c>
      <c r="BE686" s="199">
        <f>IF(AZ686=5,G686,0)</f>
        <v>0</v>
      </c>
      <c r="CA686" s="226">
        <v>1</v>
      </c>
      <c r="CB686" s="226">
        <v>7</v>
      </c>
    </row>
    <row r="687" spans="1:80">
      <c r="A687" s="235"/>
      <c r="B687" s="239"/>
      <c r="C687" s="635" t="s">
        <v>902</v>
      </c>
      <c r="D687" s="636"/>
      <c r="E687" s="240">
        <v>10</v>
      </c>
      <c r="F687" s="241"/>
      <c r="G687" s="242"/>
      <c r="H687" s="243"/>
      <c r="I687" s="237"/>
      <c r="J687" s="244"/>
      <c r="K687" s="237"/>
      <c r="M687" s="238" t="s">
        <v>902</v>
      </c>
      <c r="O687" s="226"/>
    </row>
    <row r="688" spans="1:80">
      <c r="A688" s="227">
        <v>174</v>
      </c>
      <c r="B688" s="228" t="s">
        <v>905</v>
      </c>
      <c r="C688" s="229" t="s">
        <v>906</v>
      </c>
      <c r="D688" s="230" t="s">
        <v>1492</v>
      </c>
      <c r="E688" s="231">
        <v>954.39359999999999</v>
      </c>
      <c r="F688" s="231"/>
      <c r="G688" s="232">
        <f>E688*F688</f>
        <v>0</v>
      </c>
      <c r="H688" s="233">
        <v>1.7000000000000001E-4</v>
      </c>
      <c r="I688" s="234">
        <f>E688*H688</f>
        <v>0.16224691200000002</v>
      </c>
      <c r="J688" s="233"/>
      <c r="K688" s="234">
        <f>E688*J688</f>
        <v>0</v>
      </c>
      <c r="O688" s="226">
        <v>2</v>
      </c>
      <c r="AA688" s="199">
        <v>3</v>
      </c>
      <c r="AB688" s="199">
        <v>7</v>
      </c>
      <c r="AC688" s="199" t="s">
        <v>905</v>
      </c>
      <c r="AZ688" s="199">
        <v>2</v>
      </c>
      <c r="BA688" s="199">
        <f>IF(AZ688=1,G688,0)</f>
        <v>0</v>
      </c>
      <c r="BB688" s="199">
        <f>IF(AZ688=2,G688,0)</f>
        <v>0</v>
      </c>
      <c r="BC688" s="199">
        <f>IF(AZ688=3,G688,0)</f>
        <v>0</v>
      </c>
      <c r="BD688" s="199">
        <f>IF(AZ688=4,G688,0)</f>
        <v>0</v>
      </c>
      <c r="BE688" s="199">
        <f>IF(AZ688=5,G688,0)</f>
        <v>0</v>
      </c>
      <c r="CA688" s="226">
        <v>3</v>
      </c>
      <c r="CB688" s="226">
        <v>7</v>
      </c>
    </row>
    <row r="689" spans="1:80">
      <c r="A689" s="235"/>
      <c r="B689" s="239"/>
      <c r="C689" s="635" t="s">
        <v>492</v>
      </c>
      <c r="D689" s="636"/>
      <c r="E689" s="240">
        <v>0</v>
      </c>
      <c r="F689" s="241"/>
      <c r="G689" s="242"/>
      <c r="H689" s="243"/>
      <c r="I689" s="237"/>
      <c r="J689" s="244"/>
      <c r="K689" s="237"/>
      <c r="M689" s="238" t="s">
        <v>492</v>
      </c>
      <c r="O689" s="226"/>
    </row>
    <row r="690" spans="1:80">
      <c r="A690" s="235"/>
      <c r="B690" s="239"/>
      <c r="C690" s="635" t="s">
        <v>907</v>
      </c>
      <c r="D690" s="636"/>
      <c r="E690" s="240">
        <v>131.988</v>
      </c>
      <c r="F690" s="241"/>
      <c r="G690" s="242"/>
      <c r="H690" s="243"/>
      <c r="I690" s="237"/>
      <c r="J690" s="244"/>
      <c r="K690" s="237"/>
      <c r="M690" s="238" t="s">
        <v>907</v>
      </c>
      <c r="O690" s="226"/>
    </row>
    <row r="691" spans="1:80">
      <c r="A691" s="235"/>
      <c r="B691" s="239"/>
      <c r="C691" s="635" t="s">
        <v>908</v>
      </c>
      <c r="D691" s="636"/>
      <c r="E691" s="240">
        <v>321.3408</v>
      </c>
      <c r="F691" s="241"/>
      <c r="G691" s="242"/>
      <c r="H691" s="243"/>
      <c r="I691" s="237"/>
      <c r="J691" s="244"/>
      <c r="K691" s="237"/>
      <c r="M691" s="238" t="s">
        <v>908</v>
      </c>
      <c r="O691" s="226"/>
    </row>
    <row r="692" spans="1:80">
      <c r="A692" s="235"/>
      <c r="B692" s="239"/>
      <c r="C692" s="635" t="s">
        <v>909</v>
      </c>
      <c r="D692" s="636"/>
      <c r="E692" s="240">
        <v>501.06479999999999</v>
      </c>
      <c r="F692" s="241"/>
      <c r="G692" s="242"/>
      <c r="H692" s="243"/>
      <c r="I692" s="237"/>
      <c r="J692" s="244"/>
      <c r="K692" s="237"/>
      <c r="M692" s="238" t="s">
        <v>909</v>
      </c>
      <c r="O692" s="226"/>
    </row>
    <row r="693" spans="1:80">
      <c r="A693" s="227">
        <v>175</v>
      </c>
      <c r="B693" s="228" t="s">
        <v>910</v>
      </c>
      <c r="C693" s="229" t="s">
        <v>911</v>
      </c>
      <c r="D693" s="230" t="s">
        <v>1526</v>
      </c>
      <c r="E693" s="231">
        <v>0.21829999999999999</v>
      </c>
      <c r="F693" s="231"/>
      <c r="G693" s="232">
        <f>E693*F693</f>
        <v>0</v>
      </c>
      <c r="H693" s="233">
        <v>3.2000000000000001E-2</v>
      </c>
      <c r="I693" s="234">
        <f>E693*H693</f>
        <v>6.9855999999999998E-3</v>
      </c>
      <c r="J693" s="233"/>
      <c r="K693" s="234">
        <f>E693*J693</f>
        <v>0</v>
      </c>
      <c r="O693" s="226">
        <v>2</v>
      </c>
      <c r="AA693" s="199">
        <v>3</v>
      </c>
      <c r="AB693" s="199">
        <v>7</v>
      </c>
      <c r="AC693" s="199">
        <v>28375431</v>
      </c>
      <c r="AZ693" s="199">
        <v>2</v>
      </c>
      <c r="BA693" s="199">
        <f>IF(AZ693=1,G693,0)</f>
        <v>0</v>
      </c>
      <c r="BB693" s="199">
        <f>IF(AZ693=2,G693,0)</f>
        <v>0</v>
      </c>
      <c r="BC693" s="199">
        <f>IF(AZ693=3,G693,0)</f>
        <v>0</v>
      </c>
      <c r="BD693" s="199">
        <f>IF(AZ693=4,G693,0)</f>
        <v>0</v>
      </c>
      <c r="BE693" s="199">
        <f>IF(AZ693=5,G693,0)</f>
        <v>0</v>
      </c>
      <c r="CA693" s="226">
        <v>3</v>
      </c>
      <c r="CB693" s="226">
        <v>7</v>
      </c>
    </row>
    <row r="694" spans="1:80" ht="22.5">
      <c r="A694" s="235"/>
      <c r="B694" s="239"/>
      <c r="C694" s="635" t="s">
        <v>912</v>
      </c>
      <c r="D694" s="636"/>
      <c r="E694" s="240">
        <v>0.21829999999999999</v>
      </c>
      <c r="F694" s="241"/>
      <c r="G694" s="242"/>
      <c r="H694" s="243"/>
      <c r="I694" s="237"/>
      <c r="J694" s="244"/>
      <c r="K694" s="237"/>
      <c r="M694" s="238" t="s">
        <v>912</v>
      </c>
      <c r="O694" s="226"/>
    </row>
    <row r="695" spans="1:80" ht="22.5">
      <c r="A695" s="227">
        <v>176</v>
      </c>
      <c r="B695" s="228" t="s">
        <v>913</v>
      </c>
      <c r="C695" s="229" t="s">
        <v>914</v>
      </c>
      <c r="D695" s="230" t="s">
        <v>1526</v>
      </c>
      <c r="E695" s="231">
        <v>172.13990000000001</v>
      </c>
      <c r="F695" s="231"/>
      <c r="G695" s="232">
        <f>E695*F695</f>
        <v>0</v>
      </c>
      <c r="H695" s="233">
        <v>0.02</v>
      </c>
      <c r="I695" s="234">
        <f>E695*H695</f>
        <v>3.4427980000000002</v>
      </c>
      <c r="J695" s="233"/>
      <c r="K695" s="234">
        <f>E695*J695</f>
        <v>0</v>
      </c>
      <c r="O695" s="226">
        <v>2</v>
      </c>
      <c r="AA695" s="199">
        <v>3</v>
      </c>
      <c r="AB695" s="199">
        <v>7</v>
      </c>
      <c r="AC695" s="199">
        <v>28375704</v>
      </c>
      <c r="AZ695" s="199">
        <v>2</v>
      </c>
      <c r="BA695" s="199">
        <f>IF(AZ695=1,G695,0)</f>
        <v>0</v>
      </c>
      <c r="BB695" s="199">
        <f>IF(AZ695=2,G695,0)</f>
        <v>0</v>
      </c>
      <c r="BC695" s="199">
        <f>IF(AZ695=3,G695,0)</f>
        <v>0</v>
      </c>
      <c r="BD695" s="199">
        <f>IF(AZ695=4,G695,0)</f>
        <v>0</v>
      </c>
      <c r="BE695" s="199">
        <f>IF(AZ695=5,G695,0)</f>
        <v>0</v>
      </c>
      <c r="CA695" s="226">
        <v>3</v>
      </c>
      <c r="CB695" s="226">
        <v>7</v>
      </c>
    </row>
    <row r="696" spans="1:80">
      <c r="A696" s="235"/>
      <c r="B696" s="239"/>
      <c r="C696" s="635" t="s">
        <v>492</v>
      </c>
      <c r="D696" s="636"/>
      <c r="E696" s="240">
        <v>0</v>
      </c>
      <c r="F696" s="241"/>
      <c r="G696" s="242"/>
      <c r="H696" s="243"/>
      <c r="I696" s="237"/>
      <c r="J696" s="244"/>
      <c r="K696" s="237"/>
      <c r="M696" s="238" t="s">
        <v>492</v>
      </c>
      <c r="O696" s="226"/>
    </row>
    <row r="697" spans="1:80">
      <c r="A697" s="235"/>
      <c r="B697" s="239"/>
      <c r="C697" s="635" t="s">
        <v>915</v>
      </c>
      <c r="D697" s="636"/>
      <c r="E697" s="240">
        <v>3.2997000000000001</v>
      </c>
      <c r="F697" s="241"/>
      <c r="G697" s="242"/>
      <c r="H697" s="243"/>
      <c r="I697" s="237"/>
      <c r="J697" s="244"/>
      <c r="K697" s="237"/>
      <c r="M697" s="238" t="s">
        <v>915</v>
      </c>
      <c r="O697" s="226"/>
    </row>
    <row r="698" spans="1:80">
      <c r="A698" s="235"/>
      <c r="B698" s="239"/>
      <c r="C698" s="635" t="s">
        <v>916</v>
      </c>
      <c r="D698" s="636"/>
      <c r="E698" s="240">
        <v>8.0335000000000001</v>
      </c>
      <c r="F698" s="241"/>
      <c r="G698" s="242"/>
      <c r="H698" s="243"/>
      <c r="I698" s="237"/>
      <c r="J698" s="244"/>
      <c r="K698" s="237"/>
      <c r="M698" s="238" t="s">
        <v>916</v>
      </c>
      <c r="O698" s="226"/>
    </row>
    <row r="699" spans="1:80">
      <c r="A699" s="235"/>
      <c r="B699" s="239"/>
      <c r="C699" s="635" t="s">
        <v>917</v>
      </c>
      <c r="D699" s="636"/>
      <c r="E699" s="240">
        <v>10.0213</v>
      </c>
      <c r="F699" s="241"/>
      <c r="G699" s="242"/>
      <c r="H699" s="243"/>
      <c r="I699" s="237"/>
      <c r="J699" s="244"/>
      <c r="K699" s="237"/>
      <c r="M699" s="238" t="s">
        <v>917</v>
      </c>
      <c r="O699" s="226"/>
    </row>
    <row r="700" spans="1:80">
      <c r="A700" s="235"/>
      <c r="B700" s="239"/>
      <c r="C700" s="635" t="s">
        <v>918</v>
      </c>
      <c r="D700" s="636"/>
      <c r="E700" s="240">
        <v>148.39349999999999</v>
      </c>
      <c r="F700" s="241"/>
      <c r="G700" s="242"/>
      <c r="H700" s="243"/>
      <c r="I700" s="237"/>
      <c r="J700" s="244"/>
      <c r="K700" s="237"/>
      <c r="M700" s="238" t="s">
        <v>918</v>
      </c>
      <c r="O700" s="226"/>
    </row>
    <row r="701" spans="1:80">
      <c r="A701" s="235"/>
      <c r="B701" s="239"/>
      <c r="C701" s="635" t="s">
        <v>919</v>
      </c>
      <c r="D701" s="636"/>
      <c r="E701" s="240">
        <v>2.3919000000000001</v>
      </c>
      <c r="F701" s="241"/>
      <c r="G701" s="242"/>
      <c r="H701" s="243"/>
      <c r="I701" s="237"/>
      <c r="J701" s="244"/>
      <c r="K701" s="237"/>
      <c r="M701" s="238" t="s">
        <v>919</v>
      </c>
      <c r="O701" s="226"/>
    </row>
    <row r="702" spans="1:80" ht="22.5">
      <c r="A702" s="227">
        <v>177</v>
      </c>
      <c r="B702" s="228" t="s">
        <v>920</v>
      </c>
      <c r="C702" s="229" t="s">
        <v>921</v>
      </c>
      <c r="D702" s="230" t="s">
        <v>1526</v>
      </c>
      <c r="E702" s="231">
        <v>15.5154</v>
      </c>
      <c r="F702" s="231"/>
      <c r="G702" s="232">
        <f>E702*F702</f>
        <v>0</v>
      </c>
      <c r="H702" s="233">
        <v>2.1000000000000001E-2</v>
      </c>
      <c r="I702" s="234">
        <f>E702*H702</f>
        <v>0.32582339999999999</v>
      </c>
      <c r="J702" s="233"/>
      <c r="K702" s="234">
        <f>E702*J702</f>
        <v>0</v>
      </c>
      <c r="O702" s="226">
        <v>2</v>
      </c>
      <c r="AA702" s="199">
        <v>3</v>
      </c>
      <c r="AB702" s="199">
        <v>7</v>
      </c>
      <c r="AC702" s="199">
        <v>28375767</v>
      </c>
      <c r="AZ702" s="199">
        <v>2</v>
      </c>
      <c r="BA702" s="199">
        <f>IF(AZ702=1,G702,0)</f>
        <v>0</v>
      </c>
      <c r="BB702" s="199">
        <f>IF(AZ702=2,G702,0)</f>
        <v>0</v>
      </c>
      <c r="BC702" s="199">
        <f>IF(AZ702=3,G702,0)</f>
        <v>0</v>
      </c>
      <c r="BD702" s="199">
        <f>IF(AZ702=4,G702,0)</f>
        <v>0</v>
      </c>
      <c r="BE702" s="199">
        <f>IF(AZ702=5,G702,0)</f>
        <v>0</v>
      </c>
      <c r="CA702" s="226">
        <v>3</v>
      </c>
      <c r="CB702" s="226">
        <v>7</v>
      </c>
    </row>
    <row r="703" spans="1:80">
      <c r="A703" s="235"/>
      <c r="B703" s="239"/>
      <c r="C703" s="635" t="s">
        <v>922</v>
      </c>
      <c r="D703" s="636"/>
      <c r="E703" s="240">
        <v>0</v>
      </c>
      <c r="F703" s="241"/>
      <c r="G703" s="242"/>
      <c r="H703" s="243"/>
      <c r="I703" s="237"/>
      <c r="J703" s="244"/>
      <c r="K703" s="237"/>
      <c r="M703" s="238" t="s">
        <v>922</v>
      </c>
      <c r="O703" s="226"/>
    </row>
    <row r="704" spans="1:80">
      <c r="A704" s="235"/>
      <c r="B704" s="239"/>
      <c r="C704" s="635" t="s">
        <v>295</v>
      </c>
      <c r="D704" s="636"/>
      <c r="E704" s="240">
        <v>0</v>
      </c>
      <c r="F704" s="241"/>
      <c r="G704" s="242"/>
      <c r="H704" s="243"/>
      <c r="I704" s="237"/>
      <c r="J704" s="244"/>
      <c r="K704" s="237"/>
      <c r="M704" s="238" t="s">
        <v>295</v>
      </c>
      <c r="O704" s="226"/>
    </row>
    <row r="705" spans="1:80">
      <c r="A705" s="235"/>
      <c r="B705" s="239"/>
      <c r="C705" s="635" t="s">
        <v>923</v>
      </c>
      <c r="D705" s="636"/>
      <c r="E705" s="240">
        <v>15.5154</v>
      </c>
      <c r="F705" s="241"/>
      <c r="G705" s="242"/>
      <c r="H705" s="243"/>
      <c r="I705" s="237"/>
      <c r="J705" s="244"/>
      <c r="K705" s="237"/>
      <c r="M705" s="238" t="s">
        <v>923</v>
      </c>
      <c r="O705" s="226"/>
    </row>
    <row r="706" spans="1:80">
      <c r="A706" s="227">
        <v>178</v>
      </c>
      <c r="B706" s="228" t="s">
        <v>924</v>
      </c>
      <c r="C706" s="229" t="s">
        <v>925</v>
      </c>
      <c r="D706" s="230" t="s">
        <v>1492</v>
      </c>
      <c r="E706" s="231">
        <v>418.98540000000003</v>
      </c>
      <c r="F706" s="231"/>
      <c r="G706" s="232">
        <f>E706*F706</f>
        <v>0</v>
      </c>
      <c r="H706" s="233">
        <v>2.8E-3</v>
      </c>
      <c r="I706" s="234">
        <f>E706*H706</f>
        <v>1.17315912</v>
      </c>
      <c r="J706" s="233"/>
      <c r="K706" s="234">
        <f>E706*J706</f>
        <v>0</v>
      </c>
      <c r="O706" s="226">
        <v>2</v>
      </c>
      <c r="AA706" s="199">
        <v>3</v>
      </c>
      <c r="AB706" s="199">
        <v>7</v>
      </c>
      <c r="AC706" s="199">
        <v>283763195</v>
      </c>
      <c r="AZ706" s="199">
        <v>2</v>
      </c>
      <c r="BA706" s="199">
        <f>IF(AZ706=1,G706,0)</f>
        <v>0</v>
      </c>
      <c r="BB706" s="199">
        <f>IF(AZ706=2,G706,0)</f>
        <v>0</v>
      </c>
      <c r="BC706" s="199">
        <f>IF(AZ706=3,G706,0)</f>
        <v>0</v>
      </c>
      <c r="BD706" s="199">
        <f>IF(AZ706=4,G706,0)</f>
        <v>0</v>
      </c>
      <c r="BE706" s="199">
        <f>IF(AZ706=5,G706,0)</f>
        <v>0</v>
      </c>
      <c r="CA706" s="226">
        <v>3</v>
      </c>
      <c r="CB706" s="226">
        <v>7</v>
      </c>
    </row>
    <row r="707" spans="1:80">
      <c r="A707" s="235"/>
      <c r="B707" s="239"/>
      <c r="C707" s="635" t="s">
        <v>922</v>
      </c>
      <c r="D707" s="636"/>
      <c r="E707" s="240">
        <v>0</v>
      </c>
      <c r="F707" s="241"/>
      <c r="G707" s="242"/>
      <c r="H707" s="243"/>
      <c r="I707" s="237"/>
      <c r="J707" s="244"/>
      <c r="K707" s="237"/>
      <c r="M707" s="238" t="s">
        <v>922</v>
      </c>
      <c r="O707" s="226"/>
    </row>
    <row r="708" spans="1:80">
      <c r="A708" s="235"/>
      <c r="B708" s="239"/>
      <c r="C708" s="635" t="s">
        <v>295</v>
      </c>
      <c r="D708" s="636"/>
      <c r="E708" s="240">
        <v>0</v>
      </c>
      <c r="F708" s="241"/>
      <c r="G708" s="242"/>
      <c r="H708" s="243"/>
      <c r="I708" s="237"/>
      <c r="J708" s="244"/>
      <c r="K708" s="237"/>
      <c r="M708" s="238" t="s">
        <v>295</v>
      </c>
      <c r="O708" s="226"/>
    </row>
    <row r="709" spans="1:80">
      <c r="A709" s="235"/>
      <c r="B709" s="239"/>
      <c r="C709" s="635" t="s">
        <v>926</v>
      </c>
      <c r="D709" s="636"/>
      <c r="E709" s="240">
        <v>406.91879999999998</v>
      </c>
      <c r="F709" s="241"/>
      <c r="G709" s="242"/>
      <c r="H709" s="243"/>
      <c r="I709" s="237"/>
      <c r="J709" s="244"/>
      <c r="K709" s="237"/>
      <c r="M709" s="238" t="s">
        <v>926</v>
      </c>
      <c r="O709" s="226"/>
    </row>
    <row r="710" spans="1:80">
      <c r="A710" s="235"/>
      <c r="B710" s="239"/>
      <c r="C710" s="635" t="s">
        <v>927</v>
      </c>
      <c r="D710" s="636"/>
      <c r="E710" s="240">
        <v>12.066599999999999</v>
      </c>
      <c r="F710" s="241"/>
      <c r="G710" s="242"/>
      <c r="H710" s="243"/>
      <c r="I710" s="237"/>
      <c r="J710" s="244"/>
      <c r="K710" s="237"/>
      <c r="M710" s="238" t="s">
        <v>927</v>
      </c>
      <c r="O710" s="226"/>
    </row>
    <row r="711" spans="1:80">
      <c r="A711" s="227">
        <v>179</v>
      </c>
      <c r="B711" s="228" t="s">
        <v>928</v>
      </c>
      <c r="C711" s="229" t="s">
        <v>929</v>
      </c>
      <c r="D711" s="230" t="s">
        <v>1496</v>
      </c>
      <c r="E711" s="231">
        <v>4227</v>
      </c>
      <c r="F711" s="231"/>
      <c r="G711" s="232">
        <f>E711*F711</f>
        <v>0</v>
      </c>
      <c r="H711" s="233">
        <v>0</v>
      </c>
      <c r="I711" s="234">
        <f>E711*H711</f>
        <v>0</v>
      </c>
      <c r="J711" s="233"/>
      <c r="K711" s="234">
        <f>E711*J711</f>
        <v>0</v>
      </c>
      <c r="O711" s="226">
        <v>2</v>
      </c>
      <c r="AA711" s="199">
        <v>3</v>
      </c>
      <c r="AB711" s="199">
        <v>7</v>
      </c>
      <c r="AC711" s="199" t="s">
        <v>928</v>
      </c>
      <c r="AZ711" s="199">
        <v>2</v>
      </c>
      <c r="BA711" s="199">
        <f>IF(AZ711=1,G711,0)</f>
        <v>0</v>
      </c>
      <c r="BB711" s="199">
        <f>IF(AZ711=2,G711,0)</f>
        <v>0</v>
      </c>
      <c r="BC711" s="199">
        <f>IF(AZ711=3,G711,0)</f>
        <v>0</v>
      </c>
      <c r="BD711" s="199">
        <f>IF(AZ711=4,G711,0)</f>
        <v>0</v>
      </c>
      <c r="BE711" s="199">
        <f>IF(AZ711=5,G711,0)</f>
        <v>0</v>
      </c>
      <c r="CA711" s="226">
        <v>3</v>
      </c>
      <c r="CB711" s="226">
        <v>7</v>
      </c>
    </row>
    <row r="712" spans="1:80" ht="22.5">
      <c r="A712" s="235"/>
      <c r="B712" s="239"/>
      <c r="C712" s="635" t="s">
        <v>930</v>
      </c>
      <c r="D712" s="636"/>
      <c r="E712" s="240">
        <v>2230</v>
      </c>
      <c r="F712" s="241"/>
      <c r="G712" s="242"/>
      <c r="H712" s="243"/>
      <c r="I712" s="237"/>
      <c r="J712" s="244"/>
      <c r="K712" s="237"/>
      <c r="M712" s="238" t="s">
        <v>930</v>
      </c>
      <c r="O712" s="226"/>
    </row>
    <row r="713" spans="1:80" ht="22.5">
      <c r="A713" s="235"/>
      <c r="B713" s="239"/>
      <c r="C713" s="635" t="s">
        <v>931</v>
      </c>
      <c r="D713" s="636"/>
      <c r="E713" s="240">
        <v>1985</v>
      </c>
      <c r="F713" s="241"/>
      <c r="G713" s="242"/>
      <c r="H713" s="243"/>
      <c r="I713" s="237"/>
      <c r="J713" s="244"/>
      <c r="K713" s="237"/>
      <c r="M713" s="238" t="s">
        <v>931</v>
      </c>
      <c r="O713" s="226"/>
    </row>
    <row r="714" spans="1:80" ht="22.5">
      <c r="A714" s="235"/>
      <c r="B714" s="239"/>
      <c r="C714" s="635" t="s">
        <v>932</v>
      </c>
      <c r="D714" s="636"/>
      <c r="E714" s="240">
        <v>12</v>
      </c>
      <c r="F714" s="241"/>
      <c r="G714" s="242"/>
      <c r="H714" s="243"/>
      <c r="I714" s="237"/>
      <c r="J714" s="244"/>
      <c r="K714" s="237"/>
      <c r="M714" s="238" t="s">
        <v>932</v>
      </c>
      <c r="O714" s="226"/>
    </row>
    <row r="715" spans="1:80">
      <c r="A715" s="227">
        <v>180</v>
      </c>
      <c r="B715" s="228" t="s">
        <v>933</v>
      </c>
      <c r="C715" s="229" t="s">
        <v>934</v>
      </c>
      <c r="D715" s="230" t="s">
        <v>87</v>
      </c>
      <c r="E715" s="231">
        <v>2808.558</v>
      </c>
      <c r="F715" s="231"/>
      <c r="G715" s="232">
        <f>E715*F715</f>
        <v>0</v>
      </c>
      <c r="H715" s="233">
        <v>1E-3</v>
      </c>
      <c r="I715" s="234">
        <f>E715*H715</f>
        <v>2.8085580000000001</v>
      </c>
      <c r="J715" s="233"/>
      <c r="K715" s="234">
        <f>E715*J715</f>
        <v>0</v>
      </c>
      <c r="O715" s="226">
        <v>2</v>
      </c>
      <c r="AA715" s="199">
        <v>3</v>
      </c>
      <c r="AB715" s="199">
        <v>7</v>
      </c>
      <c r="AC715" s="199">
        <v>58556626</v>
      </c>
      <c r="AZ715" s="199">
        <v>2</v>
      </c>
      <c r="BA715" s="199">
        <f>IF(AZ715=1,G715,0)</f>
        <v>0</v>
      </c>
      <c r="BB715" s="199">
        <f>IF(AZ715=2,G715,0)</f>
        <v>0</v>
      </c>
      <c r="BC715" s="199">
        <f>IF(AZ715=3,G715,0)</f>
        <v>0</v>
      </c>
      <c r="BD715" s="199">
        <f>IF(AZ715=4,G715,0)</f>
        <v>0</v>
      </c>
      <c r="BE715" s="199">
        <f>IF(AZ715=5,G715,0)</f>
        <v>0</v>
      </c>
      <c r="CA715" s="226">
        <v>3</v>
      </c>
      <c r="CB715" s="226">
        <v>7</v>
      </c>
    </row>
    <row r="716" spans="1:80" ht="22.5">
      <c r="A716" s="235"/>
      <c r="B716" s="239"/>
      <c r="C716" s="635" t="s">
        <v>935</v>
      </c>
      <c r="D716" s="636"/>
      <c r="E716" s="240">
        <v>1480.3720000000001</v>
      </c>
      <c r="F716" s="241"/>
      <c r="G716" s="242"/>
      <c r="H716" s="243"/>
      <c r="I716" s="237"/>
      <c r="J716" s="244"/>
      <c r="K716" s="237"/>
      <c r="M716" s="238" t="s">
        <v>935</v>
      </c>
      <c r="O716" s="226"/>
    </row>
    <row r="717" spans="1:80" ht="22.5">
      <c r="A717" s="235"/>
      <c r="B717" s="239"/>
      <c r="C717" s="635" t="s">
        <v>936</v>
      </c>
      <c r="D717" s="636"/>
      <c r="E717" s="240">
        <v>1320.1859999999999</v>
      </c>
      <c r="F717" s="241"/>
      <c r="G717" s="242"/>
      <c r="H717" s="243"/>
      <c r="I717" s="237"/>
      <c r="J717" s="244"/>
      <c r="K717" s="237"/>
      <c r="M717" s="238" t="s">
        <v>936</v>
      </c>
      <c r="O717" s="226"/>
    </row>
    <row r="718" spans="1:80" ht="22.5">
      <c r="A718" s="235"/>
      <c r="B718" s="239"/>
      <c r="C718" s="635" t="s">
        <v>937</v>
      </c>
      <c r="D718" s="636"/>
      <c r="E718" s="240">
        <v>8</v>
      </c>
      <c r="F718" s="241"/>
      <c r="G718" s="242"/>
      <c r="H718" s="243"/>
      <c r="I718" s="237"/>
      <c r="J718" s="244"/>
      <c r="K718" s="237"/>
      <c r="M718" s="238" t="s">
        <v>937</v>
      </c>
      <c r="O718" s="226"/>
    </row>
    <row r="719" spans="1:80" ht="22.5">
      <c r="A719" s="227">
        <v>181</v>
      </c>
      <c r="B719" s="228" t="s">
        <v>938</v>
      </c>
      <c r="C719" s="229" t="s">
        <v>939</v>
      </c>
      <c r="D719" s="230" t="s">
        <v>1492</v>
      </c>
      <c r="E719" s="231">
        <v>2</v>
      </c>
      <c r="F719" s="231"/>
      <c r="G719" s="232">
        <f>E719*F719</f>
        <v>0</v>
      </c>
      <c r="H719" s="233">
        <v>7.0000000000000001E-3</v>
      </c>
      <c r="I719" s="234">
        <f>E719*H719</f>
        <v>1.4E-2</v>
      </c>
      <c r="J719" s="233"/>
      <c r="K719" s="234">
        <f>E719*J719</f>
        <v>0</v>
      </c>
      <c r="O719" s="226">
        <v>2</v>
      </c>
      <c r="AA719" s="199">
        <v>3</v>
      </c>
      <c r="AB719" s="199">
        <v>7</v>
      </c>
      <c r="AC719" s="199">
        <v>631509495</v>
      </c>
      <c r="AZ719" s="199">
        <v>2</v>
      </c>
      <c r="BA719" s="199">
        <f>IF(AZ719=1,G719,0)</f>
        <v>0</v>
      </c>
      <c r="BB719" s="199">
        <f>IF(AZ719=2,G719,0)</f>
        <v>0</v>
      </c>
      <c r="BC719" s="199">
        <f>IF(AZ719=3,G719,0)</f>
        <v>0</v>
      </c>
      <c r="BD719" s="199">
        <f>IF(AZ719=4,G719,0)</f>
        <v>0</v>
      </c>
      <c r="BE719" s="199">
        <f>IF(AZ719=5,G719,0)</f>
        <v>0</v>
      </c>
      <c r="CA719" s="226">
        <v>3</v>
      </c>
      <c r="CB719" s="226">
        <v>7</v>
      </c>
    </row>
    <row r="720" spans="1:80">
      <c r="A720" s="235"/>
      <c r="B720" s="239"/>
      <c r="C720" s="635" t="s">
        <v>940</v>
      </c>
      <c r="D720" s="636"/>
      <c r="E720" s="240">
        <v>2</v>
      </c>
      <c r="F720" s="241"/>
      <c r="G720" s="242"/>
      <c r="H720" s="243"/>
      <c r="I720" s="237"/>
      <c r="J720" s="244"/>
      <c r="K720" s="237"/>
      <c r="M720" s="238" t="s">
        <v>940</v>
      </c>
      <c r="O720" s="226"/>
    </row>
    <row r="721" spans="1:80" ht="22.5">
      <c r="A721" s="227">
        <v>182</v>
      </c>
      <c r="B721" s="228" t="s">
        <v>941</v>
      </c>
      <c r="C721" s="229" t="s">
        <v>942</v>
      </c>
      <c r="D721" s="230" t="s">
        <v>1492</v>
      </c>
      <c r="E721" s="231">
        <v>780.08429999999998</v>
      </c>
      <c r="F721" s="231"/>
      <c r="G721" s="232">
        <f>E721*F721</f>
        <v>0</v>
      </c>
      <c r="H721" s="233">
        <v>8.0000000000000002E-3</v>
      </c>
      <c r="I721" s="234">
        <f>E721*H721</f>
        <v>6.2406743999999996</v>
      </c>
      <c r="J721" s="233"/>
      <c r="K721" s="234">
        <f>E721*J721</f>
        <v>0</v>
      </c>
      <c r="O721" s="226">
        <v>2</v>
      </c>
      <c r="AA721" s="199">
        <v>3</v>
      </c>
      <c r="AB721" s="199">
        <v>7</v>
      </c>
      <c r="AC721" s="199">
        <v>631509496</v>
      </c>
      <c r="AZ721" s="199">
        <v>2</v>
      </c>
      <c r="BA721" s="199">
        <f>IF(AZ721=1,G721,0)</f>
        <v>0</v>
      </c>
      <c r="BB721" s="199">
        <f>IF(AZ721=2,G721,0)</f>
        <v>0</v>
      </c>
      <c r="BC721" s="199">
        <f>IF(AZ721=3,G721,0)</f>
        <v>0</v>
      </c>
      <c r="BD721" s="199">
        <f>IF(AZ721=4,G721,0)</f>
        <v>0</v>
      </c>
      <c r="BE721" s="199">
        <f>IF(AZ721=5,G721,0)</f>
        <v>0</v>
      </c>
      <c r="CA721" s="226">
        <v>3</v>
      </c>
      <c r="CB721" s="226">
        <v>7</v>
      </c>
    </row>
    <row r="722" spans="1:80">
      <c r="A722" s="235"/>
      <c r="B722" s="236"/>
      <c r="C722" s="627" t="s">
        <v>943</v>
      </c>
      <c r="D722" s="628"/>
      <c r="E722" s="628"/>
      <c r="F722" s="628"/>
      <c r="G722" s="629"/>
      <c r="I722" s="237"/>
      <c r="K722" s="237"/>
      <c r="L722" s="238" t="s">
        <v>943</v>
      </c>
      <c r="O722" s="226">
        <v>3</v>
      </c>
    </row>
    <row r="723" spans="1:80">
      <c r="A723" s="235"/>
      <c r="B723" s="236"/>
      <c r="C723" s="627" t="s">
        <v>944</v>
      </c>
      <c r="D723" s="628"/>
      <c r="E723" s="628"/>
      <c r="F723" s="628"/>
      <c r="G723" s="629"/>
      <c r="I723" s="237"/>
      <c r="K723" s="237"/>
      <c r="L723" s="238" t="s">
        <v>944</v>
      </c>
      <c r="O723" s="226">
        <v>3</v>
      </c>
    </row>
    <row r="724" spans="1:80">
      <c r="A724" s="235"/>
      <c r="B724" s="236"/>
      <c r="C724" s="627" t="s">
        <v>945</v>
      </c>
      <c r="D724" s="628"/>
      <c r="E724" s="628"/>
      <c r="F724" s="628"/>
      <c r="G724" s="629"/>
      <c r="I724" s="237"/>
      <c r="K724" s="237"/>
      <c r="L724" s="238" t="s">
        <v>945</v>
      </c>
      <c r="O724" s="226">
        <v>3</v>
      </c>
    </row>
    <row r="725" spans="1:80" ht="22.5">
      <c r="A725" s="235"/>
      <c r="B725" s="236"/>
      <c r="C725" s="627" t="s">
        <v>946</v>
      </c>
      <c r="D725" s="628"/>
      <c r="E725" s="628"/>
      <c r="F725" s="628"/>
      <c r="G725" s="629"/>
      <c r="I725" s="237"/>
      <c r="K725" s="237"/>
      <c r="L725" s="238" t="s">
        <v>946</v>
      </c>
      <c r="O725" s="226">
        <v>3</v>
      </c>
    </row>
    <row r="726" spans="1:80">
      <c r="A726" s="235"/>
      <c r="B726" s="236"/>
      <c r="C726" s="627" t="s">
        <v>947</v>
      </c>
      <c r="D726" s="628"/>
      <c r="E726" s="628"/>
      <c r="F726" s="628"/>
      <c r="G726" s="629"/>
      <c r="I726" s="237"/>
      <c r="K726" s="237"/>
      <c r="L726" s="238" t="s">
        <v>947</v>
      </c>
      <c r="O726" s="226">
        <v>3</v>
      </c>
    </row>
    <row r="727" spans="1:80">
      <c r="A727" s="235"/>
      <c r="B727" s="236"/>
      <c r="C727" s="627" t="s">
        <v>948</v>
      </c>
      <c r="D727" s="628"/>
      <c r="E727" s="628"/>
      <c r="F727" s="628"/>
      <c r="G727" s="629"/>
      <c r="I727" s="237"/>
      <c r="K727" s="237"/>
      <c r="L727" s="238" t="s">
        <v>948</v>
      </c>
      <c r="O727" s="226">
        <v>3</v>
      </c>
    </row>
    <row r="728" spans="1:80">
      <c r="A728" s="235"/>
      <c r="B728" s="236"/>
      <c r="C728" s="627" t="s">
        <v>949</v>
      </c>
      <c r="D728" s="628"/>
      <c r="E728" s="628"/>
      <c r="F728" s="628"/>
      <c r="G728" s="629"/>
      <c r="I728" s="237"/>
      <c r="K728" s="237"/>
      <c r="L728" s="238" t="s">
        <v>949</v>
      </c>
      <c r="O728" s="226">
        <v>3</v>
      </c>
    </row>
    <row r="729" spans="1:80">
      <c r="A729" s="235"/>
      <c r="B729" s="236"/>
      <c r="C729" s="627" t="s">
        <v>950</v>
      </c>
      <c r="D729" s="628"/>
      <c r="E729" s="628"/>
      <c r="F729" s="628"/>
      <c r="G729" s="629"/>
      <c r="I729" s="237"/>
      <c r="K729" s="237"/>
      <c r="L729" s="238" t="s">
        <v>950</v>
      </c>
      <c r="O729" s="226">
        <v>3</v>
      </c>
    </row>
    <row r="730" spans="1:80">
      <c r="A730" s="235"/>
      <c r="B730" s="236"/>
      <c r="C730" s="627" t="s">
        <v>951</v>
      </c>
      <c r="D730" s="628"/>
      <c r="E730" s="628"/>
      <c r="F730" s="628"/>
      <c r="G730" s="629"/>
      <c r="I730" s="237"/>
      <c r="K730" s="237"/>
      <c r="L730" s="238" t="s">
        <v>951</v>
      </c>
      <c r="O730" s="226">
        <v>3</v>
      </c>
    </row>
    <row r="731" spans="1:80">
      <c r="A731" s="235"/>
      <c r="B731" s="236"/>
      <c r="C731" s="627" t="s">
        <v>952</v>
      </c>
      <c r="D731" s="628"/>
      <c r="E731" s="628"/>
      <c r="F731" s="628"/>
      <c r="G731" s="629"/>
      <c r="I731" s="237"/>
      <c r="K731" s="237"/>
      <c r="L731" s="238" t="s">
        <v>952</v>
      </c>
      <c r="O731" s="226">
        <v>3</v>
      </c>
    </row>
    <row r="732" spans="1:80" ht="22.5">
      <c r="A732" s="235"/>
      <c r="B732" s="239"/>
      <c r="C732" s="635" t="s">
        <v>953</v>
      </c>
      <c r="D732" s="636"/>
      <c r="E732" s="240">
        <v>377.49489999999997</v>
      </c>
      <c r="F732" s="241"/>
      <c r="G732" s="242"/>
      <c r="H732" s="243"/>
      <c r="I732" s="237"/>
      <c r="J732" s="244"/>
      <c r="K732" s="237"/>
      <c r="M732" s="238" t="s">
        <v>953</v>
      </c>
      <c r="O732" s="226"/>
    </row>
    <row r="733" spans="1:80" ht="22.5">
      <c r="A733" s="235"/>
      <c r="B733" s="239"/>
      <c r="C733" s="635" t="s">
        <v>954</v>
      </c>
      <c r="D733" s="636"/>
      <c r="E733" s="240">
        <v>336.6474</v>
      </c>
      <c r="F733" s="241"/>
      <c r="G733" s="242"/>
      <c r="H733" s="243"/>
      <c r="I733" s="237"/>
      <c r="J733" s="244"/>
      <c r="K733" s="237"/>
      <c r="M733" s="238" t="s">
        <v>954</v>
      </c>
      <c r="O733" s="226"/>
    </row>
    <row r="734" spans="1:80" ht="22.5">
      <c r="A734" s="235"/>
      <c r="B734" s="239"/>
      <c r="C734" s="635" t="s">
        <v>955</v>
      </c>
      <c r="D734" s="636"/>
      <c r="E734" s="240">
        <v>65.941999999999993</v>
      </c>
      <c r="F734" s="241"/>
      <c r="G734" s="242"/>
      <c r="H734" s="243"/>
      <c r="I734" s="237"/>
      <c r="J734" s="244"/>
      <c r="K734" s="237"/>
      <c r="M734" s="238" t="s">
        <v>955</v>
      </c>
      <c r="O734" s="226"/>
    </row>
    <row r="735" spans="1:80">
      <c r="A735" s="227">
        <v>183</v>
      </c>
      <c r="B735" s="228" t="s">
        <v>956</v>
      </c>
      <c r="C735" s="229" t="s">
        <v>957</v>
      </c>
      <c r="D735" s="230" t="s">
        <v>1492</v>
      </c>
      <c r="E735" s="231">
        <v>8.4863999999999997</v>
      </c>
      <c r="F735" s="231"/>
      <c r="G735" s="232">
        <f>E735*F735</f>
        <v>0</v>
      </c>
      <c r="H735" s="233">
        <v>5.5999999999999999E-3</v>
      </c>
      <c r="I735" s="234">
        <f>E735*H735</f>
        <v>4.7523839999999998E-2</v>
      </c>
      <c r="J735" s="233"/>
      <c r="K735" s="234">
        <f>E735*J735</f>
        <v>0</v>
      </c>
      <c r="O735" s="226">
        <v>2</v>
      </c>
      <c r="AA735" s="199">
        <v>3</v>
      </c>
      <c r="AB735" s="199">
        <v>7</v>
      </c>
      <c r="AC735" s="199">
        <v>63151410</v>
      </c>
      <c r="AZ735" s="199">
        <v>2</v>
      </c>
      <c r="BA735" s="199">
        <f>IF(AZ735=1,G735,0)</f>
        <v>0</v>
      </c>
      <c r="BB735" s="199">
        <f>IF(AZ735=2,G735,0)</f>
        <v>0</v>
      </c>
      <c r="BC735" s="199">
        <f>IF(AZ735=3,G735,0)</f>
        <v>0</v>
      </c>
      <c r="BD735" s="199">
        <f>IF(AZ735=4,G735,0)</f>
        <v>0</v>
      </c>
      <c r="BE735" s="199">
        <f>IF(AZ735=5,G735,0)</f>
        <v>0</v>
      </c>
      <c r="CA735" s="226">
        <v>3</v>
      </c>
      <c r="CB735" s="226">
        <v>7</v>
      </c>
    </row>
    <row r="736" spans="1:80">
      <c r="A736" s="235"/>
      <c r="B736" s="239"/>
      <c r="C736" s="635" t="s">
        <v>958</v>
      </c>
      <c r="D736" s="636"/>
      <c r="E736" s="240">
        <v>8.4863999999999997</v>
      </c>
      <c r="F736" s="241"/>
      <c r="G736" s="242"/>
      <c r="H736" s="243"/>
      <c r="I736" s="237"/>
      <c r="J736" s="244"/>
      <c r="K736" s="237"/>
      <c r="M736" s="238" t="s">
        <v>958</v>
      </c>
      <c r="O736" s="226"/>
    </row>
    <row r="737" spans="1:80">
      <c r="A737" s="227">
        <v>184</v>
      </c>
      <c r="B737" s="228" t="s">
        <v>959</v>
      </c>
      <c r="C737" s="229" t="s">
        <v>960</v>
      </c>
      <c r="D737" s="230" t="s">
        <v>1576</v>
      </c>
      <c r="E737" s="231">
        <v>14.502721372</v>
      </c>
      <c r="F737" s="231"/>
      <c r="G737" s="232">
        <f>E737*F737</f>
        <v>0</v>
      </c>
      <c r="H737" s="233">
        <v>0</v>
      </c>
      <c r="I737" s="234">
        <f>E737*H737</f>
        <v>0</v>
      </c>
      <c r="J737" s="233"/>
      <c r="K737" s="234">
        <f>E737*J737</f>
        <v>0</v>
      </c>
      <c r="O737" s="226">
        <v>2</v>
      </c>
      <c r="AA737" s="199">
        <v>7</v>
      </c>
      <c r="AB737" s="199">
        <v>1001</v>
      </c>
      <c r="AC737" s="199">
        <v>5</v>
      </c>
      <c r="AZ737" s="199">
        <v>2</v>
      </c>
      <c r="BA737" s="199">
        <f>IF(AZ737=1,G737,0)</f>
        <v>0</v>
      </c>
      <c r="BB737" s="199">
        <f>IF(AZ737=2,G737,0)</f>
        <v>0</v>
      </c>
      <c r="BC737" s="199">
        <f>IF(AZ737=3,G737,0)</f>
        <v>0</v>
      </c>
      <c r="BD737" s="199">
        <f>IF(AZ737=4,G737,0)</f>
        <v>0</v>
      </c>
      <c r="BE737" s="199">
        <f>IF(AZ737=5,G737,0)</f>
        <v>0</v>
      </c>
      <c r="CA737" s="226">
        <v>7</v>
      </c>
      <c r="CB737" s="226">
        <v>1001</v>
      </c>
    </row>
    <row r="738" spans="1:80">
      <c r="A738" s="245"/>
      <c r="B738" s="246" t="s">
        <v>1436</v>
      </c>
      <c r="C738" s="247" t="s">
        <v>850</v>
      </c>
      <c r="D738" s="248"/>
      <c r="E738" s="249"/>
      <c r="F738" s="250"/>
      <c r="G738" s="251">
        <f>SUM(G627:G737)</f>
        <v>0</v>
      </c>
      <c r="H738" s="252"/>
      <c r="I738" s="253">
        <f>SUM(I627:I737)</f>
        <v>14.502721372</v>
      </c>
      <c r="J738" s="252"/>
      <c r="K738" s="253">
        <f>SUM(K627:K737)</f>
        <v>0</v>
      </c>
      <c r="O738" s="226">
        <v>4</v>
      </c>
      <c r="BA738" s="254">
        <f>SUM(BA627:BA737)</f>
        <v>0</v>
      </c>
      <c r="BB738" s="254">
        <f>SUM(BB627:BB737)</f>
        <v>0</v>
      </c>
      <c r="BC738" s="254">
        <f>SUM(BC627:BC737)</f>
        <v>0</v>
      </c>
      <c r="BD738" s="254">
        <f>SUM(BD627:BD737)</f>
        <v>0</v>
      </c>
      <c r="BE738" s="254">
        <f>SUM(BE627:BE737)</f>
        <v>0</v>
      </c>
    </row>
    <row r="739" spans="1:80">
      <c r="A739" s="216" t="s">
        <v>1433</v>
      </c>
      <c r="B739" s="217" t="s">
        <v>62</v>
      </c>
      <c r="C739" s="218" t="s">
        <v>63</v>
      </c>
      <c r="D739" s="219"/>
      <c r="E739" s="220"/>
      <c r="F739" s="220"/>
      <c r="G739" s="221"/>
      <c r="H739" s="222"/>
      <c r="I739" s="223"/>
      <c r="J739" s="224"/>
      <c r="K739" s="225"/>
      <c r="O739" s="226">
        <v>1</v>
      </c>
    </row>
    <row r="740" spans="1:80">
      <c r="A740" s="227">
        <v>185</v>
      </c>
      <c r="B740" s="228" t="s">
        <v>961</v>
      </c>
      <c r="C740" s="229" t="s">
        <v>962</v>
      </c>
      <c r="D740" s="230" t="s">
        <v>1496</v>
      </c>
      <c r="E740" s="231">
        <v>50</v>
      </c>
      <c r="F740" s="231"/>
      <c r="G740" s="232">
        <f>E740*F740</f>
        <v>0</v>
      </c>
      <c r="H740" s="233">
        <v>0</v>
      </c>
      <c r="I740" s="234">
        <f>E740*H740</f>
        <v>0</v>
      </c>
      <c r="J740" s="233">
        <v>0</v>
      </c>
      <c r="K740" s="234">
        <f>E740*J740</f>
        <v>0</v>
      </c>
      <c r="O740" s="226">
        <v>2</v>
      </c>
      <c r="AA740" s="199">
        <v>1</v>
      </c>
      <c r="AB740" s="199">
        <v>7</v>
      </c>
      <c r="AC740" s="199">
        <v>7</v>
      </c>
      <c r="AZ740" s="199">
        <v>2</v>
      </c>
      <c r="BA740" s="199">
        <f>IF(AZ740=1,G740,0)</f>
        <v>0</v>
      </c>
      <c r="BB740" s="199">
        <f>IF(AZ740=2,G740,0)</f>
        <v>0</v>
      </c>
      <c r="BC740" s="199">
        <f>IF(AZ740=3,G740,0)</f>
        <v>0</v>
      </c>
      <c r="BD740" s="199">
        <f>IF(AZ740=4,G740,0)</f>
        <v>0</v>
      </c>
      <c r="BE740" s="199">
        <f>IF(AZ740=5,G740,0)</f>
        <v>0</v>
      </c>
      <c r="CA740" s="226">
        <v>1</v>
      </c>
      <c r="CB740" s="226">
        <v>7</v>
      </c>
    </row>
    <row r="741" spans="1:80">
      <c r="A741" s="235"/>
      <c r="B741" s="239"/>
      <c r="C741" s="635" t="s">
        <v>963</v>
      </c>
      <c r="D741" s="636"/>
      <c r="E741" s="240">
        <v>0</v>
      </c>
      <c r="F741" s="241"/>
      <c r="G741" s="242"/>
      <c r="H741" s="243"/>
      <c r="I741" s="237"/>
      <c r="J741" s="244"/>
      <c r="K741" s="237"/>
      <c r="M741" s="238" t="s">
        <v>963</v>
      </c>
      <c r="O741" s="226"/>
    </row>
    <row r="742" spans="1:80">
      <c r="A742" s="235"/>
      <c r="B742" s="239"/>
      <c r="C742" s="635" t="s">
        <v>964</v>
      </c>
      <c r="D742" s="636"/>
      <c r="E742" s="240">
        <v>50</v>
      </c>
      <c r="F742" s="241"/>
      <c r="G742" s="242"/>
      <c r="H742" s="243"/>
      <c r="I742" s="237"/>
      <c r="J742" s="244"/>
      <c r="K742" s="237"/>
      <c r="M742" s="238" t="s">
        <v>964</v>
      </c>
      <c r="O742" s="226"/>
    </row>
    <row r="743" spans="1:80">
      <c r="A743" s="227">
        <v>186</v>
      </c>
      <c r="B743" s="228" t="s">
        <v>965</v>
      </c>
      <c r="C743" s="229" t="s">
        <v>966</v>
      </c>
      <c r="D743" s="230" t="s">
        <v>1522</v>
      </c>
      <c r="E743" s="231">
        <v>370.7</v>
      </c>
      <c r="F743" s="231"/>
      <c r="G743" s="232">
        <f>E743*F743</f>
        <v>0</v>
      </c>
      <c r="H743" s="233">
        <v>9.8999999999999999E-4</v>
      </c>
      <c r="I743" s="234">
        <f>E743*H743</f>
        <v>0.36699300000000001</v>
      </c>
      <c r="J743" s="233">
        <v>0</v>
      </c>
      <c r="K743" s="234">
        <f>E743*J743</f>
        <v>0</v>
      </c>
      <c r="O743" s="226">
        <v>2</v>
      </c>
      <c r="AA743" s="199">
        <v>1</v>
      </c>
      <c r="AB743" s="199">
        <v>7</v>
      </c>
      <c r="AC743" s="199">
        <v>7</v>
      </c>
      <c r="AZ743" s="199">
        <v>2</v>
      </c>
      <c r="BA743" s="199">
        <f>IF(AZ743=1,G743,0)</f>
        <v>0</v>
      </c>
      <c r="BB743" s="199">
        <f>IF(AZ743=2,G743,0)</f>
        <v>0</v>
      </c>
      <c r="BC743" s="199">
        <f>IF(AZ743=3,G743,0)</f>
        <v>0</v>
      </c>
      <c r="BD743" s="199">
        <f>IF(AZ743=4,G743,0)</f>
        <v>0</v>
      </c>
      <c r="BE743" s="199">
        <f>IF(AZ743=5,G743,0)</f>
        <v>0</v>
      </c>
      <c r="CA743" s="226">
        <v>1</v>
      </c>
      <c r="CB743" s="226">
        <v>7</v>
      </c>
    </row>
    <row r="744" spans="1:80">
      <c r="A744" s="235"/>
      <c r="B744" s="239"/>
      <c r="C744" s="635" t="s">
        <v>967</v>
      </c>
      <c r="D744" s="636"/>
      <c r="E744" s="240">
        <v>0</v>
      </c>
      <c r="F744" s="241"/>
      <c r="G744" s="242"/>
      <c r="H744" s="243"/>
      <c r="I744" s="237"/>
      <c r="J744" s="244"/>
      <c r="K744" s="237"/>
      <c r="M744" s="238" t="s">
        <v>967</v>
      </c>
      <c r="O744" s="226"/>
    </row>
    <row r="745" spans="1:80">
      <c r="A745" s="235"/>
      <c r="B745" s="239"/>
      <c r="C745" s="635" t="s">
        <v>968</v>
      </c>
      <c r="D745" s="636"/>
      <c r="E745" s="240">
        <v>114</v>
      </c>
      <c r="F745" s="241"/>
      <c r="G745" s="242"/>
      <c r="H745" s="243"/>
      <c r="I745" s="237"/>
      <c r="J745" s="244"/>
      <c r="K745" s="237"/>
      <c r="M745" s="238" t="s">
        <v>968</v>
      </c>
      <c r="O745" s="226"/>
    </row>
    <row r="746" spans="1:80">
      <c r="A746" s="235"/>
      <c r="B746" s="239"/>
      <c r="C746" s="635" t="s">
        <v>969</v>
      </c>
      <c r="D746" s="636"/>
      <c r="E746" s="240">
        <v>71</v>
      </c>
      <c r="F746" s="241"/>
      <c r="G746" s="242"/>
      <c r="H746" s="243"/>
      <c r="I746" s="237"/>
      <c r="J746" s="244"/>
      <c r="K746" s="237"/>
      <c r="M746" s="238" t="s">
        <v>969</v>
      </c>
      <c r="O746" s="226"/>
    </row>
    <row r="747" spans="1:80" ht="33.75">
      <c r="A747" s="235"/>
      <c r="B747" s="239"/>
      <c r="C747" s="635" t="s">
        <v>970</v>
      </c>
      <c r="D747" s="636"/>
      <c r="E747" s="240">
        <v>34.9</v>
      </c>
      <c r="F747" s="241"/>
      <c r="G747" s="242"/>
      <c r="H747" s="243"/>
      <c r="I747" s="237"/>
      <c r="J747" s="244"/>
      <c r="K747" s="237"/>
      <c r="M747" s="238" t="s">
        <v>970</v>
      </c>
      <c r="O747" s="226"/>
    </row>
    <row r="748" spans="1:80" ht="22.5">
      <c r="A748" s="235"/>
      <c r="B748" s="239"/>
      <c r="C748" s="635" t="s">
        <v>971</v>
      </c>
      <c r="D748" s="636"/>
      <c r="E748" s="240">
        <v>30.5</v>
      </c>
      <c r="F748" s="241"/>
      <c r="G748" s="242"/>
      <c r="H748" s="243"/>
      <c r="I748" s="237"/>
      <c r="J748" s="244"/>
      <c r="K748" s="237"/>
      <c r="M748" s="238" t="s">
        <v>971</v>
      </c>
      <c r="O748" s="226"/>
    </row>
    <row r="749" spans="1:80">
      <c r="A749" s="235"/>
      <c r="B749" s="239"/>
      <c r="C749" s="635" t="s">
        <v>972</v>
      </c>
      <c r="D749" s="636"/>
      <c r="E749" s="240">
        <v>33.299999999999997</v>
      </c>
      <c r="F749" s="241"/>
      <c r="G749" s="242"/>
      <c r="H749" s="243"/>
      <c r="I749" s="237"/>
      <c r="J749" s="244"/>
      <c r="K749" s="237"/>
      <c r="M749" s="238" t="s">
        <v>972</v>
      </c>
      <c r="O749" s="226"/>
    </row>
    <row r="750" spans="1:80">
      <c r="A750" s="235"/>
      <c r="B750" s="239"/>
      <c r="C750" s="635" t="s">
        <v>973</v>
      </c>
      <c r="D750" s="636"/>
      <c r="E750" s="240">
        <v>0</v>
      </c>
      <c r="F750" s="241"/>
      <c r="G750" s="242"/>
      <c r="H750" s="243"/>
      <c r="I750" s="237"/>
      <c r="J750" s="244"/>
      <c r="K750" s="237"/>
      <c r="M750" s="238" t="s">
        <v>973</v>
      </c>
      <c r="O750" s="226"/>
    </row>
    <row r="751" spans="1:80">
      <c r="A751" s="235"/>
      <c r="B751" s="239"/>
      <c r="C751" s="635" t="s">
        <v>974</v>
      </c>
      <c r="D751" s="636"/>
      <c r="E751" s="240">
        <v>87</v>
      </c>
      <c r="F751" s="241"/>
      <c r="G751" s="242"/>
      <c r="H751" s="243"/>
      <c r="I751" s="237"/>
      <c r="J751" s="244"/>
      <c r="K751" s="237"/>
      <c r="M751" s="238" t="s">
        <v>974</v>
      </c>
      <c r="O751" s="226"/>
    </row>
    <row r="752" spans="1:80">
      <c r="A752" s="227">
        <v>187</v>
      </c>
      <c r="B752" s="228" t="s">
        <v>975</v>
      </c>
      <c r="C752" s="229" t="s">
        <v>976</v>
      </c>
      <c r="D752" s="230" t="s">
        <v>1522</v>
      </c>
      <c r="E752" s="231">
        <v>1155.75</v>
      </c>
      <c r="F752" s="231"/>
      <c r="G752" s="232">
        <f>E752*F752</f>
        <v>0</v>
      </c>
      <c r="H752" s="233">
        <v>9.8999999999999999E-4</v>
      </c>
      <c r="I752" s="234">
        <f>E752*H752</f>
        <v>1.1441924999999999</v>
      </c>
      <c r="J752" s="233">
        <v>0</v>
      </c>
      <c r="K752" s="234">
        <f>E752*J752</f>
        <v>0</v>
      </c>
      <c r="O752" s="226">
        <v>2</v>
      </c>
      <c r="AA752" s="199">
        <v>1</v>
      </c>
      <c r="AB752" s="199">
        <v>7</v>
      </c>
      <c r="AC752" s="199">
        <v>7</v>
      </c>
      <c r="AZ752" s="199">
        <v>2</v>
      </c>
      <c r="BA752" s="199">
        <f>IF(AZ752=1,G752,0)</f>
        <v>0</v>
      </c>
      <c r="BB752" s="199">
        <f>IF(AZ752=2,G752,0)</f>
        <v>0</v>
      </c>
      <c r="BC752" s="199">
        <f>IF(AZ752=3,G752,0)</f>
        <v>0</v>
      </c>
      <c r="BD752" s="199">
        <f>IF(AZ752=4,G752,0)</f>
        <v>0</v>
      </c>
      <c r="BE752" s="199">
        <f>IF(AZ752=5,G752,0)</f>
        <v>0</v>
      </c>
      <c r="CA752" s="226">
        <v>1</v>
      </c>
      <c r="CB752" s="226">
        <v>7</v>
      </c>
    </row>
    <row r="753" spans="1:80">
      <c r="A753" s="235"/>
      <c r="B753" s="239"/>
      <c r="C753" s="635" t="s">
        <v>967</v>
      </c>
      <c r="D753" s="636"/>
      <c r="E753" s="240">
        <v>0</v>
      </c>
      <c r="F753" s="241"/>
      <c r="G753" s="242"/>
      <c r="H753" s="243"/>
      <c r="I753" s="237"/>
      <c r="J753" s="244"/>
      <c r="K753" s="237"/>
      <c r="M753" s="238" t="s">
        <v>967</v>
      </c>
      <c r="O753" s="226"/>
    </row>
    <row r="754" spans="1:80" ht="33.75">
      <c r="A754" s="235"/>
      <c r="B754" s="239"/>
      <c r="C754" s="635" t="s">
        <v>977</v>
      </c>
      <c r="D754" s="636"/>
      <c r="E754" s="240">
        <v>164.7</v>
      </c>
      <c r="F754" s="241"/>
      <c r="G754" s="242"/>
      <c r="H754" s="243"/>
      <c r="I754" s="237"/>
      <c r="J754" s="244"/>
      <c r="K754" s="237"/>
      <c r="M754" s="238" t="s">
        <v>977</v>
      </c>
      <c r="O754" s="226"/>
    </row>
    <row r="755" spans="1:80" ht="22.5">
      <c r="A755" s="235"/>
      <c r="B755" s="239"/>
      <c r="C755" s="635" t="s">
        <v>978</v>
      </c>
      <c r="D755" s="636"/>
      <c r="E755" s="240">
        <v>128.9</v>
      </c>
      <c r="F755" s="241"/>
      <c r="G755" s="242"/>
      <c r="H755" s="243"/>
      <c r="I755" s="237"/>
      <c r="J755" s="244"/>
      <c r="K755" s="237"/>
      <c r="M755" s="238" t="s">
        <v>978</v>
      </c>
      <c r="O755" s="226"/>
    </row>
    <row r="756" spans="1:80" ht="22.5">
      <c r="A756" s="235"/>
      <c r="B756" s="239"/>
      <c r="C756" s="635" t="s">
        <v>979</v>
      </c>
      <c r="D756" s="636"/>
      <c r="E756" s="240">
        <v>166.1</v>
      </c>
      <c r="F756" s="241"/>
      <c r="G756" s="242"/>
      <c r="H756" s="243"/>
      <c r="I756" s="237"/>
      <c r="J756" s="244"/>
      <c r="K756" s="237"/>
      <c r="M756" s="238" t="s">
        <v>979</v>
      </c>
      <c r="O756" s="226"/>
    </row>
    <row r="757" spans="1:80">
      <c r="A757" s="235"/>
      <c r="B757" s="239"/>
      <c r="C757" s="635" t="s">
        <v>980</v>
      </c>
      <c r="D757" s="636"/>
      <c r="E757" s="240">
        <v>29.7</v>
      </c>
      <c r="F757" s="241"/>
      <c r="G757" s="242"/>
      <c r="H757" s="243"/>
      <c r="I757" s="237"/>
      <c r="J757" s="244"/>
      <c r="K757" s="237"/>
      <c r="M757" s="238" t="s">
        <v>980</v>
      </c>
      <c r="O757" s="226"/>
    </row>
    <row r="758" spans="1:80" ht="22.5">
      <c r="A758" s="235"/>
      <c r="B758" s="239"/>
      <c r="C758" s="635" t="s">
        <v>981</v>
      </c>
      <c r="D758" s="636"/>
      <c r="E758" s="240">
        <v>151.9</v>
      </c>
      <c r="F758" s="241"/>
      <c r="G758" s="242"/>
      <c r="H758" s="243"/>
      <c r="I758" s="237"/>
      <c r="J758" s="244"/>
      <c r="K758" s="237"/>
      <c r="M758" s="238" t="s">
        <v>981</v>
      </c>
      <c r="O758" s="226"/>
    </row>
    <row r="759" spans="1:80">
      <c r="A759" s="235"/>
      <c r="B759" s="239"/>
      <c r="C759" s="635" t="s">
        <v>982</v>
      </c>
      <c r="D759" s="636"/>
      <c r="E759" s="240">
        <v>55.2</v>
      </c>
      <c r="F759" s="241"/>
      <c r="G759" s="242"/>
      <c r="H759" s="243"/>
      <c r="I759" s="237"/>
      <c r="J759" s="244"/>
      <c r="K759" s="237"/>
      <c r="M759" s="238" t="s">
        <v>982</v>
      </c>
      <c r="O759" s="226"/>
    </row>
    <row r="760" spans="1:80">
      <c r="A760" s="235"/>
      <c r="B760" s="239"/>
      <c r="C760" s="635" t="s">
        <v>983</v>
      </c>
      <c r="D760" s="636"/>
      <c r="E760" s="240">
        <v>53.1</v>
      </c>
      <c r="F760" s="241"/>
      <c r="G760" s="242"/>
      <c r="H760" s="243"/>
      <c r="I760" s="237"/>
      <c r="J760" s="244"/>
      <c r="K760" s="237"/>
      <c r="M760" s="238" t="s">
        <v>983</v>
      </c>
      <c r="O760" s="226"/>
    </row>
    <row r="761" spans="1:80">
      <c r="A761" s="235"/>
      <c r="B761" s="239"/>
      <c r="C761" s="635" t="s">
        <v>984</v>
      </c>
      <c r="D761" s="636"/>
      <c r="E761" s="240">
        <v>99.15</v>
      </c>
      <c r="F761" s="241"/>
      <c r="G761" s="242"/>
      <c r="H761" s="243"/>
      <c r="I761" s="237"/>
      <c r="J761" s="244"/>
      <c r="K761" s="237"/>
      <c r="M761" s="238" t="s">
        <v>984</v>
      </c>
      <c r="O761" s="226"/>
    </row>
    <row r="762" spans="1:80">
      <c r="A762" s="235"/>
      <c r="B762" s="239"/>
      <c r="C762" s="635" t="s">
        <v>985</v>
      </c>
      <c r="D762" s="636"/>
      <c r="E762" s="240">
        <v>137</v>
      </c>
      <c r="F762" s="241"/>
      <c r="G762" s="242"/>
      <c r="H762" s="243"/>
      <c r="I762" s="237"/>
      <c r="J762" s="244"/>
      <c r="K762" s="237"/>
      <c r="M762" s="238" t="s">
        <v>985</v>
      </c>
      <c r="O762" s="226"/>
    </row>
    <row r="763" spans="1:80">
      <c r="A763" s="235"/>
      <c r="B763" s="239"/>
      <c r="C763" s="635" t="s">
        <v>986</v>
      </c>
      <c r="D763" s="636"/>
      <c r="E763" s="240">
        <v>90</v>
      </c>
      <c r="F763" s="241"/>
      <c r="G763" s="242"/>
      <c r="H763" s="243"/>
      <c r="I763" s="237"/>
      <c r="J763" s="244"/>
      <c r="K763" s="237"/>
      <c r="M763" s="238" t="s">
        <v>986</v>
      </c>
      <c r="O763" s="226"/>
    </row>
    <row r="764" spans="1:80">
      <c r="A764" s="235"/>
      <c r="B764" s="239"/>
      <c r="C764" s="635" t="s">
        <v>973</v>
      </c>
      <c r="D764" s="636"/>
      <c r="E764" s="240">
        <v>0</v>
      </c>
      <c r="F764" s="241"/>
      <c r="G764" s="242"/>
      <c r="H764" s="243"/>
      <c r="I764" s="237"/>
      <c r="J764" s="244"/>
      <c r="K764" s="237"/>
      <c r="M764" s="238" t="s">
        <v>973</v>
      </c>
      <c r="O764" s="226"/>
    </row>
    <row r="765" spans="1:80">
      <c r="A765" s="235"/>
      <c r="B765" s="239"/>
      <c r="C765" s="635" t="s">
        <v>987</v>
      </c>
      <c r="D765" s="636"/>
      <c r="E765" s="240">
        <v>80</v>
      </c>
      <c r="F765" s="241"/>
      <c r="G765" s="242"/>
      <c r="H765" s="243"/>
      <c r="I765" s="237"/>
      <c r="J765" s="244"/>
      <c r="K765" s="237"/>
      <c r="M765" s="238" t="s">
        <v>987</v>
      </c>
      <c r="O765" s="226"/>
    </row>
    <row r="766" spans="1:80">
      <c r="A766" s="227">
        <v>188</v>
      </c>
      <c r="B766" s="228" t="s">
        <v>988</v>
      </c>
      <c r="C766" s="229" t="s">
        <v>989</v>
      </c>
      <c r="D766" s="230" t="s">
        <v>1522</v>
      </c>
      <c r="E766" s="231">
        <v>198.8</v>
      </c>
      <c r="F766" s="231"/>
      <c r="G766" s="232">
        <f>E766*F766</f>
        <v>0</v>
      </c>
      <c r="H766" s="233">
        <v>9.8999999999999999E-4</v>
      </c>
      <c r="I766" s="234">
        <f>E766*H766</f>
        <v>0.19681200000000001</v>
      </c>
      <c r="J766" s="233">
        <v>0</v>
      </c>
      <c r="K766" s="234">
        <f>E766*J766</f>
        <v>0</v>
      </c>
      <c r="O766" s="226">
        <v>2</v>
      </c>
      <c r="AA766" s="199">
        <v>1</v>
      </c>
      <c r="AB766" s="199">
        <v>7</v>
      </c>
      <c r="AC766" s="199">
        <v>7</v>
      </c>
      <c r="AZ766" s="199">
        <v>2</v>
      </c>
      <c r="BA766" s="199">
        <f>IF(AZ766=1,G766,0)</f>
        <v>0</v>
      </c>
      <c r="BB766" s="199">
        <f>IF(AZ766=2,G766,0)</f>
        <v>0</v>
      </c>
      <c r="BC766" s="199">
        <f>IF(AZ766=3,G766,0)</f>
        <v>0</v>
      </c>
      <c r="BD766" s="199">
        <f>IF(AZ766=4,G766,0)</f>
        <v>0</v>
      </c>
      <c r="BE766" s="199">
        <f>IF(AZ766=5,G766,0)</f>
        <v>0</v>
      </c>
      <c r="CA766" s="226">
        <v>1</v>
      </c>
      <c r="CB766" s="226">
        <v>7</v>
      </c>
    </row>
    <row r="767" spans="1:80">
      <c r="A767" s="235"/>
      <c r="B767" s="239"/>
      <c r="C767" s="635" t="s">
        <v>990</v>
      </c>
      <c r="D767" s="636"/>
      <c r="E767" s="240">
        <v>0</v>
      </c>
      <c r="F767" s="241"/>
      <c r="G767" s="242"/>
      <c r="H767" s="243"/>
      <c r="I767" s="237"/>
      <c r="J767" s="244"/>
      <c r="K767" s="237"/>
      <c r="M767" s="238" t="s">
        <v>990</v>
      </c>
      <c r="O767" s="226"/>
    </row>
    <row r="768" spans="1:80">
      <c r="A768" s="235"/>
      <c r="B768" s="239"/>
      <c r="C768" s="635" t="s">
        <v>991</v>
      </c>
      <c r="D768" s="636"/>
      <c r="E768" s="240">
        <v>135.9</v>
      </c>
      <c r="F768" s="241"/>
      <c r="G768" s="242"/>
      <c r="H768" s="243"/>
      <c r="I768" s="237"/>
      <c r="J768" s="244"/>
      <c r="K768" s="237"/>
      <c r="M768" s="238" t="s">
        <v>991</v>
      </c>
      <c r="O768" s="226"/>
    </row>
    <row r="769" spans="1:80">
      <c r="A769" s="235"/>
      <c r="B769" s="239"/>
      <c r="C769" s="635" t="s">
        <v>992</v>
      </c>
      <c r="D769" s="636"/>
      <c r="E769" s="240">
        <v>62.9</v>
      </c>
      <c r="F769" s="241"/>
      <c r="G769" s="242"/>
      <c r="H769" s="243"/>
      <c r="I769" s="237"/>
      <c r="J769" s="244"/>
      <c r="K769" s="237"/>
      <c r="M769" s="238" t="s">
        <v>992</v>
      </c>
      <c r="O769" s="226"/>
    </row>
    <row r="770" spans="1:80" ht="22.5">
      <c r="A770" s="227">
        <v>189</v>
      </c>
      <c r="B770" s="228" t="s">
        <v>993</v>
      </c>
      <c r="C770" s="229" t="s">
        <v>994</v>
      </c>
      <c r="D770" s="230" t="s">
        <v>1492</v>
      </c>
      <c r="E770" s="231">
        <v>707.18</v>
      </c>
      <c r="F770" s="231"/>
      <c r="G770" s="232">
        <f>E770*F770</f>
        <v>0</v>
      </c>
      <c r="H770" s="233">
        <v>1.452E-2</v>
      </c>
      <c r="I770" s="234">
        <f>E770*H770</f>
        <v>10.2682536</v>
      </c>
      <c r="J770" s="233">
        <v>0</v>
      </c>
      <c r="K770" s="234">
        <f>E770*J770</f>
        <v>0</v>
      </c>
      <c r="O770" s="226">
        <v>2</v>
      </c>
      <c r="AA770" s="199">
        <v>1</v>
      </c>
      <c r="AB770" s="199">
        <v>7</v>
      </c>
      <c r="AC770" s="199">
        <v>7</v>
      </c>
      <c r="AZ770" s="199">
        <v>2</v>
      </c>
      <c r="BA770" s="199">
        <f>IF(AZ770=1,G770,0)</f>
        <v>0</v>
      </c>
      <c r="BB770" s="199">
        <f>IF(AZ770=2,G770,0)</f>
        <v>0</v>
      </c>
      <c r="BC770" s="199">
        <f>IF(AZ770=3,G770,0)</f>
        <v>0</v>
      </c>
      <c r="BD770" s="199">
        <f>IF(AZ770=4,G770,0)</f>
        <v>0</v>
      </c>
      <c r="BE770" s="199">
        <f>IF(AZ770=5,G770,0)</f>
        <v>0</v>
      </c>
      <c r="CA770" s="226">
        <v>1</v>
      </c>
      <c r="CB770" s="226">
        <v>7</v>
      </c>
    </row>
    <row r="771" spans="1:80">
      <c r="A771" s="235"/>
      <c r="B771" s="239"/>
      <c r="C771" s="635" t="s">
        <v>995</v>
      </c>
      <c r="D771" s="636"/>
      <c r="E771" s="240">
        <v>636</v>
      </c>
      <c r="F771" s="241"/>
      <c r="G771" s="242"/>
      <c r="H771" s="243"/>
      <c r="I771" s="237"/>
      <c r="J771" s="244"/>
      <c r="K771" s="237"/>
      <c r="M771" s="238" t="s">
        <v>995</v>
      </c>
      <c r="O771" s="226"/>
    </row>
    <row r="772" spans="1:80" ht="22.5">
      <c r="A772" s="235"/>
      <c r="B772" s="239"/>
      <c r="C772" s="635" t="s">
        <v>996</v>
      </c>
      <c r="D772" s="636"/>
      <c r="E772" s="240">
        <v>9.58</v>
      </c>
      <c r="F772" s="241"/>
      <c r="G772" s="242"/>
      <c r="H772" s="243"/>
      <c r="I772" s="237"/>
      <c r="J772" s="244"/>
      <c r="K772" s="237"/>
      <c r="M772" s="238" t="s">
        <v>996</v>
      </c>
      <c r="O772" s="226"/>
    </row>
    <row r="773" spans="1:80">
      <c r="A773" s="235"/>
      <c r="B773" s="239"/>
      <c r="C773" s="635" t="s">
        <v>997</v>
      </c>
      <c r="D773" s="636"/>
      <c r="E773" s="240">
        <v>9.6</v>
      </c>
      <c r="F773" s="241"/>
      <c r="G773" s="242"/>
      <c r="H773" s="243"/>
      <c r="I773" s="237"/>
      <c r="J773" s="244"/>
      <c r="K773" s="237"/>
      <c r="M773" s="238" t="s">
        <v>997</v>
      </c>
      <c r="O773" s="226"/>
    </row>
    <row r="774" spans="1:80">
      <c r="A774" s="235"/>
      <c r="B774" s="239"/>
      <c r="C774" s="635" t="s">
        <v>998</v>
      </c>
      <c r="D774" s="636"/>
      <c r="E774" s="240">
        <v>52</v>
      </c>
      <c r="F774" s="241"/>
      <c r="G774" s="242"/>
      <c r="H774" s="243"/>
      <c r="I774" s="237"/>
      <c r="J774" s="244"/>
      <c r="K774" s="237"/>
      <c r="M774" s="238" t="s">
        <v>998</v>
      </c>
      <c r="O774" s="226"/>
    </row>
    <row r="775" spans="1:80">
      <c r="A775" s="227">
        <v>190</v>
      </c>
      <c r="B775" s="228" t="s">
        <v>999</v>
      </c>
      <c r="C775" s="229" t="s">
        <v>1000</v>
      </c>
      <c r="D775" s="230" t="s">
        <v>1522</v>
      </c>
      <c r="E775" s="231">
        <v>114.57</v>
      </c>
      <c r="F775" s="231"/>
      <c r="G775" s="232">
        <f>E775*F775</f>
        <v>0</v>
      </c>
      <c r="H775" s="233">
        <v>0</v>
      </c>
      <c r="I775" s="234">
        <f>E775*H775</f>
        <v>0</v>
      </c>
      <c r="J775" s="233">
        <v>0</v>
      </c>
      <c r="K775" s="234">
        <f>E775*J775</f>
        <v>0</v>
      </c>
      <c r="O775" s="226">
        <v>2</v>
      </c>
      <c r="AA775" s="199">
        <v>1</v>
      </c>
      <c r="AB775" s="199">
        <v>7</v>
      </c>
      <c r="AC775" s="199">
        <v>7</v>
      </c>
      <c r="AZ775" s="199">
        <v>2</v>
      </c>
      <c r="BA775" s="199">
        <f>IF(AZ775=1,G775,0)</f>
        <v>0</v>
      </c>
      <c r="BB775" s="199">
        <f>IF(AZ775=2,G775,0)</f>
        <v>0</v>
      </c>
      <c r="BC775" s="199">
        <f>IF(AZ775=3,G775,0)</f>
        <v>0</v>
      </c>
      <c r="BD775" s="199">
        <f>IF(AZ775=4,G775,0)</f>
        <v>0</v>
      </c>
      <c r="BE775" s="199">
        <f>IF(AZ775=5,G775,0)</f>
        <v>0</v>
      </c>
      <c r="CA775" s="226">
        <v>1</v>
      </c>
      <c r="CB775" s="226">
        <v>7</v>
      </c>
    </row>
    <row r="776" spans="1:80">
      <c r="A776" s="235"/>
      <c r="B776" s="239"/>
      <c r="C776" s="635" t="s">
        <v>1001</v>
      </c>
      <c r="D776" s="636"/>
      <c r="E776" s="240">
        <v>114.57</v>
      </c>
      <c r="F776" s="241"/>
      <c r="G776" s="242"/>
      <c r="H776" s="243"/>
      <c r="I776" s="237"/>
      <c r="J776" s="244"/>
      <c r="K776" s="237"/>
      <c r="M776" s="238" t="s">
        <v>1001</v>
      </c>
      <c r="O776" s="226"/>
    </row>
    <row r="777" spans="1:80">
      <c r="A777" s="227">
        <v>191</v>
      </c>
      <c r="B777" s="228" t="s">
        <v>1002</v>
      </c>
      <c r="C777" s="229" t="s">
        <v>1003</v>
      </c>
      <c r="D777" s="230" t="s">
        <v>1526</v>
      </c>
      <c r="E777" s="231">
        <v>45.530700000000003</v>
      </c>
      <c r="F777" s="231"/>
      <c r="G777" s="232">
        <f>E777*F777</f>
        <v>0</v>
      </c>
      <c r="H777" s="233">
        <v>2.3570000000000001E-2</v>
      </c>
      <c r="I777" s="234">
        <f>E777*H777</f>
        <v>1.0731585990000001</v>
      </c>
      <c r="J777" s="233">
        <v>0</v>
      </c>
      <c r="K777" s="234">
        <f>E777*J777</f>
        <v>0</v>
      </c>
      <c r="O777" s="226">
        <v>2</v>
      </c>
      <c r="AA777" s="199">
        <v>1</v>
      </c>
      <c r="AB777" s="199">
        <v>7</v>
      </c>
      <c r="AC777" s="199">
        <v>7</v>
      </c>
      <c r="AZ777" s="199">
        <v>2</v>
      </c>
      <c r="BA777" s="199">
        <f>IF(AZ777=1,G777,0)</f>
        <v>0</v>
      </c>
      <c r="BB777" s="199">
        <f>IF(AZ777=2,G777,0)</f>
        <v>0</v>
      </c>
      <c r="BC777" s="199">
        <f>IF(AZ777=3,G777,0)</f>
        <v>0</v>
      </c>
      <c r="BD777" s="199">
        <f>IF(AZ777=4,G777,0)</f>
        <v>0</v>
      </c>
      <c r="BE777" s="199">
        <f>IF(AZ777=5,G777,0)</f>
        <v>0</v>
      </c>
      <c r="CA777" s="226">
        <v>1</v>
      </c>
      <c r="CB777" s="226">
        <v>7</v>
      </c>
    </row>
    <row r="778" spans="1:80">
      <c r="A778" s="235"/>
      <c r="B778" s="239"/>
      <c r="C778" s="635" t="s">
        <v>1004</v>
      </c>
      <c r="D778" s="636"/>
      <c r="E778" s="240">
        <v>0</v>
      </c>
      <c r="F778" s="241"/>
      <c r="G778" s="242"/>
      <c r="H778" s="243"/>
      <c r="I778" s="237"/>
      <c r="J778" s="244"/>
      <c r="K778" s="237"/>
      <c r="M778" s="238" t="s">
        <v>1004</v>
      </c>
      <c r="O778" s="226"/>
    </row>
    <row r="779" spans="1:80">
      <c r="A779" s="235"/>
      <c r="B779" s="239"/>
      <c r="C779" s="635" t="s">
        <v>1005</v>
      </c>
      <c r="D779" s="636"/>
      <c r="E779" s="240">
        <v>1.1399999999999999</v>
      </c>
      <c r="F779" s="241"/>
      <c r="G779" s="242"/>
      <c r="H779" s="243"/>
      <c r="I779" s="237"/>
      <c r="J779" s="244"/>
      <c r="K779" s="237"/>
      <c r="M779" s="238" t="s">
        <v>1005</v>
      </c>
      <c r="O779" s="226"/>
    </row>
    <row r="780" spans="1:80">
      <c r="A780" s="235"/>
      <c r="B780" s="239"/>
      <c r="C780" s="635" t="s">
        <v>1006</v>
      </c>
      <c r="D780" s="636"/>
      <c r="E780" s="240">
        <v>11.144</v>
      </c>
      <c r="F780" s="241"/>
      <c r="G780" s="242"/>
      <c r="H780" s="243"/>
      <c r="I780" s="237"/>
      <c r="J780" s="244"/>
      <c r="K780" s="237"/>
      <c r="M780" s="238" t="s">
        <v>1006</v>
      </c>
      <c r="O780" s="226"/>
    </row>
    <row r="781" spans="1:80">
      <c r="A781" s="235"/>
      <c r="B781" s="239"/>
      <c r="C781" s="635" t="s">
        <v>1007</v>
      </c>
      <c r="D781" s="636"/>
      <c r="E781" s="240">
        <v>1.147</v>
      </c>
      <c r="F781" s="241"/>
      <c r="G781" s="242"/>
      <c r="H781" s="243"/>
      <c r="I781" s="237"/>
      <c r="J781" s="244"/>
      <c r="K781" s="237"/>
      <c r="M781" s="238" t="s">
        <v>1007</v>
      </c>
      <c r="O781" s="226"/>
    </row>
    <row r="782" spans="1:80">
      <c r="A782" s="235"/>
      <c r="B782" s="239"/>
      <c r="C782" s="635" t="s">
        <v>1008</v>
      </c>
      <c r="D782" s="636"/>
      <c r="E782" s="240">
        <v>1.9036999999999999</v>
      </c>
      <c r="F782" s="241"/>
      <c r="G782" s="242"/>
      <c r="H782" s="243"/>
      <c r="I782" s="237"/>
      <c r="J782" s="244"/>
      <c r="K782" s="237"/>
      <c r="M782" s="238" t="s">
        <v>1008</v>
      </c>
      <c r="O782" s="226"/>
    </row>
    <row r="783" spans="1:80">
      <c r="A783" s="235"/>
      <c r="B783" s="239"/>
      <c r="C783" s="635" t="s">
        <v>1009</v>
      </c>
      <c r="D783" s="636"/>
      <c r="E783" s="240">
        <v>1.7536</v>
      </c>
      <c r="F783" s="241"/>
      <c r="G783" s="242"/>
      <c r="H783" s="243"/>
      <c r="I783" s="237"/>
      <c r="J783" s="244"/>
      <c r="K783" s="237"/>
      <c r="M783" s="238" t="s">
        <v>1009</v>
      </c>
      <c r="O783" s="226"/>
    </row>
    <row r="784" spans="1:80">
      <c r="A784" s="235"/>
      <c r="B784" s="239"/>
      <c r="C784" s="635" t="s">
        <v>1010</v>
      </c>
      <c r="D784" s="636"/>
      <c r="E784" s="240">
        <v>3.4247000000000001</v>
      </c>
      <c r="F784" s="241"/>
      <c r="G784" s="242"/>
      <c r="H784" s="243"/>
      <c r="I784" s="237"/>
      <c r="J784" s="244"/>
      <c r="K784" s="237"/>
      <c r="M784" s="238" t="s">
        <v>1010</v>
      </c>
      <c r="O784" s="226"/>
    </row>
    <row r="785" spans="1:80">
      <c r="A785" s="235"/>
      <c r="B785" s="239"/>
      <c r="C785" s="635" t="s">
        <v>1011</v>
      </c>
      <c r="D785" s="636"/>
      <c r="E785" s="240">
        <v>1.2327999999999999</v>
      </c>
      <c r="F785" s="241"/>
      <c r="G785" s="242"/>
      <c r="H785" s="243"/>
      <c r="I785" s="237"/>
      <c r="J785" s="244"/>
      <c r="K785" s="237"/>
      <c r="M785" s="238" t="s">
        <v>1011</v>
      </c>
      <c r="O785" s="226"/>
    </row>
    <row r="786" spans="1:80">
      <c r="A786" s="235"/>
      <c r="B786" s="239"/>
      <c r="C786" s="635" t="s">
        <v>1012</v>
      </c>
      <c r="D786" s="636"/>
      <c r="E786" s="240">
        <v>0.25559999999999999</v>
      </c>
      <c r="F786" s="241"/>
      <c r="G786" s="242"/>
      <c r="H786" s="243"/>
      <c r="I786" s="237"/>
      <c r="J786" s="244"/>
      <c r="K786" s="237"/>
      <c r="M786" s="238" t="s">
        <v>1012</v>
      </c>
      <c r="O786" s="226"/>
    </row>
    <row r="787" spans="1:80">
      <c r="A787" s="235"/>
      <c r="B787" s="239"/>
      <c r="C787" s="635" t="s">
        <v>1013</v>
      </c>
      <c r="D787" s="636"/>
      <c r="E787" s="240">
        <v>1.2830999999999999</v>
      </c>
      <c r="F787" s="241"/>
      <c r="G787" s="242"/>
      <c r="H787" s="243"/>
      <c r="I787" s="237"/>
      <c r="J787" s="244"/>
      <c r="K787" s="237"/>
      <c r="M787" s="238" t="s">
        <v>1013</v>
      </c>
      <c r="O787" s="226"/>
    </row>
    <row r="788" spans="1:80">
      <c r="A788" s="235"/>
      <c r="B788" s="239"/>
      <c r="C788" s="635" t="s">
        <v>1014</v>
      </c>
      <c r="D788" s="636"/>
      <c r="E788" s="240">
        <v>1.44</v>
      </c>
      <c r="F788" s="241"/>
      <c r="G788" s="242"/>
      <c r="H788" s="243"/>
      <c r="I788" s="237"/>
      <c r="J788" s="244"/>
      <c r="K788" s="237"/>
      <c r="M788" s="238" t="s">
        <v>1014</v>
      </c>
      <c r="O788" s="226"/>
    </row>
    <row r="789" spans="1:80">
      <c r="A789" s="235"/>
      <c r="B789" s="239"/>
      <c r="C789" s="635" t="s">
        <v>1015</v>
      </c>
      <c r="D789" s="636"/>
      <c r="E789" s="240">
        <v>17.679500000000001</v>
      </c>
      <c r="F789" s="241"/>
      <c r="G789" s="242"/>
      <c r="H789" s="243"/>
      <c r="I789" s="237"/>
      <c r="J789" s="244"/>
      <c r="K789" s="237"/>
      <c r="M789" s="238" t="s">
        <v>1015</v>
      </c>
      <c r="O789" s="226"/>
    </row>
    <row r="790" spans="1:80" ht="22.5">
      <c r="A790" s="235"/>
      <c r="B790" s="239"/>
      <c r="C790" s="635" t="s">
        <v>1016</v>
      </c>
      <c r="D790" s="636"/>
      <c r="E790" s="240">
        <v>1.6932</v>
      </c>
      <c r="F790" s="241"/>
      <c r="G790" s="242"/>
      <c r="H790" s="243"/>
      <c r="I790" s="237"/>
      <c r="J790" s="244"/>
      <c r="K790" s="237"/>
      <c r="M790" s="238" t="s">
        <v>1016</v>
      </c>
      <c r="O790" s="226"/>
    </row>
    <row r="791" spans="1:80">
      <c r="A791" s="235"/>
      <c r="B791" s="239"/>
      <c r="C791" s="635" t="s">
        <v>1017</v>
      </c>
      <c r="D791" s="636"/>
      <c r="E791" s="240">
        <v>0</v>
      </c>
      <c r="F791" s="241"/>
      <c r="G791" s="242"/>
      <c r="H791" s="243"/>
      <c r="I791" s="237"/>
      <c r="J791" s="244"/>
      <c r="K791" s="237"/>
      <c r="M791" s="238" t="s">
        <v>1017</v>
      </c>
      <c r="O791" s="226"/>
    </row>
    <row r="792" spans="1:80">
      <c r="A792" s="235"/>
      <c r="B792" s="239"/>
      <c r="C792" s="635" t="s">
        <v>1018</v>
      </c>
      <c r="D792" s="636"/>
      <c r="E792" s="240">
        <v>0.2175</v>
      </c>
      <c r="F792" s="241"/>
      <c r="G792" s="242"/>
      <c r="H792" s="243"/>
      <c r="I792" s="237"/>
      <c r="J792" s="244"/>
      <c r="K792" s="237"/>
      <c r="M792" s="238" t="s">
        <v>1018</v>
      </c>
      <c r="O792" s="226"/>
    </row>
    <row r="793" spans="1:80">
      <c r="A793" s="235"/>
      <c r="B793" s="239"/>
      <c r="C793" s="635" t="s">
        <v>1019</v>
      </c>
      <c r="D793" s="636"/>
      <c r="E793" s="240">
        <v>1.216</v>
      </c>
      <c r="F793" s="241"/>
      <c r="G793" s="242"/>
      <c r="H793" s="243"/>
      <c r="I793" s="237"/>
      <c r="J793" s="244"/>
      <c r="K793" s="237"/>
      <c r="M793" s="238" t="s">
        <v>1019</v>
      </c>
      <c r="O793" s="226"/>
    </row>
    <row r="794" spans="1:80">
      <c r="A794" s="227">
        <v>192</v>
      </c>
      <c r="B794" s="228" t="s">
        <v>1020</v>
      </c>
      <c r="C794" s="229" t="s">
        <v>1021</v>
      </c>
      <c r="D794" s="230" t="s">
        <v>1492</v>
      </c>
      <c r="E794" s="231">
        <v>519.58500000000004</v>
      </c>
      <c r="F794" s="231"/>
      <c r="G794" s="232">
        <f>E794*F794</f>
        <v>0</v>
      </c>
      <c r="H794" s="233">
        <v>0</v>
      </c>
      <c r="I794" s="234">
        <f>E794*H794</f>
        <v>0</v>
      </c>
      <c r="J794" s="233">
        <v>0</v>
      </c>
      <c r="K794" s="234">
        <f>E794*J794</f>
        <v>0</v>
      </c>
      <c r="O794" s="226">
        <v>2</v>
      </c>
      <c r="AA794" s="199">
        <v>1</v>
      </c>
      <c r="AB794" s="199">
        <v>7</v>
      </c>
      <c r="AC794" s="199">
        <v>7</v>
      </c>
      <c r="AZ794" s="199">
        <v>2</v>
      </c>
      <c r="BA794" s="199">
        <f>IF(AZ794=1,G794,0)</f>
        <v>0</v>
      </c>
      <c r="BB794" s="199">
        <f>IF(AZ794=2,G794,0)</f>
        <v>0</v>
      </c>
      <c r="BC794" s="199">
        <f>IF(AZ794=3,G794,0)</f>
        <v>0</v>
      </c>
      <c r="BD794" s="199">
        <f>IF(AZ794=4,G794,0)</f>
        <v>0</v>
      </c>
      <c r="BE794" s="199">
        <f>IF(AZ794=5,G794,0)</f>
        <v>0</v>
      </c>
      <c r="CA794" s="226">
        <v>1</v>
      </c>
      <c r="CB794" s="226">
        <v>7</v>
      </c>
    </row>
    <row r="795" spans="1:80" ht="22.5">
      <c r="A795" s="235"/>
      <c r="B795" s="239"/>
      <c r="C795" s="635" t="s">
        <v>1022</v>
      </c>
      <c r="D795" s="636"/>
      <c r="E795" s="240">
        <v>519.58500000000004</v>
      </c>
      <c r="F795" s="241"/>
      <c r="G795" s="242"/>
      <c r="H795" s="243"/>
      <c r="I795" s="237"/>
      <c r="J795" s="244"/>
      <c r="K795" s="237"/>
      <c r="M795" s="238" t="s">
        <v>1022</v>
      </c>
      <c r="O795" s="226"/>
    </row>
    <row r="796" spans="1:80">
      <c r="A796" s="227">
        <v>193</v>
      </c>
      <c r="B796" s="228" t="s">
        <v>1023</v>
      </c>
      <c r="C796" s="229" t="s">
        <v>1024</v>
      </c>
      <c r="D796" s="230" t="s">
        <v>1526</v>
      </c>
      <c r="E796" s="231">
        <v>12.989599999999999</v>
      </c>
      <c r="F796" s="231"/>
      <c r="G796" s="232">
        <f>E796*F796</f>
        <v>0</v>
      </c>
      <c r="H796" s="233">
        <v>2.9499999999999999E-3</v>
      </c>
      <c r="I796" s="234">
        <f>E796*H796</f>
        <v>3.8319319999999997E-2</v>
      </c>
      <c r="J796" s="233">
        <v>0</v>
      </c>
      <c r="K796" s="234">
        <f>E796*J796</f>
        <v>0</v>
      </c>
      <c r="O796" s="226">
        <v>2</v>
      </c>
      <c r="AA796" s="199">
        <v>1</v>
      </c>
      <c r="AB796" s="199">
        <v>7</v>
      </c>
      <c r="AC796" s="199">
        <v>7</v>
      </c>
      <c r="AZ796" s="199">
        <v>2</v>
      </c>
      <c r="BA796" s="199">
        <f>IF(AZ796=1,G796,0)</f>
        <v>0</v>
      </c>
      <c r="BB796" s="199">
        <f>IF(AZ796=2,G796,0)</f>
        <v>0</v>
      </c>
      <c r="BC796" s="199">
        <f>IF(AZ796=3,G796,0)</f>
        <v>0</v>
      </c>
      <c r="BD796" s="199">
        <f>IF(AZ796=4,G796,0)</f>
        <v>0</v>
      </c>
      <c r="BE796" s="199">
        <f>IF(AZ796=5,G796,0)</f>
        <v>0</v>
      </c>
      <c r="CA796" s="226">
        <v>1</v>
      </c>
      <c r="CB796" s="226">
        <v>7</v>
      </c>
    </row>
    <row r="797" spans="1:80">
      <c r="A797" s="235"/>
      <c r="B797" s="239"/>
      <c r="C797" s="635" t="s">
        <v>1025</v>
      </c>
      <c r="D797" s="636"/>
      <c r="E797" s="240">
        <v>12.989599999999999</v>
      </c>
      <c r="F797" s="241"/>
      <c r="G797" s="242"/>
      <c r="H797" s="243"/>
      <c r="I797" s="237"/>
      <c r="J797" s="244"/>
      <c r="K797" s="237"/>
      <c r="M797" s="238" t="s">
        <v>1025</v>
      </c>
      <c r="O797" s="226"/>
    </row>
    <row r="798" spans="1:80" ht="22.5">
      <c r="A798" s="227">
        <v>194</v>
      </c>
      <c r="B798" s="228" t="s">
        <v>69</v>
      </c>
      <c r="C798" s="229" t="s">
        <v>1026</v>
      </c>
      <c r="D798" s="230" t="s">
        <v>1496</v>
      </c>
      <c r="E798" s="231">
        <v>52</v>
      </c>
      <c r="F798" s="231"/>
      <c r="G798" s="232">
        <f>E798*F798</f>
        <v>0</v>
      </c>
      <c r="H798" s="233">
        <v>0</v>
      </c>
      <c r="I798" s="234">
        <f>E798*H798</f>
        <v>0</v>
      </c>
      <c r="J798" s="233"/>
      <c r="K798" s="234">
        <f>E798*J798</f>
        <v>0</v>
      </c>
      <c r="O798" s="226">
        <v>2</v>
      </c>
      <c r="AA798" s="199">
        <v>12</v>
      </c>
      <c r="AB798" s="199">
        <v>0</v>
      </c>
      <c r="AC798" s="199">
        <v>115</v>
      </c>
      <c r="AZ798" s="199">
        <v>2</v>
      </c>
      <c r="BA798" s="199">
        <f>IF(AZ798=1,G798,0)</f>
        <v>0</v>
      </c>
      <c r="BB798" s="199">
        <f>IF(AZ798=2,G798,0)</f>
        <v>0</v>
      </c>
      <c r="BC798" s="199">
        <f>IF(AZ798=3,G798,0)</f>
        <v>0</v>
      </c>
      <c r="BD798" s="199">
        <f>IF(AZ798=4,G798,0)</f>
        <v>0</v>
      </c>
      <c r="BE798" s="199">
        <f>IF(AZ798=5,G798,0)</f>
        <v>0</v>
      </c>
      <c r="CA798" s="226">
        <v>12</v>
      </c>
      <c r="CB798" s="226">
        <v>0</v>
      </c>
    </row>
    <row r="799" spans="1:80">
      <c r="A799" s="235"/>
      <c r="B799" s="239"/>
      <c r="C799" s="635" t="s">
        <v>1027</v>
      </c>
      <c r="D799" s="636"/>
      <c r="E799" s="240">
        <v>52</v>
      </c>
      <c r="F799" s="241"/>
      <c r="G799" s="242"/>
      <c r="H799" s="243"/>
      <c r="I799" s="237"/>
      <c r="J799" s="244"/>
      <c r="K799" s="237"/>
      <c r="M799" s="238">
        <v>52</v>
      </c>
      <c r="O799" s="226"/>
    </row>
    <row r="800" spans="1:80" ht="22.5">
      <c r="A800" s="227">
        <v>195</v>
      </c>
      <c r="B800" s="228" t="s">
        <v>1028</v>
      </c>
      <c r="C800" s="229" t="s">
        <v>1029</v>
      </c>
      <c r="D800" s="230" t="s">
        <v>1496</v>
      </c>
      <c r="E800" s="231">
        <v>40</v>
      </c>
      <c r="F800" s="231"/>
      <c r="G800" s="232">
        <f>E800*F800</f>
        <v>0</v>
      </c>
      <c r="H800" s="233">
        <v>0</v>
      </c>
      <c r="I800" s="234">
        <f>E800*H800</f>
        <v>0</v>
      </c>
      <c r="J800" s="233"/>
      <c r="K800" s="234">
        <f>E800*J800</f>
        <v>0</v>
      </c>
      <c r="O800" s="226">
        <v>2</v>
      </c>
      <c r="AA800" s="199">
        <v>12</v>
      </c>
      <c r="AB800" s="199">
        <v>0</v>
      </c>
      <c r="AC800" s="199">
        <v>132</v>
      </c>
      <c r="AZ800" s="199">
        <v>2</v>
      </c>
      <c r="BA800" s="199">
        <f>IF(AZ800=1,G800,0)</f>
        <v>0</v>
      </c>
      <c r="BB800" s="199">
        <f>IF(AZ800=2,G800,0)</f>
        <v>0</v>
      </c>
      <c r="BC800" s="199">
        <f>IF(AZ800=3,G800,0)</f>
        <v>0</v>
      </c>
      <c r="BD800" s="199">
        <f>IF(AZ800=4,G800,0)</f>
        <v>0</v>
      </c>
      <c r="BE800" s="199">
        <f>IF(AZ800=5,G800,0)</f>
        <v>0</v>
      </c>
      <c r="CA800" s="226">
        <v>12</v>
      </c>
      <c r="CB800" s="226">
        <v>0</v>
      </c>
    </row>
    <row r="801" spans="1:80">
      <c r="A801" s="235"/>
      <c r="B801" s="236"/>
      <c r="C801" s="627" t="s">
        <v>1030</v>
      </c>
      <c r="D801" s="628"/>
      <c r="E801" s="628"/>
      <c r="F801" s="628"/>
      <c r="G801" s="629"/>
      <c r="I801" s="237"/>
      <c r="K801" s="237"/>
      <c r="L801" s="238" t="s">
        <v>1030</v>
      </c>
      <c r="O801" s="226">
        <v>3</v>
      </c>
    </row>
    <row r="802" spans="1:80">
      <c r="A802" s="235"/>
      <c r="B802" s="239"/>
      <c r="C802" s="635" t="s">
        <v>1031</v>
      </c>
      <c r="D802" s="636"/>
      <c r="E802" s="240">
        <v>40</v>
      </c>
      <c r="F802" s="241"/>
      <c r="G802" s="242"/>
      <c r="H802" s="243"/>
      <c r="I802" s="237"/>
      <c r="J802" s="244"/>
      <c r="K802" s="237"/>
      <c r="M802" s="238" t="s">
        <v>1031</v>
      </c>
      <c r="O802" s="226"/>
    </row>
    <row r="803" spans="1:80" ht="22.5">
      <c r="A803" s="227">
        <v>196</v>
      </c>
      <c r="B803" s="228" t="s">
        <v>1032</v>
      </c>
      <c r="C803" s="229" t="s">
        <v>1033</v>
      </c>
      <c r="D803" s="230" t="s">
        <v>1496</v>
      </c>
      <c r="E803" s="231">
        <v>100</v>
      </c>
      <c r="F803" s="231"/>
      <c r="G803" s="232">
        <f>E803*F803</f>
        <v>0</v>
      </c>
      <c r="H803" s="233">
        <v>0</v>
      </c>
      <c r="I803" s="234">
        <f>E803*H803</f>
        <v>0</v>
      </c>
      <c r="J803" s="233"/>
      <c r="K803" s="234">
        <f>E803*J803</f>
        <v>0</v>
      </c>
      <c r="O803" s="226">
        <v>2</v>
      </c>
      <c r="AA803" s="199">
        <v>12</v>
      </c>
      <c r="AB803" s="199">
        <v>0</v>
      </c>
      <c r="AC803" s="199">
        <v>447</v>
      </c>
      <c r="AZ803" s="199">
        <v>2</v>
      </c>
      <c r="BA803" s="199">
        <f>IF(AZ803=1,G803,0)</f>
        <v>0</v>
      </c>
      <c r="BB803" s="199">
        <f>IF(AZ803=2,G803,0)</f>
        <v>0</v>
      </c>
      <c r="BC803" s="199">
        <f>IF(AZ803=3,G803,0)</f>
        <v>0</v>
      </c>
      <c r="BD803" s="199">
        <f>IF(AZ803=4,G803,0)</f>
        <v>0</v>
      </c>
      <c r="BE803" s="199">
        <f>IF(AZ803=5,G803,0)</f>
        <v>0</v>
      </c>
      <c r="CA803" s="226">
        <v>12</v>
      </c>
      <c r="CB803" s="226">
        <v>0</v>
      </c>
    </row>
    <row r="804" spans="1:80">
      <c r="A804" s="235"/>
      <c r="B804" s="236"/>
      <c r="C804" s="627" t="s">
        <v>1034</v>
      </c>
      <c r="D804" s="628"/>
      <c r="E804" s="628"/>
      <c r="F804" s="628"/>
      <c r="G804" s="629"/>
      <c r="I804" s="237"/>
      <c r="K804" s="237"/>
      <c r="L804" s="238" t="s">
        <v>1034</v>
      </c>
      <c r="O804" s="226">
        <v>3</v>
      </c>
    </row>
    <row r="805" spans="1:80">
      <c r="A805" s="235"/>
      <c r="B805" s="239"/>
      <c r="C805" s="635" t="s">
        <v>1035</v>
      </c>
      <c r="D805" s="636"/>
      <c r="E805" s="240">
        <v>100</v>
      </c>
      <c r="F805" s="241"/>
      <c r="G805" s="242"/>
      <c r="H805" s="243"/>
      <c r="I805" s="237"/>
      <c r="J805" s="244"/>
      <c r="K805" s="237"/>
      <c r="M805" s="238" t="s">
        <v>1035</v>
      </c>
      <c r="O805" s="226"/>
    </row>
    <row r="806" spans="1:80">
      <c r="A806" s="227">
        <v>197</v>
      </c>
      <c r="B806" s="228" t="s">
        <v>1036</v>
      </c>
      <c r="C806" s="229" t="s">
        <v>1037</v>
      </c>
      <c r="D806" s="230" t="s">
        <v>1526</v>
      </c>
      <c r="E806" s="231">
        <v>32.176299999999998</v>
      </c>
      <c r="F806" s="231"/>
      <c r="G806" s="232">
        <f>E806*F806</f>
        <v>0</v>
      </c>
      <c r="H806" s="233">
        <v>0.55000000000000004</v>
      </c>
      <c r="I806" s="234">
        <f>E806*H806</f>
        <v>17.696964999999999</v>
      </c>
      <c r="J806" s="233"/>
      <c r="K806" s="234">
        <f>E806*J806</f>
        <v>0</v>
      </c>
      <c r="O806" s="226">
        <v>2</v>
      </c>
      <c r="AA806" s="199">
        <v>3</v>
      </c>
      <c r="AB806" s="199">
        <v>7</v>
      </c>
      <c r="AC806" s="199">
        <v>60515236</v>
      </c>
      <c r="AZ806" s="199">
        <v>2</v>
      </c>
      <c r="BA806" s="199">
        <f>IF(AZ806=1,G806,0)</f>
        <v>0</v>
      </c>
      <c r="BB806" s="199">
        <f>IF(AZ806=2,G806,0)</f>
        <v>0</v>
      </c>
      <c r="BC806" s="199">
        <f>IF(AZ806=3,G806,0)</f>
        <v>0</v>
      </c>
      <c r="BD806" s="199">
        <f>IF(AZ806=4,G806,0)</f>
        <v>0</v>
      </c>
      <c r="BE806" s="199">
        <f>IF(AZ806=5,G806,0)</f>
        <v>0</v>
      </c>
      <c r="CA806" s="226">
        <v>3</v>
      </c>
      <c r="CB806" s="226">
        <v>7</v>
      </c>
    </row>
    <row r="807" spans="1:80">
      <c r="A807" s="235"/>
      <c r="B807" s="239"/>
      <c r="C807" s="635" t="s">
        <v>1004</v>
      </c>
      <c r="D807" s="636"/>
      <c r="E807" s="240">
        <v>0</v>
      </c>
      <c r="F807" s="241"/>
      <c r="G807" s="242"/>
      <c r="H807" s="243"/>
      <c r="I807" s="237"/>
      <c r="J807" s="244"/>
      <c r="K807" s="237"/>
      <c r="M807" s="238" t="s">
        <v>1004</v>
      </c>
      <c r="O807" s="226"/>
    </row>
    <row r="808" spans="1:80">
      <c r="A808" s="235"/>
      <c r="B808" s="239"/>
      <c r="C808" s="635" t="s">
        <v>1038</v>
      </c>
      <c r="D808" s="636"/>
      <c r="E808" s="240">
        <v>1.254</v>
      </c>
      <c r="F808" s="241"/>
      <c r="G808" s="242"/>
      <c r="H808" s="243"/>
      <c r="I808" s="237"/>
      <c r="J808" s="244"/>
      <c r="K808" s="237"/>
      <c r="M808" s="238" t="s">
        <v>1038</v>
      </c>
      <c r="O808" s="226"/>
    </row>
    <row r="809" spans="1:80">
      <c r="A809" s="235"/>
      <c r="B809" s="239"/>
      <c r="C809" s="635" t="s">
        <v>1039</v>
      </c>
      <c r="D809" s="636"/>
      <c r="E809" s="240">
        <v>12.2584</v>
      </c>
      <c r="F809" s="241"/>
      <c r="G809" s="242"/>
      <c r="H809" s="243"/>
      <c r="I809" s="237"/>
      <c r="J809" s="244"/>
      <c r="K809" s="237"/>
      <c r="M809" s="238" t="s">
        <v>1039</v>
      </c>
      <c r="O809" s="226"/>
    </row>
    <row r="810" spans="1:80">
      <c r="A810" s="235"/>
      <c r="B810" s="239"/>
      <c r="C810" s="635" t="s">
        <v>1040</v>
      </c>
      <c r="D810" s="636"/>
      <c r="E810" s="240">
        <v>1.2617</v>
      </c>
      <c r="F810" s="241"/>
      <c r="G810" s="242"/>
      <c r="H810" s="243"/>
      <c r="I810" s="237"/>
      <c r="J810" s="244"/>
      <c r="K810" s="237"/>
      <c r="M810" s="238" t="s">
        <v>1040</v>
      </c>
      <c r="O810" s="226"/>
    </row>
    <row r="811" spans="1:80">
      <c r="A811" s="235"/>
      <c r="B811" s="239"/>
      <c r="C811" s="635" t="s">
        <v>1041</v>
      </c>
      <c r="D811" s="636"/>
      <c r="E811" s="240">
        <v>2.0939999999999999</v>
      </c>
      <c r="F811" s="241"/>
      <c r="G811" s="242"/>
      <c r="H811" s="243"/>
      <c r="I811" s="237"/>
      <c r="J811" s="244"/>
      <c r="K811" s="237"/>
      <c r="M811" s="238" t="s">
        <v>1041</v>
      </c>
      <c r="O811" s="226"/>
    </row>
    <row r="812" spans="1:80">
      <c r="A812" s="235"/>
      <c r="B812" s="239"/>
      <c r="C812" s="635" t="s">
        <v>1042</v>
      </c>
      <c r="D812" s="636"/>
      <c r="E812" s="240">
        <v>1.929</v>
      </c>
      <c r="F812" s="241"/>
      <c r="G812" s="242"/>
      <c r="H812" s="243"/>
      <c r="I812" s="237"/>
      <c r="J812" s="244"/>
      <c r="K812" s="237"/>
      <c r="M812" s="238" t="s">
        <v>1042</v>
      </c>
      <c r="O812" s="226"/>
    </row>
    <row r="813" spans="1:80">
      <c r="A813" s="235"/>
      <c r="B813" s="239"/>
      <c r="C813" s="635" t="s">
        <v>1043</v>
      </c>
      <c r="D813" s="636"/>
      <c r="E813" s="240">
        <v>3.7671000000000001</v>
      </c>
      <c r="F813" s="241"/>
      <c r="G813" s="242"/>
      <c r="H813" s="243"/>
      <c r="I813" s="237"/>
      <c r="J813" s="244"/>
      <c r="K813" s="237"/>
      <c r="M813" s="238" t="s">
        <v>1043</v>
      </c>
      <c r="O813" s="226"/>
    </row>
    <row r="814" spans="1:80">
      <c r="A814" s="235"/>
      <c r="B814" s="239"/>
      <c r="C814" s="635" t="s">
        <v>1044</v>
      </c>
      <c r="D814" s="636"/>
      <c r="E814" s="240">
        <v>1.3561000000000001</v>
      </c>
      <c r="F814" s="241"/>
      <c r="G814" s="242"/>
      <c r="H814" s="243"/>
      <c r="I814" s="237"/>
      <c r="J814" s="244"/>
      <c r="K814" s="237"/>
      <c r="M814" s="238" t="s">
        <v>1044</v>
      </c>
      <c r="O814" s="226"/>
    </row>
    <row r="815" spans="1:80">
      <c r="A815" s="235"/>
      <c r="B815" s="239"/>
      <c r="C815" s="635" t="s">
        <v>1045</v>
      </c>
      <c r="D815" s="636"/>
      <c r="E815" s="240">
        <v>0.28120000000000001</v>
      </c>
      <c r="F815" s="241"/>
      <c r="G815" s="242"/>
      <c r="H815" s="243"/>
      <c r="I815" s="237"/>
      <c r="J815" s="244"/>
      <c r="K815" s="237"/>
      <c r="M815" s="238" t="s">
        <v>1045</v>
      </c>
      <c r="O815" s="226"/>
    </row>
    <row r="816" spans="1:80">
      <c r="A816" s="235"/>
      <c r="B816" s="239"/>
      <c r="C816" s="635" t="s">
        <v>1046</v>
      </c>
      <c r="D816" s="636"/>
      <c r="E816" s="240">
        <v>1.4114</v>
      </c>
      <c r="F816" s="241"/>
      <c r="G816" s="242"/>
      <c r="H816" s="243"/>
      <c r="I816" s="237"/>
      <c r="J816" s="244"/>
      <c r="K816" s="237"/>
      <c r="M816" s="238" t="s">
        <v>1046</v>
      </c>
      <c r="O816" s="226"/>
    </row>
    <row r="817" spans="1:80">
      <c r="A817" s="235"/>
      <c r="B817" s="239"/>
      <c r="C817" s="635" t="s">
        <v>1047</v>
      </c>
      <c r="D817" s="636"/>
      <c r="E817" s="240">
        <v>1.5840000000000001</v>
      </c>
      <c r="F817" s="241"/>
      <c r="G817" s="242"/>
      <c r="H817" s="243"/>
      <c r="I817" s="237"/>
      <c r="J817" s="244"/>
      <c r="K817" s="237"/>
      <c r="M817" s="238" t="s">
        <v>1047</v>
      </c>
      <c r="O817" s="226"/>
    </row>
    <row r="818" spans="1:80" ht="22.5">
      <c r="A818" s="235"/>
      <c r="B818" s="239"/>
      <c r="C818" s="635" t="s">
        <v>1048</v>
      </c>
      <c r="D818" s="636"/>
      <c r="E818" s="240">
        <v>1.8625</v>
      </c>
      <c r="F818" s="241"/>
      <c r="G818" s="242"/>
      <c r="H818" s="243"/>
      <c r="I818" s="237"/>
      <c r="J818" s="244"/>
      <c r="K818" s="237"/>
      <c r="M818" s="238" t="s">
        <v>1048</v>
      </c>
      <c r="O818" s="226"/>
    </row>
    <row r="819" spans="1:80">
      <c r="A819" s="235"/>
      <c r="B819" s="239"/>
      <c r="C819" s="635" t="s">
        <v>1017</v>
      </c>
      <c r="D819" s="636"/>
      <c r="E819" s="240">
        <v>0</v>
      </c>
      <c r="F819" s="241"/>
      <c r="G819" s="242"/>
      <c r="H819" s="243"/>
      <c r="I819" s="237"/>
      <c r="J819" s="244"/>
      <c r="K819" s="237"/>
      <c r="M819" s="238" t="s">
        <v>1017</v>
      </c>
      <c r="O819" s="226"/>
    </row>
    <row r="820" spans="1:80">
      <c r="A820" s="235"/>
      <c r="B820" s="239"/>
      <c r="C820" s="635" t="s">
        <v>1049</v>
      </c>
      <c r="D820" s="636"/>
      <c r="E820" s="240">
        <v>0.23930000000000001</v>
      </c>
      <c r="F820" s="241"/>
      <c r="G820" s="242"/>
      <c r="H820" s="243"/>
      <c r="I820" s="237"/>
      <c r="J820" s="244"/>
      <c r="K820" s="237"/>
      <c r="M820" s="238" t="s">
        <v>1049</v>
      </c>
      <c r="O820" s="226"/>
    </row>
    <row r="821" spans="1:80">
      <c r="A821" s="235"/>
      <c r="B821" s="239"/>
      <c r="C821" s="635" t="s">
        <v>1050</v>
      </c>
      <c r="D821" s="636"/>
      <c r="E821" s="240">
        <v>1.3375999999999999</v>
      </c>
      <c r="F821" s="241"/>
      <c r="G821" s="242"/>
      <c r="H821" s="243"/>
      <c r="I821" s="237"/>
      <c r="J821" s="244"/>
      <c r="K821" s="237"/>
      <c r="M821" s="238" t="s">
        <v>1050</v>
      </c>
      <c r="O821" s="226"/>
    </row>
    <row r="822" spans="1:80">
      <c r="A822" s="235"/>
      <c r="B822" s="239"/>
      <c r="C822" s="635" t="s">
        <v>1051</v>
      </c>
      <c r="D822" s="636"/>
      <c r="E822" s="240">
        <v>1.54</v>
      </c>
      <c r="F822" s="241"/>
      <c r="G822" s="242"/>
      <c r="H822" s="243"/>
      <c r="I822" s="237"/>
      <c r="J822" s="244"/>
      <c r="K822" s="237"/>
      <c r="M822" s="238" t="s">
        <v>1051</v>
      </c>
      <c r="O822" s="226"/>
    </row>
    <row r="823" spans="1:80">
      <c r="A823" s="227">
        <v>198</v>
      </c>
      <c r="B823" s="228" t="s">
        <v>1052</v>
      </c>
      <c r="C823" s="229" t="s">
        <v>1053</v>
      </c>
      <c r="D823" s="230" t="s">
        <v>1492</v>
      </c>
      <c r="E823" s="231">
        <v>571.54349999999999</v>
      </c>
      <c r="F823" s="231"/>
      <c r="G823" s="232">
        <f>E823*F823</f>
        <v>0</v>
      </c>
      <c r="H823" s="233">
        <v>1.4999999999999999E-2</v>
      </c>
      <c r="I823" s="234">
        <f>E823*H823</f>
        <v>8.5731524999999991</v>
      </c>
      <c r="J823" s="233"/>
      <c r="K823" s="234">
        <f>E823*J823</f>
        <v>0</v>
      </c>
      <c r="O823" s="226">
        <v>2</v>
      </c>
      <c r="AA823" s="199">
        <v>3</v>
      </c>
      <c r="AB823" s="199">
        <v>7</v>
      </c>
      <c r="AC823" s="199">
        <v>60726123</v>
      </c>
      <c r="AZ823" s="199">
        <v>2</v>
      </c>
      <c r="BA823" s="199">
        <f>IF(AZ823=1,G823,0)</f>
        <v>0</v>
      </c>
      <c r="BB823" s="199">
        <f>IF(AZ823=2,G823,0)</f>
        <v>0</v>
      </c>
      <c r="BC823" s="199">
        <f>IF(AZ823=3,G823,0)</f>
        <v>0</v>
      </c>
      <c r="BD823" s="199">
        <f>IF(AZ823=4,G823,0)</f>
        <v>0</v>
      </c>
      <c r="BE823" s="199">
        <f>IF(AZ823=5,G823,0)</f>
        <v>0</v>
      </c>
      <c r="CA823" s="226">
        <v>3</v>
      </c>
      <c r="CB823" s="226">
        <v>7</v>
      </c>
    </row>
    <row r="824" spans="1:80">
      <c r="A824" s="235"/>
      <c r="B824" s="236"/>
      <c r="C824" s="627" t="s">
        <v>1054</v>
      </c>
      <c r="D824" s="628"/>
      <c r="E824" s="628"/>
      <c r="F824" s="628"/>
      <c r="G824" s="629"/>
      <c r="I824" s="237"/>
      <c r="K824" s="237"/>
      <c r="L824" s="238" t="s">
        <v>1054</v>
      </c>
      <c r="O824" s="226">
        <v>3</v>
      </c>
    </row>
    <row r="825" spans="1:80">
      <c r="A825" s="235"/>
      <c r="B825" s="236"/>
      <c r="C825" s="627" t="s">
        <v>1055</v>
      </c>
      <c r="D825" s="628"/>
      <c r="E825" s="628"/>
      <c r="F825" s="628"/>
      <c r="G825" s="629"/>
      <c r="I825" s="237"/>
      <c r="K825" s="237"/>
      <c r="L825" s="238" t="s">
        <v>1055</v>
      </c>
      <c r="O825" s="226">
        <v>3</v>
      </c>
    </row>
    <row r="826" spans="1:80">
      <c r="A826" s="235"/>
      <c r="B826" s="236"/>
      <c r="C826" s="627" t="s">
        <v>1056</v>
      </c>
      <c r="D826" s="628"/>
      <c r="E826" s="628"/>
      <c r="F826" s="628"/>
      <c r="G826" s="629"/>
      <c r="I826" s="237"/>
      <c r="K826" s="237"/>
      <c r="L826" s="238" t="s">
        <v>1056</v>
      </c>
      <c r="O826" s="226">
        <v>3</v>
      </c>
    </row>
    <row r="827" spans="1:80">
      <c r="A827" s="235"/>
      <c r="B827" s="239"/>
      <c r="C827" s="635" t="s">
        <v>1057</v>
      </c>
      <c r="D827" s="636"/>
      <c r="E827" s="240">
        <v>571.54349999999999</v>
      </c>
      <c r="F827" s="241"/>
      <c r="G827" s="242"/>
      <c r="H827" s="243"/>
      <c r="I827" s="237"/>
      <c r="J827" s="244"/>
      <c r="K827" s="237"/>
      <c r="M827" s="238" t="s">
        <v>1057</v>
      </c>
      <c r="O827" s="226"/>
    </row>
    <row r="828" spans="1:80">
      <c r="A828" s="227">
        <v>199</v>
      </c>
      <c r="B828" s="228" t="s">
        <v>1058</v>
      </c>
      <c r="C828" s="229" t="s">
        <v>72</v>
      </c>
      <c r="D828" s="230" t="s">
        <v>1576</v>
      </c>
      <c r="E828" s="231">
        <v>39.357846518999999</v>
      </c>
      <c r="F828" s="231"/>
      <c r="G828" s="232">
        <f>E828*F828</f>
        <v>0</v>
      </c>
      <c r="H828" s="233">
        <v>0</v>
      </c>
      <c r="I828" s="234">
        <f>E828*H828</f>
        <v>0</v>
      </c>
      <c r="J828" s="233"/>
      <c r="K828" s="234">
        <f>E828*J828</f>
        <v>0</v>
      </c>
      <c r="O828" s="226">
        <v>2</v>
      </c>
      <c r="AA828" s="199">
        <v>7</v>
      </c>
      <c r="AB828" s="199">
        <v>1001</v>
      </c>
      <c r="AC828" s="199">
        <v>5</v>
      </c>
      <c r="AZ828" s="199">
        <v>2</v>
      </c>
      <c r="BA828" s="199">
        <f>IF(AZ828=1,G828,0)</f>
        <v>0</v>
      </c>
      <c r="BB828" s="199">
        <f>IF(AZ828=2,G828,0)</f>
        <v>0</v>
      </c>
      <c r="BC828" s="199">
        <f>IF(AZ828=3,G828,0)</f>
        <v>0</v>
      </c>
      <c r="BD828" s="199">
        <f>IF(AZ828=4,G828,0)</f>
        <v>0</v>
      </c>
      <c r="BE828" s="199">
        <f>IF(AZ828=5,G828,0)</f>
        <v>0</v>
      </c>
      <c r="CA828" s="226">
        <v>7</v>
      </c>
      <c r="CB828" s="226">
        <v>1001</v>
      </c>
    </row>
    <row r="829" spans="1:80">
      <c r="A829" s="245"/>
      <c r="B829" s="246" t="s">
        <v>1436</v>
      </c>
      <c r="C829" s="247" t="s">
        <v>64</v>
      </c>
      <c r="D829" s="248"/>
      <c r="E829" s="249"/>
      <c r="F829" s="250"/>
      <c r="G829" s="251">
        <f>SUM(G739:G828)</f>
        <v>0</v>
      </c>
      <c r="H829" s="252"/>
      <c r="I829" s="253">
        <f>SUM(I739:I828)</f>
        <v>39.357846518999992</v>
      </c>
      <c r="J829" s="252"/>
      <c r="K829" s="253">
        <f>SUM(K739:K828)</f>
        <v>0</v>
      </c>
      <c r="O829" s="226">
        <v>4</v>
      </c>
      <c r="BA829" s="254">
        <f>SUM(BA739:BA828)</f>
        <v>0</v>
      </c>
      <c r="BB829" s="254">
        <f>SUM(BB739:BB828)</f>
        <v>0</v>
      </c>
      <c r="BC829" s="254">
        <f>SUM(BC739:BC828)</f>
        <v>0</v>
      </c>
      <c r="BD829" s="254">
        <f>SUM(BD739:BD828)</f>
        <v>0</v>
      </c>
      <c r="BE829" s="254">
        <f>SUM(BE739:BE828)</f>
        <v>0</v>
      </c>
    </row>
    <row r="830" spans="1:80">
      <c r="A830" s="216" t="s">
        <v>1433</v>
      </c>
      <c r="B830" s="217" t="s">
        <v>1059</v>
      </c>
      <c r="C830" s="218" t="s">
        <v>1060</v>
      </c>
      <c r="D830" s="219"/>
      <c r="E830" s="220"/>
      <c r="F830" s="220"/>
      <c r="G830" s="221"/>
      <c r="H830" s="222"/>
      <c r="I830" s="223"/>
      <c r="J830" s="224"/>
      <c r="K830" s="225"/>
      <c r="O830" s="226">
        <v>1</v>
      </c>
    </row>
    <row r="831" spans="1:80">
      <c r="A831" s="227">
        <v>200</v>
      </c>
      <c r="B831" s="228" t="s">
        <v>1062</v>
      </c>
      <c r="C831" s="229" t="s">
        <v>1063</v>
      </c>
      <c r="D831" s="230" t="s">
        <v>1492</v>
      </c>
      <c r="E831" s="231">
        <v>366.74650000000003</v>
      </c>
      <c r="F831" s="231"/>
      <c r="G831" s="232">
        <f>E831*F831</f>
        <v>0</v>
      </c>
      <c r="H831" s="233">
        <v>7.3999999999999999E-4</v>
      </c>
      <c r="I831" s="234">
        <f>E831*H831</f>
        <v>0.27139241000000003</v>
      </c>
      <c r="J831" s="233">
        <v>0</v>
      </c>
      <c r="K831" s="234">
        <f>E831*J831</f>
        <v>0</v>
      </c>
      <c r="O831" s="226">
        <v>2</v>
      </c>
      <c r="AA831" s="199">
        <v>1</v>
      </c>
      <c r="AB831" s="199">
        <v>7</v>
      </c>
      <c r="AC831" s="199">
        <v>7</v>
      </c>
      <c r="AZ831" s="199">
        <v>2</v>
      </c>
      <c r="BA831" s="199">
        <f>IF(AZ831=1,G831,0)</f>
        <v>0</v>
      </c>
      <c r="BB831" s="199">
        <f>IF(AZ831=2,G831,0)</f>
        <v>0</v>
      </c>
      <c r="BC831" s="199">
        <f>IF(AZ831=3,G831,0)</f>
        <v>0</v>
      </c>
      <c r="BD831" s="199">
        <f>IF(AZ831=4,G831,0)</f>
        <v>0</v>
      </c>
      <c r="BE831" s="199">
        <f>IF(AZ831=5,G831,0)</f>
        <v>0</v>
      </c>
      <c r="CA831" s="226">
        <v>1</v>
      </c>
      <c r="CB831" s="226">
        <v>7</v>
      </c>
    </row>
    <row r="832" spans="1:80" ht="45">
      <c r="A832" s="235"/>
      <c r="B832" s="239"/>
      <c r="C832" s="635" t="s">
        <v>1064</v>
      </c>
      <c r="D832" s="636"/>
      <c r="E832" s="240">
        <v>378.00650000000002</v>
      </c>
      <c r="F832" s="241"/>
      <c r="G832" s="242"/>
      <c r="H832" s="243"/>
      <c r="I832" s="237"/>
      <c r="J832" s="244"/>
      <c r="K832" s="237"/>
      <c r="M832" s="238" t="s">
        <v>1064</v>
      </c>
      <c r="O832" s="226"/>
    </row>
    <row r="833" spans="1:80" ht="22.5">
      <c r="A833" s="235"/>
      <c r="B833" s="239"/>
      <c r="C833" s="635" t="s">
        <v>882</v>
      </c>
      <c r="D833" s="636"/>
      <c r="E833" s="240">
        <v>-53.96</v>
      </c>
      <c r="F833" s="241"/>
      <c r="G833" s="242"/>
      <c r="H833" s="243"/>
      <c r="I833" s="237"/>
      <c r="J833" s="244"/>
      <c r="K833" s="237"/>
      <c r="M833" s="238" t="s">
        <v>882</v>
      </c>
      <c r="O833" s="226"/>
    </row>
    <row r="834" spans="1:80" ht="22.5">
      <c r="A834" s="235"/>
      <c r="B834" s="239"/>
      <c r="C834" s="635" t="s">
        <v>1065</v>
      </c>
      <c r="D834" s="636"/>
      <c r="E834" s="240">
        <v>20.372</v>
      </c>
      <c r="F834" s="241"/>
      <c r="G834" s="242"/>
      <c r="H834" s="243"/>
      <c r="I834" s="237"/>
      <c r="J834" s="244"/>
      <c r="K834" s="237"/>
      <c r="M834" s="238" t="s">
        <v>1065</v>
      </c>
      <c r="O834" s="226"/>
    </row>
    <row r="835" spans="1:80">
      <c r="A835" s="235"/>
      <c r="B835" s="239"/>
      <c r="C835" s="635" t="s">
        <v>1066</v>
      </c>
      <c r="D835" s="636"/>
      <c r="E835" s="240">
        <v>22.327999999999999</v>
      </c>
      <c r="F835" s="241"/>
      <c r="G835" s="242"/>
      <c r="H835" s="243"/>
      <c r="I835" s="237"/>
      <c r="J835" s="244"/>
      <c r="K835" s="237"/>
      <c r="M835" s="238" t="s">
        <v>1066</v>
      </c>
      <c r="O835" s="226"/>
    </row>
    <row r="836" spans="1:80">
      <c r="A836" s="227">
        <v>201</v>
      </c>
      <c r="B836" s="228" t="s">
        <v>1067</v>
      </c>
      <c r="C836" s="229" t="s">
        <v>1068</v>
      </c>
      <c r="D836" s="230" t="s">
        <v>1492</v>
      </c>
      <c r="E836" s="231">
        <v>403.4212</v>
      </c>
      <c r="F836" s="231"/>
      <c r="G836" s="232">
        <f>E836*F836</f>
        <v>0</v>
      </c>
      <c r="H836" s="233">
        <v>1.3899999999999999E-2</v>
      </c>
      <c r="I836" s="234">
        <f>E836*H836</f>
        <v>5.6075546799999998</v>
      </c>
      <c r="J836" s="233"/>
      <c r="K836" s="234">
        <f>E836*J836</f>
        <v>0</v>
      </c>
      <c r="O836" s="226">
        <v>2</v>
      </c>
      <c r="AA836" s="199">
        <v>3</v>
      </c>
      <c r="AB836" s="199">
        <v>7</v>
      </c>
      <c r="AC836" s="199">
        <v>60726122</v>
      </c>
      <c r="AZ836" s="199">
        <v>2</v>
      </c>
      <c r="BA836" s="199">
        <f>IF(AZ836=1,G836,0)</f>
        <v>0</v>
      </c>
      <c r="BB836" s="199">
        <f>IF(AZ836=2,G836,0)</f>
        <v>0</v>
      </c>
      <c r="BC836" s="199">
        <f>IF(AZ836=3,G836,0)</f>
        <v>0</v>
      </c>
      <c r="BD836" s="199">
        <f>IF(AZ836=4,G836,0)</f>
        <v>0</v>
      </c>
      <c r="BE836" s="199">
        <f>IF(AZ836=5,G836,0)</f>
        <v>0</v>
      </c>
      <c r="CA836" s="226">
        <v>3</v>
      </c>
      <c r="CB836" s="226">
        <v>7</v>
      </c>
    </row>
    <row r="837" spans="1:80">
      <c r="A837" s="235"/>
      <c r="B837" s="236"/>
      <c r="C837" s="627" t="s">
        <v>1054</v>
      </c>
      <c r="D837" s="628"/>
      <c r="E837" s="628"/>
      <c r="F837" s="628"/>
      <c r="G837" s="629"/>
      <c r="I837" s="237"/>
      <c r="K837" s="237"/>
      <c r="L837" s="238" t="s">
        <v>1054</v>
      </c>
      <c r="O837" s="226">
        <v>3</v>
      </c>
    </row>
    <row r="838" spans="1:80">
      <c r="A838" s="235"/>
      <c r="B838" s="236"/>
      <c r="C838" s="627" t="s">
        <v>1055</v>
      </c>
      <c r="D838" s="628"/>
      <c r="E838" s="628"/>
      <c r="F838" s="628"/>
      <c r="G838" s="629"/>
      <c r="I838" s="237"/>
      <c r="K838" s="237"/>
      <c r="L838" s="238" t="s">
        <v>1055</v>
      </c>
      <c r="O838" s="226">
        <v>3</v>
      </c>
    </row>
    <row r="839" spans="1:80">
      <c r="A839" s="235"/>
      <c r="B839" s="236"/>
      <c r="C839" s="627" t="s">
        <v>1056</v>
      </c>
      <c r="D839" s="628"/>
      <c r="E839" s="628"/>
      <c r="F839" s="628"/>
      <c r="G839" s="629"/>
      <c r="I839" s="237"/>
      <c r="K839" s="237"/>
      <c r="L839" s="238" t="s">
        <v>1056</v>
      </c>
      <c r="O839" s="226">
        <v>3</v>
      </c>
    </row>
    <row r="840" spans="1:80" ht="22.5">
      <c r="A840" s="235"/>
      <c r="B840" s="239"/>
      <c r="C840" s="635" t="s">
        <v>1069</v>
      </c>
      <c r="D840" s="636"/>
      <c r="E840" s="240">
        <v>403.4212</v>
      </c>
      <c r="F840" s="241"/>
      <c r="G840" s="242"/>
      <c r="H840" s="243"/>
      <c r="I840" s="237"/>
      <c r="J840" s="244"/>
      <c r="K840" s="237"/>
      <c r="M840" s="238" t="s">
        <v>1069</v>
      </c>
      <c r="O840" s="226"/>
    </row>
    <row r="841" spans="1:80">
      <c r="A841" s="227">
        <v>202</v>
      </c>
      <c r="B841" s="228" t="s">
        <v>1070</v>
      </c>
      <c r="C841" s="229" t="s">
        <v>1071</v>
      </c>
      <c r="D841" s="230" t="s">
        <v>1576</v>
      </c>
      <c r="E841" s="231">
        <v>5.8789470899999996</v>
      </c>
      <c r="F841" s="231"/>
      <c r="G841" s="232">
        <f>E841*F841</f>
        <v>0</v>
      </c>
      <c r="H841" s="233">
        <v>0</v>
      </c>
      <c r="I841" s="234">
        <f>E841*H841</f>
        <v>0</v>
      </c>
      <c r="J841" s="233"/>
      <c r="K841" s="234">
        <f>E841*J841</f>
        <v>0</v>
      </c>
      <c r="O841" s="226">
        <v>2</v>
      </c>
      <c r="AA841" s="199">
        <v>7</v>
      </c>
      <c r="AB841" s="199">
        <v>1001</v>
      </c>
      <c r="AC841" s="199">
        <v>5</v>
      </c>
      <c r="AZ841" s="199">
        <v>2</v>
      </c>
      <c r="BA841" s="199">
        <f>IF(AZ841=1,G841,0)</f>
        <v>0</v>
      </c>
      <c r="BB841" s="199">
        <f>IF(AZ841=2,G841,0)</f>
        <v>0</v>
      </c>
      <c r="BC841" s="199">
        <f>IF(AZ841=3,G841,0)</f>
        <v>0</v>
      </c>
      <c r="BD841" s="199">
        <f>IF(AZ841=4,G841,0)</f>
        <v>0</v>
      </c>
      <c r="BE841" s="199">
        <f>IF(AZ841=5,G841,0)</f>
        <v>0</v>
      </c>
      <c r="CA841" s="226">
        <v>7</v>
      </c>
      <c r="CB841" s="226">
        <v>1001</v>
      </c>
    </row>
    <row r="842" spans="1:80">
      <c r="A842" s="245"/>
      <c r="B842" s="246" t="s">
        <v>1436</v>
      </c>
      <c r="C842" s="247" t="s">
        <v>1061</v>
      </c>
      <c r="D842" s="248"/>
      <c r="E842" s="249"/>
      <c r="F842" s="250"/>
      <c r="G842" s="251">
        <f>SUM(G830:G841)</f>
        <v>0</v>
      </c>
      <c r="H842" s="252"/>
      <c r="I842" s="253">
        <f>SUM(I830:I841)</f>
        <v>5.8789470899999996</v>
      </c>
      <c r="J842" s="252"/>
      <c r="K842" s="253">
        <f>SUM(K830:K841)</f>
        <v>0</v>
      </c>
      <c r="O842" s="226">
        <v>4</v>
      </c>
      <c r="BA842" s="254">
        <f>SUM(BA830:BA841)</f>
        <v>0</v>
      </c>
      <c r="BB842" s="254">
        <f>SUM(BB830:BB841)</f>
        <v>0</v>
      </c>
      <c r="BC842" s="254">
        <f>SUM(BC830:BC841)</f>
        <v>0</v>
      </c>
      <c r="BD842" s="254">
        <f>SUM(BD830:BD841)</f>
        <v>0</v>
      </c>
      <c r="BE842" s="254">
        <f>SUM(BE830:BE841)</f>
        <v>0</v>
      </c>
    </row>
    <row r="843" spans="1:80">
      <c r="A843" s="216" t="s">
        <v>1433</v>
      </c>
      <c r="B843" s="217" t="s">
        <v>1072</v>
      </c>
      <c r="C843" s="218" t="s">
        <v>1073</v>
      </c>
      <c r="D843" s="219"/>
      <c r="E843" s="220"/>
      <c r="F843" s="220"/>
      <c r="G843" s="221"/>
      <c r="H843" s="222"/>
      <c r="I843" s="223"/>
      <c r="J843" s="224"/>
      <c r="K843" s="225"/>
      <c r="O843" s="226">
        <v>1</v>
      </c>
    </row>
    <row r="844" spans="1:80" ht="22.5">
      <c r="A844" s="227">
        <v>203</v>
      </c>
      <c r="B844" s="228" t="s">
        <v>1075</v>
      </c>
      <c r="C844" s="229" t="s">
        <v>1076</v>
      </c>
      <c r="D844" s="230" t="s">
        <v>1492</v>
      </c>
      <c r="E844" s="231">
        <v>360.97449999999998</v>
      </c>
      <c r="F844" s="231"/>
      <c r="G844" s="232">
        <f>E844*F844</f>
        <v>0</v>
      </c>
      <c r="H844" s="233">
        <v>6.7600000000000004E-3</v>
      </c>
      <c r="I844" s="234">
        <f>E844*H844</f>
        <v>2.4401876200000001</v>
      </c>
      <c r="J844" s="233">
        <v>0</v>
      </c>
      <c r="K844" s="234">
        <f>E844*J844</f>
        <v>0</v>
      </c>
      <c r="O844" s="226">
        <v>2</v>
      </c>
      <c r="AA844" s="199">
        <v>1</v>
      </c>
      <c r="AB844" s="199">
        <v>7</v>
      </c>
      <c r="AC844" s="199">
        <v>7</v>
      </c>
      <c r="AZ844" s="199">
        <v>2</v>
      </c>
      <c r="BA844" s="199">
        <f>IF(AZ844=1,G844,0)</f>
        <v>0</v>
      </c>
      <c r="BB844" s="199">
        <f>IF(AZ844=2,G844,0)</f>
        <v>0</v>
      </c>
      <c r="BC844" s="199">
        <f>IF(AZ844=3,G844,0)</f>
        <v>0</v>
      </c>
      <c r="BD844" s="199">
        <f>IF(AZ844=4,G844,0)</f>
        <v>0</v>
      </c>
      <c r="BE844" s="199">
        <f>IF(AZ844=5,G844,0)</f>
        <v>0</v>
      </c>
      <c r="CA844" s="226">
        <v>1</v>
      </c>
      <c r="CB844" s="226">
        <v>7</v>
      </c>
    </row>
    <row r="845" spans="1:80">
      <c r="A845" s="235"/>
      <c r="B845" s="236"/>
      <c r="C845" s="627" t="s">
        <v>1077</v>
      </c>
      <c r="D845" s="628"/>
      <c r="E845" s="628"/>
      <c r="F845" s="628"/>
      <c r="G845" s="629"/>
      <c r="I845" s="237"/>
      <c r="K845" s="237"/>
      <c r="L845" s="238" t="s">
        <v>1077</v>
      </c>
      <c r="O845" s="226">
        <v>3</v>
      </c>
    </row>
    <row r="846" spans="1:80" ht="33.75">
      <c r="A846" s="235"/>
      <c r="B846" s="239"/>
      <c r="C846" s="635" t="s">
        <v>1078</v>
      </c>
      <c r="D846" s="636"/>
      <c r="E846" s="240">
        <v>378.00650000000002</v>
      </c>
      <c r="F846" s="241"/>
      <c r="G846" s="242"/>
      <c r="H846" s="243"/>
      <c r="I846" s="237"/>
      <c r="J846" s="244"/>
      <c r="K846" s="237"/>
      <c r="M846" s="238" t="s">
        <v>1078</v>
      </c>
      <c r="O846" s="226"/>
    </row>
    <row r="847" spans="1:80" ht="22.5">
      <c r="A847" s="235"/>
      <c r="B847" s="239"/>
      <c r="C847" s="635" t="s">
        <v>882</v>
      </c>
      <c r="D847" s="636"/>
      <c r="E847" s="240">
        <v>-53.96</v>
      </c>
      <c r="F847" s="241"/>
      <c r="G847" s="242"/>
      <c r="H847" s="243"/>
      <c r="I847" s="237"/>
      <c r="J847" s="244"/>
      <c r="K847" s="237"/>
      <c r="M847" s="238" t="s">
        <v>882</v>
      </c>
      <c r="O847" s="226"/>
    </row>
    <row r="848" spans="1:80" ht="22.5">
      <c r="A848" s="235"/>
      <c r="B848" s="239"/>
      <c r="C848" s="635" t="s">
        <v>1079</v>
      </c>
      <c r="D848" s="636"/>
      <c r="E848" s="240">
        <v>16.277999999999999</v>
      </c>
      <c r="F848" s="241"/>
      <c r="G848" s="242"/>
      <c r="H848" s="243"/>
      <c r="I848" s="237"/>
      <c r="J848" s="244"/>
      <c r="K848" s="237"/>
      <c r="M848" s="238" t="s">
        <v>1079</v>
      </c>
      <c r="O848" s="226"/>
    </row>
    <row r="849" spans="1:80">
      <c r="A849" s="235"/>
      <c r="B849" s="239"/>
      <c r="C849" s="635" t="s">
        <v>1080</v>
      </c>
      <c r="D849" s="636"/>
      <c r="E849" s="240">
        <v>20.65</v>
      </c>
      <c r="F849" s="241"/>
      <c r="G849" s="242"/>
      <c r="H849" s="243"/>
      <c r="I849" s="237"/>
      <c r="J849" s="244"/>
      <c r="K849" s="237"/>
      <c r="M849" s="238" t="s">
        <v>1080</v>
      </c>
      <c r="O849" s="226"/>
    </row>
    <row r="850" spans="1:80" ht="22.5">
      <c r="A850" s="227">
        <v>204</v>
      </c>
      <c r="B850" s="228" t="s">
        <v>1081</v>
      </c>
      <c r="C850" s="229" t="s">
        <v>1082</v>
      </c>
      <c r="D850" s="230" t="s">
        <v>1522</v>
      </c>
      <c r="E850" s="231">
        <v>425</v>
      </c>
      <c r="F850" s="231"/>
      <c r="G850" s="232">
        <f>E850*F850</f>
        <v>0</v>
      </c>
      <c r="H850" s="233">
        <v>1.5E-3</v>
      </c>
      <c r="I850" s="234">
        <f>E850*H850</f>
        <v>0.63750000000000007</v>
      </c>
      <c r="J850" s="233">
        <v>0</v>
      </c>
      <c r="K850" s="234">
        <f>E850*J850</f>
        <v>0</v>
      </c>
      <c r="O850" s="226">
        <v>2</v>
      </c>
      <c r="AA850" s="199">
        <v>1</v>
      </c>
      <c r="AB850" s="199">
        <v>7</v>
      </c>
      <c r="AC850" s="199">
        <v>7</v>
      </c>
      <c r="AZ850" s="199">
        <v>2</v>
      </c>
      <c r="BA850" s="199">
        <f>IF(AZ850=1,G850,0)</f>
        <v>0</v>
      </c>
      <c r="BB850" s="199">
        <f>IF(AZ850=2,G850,0)</f>
        <v>0</v>
      </c>
      <c r="BC850" s="199">
        <f>IF(AZ850=3,G850,0)</f>
        <v>0</v>
      </c>
      <c r="BD850" s="199">
        <f>IF(AZ850=4,G850,0)</f>
        <v>0</v>
      </c>
      <c r="BE850" s="199">
        <f>IF(AZ850=5,G850,0)</f>
        <v>0</v>
      </c>
      <c r="CA850" s="226">
        <v>1</v>
      </c>
      <c r="CB850" s="226">
        <v>7</v>
      </c>
    </row>
    <row r="851" spans="1:80">
      <c r="A851" s="235"/>
      <c r="B851" s="239"/>
      <c r="C851" s="635" t="s">
        <v>1083</v>
      </c>
      <c r="D851" s="636"/>
      <c r="E851" s="240">
        <v>425</v>
      </c>
      <c r="F851" s="241"/>
      <c r="G851" s="242"/>
      <c r="H851" s="243"/>
      <c r="I851" s="237"/>
      <c r="J851" s="244"/>
      <c r="K851" s="237"/>
      <c r="M851" s="238" t="s">
        <v>1083</v>
      </c>
      <c r="O851" s="226"/>
    </row>
    <row r="852" spans="1:80" ht="22.5">
      <c r="A852" s="227">
        <v>205</v>
      </c>
      <c r="B852" s="228" t="s">
        <v>1084</v>
      </c>
      <c r="C852" s="229" t="s">
        <v>1085</v>
      </c>
      <c r="D852" s="230" t="s">
        <v>1496</v>
      </c>
      <c r="E852" s="231">
        <v>6</v>
      </c>
      <c r="F852" s="231"/>
      <c r="G852" s="232">
        <f>E852*F852</f>
        <v>0</v>
      </c>
      <c r="H852" s="233">
        <v>0</v>
      </c>
      <c r="I852" s="234">
        <f>E852*H852</f>
        <v>0</v>
      </c>
      <c r="J852" s="233">
        <v>0</v>
      </c>
      <c r="K852" s="234">
        <f>E852*J852</f>
        <v>0</v>
      </c>
      <c r="O852" s="226">
        <v>2</v>
      </c>
      <c r="AA852" s="199">
        <v>1</v>
      </c>
      <c r="AB852" s="199">
        <v>7</v>
      </c>
      <c r="AC852" s="199">
        <v>7</v>
      </c>
      <c r="AZ852" s="199">
        <v>2</v>
      </c>
      <c r="BA852" s="199">
        <f>IF(AZ852=1,G852,0)</f>
        <v>0</v>
      </c>
      <c r="BB852" s="199">
        <f>IF(AZ852=2,G852,0)</f>
        <v>0</v>
      </c>
      <c r="BC852" s="199">
        <f>IF(AZ852=3,G852,0)</f>
        <v>0</v>
      </c>
      <c r="BD852" s="199">
        <f>IF(AZ852=4,G852,0)</f>
        <v>0</v>
      </c>
      <c r="BE852" s="199">
        <f>IF(AZ852=5,G852,0)</f>
        <v>0</v>
      </c>
      <c r="CA852" s="226">
        <v>1</v>
      </c>
      <c r="CB852" s="226">
        <v>7</v>
      </c>
    </row>
    <row r="853" spans="1:80">
      <c r="A853" s="235"/>
      <c r="B853" s="239"/>
      <c r="C853" s="635" t="s">
        <v>1086</v>
      </c>
      <c r="D853" s="636"/>
      <c r="E853" s="240">
        <v>6</v>
      </c>
      <c r="F853" s="241"/>
      <c r="G853" s="242"/>
      <c r="H853" s="243"/>
      <c r="I853" s="237"/>
      <c r="J853" s="244"/>
      <c r="K853" s="237"/>
      <c r="M853" s="238" t="s">
        <v>1086</v>
      </c>
      <c r="O853" s="226"/>
    </row>
    <row r="854" spans="1:80" ht="22.5">
      <c r="A854" s="227">
        <v>206</v>
      </c>
      <c r="B854" s="228" t="s">
        <v>1087</v>
      </c>
      <c r="C854" s="229" t="s">
        <v>1088</v>
      </c>
      <c r="D854" s="230" t="s">
        <v>1496</v>
      </c>
      <c r="E854" s="231">
        <v>1</v>
      </c>
      <c r="F854" s="231"/>
      <c r="G854" s="232">
        <f>E854*F854</f>
        <v>0</v>
      </c>
      <c r="H854" s="233">
        <v>0</v>
      </c>
      <c r="I854" s="234">
        <f>E854*H854</f>
        <v>0</v>
      </c>
      <c r="J854" s="233">
        <v>0</v>
      </c>
      <c r="K854" s="234">
        <f>E854*J854</f>
        <v>0</v>
      </c>
      <c r="O854" s="226">
        <v>2</v>
      </c>
      <c r="AA854" s="199">
        <v>1</v>
      </c>
      <c r="AB854" s="199">
        <v>7</v>
      </c>
      <c r="AC854" s="199">
        <v>7</v>
      </c>
      <c r="AZ854" s="199">
        <v>2</v>
      </c>
      <c r="BA854" s="199">
        <f>IF(AZ854=1,G854,0)</f>
        <v>0</v>
      </c>
      <c r="BB854" s="199">
        <f>IF(AZ854=2,G854,0)</f>
        <v>0</v>
      </c>
      <c r="BC854" s="199">
        <f>IF(AZ854=3,G854,0)</f>
        <v>0</v>
      </c>
      <c r="BD854" s="199">
        <f>IF(AZ854=4,G854,0)</f>
        <v>0</v>
      </c>
      <c r="BE854" s="199">
        <f>IF(AZ854=5,G854,0)</f>
        <v>0</v>
      </c>
      <c r="CA854" s="226">
        <v>1</v>
      </c>
      <c r="CB854" s="226">
        <v>7</v>
      </c>
    </row>
    <row r="855" spans="1:80">
      <c r="A855" s="235"/>
      <c r="B855" s="239"/>
      <c r="C855" s="635" t="s">
        <v>1089</v>
      </c>
      <c r="D855" s="636"/>
      <c r="E855" s="240">
        <v>1</v>
      </c>
      <c r="F855" s="241"/>
      <c r="G855" s="242"/>
      <c r="H855" s="243"/>
      <c r="I855" s="237"/>
      <c r="J855" s="244"/>
      <c r="K855" s="237"/>
      <c r="M855" s="238" t="s">
        <v>1089</v>
      </c>
      <c r="O855" s="226"/>
    </row>
    <row r="856" spans="1:80" ht="22.5">
      <c r="A856" s="227">
        <v>207</v>
      </c>
      <c r="B856" s="228" t="s">
        <v>1090</v>
      </c>
      <c r="C856" s="229" t="s">
        <v>1091</v>
      </c>
      <c r="D856" s="230" t="s">
        <v>1496</v>
      </c>
      <c r="E856" s="231">
        <v>1</v>
      </c>
      <c r="F856" s="231"/>
      <c r="G856" s="232">
        <f>E856*F856</f>
        <v>0</v>
      </c>
      <c r="H856" s="233">
        <v>0</v>
      </c>
      <c r="I856" s="234">
        <f>E856*H856</f>
        <v>0</v>
      </c>
      <c r="J856" s="233">
        <v>0</v>
      </c>
      <c r="K856" s="234">
        <f>E856*J856</f>
        <v>0</v>
      </c>
      <c r="O856" s="226">
        <v>2</v>
      </c>
      <c r="AA856" s="199">
        <v>1</v>
      </c>
      <c r="AB856" s="199">
        <v>7</v>
      </c>
      <c r="AC856" s="199">
        <v>7</v>
      </c>
      <c r="AZ856" s="199">
        <v>2</v>
      </c>
      <c r="BA856" s="199">
        <f>IF(AZ856=1,G856,0)</f>
        <v>0</v>
      </c>
      <c r="BB856" s="199">
        <f>IF(AZ856=2,G856,0)</f>
        <v>0</v>
      </c>
      <c r="BC856" s="199">
        <f>IF(AZ856=3,G856,0)</f>
        <v>0</v>
      </c>
      <c r="BD856" s="199">
        <f>IF(AZ856=4,G856,0)</f>
        <v>0</v>
      </c>
      <c r="BE856" s="199">
        <f>IF(AZ856=5,G856,0)</f>
        <v>0</v>
      </c>
      <c r="CA856" s="226">
        <v>1</v>
      </c>
      <c r="CB856" s="226">
        <v>7</v>
      </c>
    </row>
    <row r="857" spans="1:80">
      <c r="A857" s="235"/>
      <c r="B857" s="239"/>
      <c r="C857" s="635" t="s">
        <v>1089</v>
      </c>
      <c r="D857" s="636"/>
      <c r="E857" s="240">
        <v>1</v>
      </c>
      <c r="F857" s="241"/>
      <c r="G857" s="242"/>
      <c r="H857" s="243"/>
      <c r="I857" s="237"/>
      <c r="J857" s="244"/>
      <c r="K857" s="237"/>
      <c r="M857" s="238" t="s">
        <v>1089</v>
      </c>
      <c r="O857" s="226"/>
    </row>
    <row r="858" spans="1:80" ht="22.5">
      <c r="A858" s="227">
        <v>208</v>
      </c>
      <c r="B858" s="228" t="s">
        <v>1092</v>
      </c>
      <c r="C858" s="229" t="s">
        <v>1093</v>
      </c>
      <c r="D858" s="230" t="s">
        <v>1496</v>
      </c>
      <c r="E858" s="231">
        <v>2</v>
      </c>
      <c r="F858" s="231"/>
      <c r="G858" s="232">
        <f>E858*F858</f>
        <v>0</v>
      </c>
      <c r="H858" s="233">
        <v>0</v>
      </c>
      <c r="I858" s="234">
        <f>E858*H858</f>
        <v>0</v>
      </c>
      <c r="J858" s="233">
        <v>0</v>
      </c>
      <c r="K858" s="234">
        <f>E858*J858</f>
        <v>0</v>
      </c>
      <c r="O858" s="226">
        <v>2</v>
      </c>
      <c r="AA858" s="199">
        <v>1</v>
      </c>
      <c r="AB858" s="199">
        <v>7</v>
      </c>
      <c r="AC858" s="199">
        <v>7</v>
      </c>
      <c r="AZ858" s="199">
        <v>2</v>
      </c>
      <c r="BA858" s="199">
        <f>IF(AZ858=1,G858,0)</f>
        <v>0</v>
      </c>
      <c r="BB858" s="199">
        <f>IF(AZ858=2,G858,0)</f>
        <v>0</v>
      </c>
      <c r="BC858" s="199">
        <f>IF(AZ858=3,G858,0)</f>
        <v>0</v>
      </c>
      <c r="BD858" s="199">
        <f>IF(AZ858=4,G858,0)</f>
        <v>0</v>
      </c>
      <c r="BE858" s="199">
        <f>IF(AZ858=5,G858,0)</f>
        <v>0</v>
      </c>
      <c r="CA858" s="226">
        <v>1</v>
      </c>
      <c r="CB858" s="226">
        <v>7</v>
      </c>
    </row>
    <row r="859" spans="1:80">
      <c r="A859" s="235"/>
      <c r="B859" s="239"/>
      <c r="C859" s="635" t="s">
        <v>1094</v>
      </c>
      <c r="D859" s="636"/>
      <c r="E859" s="240">
        <v>2</v>
      </c>
      <c r="F859" s="241"/>
      <c r="G859" s="242"/>
      <c r="H859" s="243"/>
      <c r="I859" s="237"/>
      <c r="J859" s="244"/>
      <c r="K859" s="237"/>
      <c r="M859" s="238" t="s">
        <v>1094</v>
      </c>
      <c r="O859" s="226"/>
    </row>
    <row r="860" spans="1:80" ht="22.5">
      <c r="A860" s="227">
        <v>209</v>
      </c>
      <c r="B860" s="228" t="s">
        <v>1095</v>
      </c>
      <c r="C860" s="229" t="s">
        <v>1096</v>
      </c>
      <c r="D860" s="230" t="s">
        <v>1496</v>
      </c>
      <c r="E860" s="231">
        <v>1</v>
      </c>
      <c r="F860" s="231"/>
      <c r="G860" s="232">
        <f>E860*F860</f>
        <v>0</v>
      </c>
      <c r="H860" s="233">
        <v>0</v>
      </c>
      <c r="I860" s="234">
        <f>E860*H860</f>
        <v>0</v>
      </c>
      <c r="J860" s="233">
        <v>0</v>
      </c>
      <c r="K860" s="234">
        <f>E860*J860</f>
        <v>0</v>
      </c>
      <c r="O860" s="226">
        <v>2</v>
      </c>
      <c r="AA860" s="199">
        <v>1</v>
      </c>
      <c r="AB860" s="199">
        <v>7</v>
      </c>
      <c r="AC860" s="199">
        <v>7</v>
      </c>
      <c r="AZ860" s="199">
        <v>2</v>
      </c>
      <c r="BA860" s="199">
        <f>IF(AZ860=1,G860,0)</f>
        <v>0</v>
      </c>
      <c r="BB860" s="199">
        <f>IF(AZ860=2,G860,0)</f>
        <v>0</v>
      </c>
      <c r="BC860" s="199">
        <f>IF(AZ860=3,G860,0)</f>
        <v>0</v>
      </c>
      <c r="BD860" s="199">
        <f>IF(AZ860=4,G860,0)</f>
        <v>0</v>
      </c>
      <c r="BE860" s="199">
        <f>IF(AZ860=5,G860,0)</f>
        <v>0</v>
      </c>
      <c r="CA860" s="226">
        <v>1</v>
      </c>
      <c r="CB860" s="226">
        <v>7</v>
      </c>
    </row>
    <row r="861" spans="1:80">
      <c r="A861" s="235"/>
      <c r="B861" s="239"/>
      <c r="C861" s="635" t="s">
        <v>1089</v>
      </c>
      <c r="D861" s="636"/>
      <c r="E861" s="240">
        <v>1</v>
      </c>
      <c r="F861" s="241"/>
      <c r="G861" s="242"/>
      <c r="H861" s="243"/>
      <c r="I861" s="237"/>
      <c r="J861" s="244"/>
      <c r="K861" s="237"/>
      <c r="M861" s="238" t="s">
        <v>1089</v>
      </c>
      <c r="O861" s="226"/>
    </row>
    <row r="862" spans="1:80" ht="22.5">
      <c r="A862" s="227">
        <v>210</v>
      </c>
      <c r="B862" s="228" t="s">
        <v>1097</v>
      </c>
      <c r="C862" s="229" t="s">
        <v>1098</v>
      </c>
      <c r="D862" s="230" t="s">
        <v>1496</v>
      </c>
      <c r="E862" s="231">
        <v>3</v>
      </c>
      <c r="F862" s="231"/>
      <c r="G862" s="232">
        <f>E862*F862</f>
        <v>0</v>
      </c>
      <c r="H862" s="233">
        <v>0</v>
      </c>
      <c r="I862" s="234">
        <f>E862*H862</f>
        <v>0</v>
      </c>
      <c r="J862" s="233">
        <v>0</v>
      </c>
      <c r="K862" s="234">
        <f>E862*J862</f>
        <v>0</v>
      </c>
      <c r="O862" s="226">
        <v>2</v>
      </c>
      <c r="AA862" s="199">
        <v>1</v>
      </c>
      <c r="AB862" s="199">
        <v>7</v>
      </c>
      <c r="AC862" s="199">
        <v>7</v>
      </c>
      <c r="AZ862" s="199">
        <v>2</v>
      </c>
      <c r="BA862" s="199">
        <f>IF(AZ862=1,G862,0)</f>
        <v>0</v>
      </c>
      <c r="BB862" s="199">
        <f>IF(AZ862=2,G862,0)</f>
        <v>0</v>
      </c>
      <c r="BC862" s="199">
        <f>IF(AZ862=3,G862,0)</f>
        <v>0</v>
      </c>
      <c r="BD862" s="199">
        <f>IF(AZ862=4,G862,0)</f>
        <v>0</v>
      </c>
      <c r="BE862" s="199">
        <f>IF(AZ862=5,G862,0)</f>
        <v>0</v>
      </c>
      <c r="CA862" s="226">
        <v>1</v>
      </c>
      <c r="CB862" s="226">
        <v>7</v>
      </c>
    </row>
    <row r="863" spans="1:80">
      <c r="A863" s="235"/>
      <c r="B863" s="239"/>
      <c r="C863" s="635" t="s">
        <v>1099</v>
      </c>
      <c r="D863" s="636"/>
      <c r="E863" s="240">
        <v>3</v>
      </c>
      <c r="F863" s="241"/>
      <c r="G863" s="242"/>
      <c r="H863" s="243"/>
      <c r="I863" s="237"/>
      <c r="J863" s="244"/>
      <c r="K863" s="237"/>
      <c r="M863" s="238" t="s">
        <v>1099</v>
      </c>
      <c r="O863" s="226"/>
    </row>
    <row r="864" spans="1:80" ht="22.5">
      <c r="A864" s="227">
        <v>211</v>
      </c>
      <c r="B864" s="228" t="s">
        <v>1100</v>
      </c>
      <c r="C864" s="229" t="s">
        <v>1101</v>
      </c>
      <c r="D864" s="230" t="s">
        <v>1496</v>
      </c>
      <c r="E864" s="231">
        <v>2</v>
      </c>
      <c r="F864" s="231"/>
      <c r="G864" s="232">
        <f>E864*F864</f>
        <v>0</v>
      </c>
      <c r="H864" s="233">
        <v>0</v>
      </c>
      <c r="I864" s="234">
        <f>E864*H864</f>
        <v>0</v>
      </c>
      <c r="J864" s="233">
        <v>0</v>
      </c>
      <c r="K864" s="234">
        <f>E864*J864</f>
        <v>0</v>
      </c>
      <c r="O864" s="226">
        <v>2</v>
      </c>
      <c r="AA864" s="199">
        <v>1</v>
      </c>
      <c r="AB864" s="199">
        <v>7</v>
      </c>
      <c r="AC864" s="199">
        <v>7</v>
      </c>
      <c r="AZ864" s="199">
        <v>2</v>
      </c>
      <c r="BA864" s="199">
        <f>IF(AZ864=1,G864,0)</f>
        <v>0</v>
      </c>
      <c r="BB864" s="199">
        <f>IF(AZ864=2,G864,0)</f>
        <v>0</v>
      </c>
      <c r="BC864" s="199">
        <f>IF(AZ864=3,G864,0)</f>
        <v>0</v>
      </c>
      <c r="BD864" s="199">
        <f>IF(AZ864=4,G864,0)</f>
        <v>0</v>
      </c>
      <c r="BE864" s="199">
        <f>IF(AZ864=5,G864,0)</f>
        <v>0</v>
      </c>
      <c r="CA864" s="226">
        <v>1</v>
      </c>
      <c r="CB864" s="226">
        <v>7</v>
      </c>
    </row>
    <row r="865" spans="1:80">
      <c r="A865" s="235"/>
      <c r="B865" s="239"/>
      <c r="C865" s="635" t="s">
        <v>1094</v>
      </c>
      <c r="D865" s="636"/>
      <c r="E865" s="240">
        <v>2</v>
      </c>
      <c r="F865" s="241"/>
      <c r="G865" s="242"/>
      <c r="H865" s="243"/>
      <c r="I865" s="237"/>
      <c r="J865" s="244"/>
      <c r="K865" s="237"/>
      <c r="M865" s="238" t="s">
        <v>1094</v>
      </c>
      <c r="O865" s="226"/>
    </row>
    <row r="866" spans="1:80" ht="22.5">
      <c r="A866" s="227">
        <v>212</v>
      </c>
      <c r="B866" s="228" t="s">
        <v>1102</v>
      </c>
      <c r="C866" s="229" t="s">
        <v>1103</v>
      </c>
      <c r="D866" s="230" t="s">
        <v>1496</v>
      </c>
      <c r="E866" s="231">
        <v>1</v>
      </c>
      <c r="F866" s="231"/>
      <c r="G866" s="232">
        <f>E866*F866</f>
        <v>0</v>
      </c>
      <c r="H866" s="233">
        <v>0</v>
      </c>
      <c r="I866" s="234">
        <f>E866*H866</f>
        <v>0</v>
      </c>
      <c r="J866" s="233">
        <v>0</v>
      </c>
      <c r="K866" s="234">
        <f>E866*J866</f>
        <v>0</v>
      </c>
      <c r="O866" s="226">
        <v>2</v>
      </c>
      <c r="AA866" s="199">
        <v>1</v>
      </c>
      <c r="AB866" s="199">
        <v>7</v>
      </c>
      <c r="AC866" s="199">
        <v>7</v>
      </c>
      <c r="AZ866" s="199">
        <v>2</v>
      </c>
      <c r="BA866" s="199">
        <f>IF(AZ866=1,G866,0)</f>
        <v>0</v>
      </c>
      <c r="BB866" s="199">
        <f>IF(AZ866=2,G866,0)</f>
        <v>0</v>
      </c>
      <c r="BC866" s="199">
        <f>IF(AZ866=3,G866,0)</f>
        <v>0</v>
      </c>
      <c r="BD866" s="199">
        <f>IF(AZ866=4,G866,0)</f>
        <v>0</v>
      </c>
      <c r="BE866" s="199">
        <f>IF(AZ866=5,G866,0)</f>
        <v>0</v>
      </c>
      <c r="CA866" s="226">
        <v>1</v>
      </c>
      <c r="CB866" s="226">
        <v>7</v>
      </c>
    </row>
    <row r="867" spans="1:80">
      <c r="A867" s="235"/>
      <c r="B867" s="239"/>
      <c r="C867" s="635" t="s">
        <v>1089</v>
      </c>
      <c r="D867" s="636"/>
      <c r="E867" s="240">
        <v>1</v>
      </c>
      <c r="F867" s="241"/>
      <c r="G867" s="242"/>
      <c r="H867" s="243"/>
      <c r="I867" s="237"/>
      <c r="J867" s="244"/>
      <c r="K867" s="237"/>
      <c r="M867" s="238" t="s">
        <v>1089</v>
      </c>
      <c r="O867" s="226"/>
    </row>
    <row r="868" spans="1:80" ht="22.5">
      <c r="A868" s="227">
        <v>213</v>
      </c>
      <c r="B868" s="228" t="s">
        <v>1104</v>
      </c>
      <c r="C868" s="229" t="s">
        <v>1105</v>
      </c>
      <c r="D868" s="230" t="s">
        <v>1496</v>
      </c>
      <c r="E868" s="231">
        <v>1</v>
      </c>
      <c r="F868" s="231"/>
      <c r="G868" s="232">
        <f>E868*F868</f>
        <v>0</v>
      </c>
      <c r="H868" s="233">
        <v>0</v>
      </c>
      <c r="I868" s="234">
        <f>E868*H868</f>
        <v>0</v>
      </c>
      <c r="J868" s="233">
        <v>0</v>
      </c>
      <c r="K868" s="234">
        <f>E868*J868</f>
        <v>0</v>
      </c>
      <c r="O868" s="226">
        <v>2</v>
      </c>
      <c r="AA868" s="199">
        <v>1</v>
      </c>
      <c r="AB868" s="199">
        <v>7</v>
      </c>
      <c r="AC868" s="199">
        <v>7</v>
      </c>
      <c r="AZ868" s="199">
        <v>2</v>
      </c>
      <c r="BA868" s="199">
        <f>IF(AZ868=1,G868,0)</f>
        <v>0</v>
      </c>
      <c r="BB868" s="199">
        <f>IF(AZ868=2,G868,0)</f>
        <v>0</v>
      </c>
      <c r="BC868" s="199">
        <f>IF(AZ868=3,G868,0)</f>
        <v>0</v>
      </c>
      <c r="BD868" s="199">
        <f>IF(AZ868=4,G868,0)</f>
        <v>0</v>
      </c>
      <c r="BE868" s="199">
        <f>IF(AZ868=5,G868,0)</f>
        <v>0</v>
      </c>
      <c r="CA868" s="226">
        <v>1</v>
      </c>
      <c r="CB868" s="226">
        <v>7</v>
      </c>
    </row>
    <row r="869" spans="1:80">
      <c r="A869" s="235"/>
      <c r="B869" s="239"/>
      <c r="C869" s="635" t="s">
        <v>1089</v>
      </c>
      <c r="D869" s="636"/>
      <c r="E869" s="240">
        <v>1</v>
      </c>
      <c r="F869" s="241"/>
      <c r="G869" s="242"/>
      <c r="H869" s="243"/>
      <c r="I869" s="237"/>
      <c r="J869" s="244"/>
      <c r="K869" s="237"/>
      <c r="M869" s="238" t="s">
        <v>1089</v>
      </c>
      <c r="O869" s="226"/>
    </row>
    <row r="870" spans="1:80" ht="22.5">
      <c r="A870" s="227">
        <v>214</v>
      </c>
      <c r="B870" s="228" t="s">
        <v>1106</v>
      </c>
      <c r="C870" s="229" t="s">
        <v>1107</v>
      </c>
      <c r="D870" s="230" t="s">
        <v>1492</v>
      </c>
      <c r="E870" s="231">
        <v>688</v>
      </c>
      <c r="F870" s="231"/>
      <c r="G870" s="232">
        <f>E870*F870</f>
        <v>0</v>
      </c>
      <c r="H870" s="233">
        <v>6.7600000000000004E-3</v>
      </c>
      <c r="I870" s="234">
        <f>E870*H870</f>
        <v>4.6508799999999999</v>
      </c>
      <c r="J870" s="233">
        <v>0</v>
      </c>
      <c r="K870" s="234">
        <f>E870*J870</f>
        <v>0</v>
      </c>
      <c r="O870" s="226">
        <v>2</v>
      </c>
      <c r="AA870" s="199">
        <v>1</v>
      </c>
      <c r="AB870" s="199">
        <v>7</v>
      </c>
      <c r="AC870" s="199">
        <v>7</v>
      </c>
      <c r="AZ870" s="199">
        <v>2</v>
      </c>
      <c r="BA870" s="199">
        <f>IF(AZ870=1,G870,0)</f>
        <v>0</v>
      </c>
      <c r="BB870" s="199">
        <f>IF(AZ870=2,G870,0)</f>
        <v>0</v>
      </c>
      <c r="BC870" s="199">
        <f>IF(AZ870=3,G870,0)</f>
        <v>0</v>
      </c>
      <c r="BD870" s="199">
        <f>IF(AZ870=4,G870,0)</f>
        <v>0</v>
      </c>
      <c r="BE870" s="199">
        <f>IF(AZ870=5,G870,0)</f>
        <v>0</v>
      </c>
      <c r="CA870" s="226">
        <v>1</v>
      </c>
      <c r="CB870" s="226">
        <v>7</v>
      </c>
    </row>
    <row r="871" spans="1:80" ht="22.5">
      <c r="A871" s="235"/>
      <c r="B871" s="236"/>
      <c r="C871" s="627" t="s">
        <v>1108</v>
      </c>
      <c r="D871" s="628"/>
      <c r="E871" s="628"/>
      <c r="F871" s="628"/>
      <c r="G871" s="629"/>
      <c r="I871" s="237"/>
      <c r="K871" s="237"/>
      <c r="L871" s="238" t="s">
        <v>1108</v>
      </c>
      <c r="O871" s="226">
        <v>3</v>
      </c>
    </row>
    <row r="872" spans="1:80">
      <c r="A872" s="235"/>
      <c r="B872" s="239"/>
      <c r="C872" s="635" t="s">
        <v>1109</v>
      </c>
      <c r="D872" s="636"/>
      <c r="E872" s="240">
        <v>636</v>
      </c>
      <c r="F872" s="241"/>
      <c r="G872" s="242"/>
      <c r="H872" s="243"/>
      <c r="I872" s="237"/>
      <c r="J872" s="244"/>
      <c r="K872" s="237"/>
      <c r="M872" s="238" t="s">
        <v>1109</v>
      </c>
      <c r="O872" s="226"/>
    </row>
    <row r="873" spans="1:80">
      <c r="A873" s="235"/>
      <c r="B873" s="239"/>
      <c r="C873" s="635" t="s">
        <v>1110</v>
      </c>
      <c r="D873" s="636"/>
      <c r="E873" s="240">
        <v>52</v>
      </c>
      <c r="F873" s="241"/>
      <c r="G873" s="242"/>
      <c r="H873" s="243"/>
      <c r="I873" s="237"/>
      <c r="J873" s="244"/>
      <c r="K873" s="237"/>
      <c r="M873" s="238" t="s">
        <v>1110</v>
      </c>
      <c r="O873" s="226"/>
    </row>
    <row r="874" spans="1:80" ht="22.5">
      <c r="A874" s="227">
        <v>215</v>
      </c>
      <c r="B874" s="228" t="s">
        <v>1111</v>
      </c>
      <c r="C874" s="229" t="s">
        <v>1112</v>
      </c>
      <c r="D874" s="230" t="s">
        <v>1522</v>
      </c>
      <c r="E874" s="231">
        <v>47.2</v>
      </c>
      <c r="F874" s="231"/>
      <c r="G874" s="232">
        <f>E874*F874</f>
        <v>0</v>
      </c>
      <c r="H874" s="233">
        <v>4.4999999999999997E-3</v>
      </c>
      <c r="I874" s="234">
        <f>E874*H874</f>
        <v>0.21240000000000001</v>
      </c>
      <c r="J874" s="233">
        <v>0</v>
      </c>
      <c r="K874" s="234">
        <f>E874*J874</f>
        <v>0</v>
      </c>
      <c r="O874" s="226">
        <v>2</v>
      </c>
      <c r="AA874" s="199">
        <v>1</v>
      </c>
      <c r="AB874" s="199">
        <v>7</v>
      </c>
      <c r="AC874" s="199">
        <v>7</v>
      </c>
      <c r="AZ874" s="199">
        <v>2</v>
      </c>
      <c r="BA874" s="199">
        <f>IF(AZ874=1,G874,0)</f>
        <v>0</v>
      </c>
      <c r="BB874" s="199">
        <f>IF(AZ874=2,G874,0)</f>
        <v>0</v>
      </c>
      <c r="BC874" s="199">
        <f>IF(AZ874=3,G874,0)</f>
        <v>0</v>
      </c>
      <c r="BD874" s="199">
        <f>IF(AZ874=4,G874,0)</f>
        <v>0</v>
      </c>
      <c r="BE874" s="199">
        <f>IF(AZ874=5,G874,0)</f>
        <v>0</v>
      </c>
      <c r="CA874" s="226">
        <v>1</v>
      </c>
      <c r="CB874" s="226">
        <v>7</v>
      </c>
    </row>
    <row r="875" spans="1:80" ht="22.5">
      <c r="A875" s="235"/>
      <c r="B875" s="236"/>
      <c r="C875" s="627" t="s">
        <v>1113</v>
      </c>
      <c r="D875" s="628"/>
      <c r="E875" s="628"/>
      <c r="F875" s="628"/>
      <c r="G875" s="629"/>
      <c r="I875" s="237"/>
      <c r="K875" s="237"/>
      <c r="L875" s="238" t="s">
        <v>1113</v>
      </c>
      <c r="O875" s="226">
        <v>3</v>
      </c>
    </row>
    <row r="876" spans="1:80">
      <c r="A876" s="235"/>
      <c r="B876" s="239"/>
      <c r="C876" s="635" t="s">
        <v>1114</v>
      </c>
      <c r="D876" s="636"/>
      <c r="E876" s="240">
        <v>47.2</v>
      </c>
      <c r="F876" s="241"/>
      <c r="G876" s="242"/>
      <c r="H876" s="243"/>
      <c r="I876" s="237"/>
      <c r="J876" s="244"/>
      <c r="K876" s="237"/>
      <c r="M876" s="238" t="s">
        <v>1114</v>
      </c>
      <c r="O876" s="226"/>
    </row>
    <row r="877" spans="1:80">
      <c r="A877" s="227">
        <v>216</v>
      </c>
      <c r="B877" s="228" t="s">
        <v>1115</v>
      </c>
      <c r="C877" s="229" t="s">
        <v>1116</v>
      </c>
      <c r="D877" s="230" t="s">
        <v>1522</v>
      </c>
      <c r="E877" s="231">
        <v>321</v>
      </c>
      <c r="F877" s="231"/>
      <c r="G877" s="232">
        <f>E877*F877</f>
        <v>0</v>
      </c>
      <c r="H877" s="233">
        <v>8.4999999999999995E-4</v>
      </c>
      <c r="I877" s="234">
        <f>E877*H877</f>
        <v>0.27284999999999998</v>
      </c>
      <c r="J877" s="233">
        <v>0</v>
      </c>
      <c r="K877" s="234">
        <f>E877*J877</f>
        <v>0</v>
      </c>
      <c r="O877" s="226">
        <v>2</v>
      </c>
      <c r="AA877" s="199">
        <v>1</v>
      </c>
      <c r="AB877" s="199">
        <v>7</v>
      </c>
      <c r="AC877" s="199">
        <v>7</v>
      </c>
      <c r="AZ877" s="199">
        <v>2</v>
      </c>
      <c r="BA877" s="199">
        <f>IF(AZ877=1,G877,0)</f>
        <v>0</v>
      </c>
      <c r="BB877" s="199">
        <f>IF(AZ877=2,G877,0)</f>
        <v>0</v>
      </c>
      <c r="BC877" s="199">
        <f>IF(AZ877=3,G877,0)</f>
        <v>0</v>
      </c>
      <c r="BD877" s="199">
        <f>IF(AZ877=4,G877,0)</f>
        <v>0</v>
      </c>
      <c r="BE877" s="199">
        <f>IF(AZ877=5,G877,0)</f>
        <v>0</v>
      </c>
      <c r="CA877" s="226">
        <v>1</v>
      </c>
      <c r="CB877" s="226">
        <v>7</v>
      </c>
    </row>
    <row r="878" spans="1:80">
      <c r="A878" s="235"/>
      <c r="B878" s="239"/>
      <c r="C878" s="635" t="s">
        <v>1117</v>
      </c>
      <c r="D878" s="636"/>
      <c r="E878" s="240">
        <v>321</v>
      </c>
      <c r="F878" s="241"/>
      <c r="G878" s="242"/>
      <c r="H878" s="243"/>
      <c r="I878" s="237"/>
      <c r="J878" s="244"/>
      <c r="K878" s="237"/>
      <c r="M878" s="238" t="s">
        <v>1117</v>
      </c>
      <c r="O878" s="226"/>
    </row>
    <row r="879" spans="1:80">
      <c r="A879" s="235"/>
      <c r="B879" s="239"/>
      <c r="C879" s="635" t="s">
        <v>1118</v>
      </c>
      <c r="D879" s="636"/>
      <c r="E879" s="240">
        <v>0</v>
      </c>
      <c r="F879" s="241"/>
      <c r="G879" s="242"/>
      <c r="H879" s="243"/>
      <c r="I879" s="237"/>
      <c r="J879" s="244"/>
      <c r="K879" s="237"/>
      <c r="M879" s="238" t="s">
        <v>1118</v>
      </c>
      <c r="O879" s="226"/>
    </row>
    <row r="880" spans="1:80" ht="22.5">
      <c r="A880" s="227">
        <v>217</v>
      </c>
      <c r="B880" s="228" t="s">
        <v>1119</v>
      </c>
      <c r="C880" s="229" t="s">
        <v>1120</v>
      </c>
      <c r="D880" s="230" t="s">
        <v>1522</v>
      </c>
      <c r="E880" s="231">
        <v>22</v>
      </c>
      <c r="F880" s="231"/>
      <c r="G880" s="232">
        <f>E880*F880</f>
        <v>0</v>
      </c>
      <c r="H880" s="233">
        <v>2E-3</v>
      </c>
      <c r="I880" s="234">
        <f>E880*H880</f>
        <v>4.3999999999999997E-2</v>
      </c>
      <c r="J880" s="233">
        <v>0</v>
      </c>
      <c r="K880" s="234">
        <f>E880*J880</f>
        <v>0</v>
      </c>
      <c r="O880" s="226">
        <v>2</v>
      </c>
      <c r="AA880" s="199">
        <v>1</v>
      </c>
      <c r="AB880" s="199">
        <v>7</v>
      </c>
      <c r="AC880" s="199">
        <v>7</v>
      </c>
      <c r="AZ880" s="199">
        <v>2</v>
      </c>
      <c r="BA880" s="199">
        <f>IF(AZ880=1,G880,0)</f>
        <v>0</v>
      </c>
      <c r="BB880" s="199">
        <f>IF(AZ880=2,G880,0)</f>
        <v>0</v>
      </c>
      <c r="BC880" s="199">
        <f>IF(AZ880=3,G880,0)</f>
        <v>0</v>
      </c>
      <c r="BD880" s="199">
        <f>IF(AZ880=4,G880,0)</f>
        <v>0</v>
      </c>
      <c r="BE880" s="199">
        <f>IF(AZ880=5,G880,0)</f>
        <v>0</v>
      </c>
      <c r="CA880" s="226">
        <v>1</v>
      </c>
      <c r="CB880" s="226">
        <v>7</v>
      </c>
    </row>
    <row r="881" spans="1:80">
      <c r="A881" s="235"/>
      <c r="B881" s="236"/>
      <c r="C881" s="627" t="s">
        <v>1121</v>
      </c>
      <c r="D881" s="628"/>
      <c r="E881" s="628"/>
      <c r="F881" s="628"/>
      <c r="G881" s="629"/>
      <c r="I881" s="237"/>
      <c r="K881" s="237"/>
      <c r="L881" s="238" t="s">
        <v>1121</v>
      </c>
      <c r="O881" s="226">
        <v>3</v>
      </c>
    </row>
    <row r="882" spans="1:80">
      <c r="A882" s="235"/>
      <c r="B882" s="239"/>
      <c r="C882" s="635" t="s">
        <v>1122</v>
      </c>
      <c r="D882" s="636"/>
      <c r="E882" s="240">
        <v>22</v>
      </c>
      <c r="F882" s="241"/>
      <c r="G882" s="242"/>
      <c r="H882" s="243"/>
      <c r="I882" s="237"/>
      <c r="J882" s="244"/>
      <c r="K882" s="237"/>
      <c r="M882" s="238" t="s">
        <v>1122</v>
      </c>
      <c r="O882" s="226"/>
    </row>
    <row r="883" spans="1:80" ht="22.5">
      <c r="A883" s="227">
        <v>218</v>
      </c>
      <c r="B883" s="228" t="s">
        <v>1123</v>
      </c>
      <c r="C883" s="229" t="s">
        <v>1124</v>
      </c>
      <c r="D883" s="230" t="s">
        <v>1522</v>
      </c>
      <c r="E883" s="231">
        <v>104</v>
      </c>
      <c r="F883" s="231"/>
      <c r="G883" s="232">
        <f>E883*F883</f>
        <v>0</v>
      </c>
      <c r="H883" s="233">
        <v>2.5699999999999998E-3</v>
      </c>
      <c r="I883" s="234">
        <f>E883*H883</f>
        <v>0.26727999999999996</v>
      </c>
      <c r="J883" s="233">
        <v>0</v>
      </c>
      <c r="K883" s="234">
        <f>E883*J883</f>
        <v>0</v>
      </c>
      <c r="O883" s="226">
        <v>2</v>
      </c>
      <c r="AA883" s="199">
        <v>1</v>
      </c>
      <c r="AB883" s="199">
        <v>7</v>
      </c>
      <c r="AC883" s="199">
        <v>7</v>
      </c>
      <c r="AZ883" s="199">
        <v>2</v>
      </c>
      <c r="BA883" s="199">
        <f>IF(AZ883=1,G883,0)</f>
        <v>0</v>
      </c>
      <c r="BB883" s="199">
        <f>IF(AZ883=2,G883,0)</f>
        <v>0</v>
      </c>
      <c r="BC883" s="199">
        <f>IF(AZ883=3,G883,0)</f>
        <v>0</v>
      </c>
      <c r="BD883" s="199">
        <f>IF(AZ883=4,G883,0)</f>
        <v>0</v>
      </c>
      <c r="BE883" s="199">
        <f>IF(AZ883=5,G883,0)</f>
        <v>0</v>
      </c>
      <c r="CA883" s="226">
        <v>1</v>
      </c>
      <c r="CB883" s="226">
        <v>7</v>
      </c>
    </row>
    <row r="884" spans="1:80">
      <c r="A884" s="235"/>
      <c r="B884" s="236"/>
      <c r="C884" s="627" t="s">
        <v>1121</v>
      </c>
      <c r="D884" s="628"/>
      <c r="E884" s="628"/>
      <c r="F884" s="628"/>
      <c r="G884" s="629"/>
      <c r="I884" s="237"/>
      <c r="K884" s="237"/>
      <c r="L884" s="238" t="s">
        <v>1121</v>
      </c>
      <c r="O884" s="226">
        <v>3</v>
      </c>
    </row>
    <row r="885" spans="1:80">
      <c r="A885" s="235"/>
      <c r="B885" s="239"/>
      <c r="C885" s="635" t="s">
        <v>1125</v>
      </c>
      <c r="D885" s="636"/>
      <c r="E885" s="240">
        <v>104</v>
      </c>
      <c r="F885" s="241"/>
      <c r="G885" s="242"/>
      <c r="H885" s="243"/>
      <c r="I885" s="237"/>
      <c r="J885" s="244"/>
      <c r="K885" s="237"/>
      <c r="M885" s="238" t="s">
        <v>1125</v>
      </c>
      <c r="O885" s="226"/>
    </row>
    <row r="886" spans="1:80" ht="22.5">
      <c r="A886" s="227">
        <v>219</v>
      </c>
      <c r="B886" s="228" t="s">
        <v>1126</v>
      </c>
      <c r="C886" s="229" t="s">
        <v>1127</v>
      </c>
      <c r="D886" s="230" t="s">
        <v>1496</v>
      </c>
      <c r="E886" s="231">
        <v>1</v>
      </c>
      <c r="F886" s="231"/>
      <c r="G886" s="232">
        <f>E886*F886</f>
        <v>0</v>
      </c>
      <c r="H886" s="233">
        <v>8.4999999999999995E-4</v>
      </c>
      <c r="I886" s="234">
        <f>E886*H886</f>
        <v>8.4999999999999995E-4</v>
      </c>
      <c r="J886" s="233">
        <v>0</v>
      </c>
      <c r="K886" s="234">
        <f>E886*J886</f>
        <v>0</v>
      </c>
      <c r="O886" s="226">
        <v>2</v>
      </c>
      <c r="AA886" s="199">
        <v>1</v>
      </c>
      <c r="AB886" s="199">
        <v>7</v>
      </c>
      <c r="AC886" s="199">
        <v>7</v>
      </c>
      <c r="AZ886" s="199">
        <v>2</v>
      </c>
      <c r="BA886" s="199">
        <f>IF(AZ886=1,G886,0)</f>
        <v>0</v>
      </c>
      <c r="BB886" s="199">
        <f>IF(AZ886=2,G886,0)</f>
        <v>0</v>
      </c>
      <c r="BC886" s="199">
        <f>IF(AZ886=3,G886,0)</f>
        <v>0</v>
      </c>
      <c r="BD886" s="199">
        <f>IF(AZ886=4,G886,0)</f>
        <v>0</v>
      </c>
      <c r="BE886" s="199">
        <f>IF(AZ886=5,G886,0)</f>
        <v>0</v>
      </c>
      <c r="CA886" s="226">
        <v>1</v>
      </c>
      <c r="CB886" s="226">
        <v>7</v>
      </c>
    </row>
    <row r="887" spans="1:80">
      <c r="A887" s="235"/>
      <c r="B887" s="239"/>
      <c r="C887" s="635" t="s">
        <v>1128</v>
      </c>
      <c r="D887" s="636"/>
      <c r="E887" s="240">
        <v>1</v>
      </c>
      <c r="F887" s="241"/>
      <c r="G887" s="242"/>
      <c r="H887" s="243"/>
      <c r="I887" s="237"/>
      <c r="J887" s="244"/>
      <c r="K887" s="237"/>
      <c r="M887" s="238" t="s">
        <v>1128</v>
      </c>
      <c r="O887" s="226"/>
    </row>
    <row r="888" spans="1:80" ht="22.5">
      <c r="A888" s="227">
        <v>220</v>
      </c>
      <c r="B888" s="228" t="s">
        <v>1129</v>
      </c>
      <c r="C888" s="229" t="s">
        <v>1130</v>
      </c>
      <c r="D888" s="230" t="s">
        <v>1496</v>
      </c>
      <c r="E888" s="231">
        <v>4</v>
      </c>
      <c r="F888" s="231"/>
      <c r="G888" s="232">
        <f>E888*F888</f>
        <v>0</v>
      </c>
      <c r="H888" s="233">
        <v>1.0200000000000001E-3</v>
      </c>
      <c r="I888" s="234">
        <f>E888*H888</f>
        <v>4.0800000000000003E-3</v>
      </c>
      <c r="J888" s="233">
        <v>0</v>
      </c>
      <c r="K888" s="234">
        <f>E888*J888</f>
        <v>0</v>
      </c>
      <c r="O888" s="226">
        <v>2</v>
      </c>
      <c r="AA888" s="199">
        <v>1</v>
      </c>
      <c r="AB888" s="199">
        <v>7</v>
      </c>
      <c r="AC888" s="199">
        <v>7</v>
      </c>
      <c r="AZ888" s="199">
        <v>2</v>
      </c>
      <c r="BA888" s="199">
        <f>IF(AZ888=1,G888,0)</f>
        <v>0</v>
      </c>
      <c r="BB888" s="199">
        <f>IF(AZ888=2,G888,0)</f>
        <v>0</v>
      </c>
      <c r="BC888" s="199">
        <f>IF(AZ888=3,G888,0)</f>
        <v>0</v>
      </c>
      <c r="BD888" s="199">
        <f>IF(AZ888=4,G888,0)</f>
        <v>0</v>
      </c>
      <c r="BE888" s="199">
        <f>IF(AZ888=5,G888,0)</f>
        <v>0</v>
      </c>
      <c r="CA888" s="226">
        <v>1</v>
      </c>
      <c r="CB888" s="226">
        <v>7</v>
      </c>
    </row>
    <row r="889" spans="1:80">
      <c r="A889" s="235"/>
      <c r="B889" s="239"/>
      <c r="C889" s="635" t="s">
        <v>1131</v>
      </c>
      <c r="D889" s="636"/>
      <c r="E889" s="240">
        <v>4</v>
      </c>
      <c r="F889" s="241"/>
      <c r="G889" s="242"/>
      <c r="H889" s="243"/>
      <c r="I889" s="237"/>
      <c r="J889" s="244"/>
      <c r="K889" s="237"/>
      <c r="M889" s="238" t="s">
        <v>1131</v>
      </c>
      <c r="O889" s="226"/>
    </row>
    <row r="890" spans="1:80" ht="22.5">
      <c r="A890" s="227">
        <v>221</v>
      </c>
      <c r="B890" s="228" t="s">
        <v>1132</v>
      </c>
      <c r="C890" s="229" t="s">
        <v>1133</v>
      </c>
      <c r="D890" s="230" t="s">
        <v>1496</v>
      </c>
      <c r="E890" s="231">
        <v>4</v>
      </c>
      <c r="F890" s="231"/>
      <c r="G890" s="232">
        <f>E890*F890</f>
        <v>0</v>
      </c>
      <c r="H890" s="233">
        <v>2.5999999999999998E-4</v>
      </c>
      <c r="I890" s="234">
        <f>E890*H890</f>
        <v>1.0399999999999999E-3</v>
      </c>
      <c r="J890" s="233">
        <v>0</v>
      </c>
      <c r="K890" s="234">
        <f>E890*J890</f>
        <v>0</v>
      </c>
      <c r="O890" s="226">
        <v>2</v>
      </c>
      <c r="AA890" s="199">
        <v>1</v>
      </c>
      <c r="AB890" s="199">
        <v>7</v>
      </c>
      <c r="AC890" s="199">
        <v>7</v>
      </c>
      <c r="AZ890" s="199">
        <v>2</v>
      </c>
      <c r="BA890" s="199">
        <f>IF(AZ890=1,G890,0)</f>
        <v>0</v>
      </c>
      <c r="BB890" s="199">
        <f>IF(AZ890=2,G890,0)</f>
        <v>0</v>
      </c>
      <c r="BC890" s="199">
        <f>IF(AZ890=3,G890,0)</f>
        <v>0</v>
      </c>
      <c r="BD890" s="199">
        <f>IF(AZ890=4,G890,0)</f>
        <v>0</v>
      </c>
      <c r="BE890" s="199">
        <f>IF(AZ890=5,G890,0)</f>
        <v>0</v>
      </c>
      <c r="CA890" s="226">
        <v>1</v>
      </c>
      <c r="CB890" s="226">
        <v>7</v>
      </c>
    </row>
    <row r="891" spans="1:80">
      <c r="A891" s="235"/>
      <c r="B891" s="239"/>
      <c r="C891" s="635" t="s">
        <v>1134</v>
      </c>
      <c r="D891" s="636"/>
      <c r="E891" s="240">
        <v>4</v>
      </c>
      <c r="F891" s="241"/>
      <c r="G891" s="242"/>
      <c r="H891" s="243"/>
      <c r="I891" s="237"/>
      <c r="J891" s="244"/>
      <c r="K891" s="237"/>
      <c r="M891" s="238" t="s">
        <v>1134</v>
      </c>
      <c r="O891" s="226"/>
    </row>
    <row r="892" spans="1:80" ht="22.5">
      <c r="A892" s="227">
        <v>222</v>
      </c>
      <c r="B892" s="228" t="s">
        <v>1135</v>
      </c>
      <c r="C892" s="229" t="s">
        <v>1136</v>
      </c>
      <c r="D892" s="230" t="s">
        <v>1496</v>
      </c>
      <c r="E892" s="231">
        <v>2</v>
      </c>
      <c r="F892" s="231"/>
      <c r="G892" s="232">
        <f>E892*F892</f>
        <v>0</v>
      </c>
      <c r="H892" s="233">
        <v>1.9000000000000001E-4</v>
      </c>
      <c r="I892" s="234">
        <f>E892*H892</f>
        <v>3.8000000000000002E-4</v>
      </c>
      <c r="J892" s="233">
        <v>0</v>
      </c>
      <c r="K892" s="234">
        <f>E892*J892</f>
        <v>0</v>
      </c>
      <c r="O892" s="226">
        <v>2</v>
      </c>
      <c r="AA892" s="199">
        <v>1</v>
      </c>
      <c r="AB892" s="199">
        <v>7</v>
      </c>
      <c r="AC892" s="199">
        <v>7</v>
      </c>
      <c r="AZ892" s="199">
        <v>2</v>
      </c>
      <c r="BA892" s="199">
        <f>IF(AZ892=1,G892,0)</f>
        <v>0</v>
      </c>
      <c r="BB892" s="199">
        <f>IF(AZ892=2,G892,0)</f>
        <v>0</v>
      </c>
      <c r="BC892" s="199">
        <f>IF(AZ892=3,G892,0)</f>
        <v>0</v>
      </c>
      <c r="BD892" s="199">
        <f>IF(AZ892=4,G892,0)</f>
        <v>0</v>
      </c>
      <c r="BE892" s="199">
        <f>IF(AZ892=5,G892,0)</f>
        <v>0</v>
      </c>
      <c r="CA892" s="226">
        <v>1</v>
      </c>
      <c r="CB892" s="226">
        <v>7</v>
      </c>
    </row>
    <row r="893" spans="1:80">
      <c r="A893" s="235"/>
      <c r="B893" s="239"/>
      <c r="C893" s="635" t="s">
        <v>1137</v>
      </c>
      <c r="D893" s="636"/>
      <c r="E893" s="240">
        <v>2</v>
      </c>
      <c r="F893" s="241"/>
      <c r="G893" s="242"/>
      <c r="H893" s="243"/>
      <c r="I893" s="237"/>
      <c r="J893" s="244"/>
      <c r="K893" s="237"/>
      <c r="M893" s="238" t="s">
        <v>1137</v>
      </c>
      <c r="O893" s="226"/>
    </row>
    <row r="894" spans="1:80" ht="22.5">
      <c r="A894" s="227">
        <v>223</v>
      </c>
      <c r="B894" s="228" t="s">
        <v>1138</v>
      </c>
      <c r="C894" s="229" t="s">
        <v>1139</v>
      </c>
      <c r="D894" s="230" t="s">
        <v>1496</v>
      </c>
      <c r="E894" s="231">
        <v>4</v>
      </c>
      <c r="F894" s="231"/>
      <c r="G894" s="232">
        <f>E894*F894</f>
        <v>0</v>
      </c>
      <c r="H894" s="233">
        <v>3.1E-4</v>
      </c>
      <c r="I894" s="234">
        <f>E894*H894</f>
        <v>1.24E-3</v>
      </c>
      <c r="J894" s="233">
        <v>0</v>
      </c>
      <c r="K894" s="234">
        <f>E894*J894</f>
        <v>0</v>
      </c>
      <c r="O894" s="226">
        <v>2</v>
      </c>
      <c r="AA894" s="199">
        <v>1</v>
      </c>
      <c r="AB894" s="199">
        <v>7</v>
      </c>
      <c r="AC894" s="199">
        <v>7</v>
      </c>
      <c r="AZ894" s="199">
        <v>2</v>
      </c>
      <c r="BA894" s="199">
        <f>IF(AZ894=1,G894,0)</f>
        <v>0</v>
      </c>
      <c r="BB894" s="199">
        <f>IF(AZ894=2,G894,0)</f>
        <v>0</v>
      </c>
      <c r="BC894" s="199">
        <f>IF(AZ894=3,G894,0)</f>
        <v>0</v>
      </c>
      <c r="BD894" s="199">
        <f>IF(AZ894=4,G894,0)</f>
        <v>0</v>
      </c>
      <c r="BE894" s="199">
        <f>IF(AZ894=5,G894,0)</f>
        <v>0</v>
      </c>
      <c r="CA894" s="226">
        <v>1</v>
      </c>
      <c r="CB894" s="226">
        <v>7</v>
      </c>
    </row>
    <row r="895" spans="1:80">
      <c r="A895" s="235"/>
      <c r="B895" s="239"/>
      <c r="C895" s="635" t="s">
        <v>1140</v>
      </c>
      <c r="D895" s="636"/>
      <c r="E895" s="240">
        <v>4</v>
      </c>
      <c r="F895" s="241"/>
      <c r="G895" s="242"/>
      <c r="H895" s="243"/>
      <c r="I895" s="237"/>
      <c r="J895" s="244"/>
      <c r="K895" s="237"/>
      <c r="M895" s="238" t="s">
        <v>1140</v>
      </c>
      <c r="O895" s="226"/>
    </row>
    <row r="896" spans="1:80" ht="22.5">
      <c r="A896" s="227">
        <v>224</v>
      </c>
      <c r="B896" s="228" t="s">
        <v>1141</v>
      </c>
      <c r="C896" s="229" t="s">
        <v>1142</v>
      </c>
      <c r="D896" s="230" t="s">
        <v>1522</v>
      </c>
      <c r="E896" s="231">
        <v>71</v>
      </c>
      <c r="F896" s="231"/>
      <c r="G896" s="232">
        <f>E896*F896</f>
        <v>0</v>
      </c>
      <c r="H896" s="233">
        <v>4.5100000000000001E-3</v>
      </c>
      <c r="I896" s="234">
        <f>E896*H896</f>
        <v>0.32020999999999999</v>
      </c>
      <c r="J896" s="233">
        <v>0</v>
      </c>
      <c r="K896" s="234">
        <f>E896*J896</f>
        <v>0</v>
      </c>
      <c r="O896" s="226">
        <v>2</v>
      </c>
      <c r="AA896" s="199">
        <v>1</v>
      </c>
      <c r="AB896" s="199">
        <v>7</v>
      </c>
      <c r="AC896" s="199">
        <v>7</v>
      </c>
      <c r="AZ896" s="199">
        <v>2</v>
      </c>
      <c r="BA896" s="199">
        <f>IF(AZ896=1,G896,0)</f>
        <v>0</v>
      </c>
      <c r="BB896" s="199">
        <f>IF(AZ896=2,G896,0)</f>
        <v>0</v>
      </c>
      <c r="BC896" s="199">
        <f>IF(AZ896=3,G896,0)</f>
        <v>0</v>
      </c>
      <c r="BD896" s="199">
        <f>IF(AZ896=4,G896,0)</f>
        <v>0</v>
      </c>
      <c r="BE896" s="199">
        <f>IF(AZ896=5,G896,0)</f>
        <v>0</v>
      </c>
      <c r="CA896" s="226">
        <v>1</v>
      </c>
      <c r="CB896" s="226">
        <v>7</v>
      </c>
    </row>
    <row r="897" spans="1:80">
      <c r="A897" s="235"/>
      <c r="B897" s="239"/>
      <c r="C897" s="635" t="s">
        <v>1143</v>
      </c>
      <c r="D897" s="636"/>
      <c r="E897" s="240">
        <v>71</v>
      </c>
      <c r="F897" s="241"/>
      <c r="G897" s="242"/>
      <c r="H897" s="243"/>
      <c r="I897" s="237"/>
      <c r="J897" s="244"/>
      <c r="K897" s="237"/>
      <c r="M897" s="238" t="s">
        <v>1143</v>
      </c>
      <c r="O897" s="226"/>
    </row>
    <row r="898" spans="1:80" ht="22.5">
      <c r="A898" s="227">
        <v>225</v>
      </c>
      <c r="B898" s="228" t="s">
        <v>1144</v>
      </c>
      <c r="C898" s="229" t="s">
        <v>1145</v>
      </c>
      <c r="D898" s="230" t="s">
        <v>1522</v>
      </c>
      <c r="E898" s="231">
        <v>104</v>
      </c>
      <c r="F898" s="231"/>
      <c r="G898" s="232">
        <f>E898*F898</f>
        <v>0</v>
      </c>
      <c r="H898" s="233">
        <v>5.9500000000000004E-3</v>
      </c>
      <c r="I898" s="234">
        <f>E898*H898</f>
        <v>0.61880000000000002</v>
      </c>
      <c r="J898" s="233">
        <v>0</v>
      </c>
      <c r="K898" s="234">
        <f>E898*J898</f>
        <v>0</v>
      </c>
      <c r="O898" s="226">
        <v>2</v>
      </c>
      <c r="AA898" s="199">
        <v>1</v>
      </c>
      <c r="AB898" s="199">
        <v>7</v>
      </c>
      <c r="AC898" s="199">
        <v>7</v>
      </c>
      <c r="AZ898" s="199">
        <v>2</v>
      </c>
      <c r="BA898" s="199">
        <f>IF(AZ898=1,G898,0)</f>
        <v>0</v>
      </c>
      <c r="BB898" s="199">
        <f>IF(AZ898=2,G898,0)</f>
        <v>0</v>
      </c>
      <c r="BC898" s="199">
        <f>IF(AZ898=3,G898,0)</f>
        <v>0</v>
      </c>
      <c r="BD898" s="199">
        <f>IF(AZ898=4,G898,0)</f>
        <v>0</v>
      </c>
      <c r="BE898" s="199">
        <f>IF(AZ898=5,G898,0)</f>
        <v>0</v>
      </c>
      <c r="CA898" s="226">
        <v>1</v>
      </c>
      <c r="CB898" s="226">
        <v>7</v>
      </c>
    </row>
    <row r="899" spans="1:80">
      <c r="A899" s="235"/>
      <c r="B899" s="239"/>
      <c r="C899" s="635" t="s">
        <v>1146</v>
      </c>
      <c r="D899" s="636"/>
      <c r="E899" s="240">
        <v>104</v>
      </c>
      <c r="F899" s="241"/>
      <c r="G899" s="242"/>
      <c r="H899" s="243"/>
      <c r="I899" s="237"/>
      <c r="J899" s="244"/>
      <c r="K899" s="237"/>
      <c r="M899" s="238" t="s">
        <v>1146</v>
      </c>
      <c r="O899" s="226"/>
    </row>
    <row r="900" spans="1:80">
      <c r="A900" s="227">
        <v>226</v>
      </c>
      <c r="B900" s="228" t="s">
        <v>1147</v>
      </c>
      <c r="C900" s="229" t="s">
        <v>1148</v>
      </c>
      <c r="D900" s="230" t="s">
        <v>1522</v>
      </c>
      <c r="E900" s="231">
        <v>392</v>
      </c>
      <c r="F900" s="231"/>
      <c r="G900" s="232">
        <f>E900*F900</f>
        <v>0</v>
      </c>
      <c r="H900" s="233">
        <v>3.0000000000000001E-5</v>
      </c>
      <c r="I900" s="234">
        <f>E900*H900</f>
        <v>1.176E-2</v>
      </c>
      <c r="J900" s="233">
        <v>0</v>
      </c>
      <c r="K900" s="234">
        <f>E900*J900</f>
        <v>0</v>
      </c>
      <c r="O900" s="226">
        <v>2</v>
      </c>
      <c r="AA900" s="199">
        <v>1</v>
      </c>
      <c r="AB900" s="199">
        <v>7</v>
      </c>
      <c r="AC900" s="199">
        <v>7</v>
      </c>
      <c r="AZ900" s="199">
        <v>2</v>
      </c>
      <c r="BA900" s="199">
        <f>IF(AZ900=1,G900,0)</f>
        <v>0</v>
      </c>
      <c r="BB900" s="199">
        <f>IF(AZ900=2,G900,0)</f>
        <v>0</v>
      </c>
      <c r="BC900" s="199">
        <f>IF(AZ900=3,G900,0)</f>
        <v>0</v>
      </c>
      <c r="BD900" s="199">
        <f>IF(AZ900=4,G900,0)</f>
        <v>0</v>
      </c>
      <c r="BE900" s="199">
        <f>IF(AZ900=5,G900,0)</f>
        <v>0</v>
      </c>
      <c r="CA900" s="226">
        <v>1</v>
      </c>
      <c r="CB900" s="226">
        <v>7</v>
      </c>
    </row>
    <row r="901" spans="1:80">
      <c r="A901" s="235"/>
      <c r="B901" s="239"/>
      <c r="C901" s="635" t="s">
        <v>1149</v>
      </c>
      <c r="D901" s="636"/>
      <c r="E901" s="240">
        <v>321</v>
      </c>
      <c r="F901" s="241"/>
      <c r="G901" s="242"/>
      <c r="H901" s="243"/>
      <c r="I901" s="237"/>
      <c r="J901" s="244"/>
      <c r="K901" s="237"/>
      <c r="M901" s="238" t="s">
        <v>1149</v>
      </c>
      <c r="O901" s="226"/>
    </row>
    <row r="902" spans="1:80">
      <c r="A902" s="235"/>
      <c r="B902" s="239"/>
      <c r="C902" s="635" t="s">
        <v>1150</v>
      </c>
      <c r="D902" s="636"/>
      <c r="E902" s="240">
        <v>71</v>
      </c>
      <c r="F902" s="241"/>
      <c r="G902" s="242"/>
      <c r="H902" s="243"/>
      <c r="I902" s="237"/>
      <c r="J902" s="244"/>
      <c r="K902" s="237"/>
      <c r="M902" s="238" t="s">
        <v>1150</v>
      </c>
      <c r="O902" s="226"/>
    </row>
    <row r="903" spans="1:80" ht="22.5">
      <c r="A903" s="227">
        <v>227</v>
      </c>
      <c r="B903" s="228" t="s">
        <v>1151</v>
      </c>
      <c r="C903" s="229" t="s">
        <v>1152</v>
      </c>
      <c r="D903" s="230" t="s">
        <v>1522</v>
      </c>
      <c r="E903" s="231">
        <v>66.87</v>
      </c>
      <c r="F903" s="231"/>
      <c r="G903" s="232">
        <f>E903*F903</f>
        <v>0</v>
      </c>
      <c r="H903" s="233">
        <v>2.5400000000000002E-3</v>
      </c>
      <c r="I903" s="234">
        <f>E903*H903</f>
        <v>0.16984980000000002</v>
      </c>
      <c r="J903" s="233">
        <v>0</v>
      </c>
      <c r="K903" s="234">
        <f>E903*J903</f>
        <v>0</v>
      </c>
      <c r="O903" s="226">
        <v>2</v>
      </c>
      <c r="AA903" s="199">
        <v>1</v>
      </c>
      <c r="AB903" s="199">
        <v>7</v>
      </c>
      <c r="AC903" s="199">
        <v>7</v>
      </c>
      <c r="AZ903" s="199">
        <v>2</v>
      </c>
      <c r="BA903" s="199">
        <f>IF(AZ903=1,G903,0)</f>
        <v>0</v>
      </c>
      <c r="BB903" s="199">
        <f>IF(AZ903=2,G903,0)</f>
        <v>0</v>
      </c>
      <c r="BC903" s="199">
        <f>IF(AZ903=3,G903,0)</f>
        <v>0</v>
      </c>
      <c r="BD903" s="199">
        <f>IF(AZ903=4,G903,0)</f>
        <v>0</v>
      </c>
      <c r="BE903" s="199">
        <f>IF(AZ903=5,G903,0)</f>
        <v>0</v>
      </c>
      <c r="CA903" s="226">
        <v>1</v>
      </c>
      <c r="CB903" s="226">
        <v>7</v>
      </c>
    </row>
    <row r="904" spans="1:80">
      <c r="A904" s="235"/>
      <c r="B904" s="236"/>
      <c r="C904" s="627" t="s">
        <v>1153</v>
      </c>
      <c r="D904" s="628"/>
      <c r="E904" s="628"/>
      <c r="F904" s="628"/>
      <c r="G904" s="629"/>
      <c r="I904" s="237"/>
      <c r="K904" s="237"/>
      <c r="L904" s="238" t="s">
        <v>1153</v>
      </c>
      <c r="O904" s="226">
        <v>3</v>
      </c>
    </row>
    <row r="905" spans="1:80">
      <c r="A905" s="235"/>
      <c r="B905" s="239"/>
      <c r="C905" s="635" t="s">
        <v>1154</v>
      </c>
      <c r="D905" s="636"/>
      <c r="E905" s="240">
        <v>4</v>
      </c>
      <c r="F905" s="241"/>
      <c r="G905" s="242"/>
      <c r="H905" s="243"/>
      <c r="I905" s="237"/>
      <c r="J905" s="244"/>
      <c r="K905" s="237"/>
      <c r="M905" s="238" t="s">
        <v>1154</v>
      </c>
      <c r="O905" s="226"/>
    </row>
    <row r="906" spans="1:80">
      <c r="A906" s="235"/>
      <c r="B906" s="239"/>
      <c r="C906" s="635" t="s">
        <v>1155</v>
      </c>
      <c r="D906" s="636"/>
      <c r="E906" s="240">
        <v>18</v>
      </c>
      <c r="F906" s="241"/>
      <c r="G906" s="242"/>
      <c r="H906" s="243"/>
      <c r="I906" s="237"/>
      <c r="J906" s="244"/>
      <c r="K906" s="237"/>
      <c r="M906" s="238" t="s">
        <v>1155</v>
      </c>
      <c r="O906" s="226"/>
    </row>
    <row r="907" spans="1:80">
      <c r="A907" s="235"/>
      <c r="B907" s="239"/>
      <c r="C907" s="635" t="s">
        <v>1156</v>
      </c>
      <c r="D907" s="636"/>
      <c r="E907" s="240">
        <v>12</v>
      </c>
      <c r="F907" s="241"/>
      <c r="G907" s="242"/>
      <c r="H907" s="243"/>
      <c r="I907" s="237"/>
      <c r="J907" s="244"/>
      <c r="K907" s="237"/>
      <c r="M907" s="238" t="s">
        <v>1156</v>
      </c>
      <c r="O907" s="226"/>
    </row>
    <row r="908" spans="1:80">
      <c r="A908" s="235"/>
      <c r="B908" s="239"/>
      <c r="C908" s="635" t="s">
        <v>1157</v>
      </c>
      <c r="D908" s="636"/>
      <c r="E908" s="240">
        <v>8</v>
      </c>
      <c r="F908" s="241"/>
      <c r="G908" s="242"/>
      <c r="H908" s="243"/>
      <c r="I908" s="237"/>
      <c r="J908" s="244"/>
      <c r="K908" s="237"/>
      <c r="M908" s="238" t="s">
        <v>1157</v>
      </c>
      <c r="O908" s="226"/>
    </row>
    <row r="909" spans="1:80">
      <c r="A909" s="235"/>
      <c r="B909" s="239"/>
      <c r="C909" s="635" t="s">
        <v>1158</v>
      </c>
      <c r="D909" s="636"/>
      <c r="E909" s="240">
        <v>4</v>
      </c>
      <c r="F909" s="241"/>
      <c r="G909" s="242"/>
      <c r="H909" s="243"/>
      <c r="I909" s="237"/>
      <c r="J909" s="244"/>
      <c r="K909" s="237"/>
      <c r="M909" s="238" t="s">
        <v>1158</v>
      </c>
      <c r="O909" s="226"/>
    </row>
    <row r="910" spans="1:80">
      <c r="A910" s="235"/>
      <c r="B910" s="239"/>
      <c r="C910" s="635" t="s">
        <v>1159</v>
      </c>
      <c r="D910" s="636"/>
      <c r="E910" s="240">
        <v>3</v>
      </c>
      <c r="F910" s="241"/>
      <c r="G910" s="242"/>
      <c r="H910" s="243"/>
      <c r="I910" s="237"/>
      <c r="J910" s="244"/>
      <c r="K910" s="237"/>
      <c r="M910" s="238" t="s">
        <v>1159</v>
      </c>
      <c r="O910" s="226"/>
    </row>
    <row r="911" spans="1:80">
      <c r="A911" s="235"/>
      <c r="B911" s="239"/>
      <c r="C911" s="635" t="s">
        <v>1160</v>
      </c>
      <c r="D911" s="636"/>
      <c r="E911" s="240">
        <v>6</v>
      </c>
      <c r="F911" s="241"/>
      <c r="G911" s="242"/>
      <c r="H911" s="243"/>
      <c r="I911" s="237"/>
      <c r="J911" s="244"/>
      <c r="K911" s="237"/>
      <c r="M911" s="238" t="s">
        <v>1160</v>
      </c>
      <c r="O911" s="226"/>
    </row>
    <row r="912" spans="1:80">
      <c r="A912" s="235"/>
      <c r="B912" s="239"/>
      <c r="C912" s="635" t="s">
        <v>1161</v>
      </c>
      <c r="D912" s="636"/>
      <c r="E912" s="240">
        <v>4.5</v>
      </c>
      <c r="F912" s="241"/>
      <c r="G912" s="242"/>
      <c r="H912" s="243"/>
      <c r="I912" s="237"/>
      <c r="J912" s="244"/>
      <c r="K912" s="237"/>
      <c r="M912" s="238" t="s">
        <v>1161</v>
      </c>
      <c r="O912" s="226"/>
    </row>
    <row r="913" spans="1:80">
      <c r="A913" s="235"/>
      <c r="B913" s="239"/>
      <c r="C913" s="635" t="s">
        <v>1162</v>
      </c>
      <c r="D913" s="636"/>
      <c r="E913" s="240">
        <v>7.37</v>
      </c>
      <c r="F913" s="241"/>
      <c r="G913" s="242"/>
      <c r="H913" s="243"/>
      <c r="I913" s="237"/>
      <c r="J913" s="244"/>
      <c r="K913" s="237"/>
      <c r="M913" s="238" t="s">
        <v>1162</v>
      </c>
      <c r="O913" s="226"/>
    </row>
    <row r="914" spans="1:80" ht="22.5">
      <c r="A914" s="227">
        <v>228</v>
      </c>
      <c r="B914" s="228" t="s">
        <v>1163</v>
      </c>
      <c r="C914" s="229" t="s">
        <v>1164</v>
      </c>
      <c r="D914" s="230" t="s">
        <v>1522</v>
      </c>
      <c r="E914" s="231">
        <v>104</v>
      </c>
      <c r="F914" s="231"/>
      <c r="G914" s="232">
        <f>E914*F914</f>
        <v>0</v>
      </c>
      <c r="H914" s="233">
        <v>3.13E-3</v>
      </c>
      <c r="I914" s="234">
        <f>E914*H914</f>
        <v>0.32551999999999998</v>
      </c>
      <c r="J914" s="233">
        <v>0</v>
      </c>
      <c r="K914" s="234">
        <f>E914*J914</f>
        <v>0</v>
      </c>
      <c r="O914" s="226">
        <v>2</v>
      </c>
      <c r="AA914" s="199">
        <v>1</v>
      </c>
      <c r="AB914" s="199">
        <v>7</v>
      </c>
      <c r="AC914" s="199">
        <v>7</v>
      </c>
      <c r="AZ914" s="199">
        <v>2</v>
      </c>
      <c r="BA914" s="199">
        <f>IF(AZ914=1,G914,0)</f>
        <v>0</v>
      </c>
      <c r="BB914" s="199">
        <f>IF(AZ914=2,G914,0)</f>
        <v>0</v>
      </c>
      <c r="BC914" s="199">
        <f>IF(AZ914=3,G914,0)</f>
        <v>0</v>
      </c>
      <c r="BD914" s="199">
        <f>IF(AZ914=4,G914,0)</f>
        <v>0</v>
      </c>
      <c r="BE914" s="199">
        <f>IF(AZ914=5,G914,0)</f>
        <v>0</v>
      </c>
      <c r="CA914" s="226">
        <v>1</v>
      </c>
      <c r="CB914" s="226">
        <v>7</v>
      </c>
    </row>
    <row r="915" spans="1:80">
      <c r="A915" s="235"/>
      <c r="B915" s="236"/>
      <c r="C915" s="627" t="s">
        <v>1153</v>
      </c>
      <c r="D915" s="628"/>
      <c r="E915" s="628"/>
      <c r="F915" s="628"/>
      <c r="G915" s="629"/>
      <c r="I915" s="237"/>
      <c r="K915" s="237"/>
      <c r="L915" s="238" t="s">
        <v>1153</v>
      </c>
      <c r="O915" s="226">
        <v>3</v>
      </c>
    </row>
    <row r="916" spans="1:80">
      <c r="A916" s="235"/>
      <c r="B916" s="239"/>
      <c r="C916" s="635" t="s">
        <v>1165</v>
      </c>
      <c r="D916" s="636"/>
      <c r="E916" s="240">
        <v>104</v>
      </c>
      <c r="F916" s="241"/>
      <c r="G916" s="242"/>
      <c r="H916" s="243"/>
      <c r="I916" s="237"/>
      <c r="J916" s="244"/>
      <c r="K916" s="237"/>
      <c r="M916" s="238" t="s">
        <v>1165</v>
      </c>
      <c r="O916" s="226"/>
    </row>
    <row r="917" spans="1:80" ht="22.5">
      <c r="A917" s="227">
        <v>229</v>
      </c>
      <c r="B917" s="228" t="s">
        <v>1166</v>
      </c>
      <c r="C917" s="229" t="s">
        <v>1167</v>
      </c>
      <c r="D917" s="230" t="s">
        <v>1522</v>
      </c>
      <c r="E917" s="231">
        <v>35</v>
      </c>
      <c r="F917" s="231"/>
      <c r="G917" s="232">
        <f>E917*F917</f>
        <v>0</v>
      </c>
      <c r="H917" s="233">
        <v>2.1299999999999999E-3</v>
      </c>
      <c r="I917" s="234">
        <f>E917*H917</f>
        <v>7.4550000000000005E-2</v>
      </c>
      <c r="J917" s="233">
        <v>0</v>
      </c>
      <c r="K917" s="234">
        <f>E917*J917</f>
        <v>0</v>
      </c>
      <c r="O917" s="226">
        <v>2</v>
      </c>
      <c r="AA917" s="199">
        <v>1</v>
      </c>
      <c r="AB917" s="199">
        <v>7</v>
      </c>
      <c r="AC917" s="199">
        <v>7</v>
      </c>
      <c r="AZ917" s="199">
        <v>2</v>
      </c>
      <c r="BA917" s="199">
        <f>IF(AZ917=1,G917,0)</f>
        <v>0</v>
      </c>
      <c r="BB917" s="199">
        <f>IF(AZ917=2,G917,0)</f>
        <v>0</v>
      </c>
      <c r="BC917" s="199">
        <f>IF(AZ917=3,G917,0)</f>
        <v>0</v>
      </c>
      <c r="BD917" s="199">
        <f>IF(AZ917=4,G917,0)</f>
        <v>0</v>
      </c>
      <c r="BE917" s="199">
        <f>IF(AZ917=5,G917,0)</f>
        <v>0</v>
      </c>
      <c r="CA917" s="226">
        <v>1</v>
      </c>
      <c r="CB917" s="226">
        <v>7</v>
      </c>
    </row>
    <row r="918" spans="1:80">
      <c r="A918" s="235"/>
      <c r="B918" s="239"/>
      <c r="C918" s="635" t="s">
        <v>1168</v>
      </c>
      <c r="D918" s="636"/>
      <c r="E918" s="240">
        <v>35</v>
      </c>
      <c r="F918" s="241"/>
      <c r="G918" s="242"/>
      <c r="H918" s="243"/>
      <c r="I918" s="237"/>
      <c r="J918" s="244"/>
      <c r="K918" s="237"/>
      <c r="M918" s="238" t="s">
        <v>1168</v>
      </c>
      <c r="O918" s="226"/>
    </row>
    <row r="919" spans="1:80">
      <c r="A919" s="227">
        <v>230</v>
      </c>
      <c r="B919" s="228" t="s">
        <v>1169</v>
      </c>
      <c r="C919" s="229" t="s">
        <v>1170</v>
      </c>
      <c r="D919" s="230" t="s">
        <v>1576</v>
      </c>
      <c r="E919" s="231">
        <v>0.88629999999999998</v>
      </c>
      <c r="F919" s="231"/>
      <c r="G919" s="232">
        <f>E919*F919</f>
        <v>0</v>
      </c>
      <c r="H919" s="233">
        <v>1</v>
      </c>
      <c r="I919" s="234">
        <f>E919*H919</f>
        <v>0.88629999999999998</v>
      </c>
      <c r="J919" s="233"/>
      <c r="K919" s="234">
        <f>E919*J919</f>
        <v>0</v>
      </c>
      <c r="O919" s="226">
        <v>2</v>
      </c>
      <c r="AA919" s="199">
        <v>3</v>
      </c>
      <c r="AB919" s="199">
        <v>7</v>
      </c>
      <c r="AC919" s="199">
        <v>13814193</v>
      </c>
      <c r="AZ919" s="199">
        <v>2</v>
      </c>
      <c r="BA919" s="199">
        <f>IF(AZ919=1,G919,0)</f>
        <v>0</v>
      </c>
      <c r="BB919" s="199">
        <f>IF(AZ919=2,G919,0)</f>
        <v>0</v>
      </c>
      <c r="BC919" s="199">
        <f>IF(AZ919=3,G919,0)</f>
        <v>0</v>
      </c>
      <c r="BD919" s="199">
        <f>IF(AZ919=4,G919,0)</f>
        <v>0</v>
      </c>
      <c r="BE919" s="199">
        <f>IF(AZ919=5,G919,0)</f>
        <v>0</v>
      </c>
      <c r="CA919" s="226">
        <v>3</v>
      </c>
      <c r="CB919" s="226">
        <v>7</v>
      </c>
    </row>
    <row r="920" spans="1:80">
      <c r="A920" s="235"/>
      <c r="B920" s="239"/>
      <c r="C920" s="635" t="s">
        <v>1171</v>
      </c>
      <c r="D920" s="636"/>
      <c r="E920" s="240">
        <v>0.77039999999999997</v>
      </c>
      <c r="F920" s="241"/>
      <c r="G920" s="242"/>
      <c r="H920" s="243"/>
      <c r="I920" s="237"/>
      <c r="J920" s="244"/>
      <c r="K920" s="237"/>
      <c r="M920" s="238" t="s">
        <v>1171</v>
      </c>
      <c r="O920" s="226"/>
    </row>
    <row r="921" spans="1:80">
      <c r="A921" s="235"/>
      <c r="B921" s="239"/>
      <c r="C921" s="635" t="s">
        <v>1172</v>
      </c>
      <c r="D921" s="636"/>
      <c r="E921" s="240">
        <v>0.1159</v>
      </c>
      <c r="F921" s="241"/>
      <c r="G921" s="242"/>
      <c r="H921" s="243"/>
      <c r="I921" s="237"/>
      <c r="J921" s="244"/>
      <c r="K921" s="237"/>
      <c r="M921" s="238" t="s">
        <v>1172</v>
      </c>
      <c r="O921" s="226"/>
    </row>
    <row r="922" spans="1:80">
      <c r="A922" s="227">
        <v>231</v>
      </c>
      <c r="B922" s="228" t="s">
        <v>1173</v>
      </c>
      <c r="C922" s="229" t="s">
        <v>1174</v>
      </c>
      <c r="D922" s="230" t="s">
        <v>87</v>
      </c>
      <c r="E922" s="231">
        <v>866.92669999999998</v>
      </c>
      <c r="F922" s="231"/>
      <c r="G922" s="232">
        <f>E922*F922</f>
        <v>0</v>
      </c>
      <c r="H922" s="233">
        <v>1E-3</v>
      </c>
      <c r="I922" s="234">
        <f>E922*H922</f>
        <v>0.86692670000000005</v>
      </c>
      <c r="J922" s="233"/>
      <c r="K922" s="234">
        <f>E922*J922</f>
        <v>0</v>
      </c>
      <c r="O922" s="226">
        <v>2</v>
      </c>
      <c r="AA922" s="199">
        <v>3</v>
      </c>
      <c r="AB922" s="199">
        <v>7</v>
      </c>
      <c r="AC922" s="199">
        <v>191131012</v>
      </c>
      <c r="AZ922" s="199">
        <v>2</v>
      </c>
      <c r="BA922" s="199">
        <f>IF(AZ922=1,G922,0)</f>
        <v>0</v>
      </c>
      <c r="BB922" s="199">
        <f>IF(AZ922=2,G922,0)</f>
        <v>0</v>
      </c>
      <c r="BC922" s="199">
        <f>IF(AZ922=3,G922,0)</f>
        <v>0</v>
      </c>
      <c r="BD922" s="199">
        <f>IF(AZ922=4,G922,0)</f>
        <v>0</v>
      </c>
      <c r="BE922" s="199">
        <f>IF(AZ922=5,G922,0)</f>
        <v>0</v>
      </c>
      <c r="CA922" s="226">
        <v>3</v>
      </c>
      <c r="CB922" s="226">
        <v>7</v>
      </c>
    </row>
    <row r="923" spans="1:80">
      <c r="A923" s="235"/>
      <c r="B923" s="239"/>
      <c r="C923" s="635" t="s">
        <v>1175</v>
      </c>
      <c r="D923" s="636"/>
      <c r="E923" s="240">
        <v>752.52670000000001</v>
      </c>
      <c r="F923" s="241"/>
      <c r="G923" s="242"/>
      <c r="H923" s="243"/>
      <c r="I923" s="237"/>
      <c r="J923" s="244"/>
      <c r="K923" s="237"/>
      <c r="M923" s="238" t="s">
        <v>1175</v>
      </c>
      <c r="O923" s="226"/>
    </row>
    <row r="924" spans="1:80">
      <c r="A924" s="235"/>
      <c r="B924" s="239"/>
      <c r="C924" s="635" t="s">
        <v>1176</v>
      </c>
      <c r="D924" s="636"/>
      <c r="E924" s="240">
        <v>114.4</v>
      </c>
      <c r="F924" s="241"/>
      <c r="G924" s="242"/>
      <c r="H924" s="243"/>
      <c r="I924" s="237"/>
      <c r="J924" s="244"/>
      <c r="K924" s="237"/>
      <c r="M924" s="238" t="s">
        <v>1176</v>
      </c>
      <c r="O924" s="226"/>
    </row>
    <row r="925" spans="1:80">
      <c r="A925" s="227">
        <v>232</v>
      </c>
      <c r="B925" s="228" t="s">
        <v>1177</v>
      </c>
      <c r="C925" s="229" t="s">
        <v>1178</v>
      </c>
      <c r="D925" s="230" t="s">
        <v>1576</v>
      </c>
      <c r="E925" s="231">
        <v>11.806604119999999</v>
      </c>
      <c r="F925" s="231"/>
      <c r="G925" s="232">
        <f>E925*F925</f>
        <v>0</v>
      </c>
      <c r="H925" s="233">
        <v>0</v>
      </c>
      <c r="I925" s="234">
        <f>E925*H925</f>
        <v>0</v>
      </c>
      <c r="J925" s="233"/>
      <c r="K925" s="234">
        <f>E925*J925</f>
        <v>0</v>
      </c>
      <c r="O925" s="226">
        <v>2</v>
      </c>
      <c r="AA925" s="199">
        <v>7</v>
      </c>
      <c r="AB925" s="199">
        <v>1001</v>
      </c>
      <c r="AC925" s="199">
        <v>5</v>
      </c>
      <c r="AZ925" s="199">
        <v>2</v>
      </c>
      <c r="BA925" s="199">
        <f>IF(AZ925=1,G925,0)</f>
        <v>0</v>
      </c>
      <c r="BB925" s="199">
        <f>IF(AZ925=2,G925,0)</f>
        <v>0</v>
      </c>
      <c r="BC925" s="199">
        <f>IF(AZ925=3,G925,0)</f>
        <v>0</v>
      </c>
      <c r="BD925" s="199">
        <f>IF(AZ925=4,G925,0)</f>
        <v>0</v>
      </c>
      <c r="BE925" s="199">
        <f>IF(AZ925=5,G925,0)</f>
        <v>0</v>
      </c>
      <c r="CA925" s="226">
        <v>7</v>
      </c>
      <c r="CB925" s="226">
        <v>1001</v>
      </c>
    </row>
    <row r="926" spans="1:80">
      <c r="A926" s="245"/>
      <c r="B926" s="246" t="s">
        <v>1436</v>
      </c>
      <c r="C926" s="247" t="s">
        <v>1074</v>
      </c>
      <c r="D926" s="248"/>
      <c r="E926" s="249"/>
      <c r="F926" s="250"/>
      <c r="G926" s="251">
        <f>SUM(G843:G925)</f>
        <v>0</v>
      </c>
      <c r="H926" s="252"/>
      <c r="I926" s="253">
        <f>SUM(I843:I925)</f>
        <v>11.806604119999998</v>
      </c>
      <c r="J926" s="252"/>
      <c r="K926" s="253">
        <f>SUM(K843:K925)</f>
        <v>0</v>
      </c>
      <c r="O926" s="226">
        <v>4</v>
      </c>
      <c r="BA926" s="254">
        <f>SUM(BA843:BA925)</f>
        <v>0</v>
      </c>
      <c r="BB926" s="254">
        <f>SUM(BB843:BB925)</f>
        <v>0</v>
      </c>
      <c r="BC926" s="254">
        <f>SUM(BC843:BC925)</f>
        <v>0</v>
      </c>
      <c r="BD926" s="254">
        <f>SUM(BD843:BD925)</f>
        <v>0</v>
      </c>
      <c r="BE926" s="254">
        <f>SUM(BE843:BE925)</f>
        <v>0</v>
      </c>
    </row>
    <row r="927" spans="1:80">
      <c r="A927" s="216" t="s">
        <v>1433</v>
      </c>
      <c r="B927" s="217" t="s">
        <v>1179</v>
      </c>
      <c r="C927" s="218" t="s">
        <v>1180</v>
      </c>
      <c r="D927" s="219"/>
      <c r="E927" s="220"/>
      <c r="F927" s="220"/>
      <c r="G927" s="221"/>
      <c r="H927" s="222"/>
      <c r="I927" s="223"/>
      <c r="J927" s="224"/>
      <c r="K927" s="225"/>
      <c r="O927" s="226">
        <v>1</v>
      </c>
    </row>
    <row r="928" spans="1:80" ht="22.5">
      <c r="A928" s="227">
        <v>233</v>
      </c>
      <c r="B928" s="228" t="s">
        <v>1182</v>
      </c>
      <c r="C928" s="229" t="s">
        <v>1183</v>
      </c>
      <c r="D928" s="230" t="s">
        <v>1492</v>
      </c>
      <c r="E928" s="231">
        <v>697.58</v>
      </c>
      <c r="F928" s="231"/>
      <c r="G928" s="232">
        <f>E928*F928</f>
        <v>0</v>
      </c>
      <c r="H928" s="233">
        <v>1.9000000000000001E-4</v>
      </c>
      <c r="I928" s="234">
        <f>E928*H928</f>
        <v>0.13254020000000002</v>
      </c>
      <c r="J928" s="233">
        <v>0</v>
      </c>
      <c r="K928" s="234">
        <f>E928*J928</f>
        <v>0</v>
      </c>
      <c r="O928" s="226">
        <v>2</v>
      </c>
      <c r="AA928" s="199">
        <v>1</v>
      </c>
      <c r="AB928" s="199">
        <v>7</v>
      </c>
      <c r="AC928" s="199">
        <v>7</v>
      </c>
      <c r="AZ928" s="199">
        <v>2</v>
      </c>
      <c r="BA928" s="199">
        <f>IF(AZ928=1,G928,0)</f>
        <v>0</v>
      </c>
      <c r="BB928" s="199">
        <f>IF(AZ928=2,G928,0)</f>
        <v>0</v>
      </c>
      <c r="BC928" s="199">
        <f>IF(AZ928=3,G928,0)</f>
        <v>0</v>
      </c>
      <c r="BD928" s="199">
        <f>IF(AZ928=4,G928,0)</f>
        <v>0</v>
      </c>
      <c r="BE928" s="199">
        <f>IF(AZ928=5,G928,0)</f>
        <v>0</v>
      </c>
      <c r="CA928" s="226">
        <v>1</v>
      </c>
      <c r="CB928" s="226">
        <v>7</v>
      </c>
    </row>
    <row r="929" spans="1:80">
      <c r="A929" s="235"/>
      <c r="B929" s="239"/>
      <c r="C929" s="635" t="s">
        <v>1184</v>
      </c>
      <c r="D929" s="636"/>
      <c r="E929" s="240">
        <v>636</v>
      </c>
      <c r="F929" s="241"/>
      <c r="G929" s="242"/>
      <c r="H929" s="243"/>
      <c r="I929" s="237"/>
      <c r="J929" s="244"/>
      <c r="K929" s="237"/>
      <c r="M929" s="238" t="s">
        <v>1184</v>
      </c>
      <c r="O929" s="226"/>
    </row>
    <row r="930" spans="1:80" ht="22.5">
      <c r="A930" s="235"/>
      <c r="B930" s="239"/>
      <c r="C930" s="635" t="s">
        <v>1185</v>
      </c>
      <c r="D930" s="636"/>
      <c r="E930" s="240">
        <v>9.58</v>
      </c>
      <c r="F930" s="241"/>
      <c r="G930" s="242"/>
      <c r="H930" s="243"/>
      <c r="I930" s="237"/>
      <c r="J930" s="244"/>
      <c r="K930" s="237"/>
      <c r="M930" s="238" t="s">
        <v>1185</v>
      </c>
      <c r="O930" s="226"/>
    </row>
    <row r="931" spans="1:80">
      <c r="A931" s="235"/>
      <c r="B931" s="239"/>
      <c r="C931" s="635" t="s">
        <v>1186</v>
      </c>
      <c r="D931" s="636"/>
      <c r="E931" s="240">
        <v>52</v>
      </c>
      <c r="F931" s="241"/>
      <c r="G931" s="242"/>
      <c r="H931" s="243"/>
      <c r="I931" s="237"/>
      <c r="J931" s="244"/>
      <c r="K931" s="237"/>
      <c r="M931" s="238" t="s">
        <v>1186</v>
      </c>
      <c r="O931" s="226"/>
    </row>
    <row r="932" spans="1:80" ht="22.5">
      <c r="A932" s="227">
        <v>234</v>
      </c>
      <c r="B932" s="228" t="s">
        <v>1187</v>
      </c>
      <c r="C932" s="229" t="s">
        <v>1188</v>
      </c>
      <c r="D932" s="230" t="s">
        <v>1492</v>
      </c>
      <c r="E932" s="231">
        <v>697.58</v>
      </c>
      <c r="F932" s="231"/>
      <c r="G932" s="232">
        <f>E932*F932</f>
        <v>0</v>
      </c>
      <c r="H932" s="233">
        <v>4.4000000000000002E-4</v>
      </c>
      <c r="I932" s="234">
        <f>E932*H932</f>
        <v>0.30693520000000002</v>
      </c>
      <c r="J932" s="233">
        <v>0</v>
      </c>
      <c r="K932" s="234">
        <f>E932*J932</f>
        <v>0</v>
      </c>
      <c r="O932" s="226">
        <v>2</v>
      </c>
      <c r="AA932" s="199">
        <v>1</v>
      </c>
      <c r="AB932" s="199">
        <v>7</v>
      </c>
      <c r="AC932" s="199">
        <v>7</v>
      </c>
      <c r="AZ932" s="199">
        <v>2</v>
      </c>
      <c r="BA932" s="199">
        <f>IF(AZ932=1,G932,0)</f>
        <v>0</v>
      </c>
      <c r="BB932" s="199">
        <f>IF(AZ932=2,G932,0)</f>
        <v>0</v>
      </c>
      <c r="BC932" s="199">
        <f>IF(AZ932=3,G932,0)</f>
        <v>0</v>
      </c>
      <c r="BD932" s="199">
        <f>IF(AZ932=4,G932,0)</f>
        <v>0</v>
      </c>
      <c r="BE932" s="199">
        <f>IF(AZ932=5,G932,0)</f>
        <v>0</v>
      </c>
      <c r="CA932" s="226">
        <v>1</v>
      </c>
      <c r="CB932" s="226">
        <v>7</v>
      </c>
    </row>
    <row r="933" spans="1:80">
      <c r="A933" s="235"/>
      <c r="B933" s="236"/>
      <c r="C933" s="627" t="s">
        <v>1189</v>
      </c>
      <c r="D933" s="628"/>
      <c r="E933" s="628"/>
      <c r="F933" s="628"/>
      <c r="G933" s="629"/>
      <c r="I933" s="237"/>
      <c r="K933" s="237"/>
      <c r="L933" s="238" t="s">
        <v>1189</v>
      </c>
      <c r="O933" s="226">
        <v>3</v>
      </c>
    </row>
    <row r="934" spans="1:80">
      <c r="A934" s="235"/>
      <c r="B934" s="236"/>
      <c r="C934" s="627" t="s">
        <v>1190</v>
      </c>
      <c r="D934" s="628"/>
      <c r="E934" s="628"/>
      <c r="F934" s="628"/>
      <c r="G934" s="629"/>
      <c r="I934" s="237"/>
      <c r="K934" s="237"/>
      <c r="L934" s="238" t="s">
        <v>1190</v>
      </c>
      <c r="O934" s="226">
        <v>3</v>
      </c>
    </row>
    <row r="935" spans="1:80">
      <c r="A935" s="235"/>
      <c r="B935" s="239"/>
      <c r="C935" s="635" t="s">
        <v>1184</v>
      </c>
      <c r="D935" s="636"/>
      <c r="E935" s="240">
        <v>636</v>
      </c>
      <c r="F935" s="241"/>
      <c r="G935" s="242"/>
      <c r="H935" s="243"/>
      <c r="I935" s="237"/>
      <c r="J935" s="244"/>
      <c r="K935" s="237"/>
      <c r="M935" s="238" t="s">
        <v>1184</v>
      </c>
      <c r="O935" s="226"/>
    </row>
    <row r="936" spans="1:80" ht="22.5">
      <c r="A936" s="235"/>
      <c r="B936" s="239"/>
      <c r="C936" s="635" t="s">
        <v>1185</v>
      </c>
      <c r="D936" s="636"/>
      <c r="E936" s="240">
        <v>9.58</v>
      </c>
      <c r="F936" s="241"/>
      <c r="G936" s="242"/>
      <c r="H936" s="243"/>
      <c r="I936" s="237"/>
      <c r="J936" s="244"/>
      <c r="K936" s="237"/>
      <c r="M936" s="238" t="s">
        <v>1185</v>
      </c>
      <c r="O936" s="226"/>
    </row>
    <row r="937" spans="1:80">
      <c r="A937" s="235"/>
      <c r="B937" s="239"/>
      <c r="C937" s="635" t="s">
        <v>1186</v>
      </c>
      <c r="D937" s="636"/>
      <c r="E937" s="240">
        <v>52</v>
      </c>
      <c r="F937" s="241"/>
      <c r="G937" s="242"/>
      <c r="H937" s="243"/>
      <c r="I937" s="237"/>
      <c r="J937" s="244"/>
      <c r="K937" s="237"/>
      <c r="M937" s="238" t="s">
        <v>1186</v>
      </c>
      <c r="O937" s="226"/>
    </row>
    <row r="938" spans="1:80">
      <c r="A938" s="227">
        <v>235</v>
      </c>
      <c r="B938" s="228" t="s">
        <v>2577</v>
      </c>
      <c r="C938" s="229" t="s">
        <v>1191</v>
      </c>
      <c r="D938" s="230" t="s">
        <v>71</v>
      </c>
      <c r="E938" s="231">
        <v>1</v>
      </c>
      <c r="F938" s="231"/>
      <c r="G938" s="232">
        <f>E938*F938</f>
        <v>0</v>
      </c>
      <c r="H938" s="233">
        <v>0</v>
      </c>
      <c r="I938" s="234">
        <f>E938*H938</f>
        <v>0</v>
      </c>
      <c r="J938" s="233"/>
      <c r="K938" s="234">
        <f>E938*J938</f>
        <v>0</v>
      </c>
      <c r="O938" s="226">
        <v>2</v>
      </c>
      <c r="AA938" s="199">
        <v>7</v>
      </c>
      <c r="AB938" s="199">
        <v>1002</v>
      </c>
      <c r="AC938" s="199">
        <v>5</v>
      </c>
      <c r="AZ938" s="199">
        <v>2</v>
      </c>
      <c r="BA938" s="199">
        <f>IF(AZ938=1,G938,0)</f>
        <v>0</v>
      </c>
      <c r="BB938" s="199">
        <f>IF(AZ938=2,G938,0)</f>
        <v>0</v>
      </c>
      <c r="BC938" s="199">
        <f>IF(AZ938=3,G938,0)</f>
        <v>0</v>
      </c>
      <c r="BD938" s="199">
        <f>IF(AZ938=4,G938,0)</f>
        <v>0</v>
      </c>
      <c r="BE938" s="199">
        <f>IF(AZ938=5,G938,0)</f>
        <v>0</v>
      </c>
      <c r="CA938" s="226">
        <v>7</v>
      </c>
      <c r="CB938" s="226">
        <v>1002</v>
      </c>
    </row>
    <row r="939" spans="1:80">
      <c r="A939" s="245"/>
      <c r="B939" s="246" t="s">
        <v>1436</v>
      </c>
      <c r="C939" s="247" t="s">
        <v>1181</v>
      </c>
      <c r="D939" s="248"/>
      <c r="E939" s="249"/>
      <c r="F939" s="250"/>
      <c r="G939" s="251">
        <f>SUM(G927:G938)</f>
        <v>0</v>
      </c>
      <c r="H939" s="252"/>
      <c r="I939" s="253">
        <f>SUM(I927:I938)</f>
        <v>0.43947540000000007</v>
      </c>
      <c r="J939" s="252"/>
      <c r="K939" s="253">
        <f>SUM(K927:K938)</f>
        <v>0</v>
      </c>
      <c r="O939" s="226">
        <v>4</v>
      </c>
      <c r="BA939" s="254">
        <f>SUM(BA927:BA938)</f>
        <v>0</v>
      </c>
      <c r="BB939" s="254">
        <f>SUM(BB927:BB938)</f>
        <v>0</v>
      </c>
      <c r="BC939" s="254">
        <f>SUM(BC927:BC938)</f>
        <v>0</v>
      </c>
      <c r="BD939" s="254">
        <f>SUM(BD927:BD938)</f>
        <v>0</v>
      </c>
      <c r="BE939" s="254">
        <f>SUM(BE927:BE938)</f>
        <v>0</v>
      </c>
    </row>
    <row r="940" spans="1:80">
      <c r="A940" s="216" t="s">
        <v>1433</v>
      </c>
      <c r="B940" s="217" t="s">
        <v>1192</v>
      </c>
      <c r="C940" s="218" t="s">
        <v>1193</v>
      </c>
      <c r="D940" s="219"/>
      <c r="E940" s="220"/>
      <c r="F940" s="220"/>
      <c r="G940" s="221"/>
      <c r="H940" s="222"/>
      <c r="I940" s="223"/>
      <c r="J940" s="224"/>
      <c r="K940" s="225"/>
      <c r="O940" s="226">
        <v>1</v>
      </c>
    </row>
    <row r="941" spans="1:80">
      <c r="A941" s="227">
        <v>236</v>
      </c>
      <c r="B941" s="228" t="s">
        <v>1195</v>
      </c>
      <c r="C941" s="229" t="s">
        <v>1196</v>
      </c>
      <c r="D941" s="230" t="s">
        <v>1522</v>
      </c>
      <c r="E941" s="231">
        <v>1650.3593000000001</v>
      </c>
      <c r="F941" s="231"/>
      <c r="G941" s="232">
        <f>E941*F941</f>
        <v>0</v>
      </c>
      <c r="H941" s="233">
        <v>1.8000000000000001E-4</v>
      </c>
      <c r="I941" s="234">
        <f>E941*H941</f>
        <v>0.29706467400000003</v>
      </c>
      <c r="J941" s="233">
        <v>0</v>
      </c>
      <c r="K941" s="234">
        <f>E941*J941</f>
        <v>0</v>
      </c>
      <c r="O941" s="226">
        <v>2</v>
      </c>
      <c r="AA941" s="199">
        <v>1</v>
      </c>
      <c r="AB941" s="199">
        <v>7</v>
      </c>
      <c r="AC941" s="199">
        <v>7</v>
      </c>
      <c r="AZ941" s="199">
        <v>2</v>
      </c>
      <c r="BA941" s="199">
        <f>IF(AZ941=1,G941,0)</f>
        <v>0</v>
      </c>
      <c r="BB941" s="199">
        <f>IF(AZ941=2,G941,0)</f>
        <v>0</v>
      </c>
      <c r="BC941" s="199">
        <f>IF(AZ941=3,G941,0)</f>
        <v>0</v>
      </c>
      <c r="BD941" s="199">
        <f>IF(AZ941=4,G941,0)</f>
        <v>0</v>
      </c>
      <c r="BE941" s="199">
        <f>IF(AZ941=5,G941,0)</f>
        <v>0</v>
      </c>
      <c r="CA941" s="226">
        <v>1</v>
      </c>
      <c r="CB941" s="226">
        <v>7</v>
      </c>
    </row>
    <row r="942" spans="1:80" ht="22.5">
      <c r="A942" s="235"/>
      <c r="B942" s="239"/>
      <c r="C942" s="635" t="s">
        <v>1197</v>
      </c>
      <c r="D942" s="636"/>
      <c r="E942" s="240">
        <v>1650.3593000000001</v>
      </c>
      <c r="F942" s="241"/>
      <c r="G942" s="242"/>
      <c r="H942" s="243"/>
      <c r="I942" s="237"/>
      <c r="J942" s="244"/>
      <c r="K942" s="237"/>
      <c r="M942" s="238" t="s">
        <v>1197</v>
      </c>
      <c r="O942" s="226"/>
    </row>
    <row r="943" spans="1:80">
      <c r="A943" s="227">
        <v>237</v>
      </c>
      <c r="B943" s="228" t="s">
        <v>1198</v>
      </c>
      <c r="C943" s="229" t="s">
        <v>1199</v>
      </c>
      <c r="D943" s="230" t="s">
        <v>1492</v>
      </c>
      <c r="E943" s="231">
        <v>59.4</v>
      </c>
      <c r="F943" s="231"/>
      <c r="G943" s="232">
        <f>E943*F943</f>
        <v>0</v>
      </c>
      <c r="H943" s="233">
        <v>2.7999999999999998E-4</v>
      </c>
      <c r="I943" s="234">
        <f>E943*H943</f>
        <v>1.6631999999999997E-2</v>
      </c>
      <c r="J943" s="233">
        <v>0</v>
      </c>
      <c r="K943" s="234">
        <f>E943*J943</f>
        <v>0</v>
      </c>
      <c r="O943" s="226">
        <v>2</v>
      </c>
      <c r="AA943" s="199">
        <v>1</v>
      </c>
      <c r="AB943" s="199">
        <v>7</v>
      </c>
      <c r="AC943" s="199">
        <v>7</v>
      </c>
      <c r="AZ943" s="199">
        <v>2</v>
      </c>
      <c r="BA943" s="199">
        <f>IF(AZ943=1,G943,0)</f>
        <v>0</v>
      </c>
      <c r="BB943" s="199">
        <f>IF(AZ943=2,G943,0)</f>
        <v>0</v>
      </c>
      <c r="BC943" s="199">
        <f>IF(AZ943=3,G943,0)</f>
        <v>0</v>
      </c>
      <c r="BD943" s="199">
        <f>IF(AZ943=4,G943,0)</f>
        <v>0</v>
      </c>
      <c r="BE943" s="199">
        <f>IF(AZ943=5,G943,0)</f>
        <v>0</v>
      </c>
      <c r="CA943" s="226">
        <v>1</v>
      </c>
      <c r="CB943" s="226">
        <v>7</v>
      </c>
    </row>
    <row r="944" spans="1:80">
      <c r="A944" s="235"/>
      <c r="B944" s="239"/>
      <c r="C944" s="635" t="s">
        <v>1200</v>
      </c>
      <c r="D944" s="636"/>
      <c r="E944" s="240">
        <v>43.5</v>
      </c>
      <c r="F944" s="241"/>
      <c r="G944" s="242"/>
      <c r="H944" s="243"/>
      <c r="I944" s="237"/>
      <c r="J944" s="244"/>
      <c r="K944" s="237"/>
      <c r="M944" s="238" t="s">
        <v>1200</v>
      </c>
      <c r="O944" s="226"/>
    </row>
    <row r="945" spans="1:80">
      <c r="A945" s="235"/>
      <c r="B945" s="239"/>
      <c r="C945" s="635" t="s">
        <v>1201</v>
      </c>
      <c r="D945" s="636"/>
      <c r="E945" s="240">
        <v>15.9</v>
      </c>
      <c r="F945" s="241"/>
      <c r="G945" s="242"/>
      <c r="H945" s="243"/>
      <c r="I945" s="237"/>
      <c r="J945" s="244"/>
      <c r="K945" s="237"/>
      <c r="M945" s="238" t="s">
        <v>1201</v>
      </c>
      <c r="O945" s="226"/>
    </row>
    <row r="946" spans="1:80">
      <c r="A946" s="227">
        <v>238</v>
      </c>
      <c r="B946" s="228" t="s">
        <v>1202</v>
      </c>
      <c r="C946" s="229" t="s">
        <v>1203</v>
      </c>
      <c r="D946" s="230" t="s">
        <v>1522</v>
      </c>
      <c r="E946" s="231">
        <v>55.65</v>
      </c>
      <c r="F946" s="231"/>
      <c r="G946" s="232">
        <f>E946*F946</f>
        <v>0</v>
      </c>
      <c r="H946" s="233">
        <v>2.7999999999999998E-4</v>
      </c>
      <c r="I946" s="234">
        <f>E946*H946</f>
        <v>1.5581999999999999E-2</v>
      </c>
      <c r="J946" s="233">
        <v>0</v>
      </c>
      <c r="K946" s="234">
        <f>E946*J946</f>
        <v>0</v>
      </c>
      <c r="O946" s="226">
        <v>2</v>
      </c>
      <c r="AA946" s="199">
        <v>1</v>
      </c>
      <c r="AB946" s="199">
        <v>7</v>
      </c>
      <c r="AC946" s="199">
        <v>7</v>
      </c>
      <c r="AZ946" s="199">
        <v>2</v>
      </c>
      <c r="BA946" s="199">
        <f>IF(AZ946=1,G946,0)</f>
        <v>0</v>
      </c>
      <c r="BB946" s="199">
        <f>IF(AZ946=2,G946,0)</f>
        <v>0</v>
      </c>
      <c r="BC946" s="199">
        <f>IF(AZ946=3,G946,0)</f>
        <v>0</v>
      </c>
      <c r="BD946" s="199">
        <f>IF(AZ946=4,G946,0)</f>
        <v>0</v>
      </c>
      <c r="BE946" s="199">
        <f>IF(AZ946=5,G946,0)</f>
        <v>0</v>
      </c>
      <c r="CA946" s="226">
        <v>1</v>
      </c>
      <c r="CB946" s="226">
        <v>7</v>
      </c>
    </row>
    <row r="947" spans="1:80">
      <c r="A947" s="235"/>
      <c r="B947" s="239"/>
      <c r="C947" s="635" t="s">
        <v>1204</v>
      </c>
      <c r="D947" s="636"/>
      <c r="E947" s="240">
        <v>55.65</v>
      </c>
      <c r="F947" s="241"/>
      <c r="G947" s="242"/>
      <c r="H947" s="243"/>
      <c r="I947" s="237"/>
      <c r="J947" s="244"/>
      <c r="K947" s="237"/>
      <c r="M947" s="238" t="s">
        <v>1204</v>
      </c>
      <c r="O947" s="226"/>
    </row>
    <row r="948" spans="1:80" ht="22.5">
      <c r="A948" s="227">
        <v>239</v>
      </c>
      <c r="B948" s="228" t="s">
        <v>1205</v>
      </c>
      <c r="C948" s="229" t="s">
        <v>1206</v>
      </c>
      <c r="D948" s="230" t="s">
        <v>1522</v>
      </c>
      <c r="E948" s="231">
        <v>144.6</v>
      </c>
      <c r="F948" s="231"/>
      <c r="G948" s="232">
        <f>E948*F948</f>
        <v>0</v>
      </c>
      <c r="H948" s="233">
        <v>4.0000000000000003E-5</v>
      </c>
      <c r="I948" s="234">
        <f>E948*H948</f>
        <v>5.7840000000000001E-3</v>
      </c>
      <c r="J948" s="233">
        <v>0</v>
      </c>
      <c r="K948" s="234">
        <f>E948*J948</f>
        <v>0</v>
      </c>
      <c r="O948" s="226">
        <v>2</v>
      </c>
      <c r="AA948" s="199">
        <v>1</v>
      </c>
      <c r="AB948" s="199">
        <v>7</v>
      </c>
      <c r="AC948" s="199">
        <v>7</v>
      </c>
      <c r="AZ948" s="199">
        <v>2</v>
      </c>
      <c r="BA948" s="199">
        <f>IF(AZ948=1,G948,0)</f>
        <v>0</v>
      </c>
      <c r="BB948" s="199">
        <f>IF(AZ948=2,G948,0)</f>
        <v>0</v>
      </c>
      <c r="BC948" s="199">
        <f>IF(AZ948=3,G948,0)</f>
        <v>0</v>
      </c>
      <c r="BD948" s="199">
        <f>IF(AZ948=4,G948,0)</f>
        <v>0</v>
      </c>
      <c r="BE948" s="199">
        <f>IF(AZ948=5,G948,0)</f>
        <v>0</v>
      </c>
      <c r="CA948" s="226">
        <v>1</v>
      </c>
      <c r="CB948" s="226">
        <v>7</v>
      </c>
    </row>
    <row r="949" spans="1:80" ht="22.5">
      <c r="A949" s="235"/>
      <c r="B949" s="236"/>
      <c r="C949" s="627" t="s">
        <v>1207</v>
      </c>
      <c r="D949" s="628"/>
      <c r="E949" s="628"/>
      <c r="F949" s="628"/>
      <c r="G949" s="629"/>
      <c r="I949" s="237"/>
      <c r="K949" s="237"/>
      <c r="L949" s="238" t="s">
        <v>1207</v>
      </c>
      <c r="O949" s="226">
        <v>3</v>
      </c>
    </row>
    <row r="950" spans="1:80" ht="22.5">
      <c r="A950" s="235"/>
      <c r="B950" s="236"/>
      <c r="C950" s="627" t="s">
        <v>1208</v>
      </c>
      <c r="D950" s="628"/>
      <c r="E950" s="628"/>
      <c r="F950" s="628"/>
      <c r="G950" s="629"/>
      <c r="I950" s="237"/>
      <c r="K950" s="237"/>
      <c r="L950" s="238" t="s">
        <v>1208</v>
      </c>
      <c r="O950" s="226">
        <v>3</v>
      </c>
    </row>
    <row r="951" spans="1:80" ht="33.75">
      <c r="A951" s="235"/>
      <c r="B951" s="239"/>
      <c r="C951" s="635" t="s">
        <v>1209</v>
      </c>
      <c r="D951" s="636"/>
      <c r="E951" s="240">
        <v>72.400000000000006</v>
      </c>
      <c r="F951" s="241"/>
      <c r="G951" s="242"/>
      <c r="H951" s="243"/>
      <c r="I951" s="237"/>
      <c r="J951" s="244"/>
      <c r="K951" s="237"/>
      <c r="M951" s="238" t="s">
        <v>1209</v>
      </c>
      <c r="O951" s="226"/>
    </row>
    <row r="952" spans="1:80">
      <c r="A952" s="235"/>
      <c r="B952" s="239"/>
      <c r="C952" s="635" t="s">
        <v>1210</v>
      </c>
      <c r="D952" s="636"/>
      <c r="E952" s="240">
        <v>42.4</v>
      </c>
      <c r="F952" s="241"/>
      <c r="G952" s="242"/>
      <c r="H952" s="243"/>
      <c r="I952" s="237"/>
      <c r="J952" s="244"/>
      <c r="K952" s="237"/>
      <c r="M952" s="238" t="s">
        <v>1210</v>
      </c>
      <c r="O952" s="226"/>
    </row>
    <row r="953" spans="1:80">
      <c r="A953" s="235"/>
      <c r="B953" s="239"/>
      <c r="C953" s="635" t="s">
        <v>1211</v>
      </c>
      <c r="D953" s="636"/>
      <c r="E953" s="240">
        <v>29.8</v>
      </c>
      <c r="F953" s="241"/>
      <c r="G953" s="242"/>
      <c r="H953" s="243"/>
      <c r="I953" s="237"/>
      <c r="J953" s="244"/>
      <c r="K953" s="237"/>
      <c r="M953" s="238" t="s">
        <v>1211</v>
      </c>
      <c r="O953" s="226"/>
    </row>
    <row r="954" spans="1:80" ht="22.5">
      <c r="A954" s="227">
        <v>240</v>
      </c>
      <c r="B954" s="228" t="s">
        <v>1212</v>
      </c>
      <c r="C954" s="229" t="s">
        <v>1213</v>
      </c>
      <c r="D954" s="230" t="s">
        <v>1522</v>
      </c>
      <c r="E954" s="231">
        <v>69.400000000000006</v>
      </c>
      <c r="F954" s="231"/>
      <c r="G954" s="232">
        <f>E954*F954</f>
        <v>0</v>
      </c>
      <c r="H954" s="233">
        <v>1.6000000000000001E-4</v>
      </c>
      <c r="I954" s="234">
        <f>E954*H954</f>
        <v>1.1104000000000001E-2</v>
      </c>
      <c r="J954" s="233">
        <v>0</v>
      </c>
      <c r="K954" s="234">
        <f>E954*J954</f>
        <v>0</v>
      </c>
      <c r="O954" s="226">
        <v>2</v>
      </c>
      <c r="AA954" s="199">
        <v>1</v>
      </c>
      <c r="AB954" s="199">
        <v>7</v>
      </c>
      <c r="AC954" s="199">
        <v>7</v>
      </c>
      <c r="AZ954" s="199">
        <v>2</v>
      </c>
      <c r="BA954" s="199">
        <f>IF(AZ954=1,G954,0)</f>
        <v>0</v>
      </c>
      <c r="BB954" s="199">
        <f>IF(AZ954=2,G954,0)</f>
        <v>0</v>
      </c>
      <c r="BC954" s="199">
        <f>IF(AZ954=3,G954,0)</f>
        <v>0</v>
      </c>
      <c r="BD954" s="199">
        <f>IF(AZ954=4,G954,0)</f>
        <v>0</v>
      </c>
      <c r="BE954" s="199">
        <f>IF(AZ954=5,G954,0)</f>
        <v>0</v>
      </c>
      <c r="CA954" s="226">
        <v>1</v>
      </c>
      <c r="CB954" s="226">
        <v>7</v>
      </c>
    </row>
    <row r="955" spans="1:80" ht="22.5">
      <c r="A955" s="235"/>
      <c r="B955" s="236"/>
      <c r="C955" s="627" t="s">
        <v>1214</v>
      </c>
      <c r="D955" s="628"/>
      <c r="E955" s="628"/>
      <c r="F955" s="628"/>
      <c r="G955" s="629"/>
      <c r="I955" s="237"/>
      <c r="K955" s="237"/>
      <c r="L955" s="238" t="s">
        <v>1214</v>
      </c>
      <c r="O955" s="226">
        <v>3</v>
      </c>
    </row>
    <row r="956" spans="1:80">
      <c r="A956" s="235"/>
      <c r="B956" s="236"/>
      <c r="C956" s="627" t="s">
        <v>1215</v>
      </c>
      <c r="D956" s="628"/>
      <c r="E956" s="628"/>
      <c r="F956" s="628"/>
      <c r="G956" s="629"/>
      <c r="I956" s="237"/>
      <c r="K956" s="237"/>
      <c r="L956" s="238" t="s">
        <v>1215</v>
      </c>
      <c r="O956" s="226">
        <v>3</v>
      </c>
    </row>
    <row r="957" spans="1:80" ht="33.75">
      <c r="A957" s="235"/>
      <c r="B957" s="239"/>
      <c r="C957" s="635" t="s">
        <v>1216</v>
      </c>
      <c r="D957" s="636"/>
      <c r="E957" s="240">
        <v>69.400000000000006</v>
      </c>
      <c r="F957" s="241"/>
      <c r="G957" s="242"/>
      <c r="H957" s="243"/>
      <c r="I957" s="237"/>
      <c r="J957" s="244"/>
      <c r="K957" s="237"/>
      <c r="M957" s="238" t="s">
        <v>1216</v>
      </c>
      <c r="O957" s="226"/>
    </row>
    <row r="958" spans="1:80" ht="22.5">
      <c r="A958" s="227">
        <v>241</v>
      </c>
      <c r="B958" s="228" t="s">
        <v>1217</v>
      </c>
      <c r="C958" s="229" t="s">
        <v>1218</v>
      </c>
      <c r="D958" s="230" t="s">
        <v>1496</v>
      </c>
      <c r="E958" s="231">
        <v>2</v>
      </c>
      <c r="F958" s="231"/>
      <c r="G958" s="232">
        <f>E958*F958</f>
        <v>0</v>
      </c>
      <c r="H958" s="233">
        <v>0</v>
      </c>
      <c r="I958" s="234">
        <f>E958*H958</f>
        <v>0</v>
      </c>
      <c r="J958" s="233"/>
      <c r="K958" s="234">
        <f>E958*J958</f>
        <v>0</v>
      </c>
      <c r="O958" s="226">
        <v>2</v>
      </c>
      <c r="AA958" s="199">
        <v>12</v>
      </c>
      <c r="AB958" s="199">
        <v>0</v>
      </c>
      <c r="AC958" s="199">
        <v>344</v>
      </c>
      <c r="AZ958" s="199">
        <v>2</v>
      </c>
      <c r="BA958" s="199">
        <f>IF(AZ958=1,G958,0)</f>
        <v>0</v>
      </c>
      <c r="BB958" s="199">
        <f>IF(AZ958=2,G958,0)</f>
        <v>0</v>
      </c>
      <c r="BC958" s="199">
        <f>IF(AZ958=3,G958,0)</f>
        <v>0</v>
      </c>
      <c r="BD958" s="199">
        <f>IF(AZ958=4,G958,0)</f>
        <v>0</v>
      </c>
      <c r="BE958" s="199">
        <f>IF(AZ958=5,G958,0)</f>
        <v>0</v>
      </c>
      <c r="CA958" s="226">
        <v>12</v>
      </c>
      <c r="CB958" s="226">
        <v>0</v>
      </c>
    </row>
    <row r="959" spans="1:80">
      <c r="A959" s="235"/>
      <c r="B959" s="239"/>
      <c r="C959" s="635" t="s">
        <v>1219</v>
      </c>
      <c r="D959" s="636"/>
      <c r="E959" s="240">
        <v>2</v>
      </c>
      <c r="F959" s="241"/>
      <c r="G959" s="242"/>
      <c r="H959" s="243"/>
      <c r="I959" s="237"/>
      <c r="J959" s="244"/>
      <c r="K959" s="237"/>
      <c r="M959" s="238" t="s">
        <v>1219</v>
      </c>
      <c r="O959" s="226"/>
    </row>
    <row r="960" spans="1:80" ht="22.5">
      <c r="A960" s="227">
        <v>242</v>
      </c>
      <c r="B960" s="228" t="s">
        <v>1220</v>
      </c>
      <c r="C960" s="229" t="s">
        <v>1221</v>
      </c>
      <c r="D960" s="230" t="s">
        <v>1496</v>
      </c>
      <c r="E960" s="231">
        <v>7</v>
      </c>
      <c r="F960" s="231"/>
      <c r="G960" s="232">
        <f>E960*F960</f>
        <v>0</v>
      </c>
      <c r="H960" s="233">
        <v>0</v>
      </c>
      <c r="I960" s="234">
        <f>E960*H960</f>
        <v>0</v>
      </c>
      <c r="J960" s="233"/>
      <c r="K960" s="234">
        <f>E960*J960</f>
        <v>0</v>
      </c>
      <c r="O960" s="226">
        <v>2</v>
      </c>
      <c r="AA960" s="199">
        <v>12</v>
      </c>
      <c r="AB960" s="199">
        <v>0</v>
      </c>
      <c r="AC960" s="199">
        <v>345</v>
      </c>
      <c r="AZ960" s="199">
        <v>2</v>
      </c>
      <c r="BA960" s="199">
        <f>IF(AZ960=1,G960,0)</f>
        <v>0</v>
      </c>
      <c r="BB960" s="199">
        <f>IF(AZ960=2,G960,0)</f>
        <v>0</v>
      </c>
      <c r="BC960" s="199">
        <f>IF(AZ960=3,G960,0)</f>
        <v>0</v>
      </c>
      <c r="BD960" s="199">
        <f>IF(AZ960=4,G960,0)</f>
        <v>0</v>
      </c>
      <c r="BE960" s="199">
        <f>IF(AZ960=5,G960,0)</f>
        <v>0</v>
      </c>
      <c r="CA960" s="226">
        <v>12</v>
      </c>
      <c r="CB960" s="226">
        <v>0</v>
      </c>
    </row>
    <row r="961" spans="1:80">
      <c r="A961" s="235"/>
      <c r="B961" s="239"/>
      <c r="C961" s="635" t="s">
        <v>1222</v>
      </c>
      <c r="D961" s="636"/>
      <c r="E961" s="240">
        <v>7</v>
      </c>
      <c r="F961" s="241"/>
      <c r="G961" s="242"/>
      <c r="H961" s="243"/>
      <c r="I961" s="237"/>
      <c r="J961" s="244"/>
      <c r="K961" s="237"/>
      <c r="M961" s="238" t="s">
        <v>1222</v>
      </c>
      <c r="O961" s="226"/>
    </row>
    <row r="962" spans="1:80" ht="22.5">
      <c r="A962" s="227">
        <v>243</v>
      </c>
      <c r="B962" s="228" t="s">
        <v>1223</v>
      </c>
      <c r="C962" s="229" t="s">
        <v>1224</v>
      </c>
      <c r="D962" s="230" t="s">
        <v>1496</v>
      </c>
      <c r="E962" s="231">
        <v>2</v>
      </c>
      <c r="F962" s="231"/>
      <c r="G962" s="232">
        <f>E962*F962</f>
        <v>0</v>
      </c>
      <c r="H962" s="233">
        <v>0</v>
      </c>
      <c r="I962" s="234">
        <f>E962*H962</f>
        <v>0</v>
      </c>
      <c r="J962" s="233"/>
      <c r="K962" s="234">
        <f>E962*J962</f>
        <v>0</v>
      </c>
      <c r="O962" s="226">
        <v>2</v>
      </c>
      <c r="AA962" s="199">
        <v>12</v>
      </c>
      <c r="AB962" s="199">
        <v>0</v>
      </c>
      <c r="AC962" s="199">
        <v>346</v>
      </c>
      <c r="AZ962" s="199">
        <v>2</v>
      </c>
      <c r="BA962" s="199">
        <f>IF(AZ962=1,G962,0)</f>
        <v>0</v>
      </c>
      <c r="BB962" s="199">
        <f>IF(AZ962=2,G962,0)</f>
        <v>0</v>
      </c>
      <c r="BC962" s="199">
        <f>IF(AZ962=3,G962,0)</f>
        <v>0</v>
      </c>
      <c r="BD962" s="199">
        <f>IF(AZ962=4,G962,0)</f>
        <v>0</v>
      </c>
      <c r="BE962" s="199">
        <f>IF(AZ962=5,G962,0)</f>
        <v>0</v>
      </c>
      <c r="CA962" s="226">
        <v>12</v>
      </c>
      <c r="CB962" s="226">
        <v>0</v>
      </c>
    </row>
    <row r="963" spans="1:80">
      <c r="A963" s="235"/>
      <c r="B963" s="239"/>
      <c r="C963" s="635" t="s">
        <v>1219</v>
      </c>
      <c r="D963" s="636"/>
      <c r="E963" s="240">
        <v>2</v>
      </c>
      <c r="F963" s="241"/>
      <c r="G963" s="242"/>
      <c r="H963" s="243"/>
      <c r="I963" s="237"/>
      <c r="J963" s="244"/>
      <c r="K963" s="237"/>
      <c r="M963" s="238" t="s">
        <v>1219</v>
      </c>
      <c r="O963" s="226"/>
    </row>
    <row r="964" spans="1:80" ht="22.5">
      <c r="A964" s="227">
        <v>244</v>
      </c>
      <c r="B964" s="228" t="s">
        <v>1225</v>
      </c>
      <c r="C964" s="229" t="s">
        <v>1226</v>
      </c>
      <c r="D964" s="230" t="s">
        <v>1496</v>
      </c>
      <c r="E964" s="231">
        <v>2</v>
      </c>
      <c r="F964" s="231"/>
      <c r="G964" s="232">
        <f>E964*F964</f>
        <v>0</v>
      </c>
      <c r="H964" s="233">
        <v>0</v>
      </c>
      <c r="I964" s="234">
        <f>E964*H964</f>
        <v>0</v>
      </c>
      <c r="J964" s="233"/>
      <c r="K964" s="234">
        <f>E964*J964</f>
        <v>0</v>
      </c>
      <c r="O964" s="226">
        <v>2</v>
      </c>
      <c r="AA964" s="199">
        <v>12</v>
      </c>
      <c r="AB964" s="199">
        <v>0</v>
      </c>
      <c r="AC964" s="199">
        <v>347</v>
      </c>
      <c r="AZ964" s="199">
        <v>2</v>
      </c>
      <c r="BA964" s="199">
        <f>IF(AZ964=1,G964,0)</f>
        <v>0</v>
      </c>
      <c r="BB964" s="199">
        <f>IF(AZ964=2,G964,0)</f>
        <v>0</v>
      </c>
      <c r="BC964" s="199">
        <f>IF(AZ964=3,G964,0)</f>
        <v>0</v>
      </c>
      <c r="BD964" s="199">
        <f>IF(AZ964=4,G964,0)</f>
        <v>0</v>
      </c>
      <c r="BE964" s="199">
        <f>IF(AZ964=5,G964,0)</f>
        <v>0</v>
      </c>
      <c r="CA964" s="226">
        <v>12</v>
      </c>
      <c r="CB964" s="226">
        <v>0</v>
      </c>
    </row>
    <row r="965" spans="1:80">
      <c r="A965" s="235"/>
      <c r="B965" s="239"/>
      <c r="C965" s="635" t="s">
        <v>1219</v>
      </c>
      <c r="D965" s="636"/>
      <c r="E965" s="240">
        <v>2</v>
      </c>
      <c r="F965" s="241"/>
      <c r="G965" s="242"/>
      <c r="H965" s="243"/>
      <c r="I965" s="237"/>
      <c r="J965" s="244"/>
      <c r="K965" s="237"/>
      <c r="M965" s="238" t="s">
        <v>1219</v>
      </c>
      <c r="O965" s="226"/>
    </row>
    <row r="966" spans="1:80" ht="22.5">
      <c r="A966" s="227">
        <v>245</v>
      </c>
      <c r="B966" s="228" t="s">
        <v>1227</v>
      </c>
      <c r="C966" s="229" t="s">
        <v>1228</v>
      </c>
      <c r="D966" s="230" t="s">
        <v>1496</v>
      </c>
      <c r="E966" s="231">
        <v>2</v>
      </c>
      <c r="F966" s="231"/>
      <c r="G966" s="232">
        <f>E966*F966</f>
        <v>0</v>
      </c>
      <c r="H966" s="233">
        <v>0</v>
      </c>
      <c r="I966" s="234">
        <f>E966*H966</f>
        <v>0</v>
      </c>
      <c r="J966" s="233"/>
      <c r="K966" s="234">
        <f>E966*J966</f>
        <v>0</v>
      </c>
      <c r="O966" s="226">
        <v>2</v>
      </c>
      <c r="AA966" s="199">
        <v>12</v>
      </c>
      <c r="AB966" s="199">
        <v>0</v>
      </c>
      <c r="AC966" s="199">
        <v>348</v>
      </c>
      <c r="AZ966" s="199">
        <v>2</v>
      </c>
      <c r="BA966" s="199">
        <f>IF(AZ966=1,G966,0)</f>
        <v>0</v>
      </c>
      <c r="BB966" s="199">
        <f>IF(AZ966=2,G966,0)</f>
        <v>0</v>
      </c>
      <c r="BC966" s="199">
        <f>IF(AZ966=3,G966,0)</f>
        <v>0</v>
      </c>
      <c r="BD966" s="199">
        <f>IF(AZ966=4,G966,0)</f>
        <v>0</v>
      </c>
      <c r="BE966" s="199">
        <f>IF(AZ966=5,G966,0)</f>
        <v>0</v>
      </c>
      <c r="CA966" s="226">
        <v>12</v>
      </c>
      <c r="CB966" s="226">
        <v>0</v>
      </c>
    </row>
    <row r="967" spans="1:80">
      <c r="A967" s="235"/>
      <c r="B967" s="239"/>
      <c r="C967" s="635" t="s">
        <v>1219</v>
      </c>
      <c r="D967" s="636"/>
      <c r="E967" s="240">
        <v>2</v>
      </c>
      <c r="F967" s="241"/>
      <c r="G967" s="242"/>
      <c r="H967" s="243"/>
      <c r="I967" s="237"/>
      <c r="J967" s="244"/>
      <c r="K967" s="237"/>
      <c r="M967" s="238" t="s">
        <v>1219</v>
      </c>
      <c r="O967" s="226"/>
    </row>
    <row r="968" spans="1:80" ht="22.5">
      <c r="A968" s="227">
        <v>246</v>
      </c>
      <c r="B968" s="228" t="s">
        <v>1229</v>
      </c>
      <c r="C968" s="229" t="s">
        <v>1230</v>
      </c>
      <c r="D968" s="230" t="s">
        <v>1496</v>
      </c>
      <c r="E968" s="231">
        <v>1</v>
      </c>
      <c r="F968" s="231"/>
      <c r="G968" s="232">
        <f>E968*F968</f>
        <v>0</v>
      </c>
      <c r="H968" s="233">
        <v>0</v>
      </c>
      <c r="I968" s="234">
        <f>E968*H968</f>
        <v>0</v>
      </c>
      <c r="J968" s="233"/>
      <c r="K968" s="234">
        <f>E968*J968</f>
        <v>0</v>
      </c>
      <c r="O968" s="226">
        <v>2</v>
      </c>
      <c r="AA968" s="199">
        <v>12</v>
      </c>
      <c r="AB968" s="199">
        <v>0</v>
      </c>
      <c r="AC968" s="199">
        <v>349</v>
      </c>
      <c r="AZ968" s="199">
        <v>2</v>
      </c>
      <c r="BA968" s="199">
        <f>IF(AZ968=1,G968,0)</f>
        <v>0</v>
      </c>
      <c r="BB968" s="199">
        <f>IF(AZ968=2,G968,0)</f>
        <v>0</v>
      </c>
      <c r="BC968" s="199">
        <f>IF(AZ968=3,G968,0)</f>
        <v>0</v>
      </c>
      <c r="BD968" s="199">
        <f>IF(AZ968=4,G968,0)</f>
        <v>0</v>
      </c>
      <c r="BE968" s="199">
        <f>IF(AZ968=5,G968,0)</f>
        <v>0</v>
      </c>
      <c r="CA968" s="226">
        <v>12</v>
      </c>
      <c r="CB968" s="226">
        <v>0</v>
      </c>
    </row>
    <row r="969" spans="1:80">
      <c r="A969" s="235"/>
      <c r="B969" s="239"/>
      <c r="C969" s="635" t="s">
        <v>1231</v>
      </c>
      <c r="D969" s="636"/>
      <c r="E969" s="240">
        <v>1</v>
      </c>
      <c r="F969" s="241"/>
      <c r="G969" s="242"/>
      <c r="H969" s="243"/>
      <c r="I969" s="237"/>
      <c r="J969" s="244"/>
      <c r="K969" s="237"/>
      <c r="M969" s="238" t="s">
        <v>1231</v>
      </c>
      <c r="O969" s="226"/>
    </row>
    <row r="970" spans="1:80" ht="22.5">
      <c r="A970" s="227">
        <v>247</v>
      </c>
      <c r="B970" s="228" t="s">
        <v>1232</v>
      </c>
      <c r="C970" s="229" t="s">
        <v>1233</v>
      </c>
      <c r="D970" s="230" t="s">
        <v>1496</v>
      </c>
      <c r="E970" s="231">
        <v>1</v>
      </c>
      <c r="F970" s="231"/>
      <c r="G970" s="232">
        <f>E970*F970</f>
        <v>0</v>
      </c>
      <c r="H970" s="233">
        <v>0</v>
      </c>
      <c r="I970" s="234">
        <f>E970*H970</f>
        <v>0</v>
      </c>
      <c r="J970" s="233"/>
      <c r="K970" s="234">
        <f>E970*J970</f>
        <v>0</v>
      </c>
      <c r="O970" s="226">
        <v>2</v>
      </c>
      <c r="AA970" s="199">
        <v>12</v>
      </c>
      <c r="AB970" s="199">
        <v>0</v>
      </c>
      <c r="AC970" s="199">
        <v>350</v>
      </c>
      <c r="AZ970" s="199">
        <v>2</v>
      </c>
      <c r="BA970" s="199">
        <f>IF(AZ970=1,G970,0)</f>
        <v>0</v>
      </c>
      <c r="BB970" s="199">
        <f>IF(AZ970=2,G970,0)</f>
        <v>0</v>
      </c>
      <c r="BC970" s="199">
        <f>IF(AZ970=3,G970,0)</f>
        <v>0</v>
      </c>
      <c r="BD970" s="199">
        <f>IF(AZ970=4,G970,0)</f>
        <v>0</v>
      </c>
      <c r="BE970" s="199">
        <f>IF(AZ970=5,G970,0)</f>
        <v>0</v>
      </c>
      <c r="CA970" s="226">
        <v>12</v>
      </c>
      <c r="CB970" s="226">
        <v>0</v>
      </c>
    </row>
    <row r="971" spans="1:80">
      <c r="A971" s="235"/>
      <c r="B971" s="239"/>
      <c r="C971" s="635" t="s">
        <v>1231</v>
      </c>
      <c r="D971" s="636"/>
      <c r="E971" s="240">
        <v>1</v>
      </c>
      <c r="F971" s="241"/>
      <c r="G971" s="242"/>
      <c r="H971" s="243"/>
      <c r="I971" s="237"/>
      <c r="J971" s="244"/>
      <c r="K971" s="237"/>
      <c r="M971" s="238" t="s">
        <v>1231</v>
      </c>
      <c r="O971" s="226"/>
    </row>
    <row r="972" spans="1:80" ht="22.5">
      <c r="A972" s="227">
        <v>248</v>
      </c>
      <c r="B972" s="228" t="s">
        <v>1234</v>
      </c>
      <c r="C972" s="229" t="s">
        <v>1235</v>
      </c>
      <c r="D972" s="230" t="s">
        <v>1522</v>
      </c>
      <c r="E972" s="231">
        <v>3</v>
      </c>
      <c r="F972" s="231"/>
      <c r="G972" s="232">
        <f>E972*F972</f>
        <v>0</v>
      </c>
      <c r="H972" s="233">
        <v>0</v>
      </c>
      <c r="I972" s="234">
        <f>E972*H972</f>
        <v>0</v>
      </c>
      <c r="J972" s="233"/>
      <c r="K972" s="234">
        <f>E972*J972</f>
        <v>0</v>
      </c>
      <c r="O972" s="226">
        <v>2</v>
      </c>
      <c r="AA972" s="199">
        <v>12</v>
      </c>
      <c r="AB972" s="199">
        <v>0</v>
      </c>
      <c r="AC972" s="199">
        <v>351</v>
      </c>
      <c r="AZ972" s="199">
        <v>2</v>
      </c>
      <c r="BA972" s="199">
        <f>IF(AZ972=1,G972,0)</f>
        <v>0</v>
      </c>
      <c r="BB972" s="199">
        <f>IF(AZ972=2,G972,0)</f>
        <v>0</v>
      </c>
      <c r="BC972" s="199">
        <f>IF(AZ972=3,G972,0)</f>
        <v>0</v>
      </c>
      <c r="BD972" s="199">
        <f>IF(AZ972=4,G972,0)</f>
        <v>0</v>
      </c>
      <c r="BE972" s="199">
        <f>IF(AZ972=5,G972,0)</f>
        <v>0</v>
      </c>
      <c r="CA972" s="226">
        <v>12</v>
      </c>
      <c r="CB972" s="226">
        <v>0</v>
      </c>
    </row>
    <row r="973" spans="1:80">
      <c r="A973" s="235"/>
      <c r="B973" s="239"/>
      <c r="C973" s="635" t="s">
        <v>1236</v>
      </c>
      <c r="D973" s="636"/>
      <c r="E973" s="240">
        <v>3</v>
      </c>
      <c r="F973" s="241"/>
      <c r="G973" s="242"/>
      <c r="H973" s="243"/>
      <c r="I973" s="237"/>
      <c r="J973" s="244"/>
      <c r="K973" s="237"/>
      <c r="M973" s="238" t="s">
        <v>1236</v>
      </c>
      <c r="O973" s="226"/>
    </row>
    <row r="974" spans="1:80" ht="22.5">
      <c r="A974" s="227">
        <v>249</v>
      </c>
      <c r="B974" s="228" t="s">
        <v>1237</v>
      </c>
      <c r="C974" s="229" t="s">
        <v>1238</v>
      </c>
      <c r="D974" s="230" t="s">
        <v>1522</v>
      </c>
      <c r="E974" s="231">
        <v>3.8</v>
      </c>
      <c r="F974" s="231"/>
      <c r="G974" s="232">
        <f>E974*F974</f>
        <v>0</v>
      </c>
      <c r="H974" s="233">
        <v>0</v>
      </c>
      <c r="I974" s="234">
        <f>E974*H974</f>
        <v>0</v>
      </c>
      <c r="J974" s="233"/>
      <c r="K974" s="234">
        <f>E974*J974</f>
        <v>0</v>
      </c>
      <c r="O974" s="226">
        <v>2</v>
      </c>
      <c r="AA974" s="199">
        <v>12</v>
      </c>
      <c r="AB974" s="199">
        <v>0</v>
      </c>
      <c r="AC974" s="199">
        <v>352</v>
      </c>
      <c r="AZ974" s="199">
        <v>2</v>
      </c>
      <c r="BA974" s="199">
        <f>IF(AZ974=1,G974,0)</f>
        <v>0</v>
      </c>
      <c r="BB974" s="199">
        <f>IF(AZ974=2,G974,0)</f>
        <v>0</v>
      </c>
      <c r="BC974" s="199">
        <f>IF(AZ974=3,G974,0)</f>
        <v>0</v>
      </c>
      <c r="BD974" s="199">
        <f>IF(AZ974=4,G974,0)</f>
        <v>0</v>
      </c>
      <c r="BE974" s="199">
        <f>IF(AZ974=5,G974,0)</f>
        <v>0</v>
      </c>
      <c r="CA974" s="226">
        <v>12</v>
      </c>
      <c r="CB974" s="226">
        <v>0</v>
      </c>
    </row>
    <row r="975" spans="1:80">
      <c r="A975" s="235"/>
      <c r="B975" s="239"/>
      <c r="C975" s="635" t="s">
        <v>1239</v>
      </c>
      <c r="D975" s="636"/>
      <c r="E975" s="240">
        <v>3.8</v>
      </c>
      <c r="F975" s="241"/>
      <c r="G975" s="242"/>
      <c r="H975" s="243"/>
      <c r="I975" s="237"/>
      <c r="J975" s="244"/>
      <c r="K975" s="237"/>
      <c r="M975" s="238" t="s">
        <v>1239</v>
      </c>
      <c r="O975" s="226"/>
    </row>
    <row r="976" spans="1:80" ht="22.5">
      <c r="A976" s="227">
        <v>250</v>
      </c>
      <c r="B976" s="228" t="s">
        <v>1240</v>
      </c>
      <c r="C976" s="229" t="s">
        <v>1241</v>
      </c>
      <c r="D976" s="230" t="s">
        <v>1522</v>
      </c>
      <c r="E976" s="231">
        <v>21.5</v>
      </c>
      <c r="F976" s="231"/>
      <c r="G976" s="232">
        <f>E976*F976</f>
        <v>0</v>
      </c>
      <c r="H976" s="233">
        <v>0</v>
      </c>
      <c r="I976" s="234">
        <f>E976*H976</f>
        <v>0</v>
      </c>
      <c r="J976" s="233"/>
      <c r="K976" s="234">
        <f>E976*J976</f>
        <v>0</v>
      </c>
      <c r="O976" s="226">
        <v>2</v>
      </c>
      <c r="AA976" s="199">
        <v>12</v>
      </c>
      <c r="AB976" s="199">
        <v>0</v>
      </c>
      <c r="AC976" s="199">
        <v>353</v>
      </c>
      <c r="AZ976" s="199">
        <v>2</v>
      </c>
      <c r="BA976" s="199">
        <f>IF(AZ976=1,G976,0)</f>
        <v>0</v>
      </c>
      <c r="BB976" s="199">
        <f>IF(AZ976=2,G976,0)</f>
        <v>0</v>
      </c>
      <c r="BC976" s="199">
        <f>IF(AZ976=3,G976,0)</f>
        <v>0</v>
      </c>
      <c r="BD976" s="199">
        <f>IF(AZ976=4,G976,0)</f>
        <v>0</v>
      </c>
      <c r="BE976" s="199">
        <f>IF(AZ976=5,G976,0)</f>
        <v>0</v>
      </c>
      <c r="CA976" s="226">
        <v>12</v>
      </c>
      <c r="CB976" s="226">
        <v>0</v>
      </c>
    </row>
    <row r="977" spans="1:80">
      <c r="A977" s="235"/>
      <c r="B977" s="239"/>
      <c r="C977" s="635" t="s">
        <v>1242</v>
      </c>
      <c r="D977" s="636"/>
      <c r="E977" s="240">
        <v>21.5</v>
      </c>
      <c r="F977" s="241"/>
      <c r="G977" s="242"/>
      <c r="H977" s="243"/>
      <c r="I977" s="237"/>
      <c r="J977" s="244"/>
      <c r="K977" s="237"/>
      <c r="M977" s="238" t="s">
        <v>1242</v>
      </c>
      <c r="O977" s="226"/>
    </row>
    <row r="978" spans="1:80" ht="22.5">
      <c r="A978" s="227">
        <v>251</v>
      </c>
      <c r="B978" s="228" t="s">
        <v>1243</v>
      </c>
      <c r="C978" s="229" t="s">
        <v>1244</v>
      </c>
      <c r="D978" s="230" t="s">
        <v>1522</v>
      </c>
      <c r="E978" s="231">
        <v>10.9</v>
      </c>
      <c r="F978" s="231"/>
      <c r="G978" s="232">
        <f>E978*F978</f>
        <v>0</v>
      </c>
      <c r="H978" s="233">
        <v>0</v>
      </c>
      <c r="I978" s="234">
        <f>E978*H978</f>
        <v>0</v>
      </c>
      <c r="J978" s="233"/>
      <c r="K978" s="234">
        <f>E978*J978</f>
        <v>0</v>
      </c>
      <c r="O978" s="226">
        <v>2</v>
      </c>
      <c r="AA978" s="199">
        <v>12</v>
      </c>
      <c r="AB978" s="199">
        <v>0</v>
      </c>
      <c r="AC978" s="199">
        <v>354</v>
      </c>
      <c r="AZ978" s="199">
        <v>2</v>
      </c>
      <c r="BA978" s="199">
        <f>IF(AZ978=1,G978,0)</f>
        <v>0</v>
      </c>
      <c r="BB978" s="199">
        <f>IF(AZ978=2,G978,0)</f>
        <v>0</v>
      </c>
      <c r="BC978" s="199">
        <f>IF(AZ978=3,G978,0)</f>
        <v>0</v>
      </c>
      <c r="BD978" s="199">
        <f>IF(AZ978=4,G978,0)</f>
        <v>0</v>
      </c>
      <c r="BE978" s="199">
        <f>IF(AZ978=5,G978,0)</f>
        <v>0</v>
      </c>
      <c r="CA978" s="226">
        <v>12</v>
      </c>
      <c r="CB978" s="226">
        <v>0</v>
      </c>
    </row>
    <row r="979" spans="1:80">
      <c r="A979" s="235"/>
      <c r="B979" s="239"/>
      <c r="C979" s="635" t="s">
        <v>1245</v>
      </c>
      <c r="D979" s="636"/>
      <c r="E979" s="240">
        <v>10.9</v>
      </c>
      <c r="F979" s="241"/>
      <c r="G979" s="242"/>
      <c r="H979" s="243"/>
      <c r="I979" s="237"/>
      <c r="J979" s="244"/>
      <c r="K979" s="237"/>
      <c r="M979" s="238" t="s">
        <v>1245</v>
      </c>
      <c r="O979" s="226"/>
    </row>
    <row r="980" spans="1:80" ht="22.5">
      <c r="A980" s="227">
        <v>252</v>
      </c>
      <c r="B980" s="228" t="s">
        <v>1246</v>
      </c>
      <c r="C980" s="229" t="s">
        <v>1247</v>
      </c>
      <c r="D980" s="230" t="s">
        <v>1492</v>
      </c>
      <c r="E980" s="231">
        <v>59.4</v>
      </c>
      <c r="F980" s="231"/>
      <c r="G980" s="232">
        <f>E980*F980</f>
        <v>0</v>
      </c>
      <c r="H980" s="233">
        <v>0</v>
      </c>
      <c r="I980" s="234">
        <f>E980*H980</f>
        <v>0</v>
      </c>
      <c r="J980" s="233"/>
      <c r="K980" s="234">
        <f>E980*J980</f>
        <v>0</v>
      </c>
      <c r="O980" s="226">
        <v>2</v>
      </c>
      <c r="AA980" s="199">
        <v>12</v>
      </c>
      <c r="AB980" s="199">
        <v>0</v>
      </c>
      <c r="AC980" s="199">
        <v>414</v>
      </c>
      <c r="AZ980" s="199">
        <v>2</v>
      </c>
      <c r="BA980" s="199">
        <f>IF(AZ980=1,G980,0)</f>
        <v>0</v>
      </c>
      <c r="BB980" s="199">
        <f>IF(AZ980=2,G980,0)</f>
        <v>0</v>
      </c>
      <c r="BC980" s="199">
        <f>IF(AZ980=3,G980,0)</f>
        <v>0</v>
      </c>
      <c r="BD980" s="199">
        <f>IF(AZ980=4,G980,0)</f>
        <v>0</v>
      </c>
      <c r="BE980" s="199">
        <f>IF(AZ980=5,G980,0)</f>
        <v>0</v>
      </c>
      <c r="CA980" s="226">
        <v>12</v>
      </c>
      <c r="CB980" s="226">
        <v>0</v>
      </c>
    </row>
    <row r="981" spans="1:80">
      <c r="A981" s="235"/>
      <c r="B981" s="239"/>
      <c r="C981" s="635" t="s">
        <v>1248</v>
      </c>
      <c r="D981" s="636"/>
      <c r="E981" s="240">
        <v>43.5</v>
      </c>
      <c r="F981" s="241"/>
      <c r="G981" s="242"/>
      <c r="H981" s="243"/>
      <c r="I981" s="237"/>
      <c r="J981" s="244"/>
      <c r="K981" s="237"/>
      <c r="M981" s="238" t="s">
        <v>1248</v>
      </c>
      <c r="O981" s="226"/>
    </row>
    <row r="982" spans="1:80">
      <c r="A982" s="235"/>
      <c r="B982" s="239"/>
      <c r="C982" s="635" t="s">
        <v>1249</v>
      </c>
      <c r="D982" s="636"/>
      <c r="E982" s="240">
        <v>15.9</v>
      </c>
      <c r="F982" s="241"/>
      <c r="G982" s="242"/>
      <c r="H982" s="243"/>
      <c r="I982" s="237"/>
      <c r="J982" s="244"/>
      <c r="K982" s="237"/>
      <c r="M982" s="238" t="s">
        <v>1249</v>
      </c>
      <c r="O982" s="226"/>
    </row>
    <row r="983" spans="1:80" ht="22.5">
      <c r="A983" s="227">
        <v>253</v>
      </c>
      <c r="B983" s="228" t="s">
        <v>1250</v>
      </c>
      <c r="C983" s="229" t="s">
        <v>1251</v>
      </c>
      <c r="D983" s="230" t="s">
        <v>1492</v>
      </c>
      <c r="E983" s="231">
        <v>374.08139999999997</v>
      </c>
      <c r="F983" s="231"/>
      <c r="G983" s="232">
        <f>E983*F983</f>
        <v>0</v>
      </c>
      <c r="H983" s="233">
        <v>3.5000000000000001E-3</v>
      </c>
      <c r="I983" s="234">
        <f>E983*H983</f>
        <v>1.3092849</v>
      </c>
      <c r="J983" s="233"/>
      <c r="K983" s="234">
        <f>E983*J983</f>
        <v>0</v>
      </c>
      <c r="O983" s="226">
        <v>2</v>
      </c>
      <c r="AA983" s="199">
        <v>3</v>
      </c>
      <c r="AB983" s="199">
        <v>7</v>
      </c>
      <c r="AC983" s="199">
        <v>553427000</v>
      </c>
      <c r="AZ983" s="199">
        <v>2</v>
      </c>
      <c r="BA983" s="199">
        <f>IF(AZ983=1,G983,0)</f>
        <v>0</v>
      </c>
      <c r="BB983" s="199">
        <f>IF(AZ983=2,G983,0)</f>
        <v>0</v>
      </c>
      <c r="BC983" s="199">
        <f>IF(AZ983=3,G983,0)</f>
        <v>0</v>
      </c>
      <c r="BD983" s="199">
        <f>IF(AZ983=4,G983,0)</f>
        <v>0</v>
      </c>
      <c r="BE983" s="199">
        <f>IF(AZ983=5,G983,0)</f>
        <v>0</v>
      </c>
      <c r="CA983" s="226">
        <v>3</v>
      </c>
      <c r="CB983" s="226">
        <v>7</v>
      </c>
    </row>
    <row r="984" spans="1:80" ht="22.5">
      <c r="A984" s="235"/>
      <c r="B984" s="236"/>
      <c r="C984" s="627" t="s">
        <v>1252</v>
      </c>
      <c r="D984" s="628"/>
      <c r="E984" s="628"/>
      <c r="F984" s="628"/>
      <c r="G984" s="629"/>
      <c r="I984" s="237"/>
      <c r="K984" s="237"/>
      <c r="L984" s="238" t="s">
        <v>1252</v>
      </c>
      <c r="O984" s="226">
        <v>3</v>
      </c>
    </row>
    <row r="985" spans="1:80" ht="22.5">
      <c r="A985" s="235"/>
      <c r="B985" s="239"/>
      <c r="C985" s="635" t="s">
        <v>1253</v>
      </c>
      <c r="D985" s="636"/>
      <c r="E985" s="240">
        <v>374.08139999999997</v>
      </c>
      <c r="F985" s="241"/>
      <c r="G985" s="242"/>
      <c r="H985" s="243"/>
      <c r="I985" s="237"/>
      <c r="J985" s="244"/>
      <c r="K985" s="237"/>
      <c r="M985" s="238" t="s">
        <v>1253</v>
      </c>
      <c r="O985" s="226"/>
    </row>
    <row r="986" spans="1:80" ht="22.5">
      <c r="A986" s="227">
        <v>254</v>
      </c>
      <c r="B986" s="228" t="s">
        <v>1254</v>
      </c>
      <c r="C986" s="229" t="s">
        <v>1255</v>
      </c>
      <c r="D986" s="230" t="s">
        <v>1492</v>
      </c>
      <c r="E986" s="231">
        <v>16.218</v>
      </c>
      <c r="F986" s="231"/>
      <c r="G986" s="232">
        <f>E986*F986</f>
        <v>0</v>
      </c>
      <c r="H986" s="233">
        <v>2E-3</v>
      </c>
      <c r="I986" s="234">
        <f>E986*H986</f>
        <v>3.2436E-2</v>
      </c>
      <c r="J986" s="233"/>
      <c r="K986" s="234">
        <f>E986*J986</f>
        <v>0</v>
      </c>
      <c r="O986" s="226">
        <v>2</v>
      </c>
      <c r="AA986" s="199">
        <v>3</v>
      </c>
      <c r="AB986" s="199">
        <v>7</v>
      </c>
      <c r="AC986" s="199">
        <v>553427001</v>
      </c>
      <c r="AZ986" s="199">
        <v>2</v>
      </c>
      <c r="BA986" s="199">
        <f>IF(AZ986=1,G986,0)</f>
        <v>0</v>
      </c>
      <c r="BB986" s="199">
        <f>IF(AZ986=2,G986,0)</f>
        <v>0</v>
      </c>
      <c r="BC986" s="199">
        <f>IF(AZ986=3,G986,0)</f>
        <v>0</v>
      </c>
      <c r="BD986" s="199">
        <f>IF(AZ986=4,G986,0)</f>
        <v>0</v>
      </c>
      <c r="BE986" s="199">
        <f>IF(AZ986=5,G986,0)</f>
        <v>0</v>
      </c>
      <c r="CA986" s="226">
        <v>3</v>
      </c>
      <c r="CB986" s="226">
        <v>7</v>
      </c>
    </row>
    <row r="987" spans="1:80" ht="22.5">
      <c r="A987" s="235"/>
      <c r="B987" s="236"/>
      <c r="C987" s="627" t="s">
        <v>1256</v>
      </c>
      <c r="D987" s="628"/>
      <c r="E987" s="628"/>
      <c r="F987" s="628"/>
      <c r="G987" s="629"/>
      <c r="I987" s="237"/>
      <c r="K987" s="237"/>
      <c r="L987" s="238" t="s">
        <v>1256</v>
      </c>
      <c r="O987" s="226">
        <v>3</v>
      </c>
    </row>
    <row r="988" spans="1:80">
      <c r="A988" s="235"/>
      <c r="B988" s="239"/>
      <c r="C988" s="635" t="s">
        <v>1257</v>
      </c>
      <c r="D988" s="636"/>
      <c r="E988" s="240">
        <v>16.218</v>
      </c>
      <c r="F988" s="241"/>
      <c r="G988" s="242"/>
      <c r="H988" s="243"/>
      <c r="I988" s="237"/>
      <c r="J988" s="244"/>
      <c r="K988" s="237"/>
      <c r="M988" s="238" t="s">
        <v>1257</v>
      </c>
      <c r="O988" s="226"/>
    </row>
    <row r="989" spans="1:80" ht="22.5">
      <c r="A989" s="227">
        <v>255</v>
      </c>
      <c r="B989" s="228" t="s">
        <v>1258</v>
      </c>
      <c r="C989" s="229" t="s">
        <v>1259</v>
      </c>
      <c r="D989" s="230" t="s">
        <v>1492</v>
      </c>
      <c r="E989" s="231">
        <v>60.94</v>
      </c>
      <c r="F989" s="231"/>
      <c r="G989" s="232">
        <f>E989*F989</f>
        <v>0</v>
      </c>
      <c r="H989" s="233">
        <v>1.3599999999999999E-2</v>
      </c>
      <c r="I989" s="234">
        <f>E989*H989</f>
        <v>0.82878399999999997</v>
      </c>
      <c r="J989" s="233"/>
      <c r="K989" s="234">
        <f>E989*J989</f>
        <v>0</v>
      </c>
      <c r="O989" s="226">
        <v>2</v>
      </c>
      <c r="AA989" s="199">
        <v>3</v>
      </c>
      <c r="AB989" s="199">
        <v>7</v>
      </c>
      <c r="AC989" s="199">
        <v>591553027</v>
      </c>
      <c r="AZ989" s="199">
        <v>2</v>
      </c>
      <c r="BA989" s="199">
        <f>IF(AZ989=1,G989,0)</f>
        <v>0</v>
      </c>
      <c r="BB989" s="199">
        <f>IF(AZ989=2,G989,0)</f>
        <v>0</v>
      </c>
      <c r="BC989" s="199">
        <f>IF(AZ989=3,G989,0)</f>
        <v>0</v>
      </c>
      <c r="BD989" s="199">
        <f>IF(AZ989=4,G989,0)</f>
        <v>0</v>
      </c>
      <c r="BE989" s="199">
        <f>IF(AZ989=5,G989,0)</f>
        <v>0</v>
      </c>
      <c r="CA989" s="226">
        <v>3</v>
      </c>
      <c r="CB989" s="226">
        <v>7</v>
      </c>
    </row>
    <row r="990" spans="1:80">
      <c r="A990" s="235"/>
      <c r="B990" s="236"/>
      <c r="C990" s="627" t="s">
        <v>1260</v>
      </c>
      <c r="D990" s="628"/>
      <c r="E990" s="628"/>
      <c r="F990" s="628"/>
      <c r="G990" s="629"/>
      <c r="I990" s="237"/>
      <c r="K990" s="237"/>
      <c r="L990" s="238" t="s">
        <v>1260</v>
      </c>
      <c r="O990" s="226">
        <v>3</v>
      </c>
    </row>
    <row r="991" spans="1:80">
      <c r="A991" s="235"/>
      <c r="B991" s="236"/>
      <c r="C991" s="627" t="s">
        <v>1261</v>
      </c>
      <c r="D991" s="628"/>
      <c r="E991" s="628"/>
      <c r="F991" s="628"/>
      <c r="G991" s="629"/>
      <c r="I991" s="237"/>
      <c r="K991" s="237"/>
      <c r="L991" s="238" t="s">
        <v>1261</v>
      </c>
      <c r="O991" s="226">
        <v>3</v>
      </c>
    </row>
    <row r="992" spans="1:80">
      <c r="A992" s="235"/>
      <c r="B992" s="236"/>
      <c r="C992" s="627"/>
      <c r="D992" s="628"/>
      <c r="E992" s="628"/>
      <c r="F992" s="628"/>
      <c r="G992" s="629"/>
      <c r="I992" s="237"/>
      <c r="K992" s="237"/>
      <c r="L992" s="238"/>
      <c r="O992" s="226">
        <v>3</v>
      </c>
    </row>
    <row r="993" spans="1:80">
      <c r="A993" s="235"/>
      <c r="B993" s="236"/>
      <c r="C993" s="627" t="s">
        <v>1262</v>
      </c>
      <c r="D993" s="628"/>
      <c r="E993" s="628"/>
      <c r="F993" s="628"/>
      <c r="G993" s="629"/>
      <c r="I993" s="237"/>
      <c r="K993" s="237"/>
      <c r="L993" s="238" t="s">
        <v>1262</v>
      </c>
      <c r="O993" s="226">
        <v>3</v>
      </c>
    </row>
    <row r="994" spans="1:80">
      <c r="A994" s="235"/>
      <c r="B994" s="236"/>
      <c r="C994" s="627" t="s">
        <v>1263</v>
      </c>
      <c r="D994" s="628"/>
      <c r="E994" s="628"/>
      <c r="F994" s="628"/>
      <c r="G994" s="629"/>
      <c r="I994" s="237"/>
      <c r="K994" s="237"/>
      <c r="L994" s="238" t="s">
        <v>1263</v>
      </c>
      <c r="O994" s="226">
        <v>3</v>
      </c>
    </row>
    <row r="995" spans="1:80">
      <c r="A995" s="235"/>
      <c r="B995" s="236"/>
      <c r="C995" s="627" t="s">
        <v>1264</v>
      </c>
      <c r="D995" s="628"/>
      <c r="E995" s="628"/>
      <c r="F995" s="628"/>
      <c r="G995" s="629"/>
      <c r="I995" s="237"/>
      <c r="K995" s="237"/>
      <c r="L995" s="238" t="s">
        <v>1264</v>
      </c>
      <c r="O995" s="226">
        <v>3</v>
      </c>
    </row>
    <row r="996" spans="1:80">
      <c r="A996" s="235"/>
      <c r="B996" s="239"/>
      <c r="C996" s="635" t="s">
        <v>1265</v>
      </c>
      <c r="D996" s="636"/>
      <c r="E996" s="240">
        <v>47.85</v>
      </c>
      <c r="F996" s="241"/>
      <c r="G996" s="242"/>
      <c r="H996" s="243"/>
      <c r="I996" s="237"/>
      <c r="J996" s="244"/>
      <c r="K996" s="237"/>
      <c r="M996" s="238" t="s">
        <v>1265</v>
      </c>
      <c r="O996" s="226"/>
    </row>
    <row r="997" spans="1:80">
      <c r="A997" s="235"/>
      <c r="B997" s="239"/>
      <c r="C997" s="635" t="s">
        <v>1266</v>
      </c>
      <c r="D997" s="636"/>
      <c r="E997" s="240">
        <v>13.09</v>
      </c>
      <c r="F997" s="241"/>
      <c r="G997" s="242"/>
      <c r="H997" s="243"/>
      <c r="I997" s="237"/>
      <c r="J997" s="244"/>
      <c r="K997" s="237"/>
      <c r="M997" s="238" t="s">
        <v>1266</v>
      </c>
      <c r="O997" s="226"/>
    </row>
    <row r="998" spans="1:80">
      <c r="A998" s="227">
        <v>256</v>
      </c>
      <c r="B998" s="228" t="s">
        <v>2577</v>
      </c>
      <c r="C998" s="229" t="s">
        <v>1267</v>
      </c>
      <c r="D998" s="230" t="s">
        <v>71</v>
      </c>
      <c r="E998" s="231">
        <v>1</v>
      </c>
      <c r="F998" s="231"/>
      <c r="G998" s="232">
        <f>E998*F998</f>
        <v>0</v>
      </c>
      <c r="H998" s="233">
        <v>0</v>
      </c>
      <c r="I998" s="234">
        <f>E998*H998</f>
        <v>0</v>
      </c>
      <c r="J998" s="233"/>
      <c r="K998" s="234">
        <f>E998*J998</f>
        <v>0</v>
      </c>
      <c r="O998" s="226">
        <v>2</v>
      </c>
      <c r="AA998" s="199">
        <v>7</v>
      </c>
      <c r="AB998" s="199">
        <v>1002</v>
      </c>
      <c r="AC998" s="199">
        <v>5</v>
      </c>
      <c r="AZ998" s="199">
        <v>2</v>
      </c>
      <c r="BA998" s="199">
        <f>IF(AZ998=1,G998,0)</f>
        <v>0</v>
      </c>
      <c r="BB998" s="199">
        <f>IF(AZ998=2,G998,0)</f>
        <v>0</v>
      </c>
      <c r="BC998" s="199">
        <f>IF(AZ998=3,G998,0)</f>
        <v>0</v>
      </c>
      <c r="BD998" s="199">
        <f>IF(AZ998=4,G998,0)</f>
        <v>0</v>
      </c>
      <c r="BE998" s="199">
        <f>IF(AZ998=5,G998,0)</f>
        <v>0</v>
      </c>
      <c r="CA998" s="226">
        <v>7</v>
      </c>
      <c r="CB998" s="226">
        <v>1002</v>
      </c>
    </row>
    <row r="999" spans="1:80">
      <c r="A999" s="245"/>
      <c r="B999" s="246" t="s">
        <v>1436</v>
      </c>
      <c r="C999" s="247" t="s">
        <v>1194</v>
      </c>
      <c r="D999" s="248"/>
      <c r="E999" s="249"/>
      <c r="F999" s="250"/>
      <c r="G999" s="251">
        <f>SUM(G940:G998)</f>
        <v>0</v>
      </c>
      <c r="H999" s="252"/>
      <c r="I999" s="253">
        <f>SUM(I940:I998)</f>
        <v>2.5166715740000001</v>
      </c>
      <c r="J999" s="252"/>
      <c r="K999" s="253">
        <f>SUM(K940:K998)</f>
        <v>0</v>
      </c>
      <c r="O999" s="226">
        <v>4</v>
      </c>
      <c r="BA999" s="254">
        <f>SUM(BA940:BA998)</f>
        <v>0</v>
      </c>
      <c r="BB999" s="254">
        <f>SUM(BB940:BB998)</f>
        <v>0</v>
      </c>
      <c r="BC999" s="254">
        <f>SUM(BC940:BC998)</f>
        <v>0</v>
      </c>
      <c r="BD999" s="254">
        <f>SUM(BD940:BD998)</f>
        <v>0</v>
      </c>
      <c r="BE999" s="254">
        <f>SUM(BE940:BE998)</f>
        <v>0</v>
      </c>
    </row>
    <row r="1000" spans="1:80">
      <c r="A1000" s="216" t="s">
        <v>1433</v>
      </c>
      <c r="B1000" s="217" t="s">
        <v>73</v>
      </c>
      <c r="C1000" s="218" t="s">
        <v>74</v>
      </c>
      <c r="D1000" s="219"/>
      <c r="E1000" s="220"/>
      <c r="F1000" s="220"/>
      <c r="G1000" s="221"/>
      <c r="H1000" s="222"/>
      <c r="I1000" s="223"/>
      <c r="J1000" s="224"/>
      <c r="K1000" s="225"/>
      <c r="O1000" s="226">
        <v>1</v>
      </c>
    </row>
    <row r="1001" spans="1:80">
      <c r="A1001" s="227">
        <v>257</v>
      </c>
      <c r="B1001" s="228" t="s">
        <v>1268</v>
      </c>
      <c r="C1001" s="229" t="s">
        <v>1269</v>
      </c>
      <c r="D1001" s="230" t="s">
        <v>87</v>
      </c>
      <c r="E1001" s="231">
        <v>129.19999999999999</v>
      </c>
      <c r="F1001" s="231"/>
      <c r="G1001" s="232">
        <f>E1001*F1001</f>
        <v>0</v>
      </c>
      <c r="H1001" s="233">
        <v>5.0000000000000002E-5</v>
      </c>
      <c r="I1001" s="234">
        <f>E1001*H1001</f>
        <v>6.4599999999999996E-3</v>
      </c>
      <c r="J1001" s="233">
        <v>0</v>
      </c>
      <c r="K1001" s="234">
        <f>E1001*J1001</f>
        <v>0</v>
      </c>
      <c r="O1001" s="226">
        <v>2</v>
      </c>
      <c r="AA1001" s="199">
        <v>1</v>
      </c>
      <c r="AB1001" s="199">
        <v>7</v>
      </c>
      <c r="AC1001" s="199">
        <v>7</v>
      </c>
      <c r="AZ1001" s="199">
        <v>2</v>
      </c>
      <c r="BA1001" s="199">
        <f>IF(AZ1001=1,G1001,0)</f>
        <v>0</v>
      </c>
      <c r="BB1001" s="199">
        <f>IF(AZ1001=2,G1001,0)</f>
        <v>0</v>
      </c>
      <c r="BC1001" s="199">
        <f>IF(AZ1001=3,G1001,0)</f>
        <v>0</v>
      </c>
      <c r="BD1001" s="199">
        <f>IF(AZ1001=4,G1001,0)</f>
        <v>0</v>
      </c>
      <c r="BE1001" s="199">
        <f>IF(AZ1001=5,G1001,0)</f>
        <v>0</v>
      </c>
      <c r="CA1001" s="226">
        <v>1</v>
      </c>
      <c r="CB1001" s="226">
        <v>7</v>
      </c>
    </row>
    <row r="1002" spans="1:80">
      <c r="A1002" s="235"/>
      <c r="B1002" s="239"/>
      <c r="C1002" s="635" t="s">
        <v>1270</v>
      </c>
      <c r="D1002" s="636"/>
      <c r="E1002" s="240">
        <v>0</v>
      </c>
      <c r="F1002" s="241"/>
      <c r="G1002" s="242"/>
      <c r="H1002" s="243"/>
      <c r="I1002" s="237"/>
      <c r="J1002" s="244"/>
      <c r="K1002" s="237"/>
      <c r="M1002" s="238" t="s">
        <v>1270</v>
      </c>
      <c r="O1002" s="226"/>
    </row>
    <row r="1003" spans="1:80">
      <c r="A1003" s="235"/>
      <c r="B1003" s="239"/>
      <c r="C1003" s="635" t="s">
        <v>1271</v>
      </c>
      <c r="D1003" s="636"/>
      <c r="E1003" s="240">
        <v>111</v>
      </c>
      <c r="F1003" s="241"/>
      <c r="G1003" s="242"/>
      <c r="H1003" s="243"/>
      <c r="I1003" s="237"/>
      <c r="J1003" s="244"/>
      <c r="K1003" s="237"/>
      <c r="M1003" s="238" t="s">
        <v>1271</v>
      </c>
      <c r="O1003" s="226"/>
    </row>
    <row r="1004" spans="1:80">
      <c r="A1004" s="235"/>
      <c r="B1004" s="239"/>
      <c r="C1004" s="635" t="s">
        <v>1272</v>
      </c>
      <c r="D1004" s="636"/>
      <c r="E1004" s="240">
        <v>9.9</v>
      </c>
      <c r="F1004" s="241"/>
      <c r="G1004" s="242"/>
      <c r="H1004" s="243"/>
      <c r="I1004" s="237"/>
      <c r="J1004" s="244"/>
      <c r="K1004" s="237"/>
      <c r="M1004" s="238" t="s">
        <v>1272</v>
      </c>
      <c r="O1004" s="226"/>
    </row>
    <row r="1005" spans="1:80">
      <c r="A1005" s="235"/>
      <c r="B1005" s="239"/>
      <c r="C1005" s="635" t="s">
        <v>1273</v>
      </c>
      <c r="D1005" s="636"/>
      <c r="E1005" s="240">
        <v>6.3</v>
      </c>
      <c r="F1005" s="241"/>
      <c r="G1005" s="242"/>
      <c r="H1005" s="243"/>
      <c r="I1005" s="237"/>
      <c r="J1005" s="244"/>
      <c r="K1005" s="237"/>
      <c r="M1005" s="238" t="s">
        <v>1273</v>
      </c>
      <c r="O1005" s="226"/>
    </row>
    <row r="1006" spans="1:80">
      <c r="A1006" s="235"/>
      <c r="B1006" s="239"/>
      <c r="C1006" s="635" t="s">
        <v>1274</v>
      </c>
      <c r="D1006" s="636"/>
      <c r="E1006" s="240">
        <v>2</v>
      </c>
      <c r="F1006" s="241"/>
      <c r="G1006" s="242"/>
      <c r="H1006" s="243"/>
      <c r="I1006" s="237"/>
      <c r="J1006" s="244"/>
      <c r="K1006" s="237"/>
      <c r="M1006" s="238" t="s">
        <v>1274</v>
      </c>
      <c r="O1006" s="226"/>
    </row>
    <row r="1007" spans="1:80">
      <c r="A1007" s="227">
        <v>258</v>
      </c>
      <c r="B1007" s="228" t="s">
        <v>1275</v>
      </c>
      <c r="C1007" s="229" t="s">
        <v>1276</v>
      </c>
      <c r="D1007" s="230" t="s">
        <v>87</v>
      </c>
      <c r="E1007" s="231">
        <v>6532.8</v>
      </c>
      <c r="F1007" s="231"/>
      <c r="G1007" s="232">
        <f>E1007*F1007</f>
        <v>0</v>
      </c>
      <c r="H1007" s="233">
        <v>5.0000000000000002E-5</v>
      </c>
      <c r="I1007" s="234">
        <f>E1007*H1007</f>
        <v>0.32664000000000004</v>
      </c>
      <c r="J1007" s="233">
        <v>0</v>
      </c>
      <c r="K1007" s="234">
        <f>E1007*J1007</f>
        <v>0</v>
      </c>
      <c r="O1007" s="226">
        <v>2</v>
      </c>
      <c r="AA1007" s="199">
        <v>1</v>
      </c>
      <c r="AB1007" s="199">
        <v>7</v>
      </c>
      <c r="AC1007" s="199">
        <v>7</v>
      </c>
      <c r="AZ1007" s="199">
        <v>2</v>
      </c>
      <c r="BA1007" s="199">
        <f>IF(AZ1007=1,G1007,0)</f>
        <v>0</v>
      </c>
      <c r="BB1007" s="199">
        <f>IF(AZ1007=2,G1007,0)</f>
        <v>0</v>
      </c>
      <c r="BC1007" s="199">
        <f>IF(AZ1007=3,G1007,0)</f>
        <v>0</v>
      </c>
      <c r="BD1007" s="199">
        <f>IF(AZ1007=4,G1007,0)</f>
        <v>0</v>
      </c>
      <c r="BE1007" s="199">
        <f>IF(AZ1007=5,G1007,0)</f>
        <v>0</v>
      </c>
      <c r="CA1007" s="226">
        <v>1</v>
      </c>
      <c r="CB1007" s="226">
        <v>7</v>
      </c>
    </row>
    <row r="1008" spans="1:80">
      <c r="A1008" s="235"/>
      <c r="B1008" s="239"/>
      <c r="C1008" s="635" t="s">
        <v>1277</v>
      </c>
      <c r="D1008" s="636"/>
      <c r="E1008" s="240">
        <v>0</v>
      </c>
      <c r="F1008" s="241"/>
      <c r="G1008" s="242"/>
      <c r="H1008" s="243"/>
      <c r="I1008" s="237"/>
      <c r="J1008" s="244"/>
      <c r="K1008" s="237"/>
      <c r="M1008" s="238" t="s">
        <v>1277</v>
      </c>
      <c r="O1008" s="226"/>
    </row>
    <row r="1009" spans="1:15">
      <c r="A1009" s="235"/>
      <c r="B1009" s="239"/>
      <c r="C1009" s="635" t="s">
        <v>1278</v>
      </c>
      <c r="D1009" s="636"/>
      <c r="E1009" s="240">
        <v>102.5</v>
      </c>
      <c r="F1009" s="241"/>
      <c r="G1009" s="242"/>
      <c r="H1009" s="243"/>
      <c r="I1009" s="237"/>
      <c r="J1009" s="244"/>
      <c r="K1009" s="237"/>
      <c r="M1009" s="238" t="s">
        <v>1278</v>
      </c>
      <c r="O1009" s="226"/>
    </row>
    <row r="1010" spans="1:15">
      <c r="A1010" s="235"/>
      <c r="B1010" s="239"/>
      <c r="C1010" s="635" t="s">
        <v>1279</v>
      </c>
      <c r="D1010" s="636"/>
      <c r="E1010" s="240">
        <v>151</v>
      </c>
      <c r="F1010" s="241"/>
      <c r="G1010" s="242"/>
      <c r="H1010" s="243"/>
      <c r="I1010" s="237"/>
      <c r="J1010" s="244"/>
      <c r="K1010" s="237"/>
      <c r="M1010" s="238" t="s">
        <v>1279</v>
      </c>
      <c r="O1010" s="226"/>
    </row>
    <row r="1011" spans="1:15">
      <c r="A1011" s="235"/>
      <c r="B1011" s="239"/>
      <c r="C1011" s="635" t="s">
        <v>1280</v>
      </c>
      <c r="D1011" s="636"/>
      <c r="E1011" s="240">
        <v>967.1</v>
      </c>
      <c r="F1011" s="241"/>
      <c r="G1011" s="242"/>
      <c r="H1011" s="243"/>
      <c r="I1011" s="237"/>
      <c r="J1011" s="244"/>
      <c r="K1011" s="237"/>
      <c r="M1011" s="238" t="s">
        <v>1280</v>
      </c>
      <c r="O1011" s="226"/>
    </row>
    <row r="1012" spans="1:15">
      <c r="A1012" s="235"/>
      <c r="B1012" s="239"/>
      <c r="C1012" s="635" t="s">
        <v>1281</v>
      </c>
      <c r="D1012" s="636"/>
      <c r="E1012" s="240">
        <v>124.4</v>
      </c>
      <c r="F1012" s="241"/>
      <c r="G1012" s="242"/>
      <c r="H1012" s="243"/>
      <c r="I1012" s="237"/>
      <c r="J1012" s="244"/>
      <c r="K1012" s="237"/>
      <c r="M1012" s="238" t="s">
        <v>1281</v>
      </c>
      <c r="O1012" s="226"/>
    </row>
    <row r="1013" spans="1:15">
      <c r="A1013" s="235"/>
      <c r="B1013" s="239"/>
      <c r="C1013" s="635" t="s">
        <v>1282</v>
      </c>
      <c r="D1013" s="636"/>
      <c r="E1013" s="240">
        <v>0</v>
      </c>
      <c r="F1013" s="241"/>
      <c r="G1013" s="242"/>
      <c r="H1013" s="243"/>
      <c r="I1013" s="237"/>
      <c r="J1013" s="244"/>
      <c r="K1013" s="237"/>
      <c r="M1013" s="238" t="s">
        <v>1282</v>
      </c>
      <c r="O1013" s="226"/>
    </row>
    <row r="1014" spans="1:15" ht="33.75">
      <c r="A1014" s="235"/>
      <c r="B1014" s="239"/>
      <c r="C1014" s="635" t="s">
        <v>1283</v>
      </c>
      <c r="D1014" s="636"/>
      <c r="E1014" s="240">
        <v>2807.9</v>
      </c>
      <c r="F1014" s="241"/>
      <c r="G1014" s="242"/>
      <c r="H1014" s="243"/>
      <c r="I1014" s="237"/>
      <c r="J1014" s="244"/>
      <c r="K1014" s="237"/>
      <c r="M1014" s="238" t="s">
        <v>1283</v>
      </c>
      <c r="O1014" s="226"/>
    </row>
    <row r="1015" spans="1:15">
      <c r="A1015" s="235"/>
      <c r="B1015" s="239"/>
      <c r="C1015" s="635" t="s">
        <v>1284</v>
      </c>
      <c r="D1015" s="636"/>
      <c r="E1015" s="240">
        <v>168.7</v>
      </c>
      <c r="F1015" s="241"/>
      <c r="G1015" s="242"/>
      <c r="H1015" s="243"/>
      <c r="I1015" s="237"/>
      <c r="J1015" s="244"/>
      <c r="K1015" s="237"/>
      <c r="M1015" s="238" t="s">
        <v>1284</v>
      </c>
      <c r="O1015" s="226"/>
    </row>
    <row r="1016" spans="1:15">
      <c r="A1016" s="235"/>
      <c r="B1016" s="239"/>
      <c r="C1016" s="635" t="s">
        <v>1285</v>
      </c>
      <c r="D1016" s="636"/>
      <c r="E1016" s="240">
        <v>25.2</v>
      </c>
      <c r="F1016" s="241"/>
      <c r="G1016" s="242"/>
      <c r="H1016" s="243"/>
      <c r="I1016" s="237"/>
      <c r="J1016" s="244"/>
      <c r="K1016" s="237"/>
      <c r="M1016" s="238" t="s">
        <v>1285</v>
      </c>
      <c r="O1016" s="226"/>
    </row>
    <row r="1017" spans="1:15">
      <c r="A1017" s="235"/>
      <c r="B1017" s="239"/>
      <c r="C1017" s="635" t="s">
        <v>1286</v>
      </c>
      <c r="D1017" s="636"/>
      <c r="E1017" s="240">
        <v>464.2</v>
      </c>
      <c r="F1017" s="241"/>
      <c r="G1017" s="242"/>
      <c r="H1017" s="243"/>
      <c r="I1017" s="237"/>
      <c r="J1017" s="244"/>
      <c r="K1017" s="237"/>
      <c r="M1017" s="238" t="s">
        <v>1286</v>
      </c>
      <c r="O1017" s="226"/>
    </row>
    <row r="1018" spans="1:15">
      <c r="A1018" s="235"/>
      <c r="B1018" s="239"/>
      <c r="C1018" s="635" t="s">
        <v>1287</v>
      </c>
      <c r="D1018" s="636"/>
      <c r="E1018" s="240">
        <v>22.7</v>
      </c>
      <c r="F1018" s="241"/>
      <c r="G1018" s="242"/>
      <c r="H1018" s="243"/>
      <c r="I1018" s="237"/>
      <c r="J1018" s="244"/>
      <c r="K1018" s="237"/>
      <c r="M1018" s="238" t="s">
        <v>1287</v>
      </c>
      <c r="O1018" s="226"/>
    </row>
    <row r="1019" spans="1:15">
      <c r="A1019" s="235"/>
      <c r="B1019" s="239"/>
      <c r="C1019" s="635" t="s">
        <v>1288</v>
      </c>
      <c r="D1019" s="636"/>
      <c r="E1019" s="240">
        <v>18.899999999999999</v>
      </c>
      <c r="F1019" s="241"/>
      <c r="G1019" s="242"/>
      <c r="H1019" s="243"/>
      <c r="I1019" s="237"/>
      <c r="J1019" s="244"/>
      <c r="K1019" s="237"/>
      <c r="M1019" s="238" t="s">
        <v>1288</v>
      </c>
      <c r="O1019" s="226"/>
    </row>
    <row r="1020" spans="1:15">
      <c r="A1020" s="235"/>
      <c r="B1020" s="239"/>
      <c r="C1020" s="635" t="s">
        <v>1289</v>
      </c>
      <c r="D1020" s="636"/>
      <c r="E1020" s="240">
        <v>16.3</v>
      </c>
      <c r="F1020" s="241"/>
      <c r="G1020" s="242"/>
      <c r="H1020" s="243"/>
      <c r="I1020" s="237"/>
      <c r="J1020" s="244"/>
      <c r="K1020" s="237"/>
      <c r="M1020" s="238" t="s">
        <v>1289</v>
      </c>
      <c r="O1020" s="226"/>
    </row>
    <row r="1021" spans="1:15">
      <c r="A1021" s="235"/>
      <c r="B1021" s="239"/>
      <c r="C1021" s="635" t="s">
        <v>1290</v>
      </c>
      <c r="D1021" s="636"/>
      <c r="E1021" s="240">
        <v>65.2</v>
      </c>
      <c r="F1021" s="241"/>
      <c r="G1021" s="242"/>
      <c r="H1021" s="243"/>
      <c r="I1021" s="237"/>
      <c r="J1021" s="244"/>
      <c r="K1021" s="237"/>
      <c r="M1021" s="238" t="s">
        <v>1290</v>
      </c>
      <c r="O1021" s="226"/>
    </row>
    <row r="1022" spans="1:15">
      <c r="A1022" s="235"/>
      <c r="B1022" s="239"/>
      <c r="C1022" s="635" t="s">
        <v>1291</v>
      </c>
      <c r="D1022" s="636"/>
      <c r="E1022" s="240">
        <v>18.100000000000001</v>
      </c>
      <c r="F1022" s="241"/>
      <c r="G1022" s="242"/>
      <c r="H1022" s="243"/>
      <c r="I1022" s="237"/>
      <c r="J1022" s="244"/>
      <c r="K1022" s="237"/>
      <c r="M1022" s="238" t="s">
        <v>1291</v>
      </c>
      <c r="O1022" s="226"/>
    </row>
    <row r="1023" spans="1:15">
      <c r="A1023" s="235"/>
      <c r="B1023" s="239"/>
      <c r="C1023" s="635" t="s">
        <v>1292</v>
      </c>
      <c r="D1023" s="636"/>
      <c r="E1023" s="240">
        <v>104.3</v>
      </c>
      <c r="F1023" s="241"/>
      <c r="G1023" s="242"/>
      <c r="H1023" s="243"/>
      <c r="I1023" s="237"/>
      <c r="J1023" s="244"/>
      <c r="K1023" s="237"/>
      <c r="M1023" s="238" t="s">
        <v>1292</v>
      </c>
      <c r="O1023" s="226"/>
    </row>
    <row r="1024" spans="1:15">
      <c r="A1024" s="235"/>
      <c r="B1024" s="239"/>
      <c r="C1024" s="635" t="s">
        <v>1293</v>
      </c>
      <c r="D1024" s="636"/>
      <c r="E1024" s="240">
        <v>98.6</v>
      </c>
      <c r="F1024" s="241"/>
      <c r="G1024" s="242"/>
      <c r="H1024" s="243"/>
      <c r="I1024" s="237"/>
      <c r="J1024" s="244"/>
      <c r="K1024" s="237"/>
      <c r="M1024" s="238" t="s">
        <v>1293</v>
      </c>
      <c r="O1024" s="226"/>
    </row>
    <row r="1025" spans="1:80">
      <c r="A1025" s="235"/>
      <c r="B1025" s="239"/>
      <c r="C1025" s="635" t="s">
        <v>1294</v>
      </c>
      <c r="D1025" s="636"/>
      <c r="E1025" s="240">
        <v>13.2</v>
      </c>
      <c r="F1025" s="241"/>
      <c r="G1025" s="242"/>
      <c r="H1025" s="243"/>
      <c r="I1025" s="237"/>
      <c r="J1025" s="244"/>
      <c r="K1025" s="237"/>
      <c r="M1025" s="238" t="s">
        <v>1294</v>
      </c>
      <c r="O1025" s="226"/>
    </row>
    <row r="1026" spans="1:80">
      <c r="A1026" s="235"/>
      <c r="B1026" s="239"/>
      <c r="C1026" s="635" t="s">
        <v>1295</v>
      </c>
      <c r="D1026" s="636"/>
      <c r="E1026" s="240">
        <v>1285.7</v>
      </c>
      <c r="F1026" s="241"/>
      <c r="G1026" s="242"/>
      <c r="H1026" s="243"/>
      <c r="I1026" s="237"/>
      <c r="J1026" s="244"/>
      <c r="K1026" s="237"/>
      <c r="M1026" s="238" t="s">
        <v>1295</v>
      </c>
      <c r="O1026" s="226"/>
    </row>
    <row r="1027" spans="1:80">
      <c r="A1027" s="235"/>
      <c r="B1027" s="239"/>
      <c r="C1027" s="635" t="s">
        <v>1296</v>
      </c>
      <c r="D1027" s="636"/>
      <c r="E1027" s="240">
        <v>78.8</v>
      </c>
      <c r="F1027" s="241"/>
      <c r="G1027" s="242"/>
      <c r="H1027" s="243"/>
      <c r="I1027" s="237"/>
      <c r="J1027" s="244"/>
      <c r="K1027" s="237"/>
      <c r="M1027" s="238" t="s">
        <v>1296</v>
      </c>
      <c r="O1027" s="226"/>
    </row>
    <row r="1028" spans="1:80">
      <c r="A1028" s="227">
        <v>259</v>
      </c>
      <c r="B1028" s="228" t="s">
        <v>103</v>
      </c>
      <c r="C1028" s="229" t="s">
        <v>1297</v>
      </c>
      <c r="D1028" s="230" t="s">
        <v>87</v>
      </c>
      <c r="E1028" s="231">
        <v>5187.8</v>
      </c>
      <c r="F1028" s="231"/>
      <c r="G1028" s="232">
        <f>E1028*F1028</f>
        <v>0</v>
      </c>
      <c r="H1028" s="233">
        <v>0</v>
      </c>
      <c r="I1028" s="234">
        <f>E1028*H1028</f>
        <v>0</v>
      </c>
      <c r="J1028" s="233"/>
      <c r="K1028" s="234">
        <f>E1028*J1028</f>
        <v>0</v>
      </c>
      <c r="O1028" s="226">
        <v>2</v>
      </c>
      <c r="AA1028" s="199">
        <v>12</v>
      </c>
      <c r="AB1028" s="199">
        <v>0</v>
      </c>
      <c r="AC1028" s="199">
        <v>204</v>
      </c>
      <c r="AZ1028" s="199">
        <v>2</v>
      </c>
      <c r="BA1028" s="199">
        <f>IF(AZ1028=1,G1028,0)</f>
        <v>0</v>
      </c>
      <c r="BB1028" s="199">
        <f>IF(AZ1028=2,G1028,0)</f>
        <v>0</v>
      </c>
      <c r="BC1028" s="199">
        <f>IF(AZ1028=3,G1028,0)</f>
        <v>0</v>
      </c>
      <c r="BD1028" s="199">
        <f>IF(AZ1028=4,G1028,0)</f>
        <v>0</v>
      </c>
      <c r="BE1028" s="199">
        <f>IF(AZ1028=5,G1028,0)</f>
        <v>0</v>
      </c>
      <c r="CA1028" s="226">
        <v>12</v>
      </c>
      <c r="CB1028" s="226">
        <v>0</v>
      </c>
    </row>
    <row r="1029" spans="1:80">
      <c r="A1029" s="235"/>
      <c r="B1029" s="239"/>
      <c r="C1029" s="635" t="s">
        <v>1282</v>
      </c>
      <c r="D1029" s="636"/>
      <c r="E1029" s="240">
        <v>0</v>
      </c>
      <c r="F1029" s="241"/>
      <c r="G1029" s="242"/>
      <c r="H1029" s="243"/>
      <c r="I1029" s="237"/>
      <c r="J1029" s="244"/>
      <c r="K1029" s="237"/>
      <c r="M1029" s="238" t="s">
        <v>1282</v>
      </c>
      <c r="O1029" s="226"/>
    </row>
    <row r="1030" spans="1:80">
      <c r="A1030" s="235"/>
      <c r="B1030" s="239"/>
      <c r="C1030" s="635" t="s">
        <v>1298</v>
      </c>
      <c r="D1030" s="636"/>
      <c r="E1030" s="240">
        <v>2976.6</v>
      </c>
      <c r="F1030" s="241"/>
      <c r="G1030" s="242"/>
      <c r="H1030" s="243"/>
      <c r="I1030" s="237"/>
      <c r="J1030" s="244"/>
      <c r="K1030" s="237"/>
      <c r="M1030" s="238" t="s">
        <v>1298</v>
      </c>
      <c r="O1030" s="226"/>
    </row>
    <row r="1031" spans="1:80">
      <c r="A1031" s="235"/>
      <c r="B1031" s="239"/>
      <c r="C1031" s="635" t="s">
        <v>1299</v>
      </c>
      <c r="D1031" s="636"/>
      <c r="E1031" s="240">
        <v>25.2</v>
      </c>
      <c r="F1031" s="241"/>
      <c r="G1031" s="242"/>
      <c r="H1031" s="243"/>
      <c r="I1031" s="237"/>
      <c r="J1031" s="244"/>
      <c r="K1031" s="237"/>
      <c r="M1031" s="238" t="s">
        <v>1299</v>
      </c>
      <c r="O1031" s="226"/>
    </row>
    <row r="1032" spans="1:80">
      <c r="A1032" s="235"/>
      <c r="B1032" s="239"/>
      <c r="C1032" s="635" t="s">
        <v>1300</v>
      </c>
      <c r="D1032" s="636"/>
      <c r="E1032" s="240">
        <v>464.2</v>
      </c>
      <c r="F1032" s="241"/>
      <c r="G1032" s="242"/>
      <c r="H1032" s="243"/>
      <c r="I1032" s="237"/>
      <c r="J1032" s="244"/>
      <c r="K1032" s="237"/>
      <c r="M1032" s="238" t="s">
        <v>1300</v>
      </c>
      <c r="O1032" s="226"/>
    </row>
    <row r="1033" spans="1:80">
      <c r="A1033" s="235"/>
      <c r="B1033" s="239"/>
      <c r="C1033" s="635" t="s">
        <v>1287</v>
      </c>
      <c r="D1033" s="636"/>
      <c r="E1033" s="240">
        <v>22.7</v>
      </c>
      <c r="F1033" s="241"/>
      <c r="G1033" s="242"/>
      <c r="H1033" s="243"/>
      <c r="I1033" s="237"/>
      <c r="J1033" s="244"/>
      <c r="K1033" s="237"/>
      <c r="M1033" s="238" t="s">
        <v>1287</v>
      </c>
      <c r="O1033" s="226"/>
    </row>
    <row r="1034" spans="1:80">
      <c r="A1034" s="235"/>
      <c r="B1034" s="239"/>
      <c r="C1034" s="635" t="s">
        <v>1288</v>
      </c>
      <c r="D1034" s="636"/>
      <c r="E1034" s="240">
        <v>18.899999999999999</v>
      </c>
      <c r="F1034" s="241"/>
      <c r="G1034" s="242"/>
      <c r="H1034" s="243"/>
      <c r="I1034" s="237"/>
      <c r="J1034" s="244"/>
      <c r="K1034" s="237"/>
      <c r="M1034" s="238" t="s">
        <v>1288</v>
      </c>
      <c r="O1034" s="226"/>
    </row>
    <row r="1035" spans="1:80">
      <c r="A1035" s="235"/>
      <c r="B1035" s="239"/>
      <c r="C1035" s="635" t="s">
        <v>1301</v>
      </c>
      <c r="D1035" s="636"/>
      <c r="E1035" s="240">
        <v>16.3</v>
      </c>
      <c r="F1035" s="241"/>
      <c r="G1035" s="242"/>
      <c r="H1035" s="243"/>
      <c r="I1035" s="237"/>
      <c r="J1035" s="244"/>
      <c r="K1035" s="237"/>
      <c r="M1035" s="238" t="s">
        <v>1301</v>
      </c>
      <c r="O1035" s="226"/>
    </row>
    <row r="1036" spans="1:80">
      <c r="A1036" s="235"/>
      <c r="B1036" s="239"/>
      <c r="C1036" s="635" t="s">
        <v>1290</v>
      </c>
      <c r="D1036" s="636"/>
      <c r="E1036" s="240">
        <v>65.2</v>
      </c>
      <c r="F1036" s="241"/>
      <c r="G1036" s="242"/>
      <c r="H1036" s="243"/>
      <c r="I1036" s="237"/>
      <c r="J1036" s="244"/>
      <c r="K1036" s="237"/>
      <c r="M1036" s="238" t="s">
        <v>1290</v>
      </c>
      <c r="O1036" s="226"/>
    </row>
    <row r="1037" spans="1:80">
      <c r="A1037" s="235"/>
      <c r="B1037" s="239"/>
      <c r="C1037" s="635" t="s">
        <v>1291</v>
      </c>
      <c r="D1037" s="636"/>
      <c r="E1037" s="240">
        <v>18.100000000000001</v>
      </c>
      <c r="F1037" s="241"/>
      <c r="G1037" s="242"/>
      <c r="H1037" s="243"/>
      <c r="I1037" s="237"/>
      <c r="J1037" s="244"/>
      <c r="K1037" s="237"/>
      <c r="M1037" s="238" t="s">
        <v>1291</v>
      </c>
      <c r="O1037" s="226"/>
    </row>
    <row r="1038" spans="1:80">
      <c r="A1038" s="235"/>
      <c r="B1038" s="239"/>
      <c r="C1038" s="635" t="s">
        <v>1302</v>
      </c>
      <c r="D1038" s="636"/>
      <c r="E1038" s="240">
        <v>104.3</v>
      </c>
      <c r="F1038" s="241"/>
      <c r="G1038" s="242"/>
      <c r="H1038" s="243"/>
      <c r="I1038" s="237"/>
      <c r="J1038" s="244"/>
      <c r="K1038" s="237"/>
      <c r="M1038" s="238" t="s">
        <v>1302</v>
      </c>
      <c r="O1038" s="226"/>
    </row>
    <row r="1039" spans="1:80">
      <c r="A1039" s="235"/>
      <c r="B1039" s="239"/>
      <c r="C1039" s="635" t="s">
        <v>1293</v>
      </c>
      <c r="D1039" s="636"/>
      <c r="E1039" s="240">
        <v>98.6</v>
      </c>
      <c r="F1039" s="241"/>
      <c r="G1039" s="242"/>
      <c r="H1039" s="243"/>
      <c r="I1039" s="237"/>
      <c r="J1039" s="244"/>
      <c r="K1039" s="237"/>
      <c r="M1039" s="238" t="s">
        <v>1293</v>
      </c>
      <c r="O1039" s="226"/>
    </row>
    <row r="1040" spans="1:80">
      <c r="A1040" s="235"/>
      <c r="B1040" s="239"/>
      <c r="C1040" s="635" t="s">
        <v>1303</v>
      </c>
      <c r="D1040" s="636"/>
      <c r="E1040" s="240">
        <v>13.2</v>
      </c>
      <c r="F1040" s="241"/>
      <c r="G1040" s="242"/>
      <c r="H1040" s="243"/>
      <c r="I1040" s="237"/>
      <c r="J1040" s="244"/>
      <c r="K1040" s="237"/>
      <c r="M1040" s="238" t="s">
        <v>1303</v>
      </c>
      <c r="O1040" s="226"/>
    </row>
    <row r="1041" spans="1:80">
      <c r="A1041" s="235"/>
      <c r="B1041" s="239"/>
      <c r="C1041" s="635" t="s">
        <v>1304</v>
      </c>
      <c r="D1041" s="636"/>
      <c r="E1041" s="240">
        <v>1285.7</v>
      </c>
      <c r="F1041" s="241"/>
      <c r="G1041" s="242"/>
      <c r="H1041" s="243"/>
      <c r="I1041" s="237"/>
      <c r="J1041" s="244"/>
      <c r="K1041" s="237"/>
      <c r="M1041" s="238" t="s">
        <v>1304</v>
      </c>
      <c r="O1041" s="226"/>
    </row>
    <row r="1042" spans="1:80">
      <c r="A1042" s="235"/>
      <c r="B1042" s="239"/>
      <c r="C1042" s="635" t="s">
        <v>1296</v>
      </c>
      <c r="D1042" s="636"/>
      <c r="E1042" s="240">
        <v>78.8</v>
      </c>
      <c r="F1042" s="241"/>
      <c r="G1042" s="242"/>
      <c r="H1042" s="243"/>
      <c r="I1042" s="237"/>
      <c r="J1042" s="244"/>
      <c r="K1042" s="237"/>
      <c r="M1042" s="238" t="s">
        <v>1296</v>
      </c>
      <c r="O1042" s="226"/>
    </row>
    <row r="1043" spans="1:80">
      <c r="A1043" s="227">
        <v>260</v>
      </c>
      <c r="B1043" s="228" t="s">
        <v>1305</v>
      </c>
      <c r="C1043" s="229" t="s">
        <v>1306</v>
      </c>
      <c r="D1043" s="230" t="s">
        <v>1496</v>
      </c>
      <c r="E1043" s="231">
        <v>6</v>
      </c>
      <c r="F1043" s="231"/>
      <c r="G1043" s="232">
        <f>E1043*F1043</f>
        <v>0</v>
      </c>
      <c r="H1043" s="233">
        <v>0</v>
      </c>
      <c r="I1043" s="234">
        <f>E1043*H1043</f>
        <v>0</v>
      </c>
      <c r="J1043" s="233"/>
      <c r="K1043" s="234">
        <f>E1043*J1043</f>
        <v>0</v>
      </c>
      <c r="O1043" s="226">
        <v>2</v>
      </c>
      <c r="AA1043" s="199">
        <v>12</v>
      </c>
      <c r="AB1043" s="199">
        <v>0</v>
      </c>
      <c r="AC1043" s="199">
        <v>205</v>
      </c>
      <c r="AZ1043" s="199">
        <v>2</v>
      </c>
      <c r="BA1043" s="199">
        <f>IF(AZ1043=1,G1043,0)</f>
        <v>0</v>
      </c>
      <c r="BB1043" s="199">
        <f>IF(AZ1043=2,G1043,0)</f>
        <v>0</v>
      </c>
      <c r="BC1043" s="199">
        <f>IF(AZ1043=3,G1043,0)</f>
        <v>0</v>
      </c>
      <c r="BD1043" s="199">
        <f>IF(AZ1043=4,G1043,0)</f>
        <v>0</v>
      </c>
      <c r="BE1043" s="199">
        <f>IF(AZ1043=5,G1043,0)</f>
        <v>0</v>
      </c>
      <c r="CA1043" s="226">
        <v>12</v>
      </c>
      <c r="CB1043" s="226">
        <v>0</v>
      </c>
    </row>
    <row r="1044" spans="1:80">
      <c r="A1044" s="235"/>
      <c r="B1044" s="239"/>
      <c r="C1044" s="635" t="s">
        <v>1307</v>
      </c>
      <c r="D1044" s="636"/>
      <c r="E1044" s="240">
        <v>6</v>
      </c>
      <c r="F1044" s="241"/>
      <c r="G1044" s="242"/>
      <c r="H1044" s="243"/>
      <c r="I1044" s="237"/>
      <c r="J1044" s="244"/>
      <c r="K1044" s="237"/>
      <c r="M1044" s="238" t="s">
        <v>1307</v>
      </c>
      <c r="O1044" s="226"/>
    </row>
    <row r="1045" spans="1:80">
      <c r="A1045" s="227">
        <v>261</v>
      </c>
      <c r="B1045" s="228" t="s">
        <v>1308</v>
      </c>
      <c r="C1045" s="229" t="s">
        <v>1309</v>
      </c>
      <c r="D1045" s="230" t="s">
        <v>1496</v>
      </c>
      <c r="E1045" s="231">
        <v>204</v>
      </c>
      <c r="F1045" s="231"/>
      <c r="G1045" s="232">
        <f>E1045*F1045</f>
        <v>0</v>
      </c>
      <c r="H1045" s="233">
        <v>0</v>
      </c>
      <c r="I1045" s="234">
        <f>E1045*H1045</f>
        <v>0</v>
      </c>
      <c r="J1045" s="233"/>
      <c r="K1045" s="234">
        <f>E1045*J1045</f>
        <v>0</v>
      </c>
      <c r="O1045" s="226">
        <v>2</v>
      </c>
      <c r="AA1045" s="199">
        <v>12</v>
      </c>
      <c r="AB1045" s="199">
        <v>0</v>
      </c>
      <c r="AC1045" s="199">
        <v>206</v>
      </c>
      <c r="AZ1045" s="199">
        <v>2</v>
      </c>
      <c r="BA1045" s="199">
        <f>IF(AZ1045=1,G1045,0)</f>
        <v>0</v>
      </c>
      <c r="BB1045" s="199">
        <f>IF(AZ1045=2,G1045,0)</f>
        <v>0</v>
      </c>
      <c r="BC1045" s="199">
        <f>IF(AZ1045=3,G1045,0)</f>
        <v>0</v>
      </c>
      <c r="BD1045" s="199">
        <f>IF(AZ1045=4,G1045,0)</f>
        <v>0</v>
      </c>
      <c r="BE1045" s="199">
        <f>IF(AZ1045=5,G1045,0)</f>
        <v>0</v>
      </c>
      <c r="CA1045" s="226">
        <v>12</v>
      </c>
      <c r="CB1045" s="226">
        <v>0</v>
      </c>
    </row>
    <row r="1046" spans="1:80">
      <c r="A1046" s="235"/>
      <c r="B1046" s="239"/>
      <c r="C1046" s="635" t="s">
        <v>1310</v>
      </c>
      <c r="D1046" s="636"/>
      <c r="E1046" s="240">
        <v>204</v>
      </c>
      <c r="F1046" s="241"/>
      <c r="G1046" s="242"/>
      <c r="H1046" s="243"/>
      <c r="I1046" s="237"/>
      <c r="J1046" s="244"/>
      <c r="K1046" s="237"/>
      <c r="M1046" s="238" t="s">
        <v>1310</v>
      </c>
      <c r="O1046" s="226"/>
    </row>
    <row r="1047" spans="1:80" ht="22.5">
      <c r="A1047" s="227">
        <v>262</v>
      </c>
      <c r="B1047" s="228" t="s">
        <v>1311</v>
      </c>
      <c r="C1047" s="229" t="s">
        <v>1312</v>
      </c>
      <c r="D1047" s="230" t="s">
        <v>1496</v>
      </c>
      <c r="E1047" s="231">
        <v>1</v>
      </c>
      <c r="F1047" s="231"/>
      <c r="G1047" s="232">
        <f>E1047*F1047</f>
        <v>0</v>
      </c>
      <c r="H1047" s="233">
        <v>0</v>
      </c>
      <c r="I1047" s="234">
        <f>E1047*H1047</f>
        <v>0</v>
      </c>
      <c r="J1047" s="233"/>
      <c r="K1047" s="234">
        <f>E1047*J1047</f>
        <v>0</v>
      </c>
      <c r="O1047" s="226">
        <v>2</v>
      </c>
      <c r="AA1047" s="199">
        <v>12</v>
      </c>
      <c r="AB1047" s="199">
        <v>0</v>
      </c>
      <c r="AC1047" s="199">
        <v>263</v>
      </c>
      <c r="AZ1047" s="199">
        <v>2</v>
      </c>
      <c r="BA1047" s="199">
        <f>IF(AZ1047=1,G1047,0)</f>
        <v>0</v>
      </c>
      <c r="BB1047" s="199">
        <f>IF(AZ1047=2,G1047,0)</f>
        <v>0</v>
      </c>
      <c r="BC1047" s="199">
        <f>IF(AZ1047=3,G1047,0)</f>
        <v>0</v>
      </c>
      <c r="BD1047" s="199">
        <f>IF(AZ1047=4,G1047,0)</f>
        <v>0</v>
      </c>
      <c r="BE1047" s="199">
        <f>IF(AZ1047=5,G1047,0)</f>
        <v>0</v>
      </c>
      <c r="CA1047" s="226">
        <v>12</v>
      </c>
      <c r="CB1047" s="226">
        <v>0</v>
      </c>
    </row>
    <row r="1048" spans="1:80">
      <c r="A1048" s="235"/>
      <c r="B1048" s="236"/>
      <c r="C1048" s="627" t="s">
        <v>1313</v>
      </c>
      <c r="D1048" s="628"/>
      <c r="E1048" s="628"/>
      <c r="F1048" s="628"/>
      <c r="G1048" s="629"/>
      <c r="I1048" s="237"/>
      <c r="K1048" s="237"/>
      <c r="L1048" s="238" t="s">
        <v>1313</v>
      </c>
      <c r="O1048" s="226">
        <v>3</v>
      </c>
    </row>
    <row r="1049" spans="1:80">
      <c r="A1049" s="235"/>
      <c r="B1049" s="239"/>
      <c r="C1049" s="635" t="s">
        <v>1314</v>
      </c>
      <c r="D1049" s="636"/>
      <c r="E1049" s="240">
        <v>1</v>
      </c>
      <c r="F1049" s="241"/>
      <c r="G1049" s="242"/>
      <c r="H1049" s="243"/>
      <c r="I1049" s="237"/>
      <c r="J1049" s="244"/>
      <c r="K1049" s="237"/>
      <c r="M1049" s="238" t="s">
        <v>1314</v>
      </c>
      <c r="O1049" s="226"/>
    </row>
    <row r="1050" spans="1:80" ht="22.5">
      <c r="A1050" s="227">
        <v>263</v>
      </c>
      <c r="B1050" s="228" t="s">
        <v>1315</v>
      </c>
      <c r="C1050" s="229" t="s">
        <v>1316</v>
      </c>
      <c r="D1050" s="230" t="s">
        <v>1496</v>
      </c>
      <c r="E1050" s="231">
        <v>1</v>
      </c>
      <c r="F1050" s="231"/>
      <c r="G1050" s="232">
        <f>E1050*F1050</f>
        <v>0</v>
      </c>
      <c r="H1050" s="233">
        <v>0</v>
      </c>
      <c r="I1050" s="234">
        <f>E1050*H1050</f>
        <v>0</v>
      </c>
      <c r="J1050" s="233"/>
      <c r="K1050" s="234">
        <f>E1050*J1050</f>
        <v>0</v>
      </c>
      <c r="O1050" s="226">
        <v>2</v>
      </c>
      <c r="AA1050" s="199">
        <v>12</v>
      </c>
      <c r="AB1050" s="199">
        <v>0</v>
      </c>
      <c r="AC1050" s="199">
        <v>264</v>
      </c>
      <c r="AZ1050" s="199">
        <v>2</v>
      </c>
      <c r="BA1050" s="199">
        <f>IF(AZ1050=1,G1050,0)</f>
        <v>0</v>
      </c>
      <c r="BB1050" s="199">
        <f>IF(AZ1050=2,G1050,0)</f>
        <v>0</v>
      </c>
      <c r="BC1050" s="199">
        <f>IF(AZ1050=3,G1050,0)</f>
        <v>0</v>
      </c>
      <c r="BD1050" s="199">
        <f>IF(AZ1050=4,G1050,0)</f>
        <v>0</v>
      </c>
      <c r="BE1050" s="199">
        <f>IF(AZ1050=5,G1050,0)</f>
        <v>0</v>
      </c>
      <c r="CA1050" s="226">
        <v>12</v>
      </c>
      <c r="CB1050" s="226">
        <v>0</v>
      </c>
    </row>
    <row r="1051" spans="1:80">
      <c r="A1051" s="235"/>
      <c r="B1051" s="236"/>
      <c r="C1051" s="627" t="s">
        <v>1313</v>
      </c>
      <c r="D1051" s="628"/>
      <c r="E1051" s="628"/>
      <c r="F1051" s="628"/>
      <c r="G1051" s="629"/>
      <c r="I1051" s="237"/>
      <c r="K1051" s="237"/>
      <c r="L1051" s="238" t="s">
        <v>1313</v>
      </c>
      <c r="O1051" s="226">
        <v>3</v>
      </c>
    </row>
    <row r="1052" spans="1:80">
      <c r="A1052" s="235"/>
      <c r="B1052" s="239"/>
      <c r="C1052" s="635" t="s">
        <v>1314</v>
      </c>
      <c r="D1052" s="636"/>
      <c r="E1052" s="240">
        <v>1</v>
      </c>
      <c r="F1052" s="241"/>
      <c r="G1052" s="242"/>
      <c r="H1052" s="243"/>
      <c r="I1052" s="237"/>
      <c r="J1052" s="244"/>
      <c r="K1052" s="237"/>
      <c r="M1052" s="238" t="s">
        <v>1314</v>
      </c>
      <c r="O1052" s="226"/>
    </row>
    <row r="1053" spans="1:80" ht="22.5">
      <c r="A1053" s="227">
        <v>264</v>
      </c>
      <c r="B1053" s="228" t="s">
        <v>1317</v>
      </c>
      <c r="C1053" s="229" t="s">
        <v>1318</v>
      </c>
      <c r="D1053" s="230" t="s">
        <v>1496</v>
      </c>
      <c r="E1053" s="231">
        <v>1</v>
      </c>
      <c r="F1053" s="231"/>
      <c r="G1053" s="232">
        <f>E1053*F1053</f>
        <v>0</v>
      </c>
      <c r="H1053" s="233">
        <v>0</v>
      </c>
      <c r="I1053" s="234">
        <f>E1053*H1053</f>
        <v>0</v>
      </c>
      <c r="J1053" s="233"/>
      <c r="K1053" s="234">
        <f>E1053*J1053</f>
        <v>0</v>
      </c>
      <c r="O1053" s="226">
        <v>2</v>
      </c>
      <c r="AA1053" s="199">
        <v>12</v>
      </c>
      <c r="AB1053" s="199">
        <v>0</v>
      </c>
      <c r="AC1053" s="199">
        <v>265</v>
      </c>
      <c r="AZ1053" s="199">
        <v>2</v>
      </c>
      <c r="BA1053" s="199">
        <f>IF(AZ1053=1,G1053,0)</f>
        <v>0</v>
      </c>
      <c r="BB1053" s="199">
        <f>IF(AZ1053=2,G1053,0)</f>
        <v>0</v>
      </c>
      <c r="BC1053" s="199">
        <f>IF(AZ1053=3,G1053,0)</f>
        <v>0</v>
      </c>
      <c r="BD1053" s="199">
        <f>IF(AZ1053=4,G1053,0)</f>
        <v>0</v>
      </c>
      <c r="BE1053" s="199">
        <f>IF(AZ1053=5,G1053,0)</f>
        <v>0</v>
      </c>
      <c r="CA1053" s="226">
        <v>12</v>
      </c>
      <c r="CB1053" s="226">
        <v>0</v>
      </c>
    </row>
    <row r="1054" spans="1:80">
      <c r="A1054" s="235"/>
      <c r="B1054" s="236"/>
      <c r="C1054" s="627" t="s">
        <v>1319</v>
      </c>
      <c r="D1054" s="628"/>
      <c r="E1054" s="628"/>
      <c r="F1054" s="628"/>
      <c r="G1054" s="629"/>
      <c r="I1054" s="237"/>
      <c r="K1054" s="237"/>
      <c r="L1054" s="238" t="s">
        <v>1319</v>
      </c>
      <c r="O1054" s="226">
        <v>3</v>
      </c>
    </row>
    <row r="1055" spans="1:80">
      <c r="A1055" s="235"/>
      <c r="B1055" s="239"/>
      <c r="C1055" s="635" t="s">
        <v>1314</v>
      </c>
      <c r="D1055" s="636"/>
      <c r="E1055" s="240">
        <v>1</v>
      </c>
      <c r="F1055" s="241"/>
      <c r="G1055" s="242"/>
      <c r="H1055" s="243"/>
      <c r="I1055" s="237"/>
      <c r="J1055" s="244"/>
      <c r="K1055" s="237"/>
      <c r="M1055" s="238" t="s">
        <v>1314</v>
      </c>
      <c r="O1055" s="226"/>
    </row>
    <row r="1056" spans="1:80" ht="22.5">
      <c r="A1056" s="227">
        <v>265</v>
      </c>
      <c r="B1056" s="228" t="s">
        <v>1320</v>
      </c>
      <c r="C1056" s="229" t="s">
        <v>1321</v>
      </c>
      <c r="D1056" s="230" t="s">
        <v>1496</v>
      </c>
      <c r="E1056" s="231">
        <v>1</v>
      </c>
      <c r="F1056" s="231"/>
      <c r="G1056" s="232">
        <f>E1056*F1056</f>
        <v>0</v>
      </c>
      <c r="H1056" s="233">
        <v>0</v>
      </c>
      <c r="I1056" s="234">
        <f>E1056*H1056</f>
        <v>0</v>
      </c>
      <c r="J1056" s="233"/>
      <c r="K1056" s="234">
        <f>E1056*J1056</f>
        <v>0</v>
      </c>
      <c r="O1056" s="226">
        <v>2</v>
      </c>
      <c r="AA1056" s="199">
        <v>12</v>
      </c>
      <c r="AB1056" s="199">
        <v>0</v>
      </c>
      <c r="AC1056" s="199">
        <v>266</v>
      </c>
      <c r="AZ1056" s="199">
        <v>2</v>
      </c>
      <c r="BA1056" s="199">
        <f>IF(AZ1056=1,G1056,0)</f>
        <v>0</v>
      </c>
      <c r="BB1056" s="199">
        <f>IF(AZ1056=2,G1056,0)</f>
        <v>0</v>
      </c>
      <c r="BC1056" s="199">
        <f>IF(AZ1056=3,G1056,0)</f>
        <v>0</v>
      </c>
      <c r="BD1056" s="199">
        <f>IF(AZ1056=4,G1056,0)</f>
        <v>0</v>
      </c>
      <c r="BE1056" s="199">
        <f>IF(AZ1056=5,G1056,0)</f>
        <v>0</v>
      </c>
      <c r="CA1056" s="226">
        <v>12</v>
      </c>
      <c r="CB1056" s="226">
        <v>0</v>
      </c>
    </row>
    <row r="1057" spans="1:80">
      <c r="A1057" s="235"/>
      <c r="B1057" s="236"/>
      <c r="C1057" s="627" t="s">
        <v>1319</v>
      </c>
      <c r="D1057" s="628"/>
      <c r="E1057" s="628"/>
      <c r="F1057" s="628"/>
      <c r="G1057" s="629"/>
      <c r="I1057" s="237"/>
      <c r="K1057" s="237"/>
      <c r="L1057" s="238" t="s">
        <v>1319</v>
      </c>
      <c r="O1057" s="226">
        <v>3</v>
      </c>
    </row>
    <row r="1058" spans="1:80">
      <c r="A1058" s="235"/>
      <c r="B1058" s="239"/>
      <c r="C1058" s="635" t="s">
        <v>1314</v>
      </c>
      <c r="D1058" s="636"/>
      <c r="E1058" s="240">
        <v>1</v>
      </c>
      <c r="F1058" s="241"/>
      <c r="G1058" s="242"/>
      <c r="H1058" s="243"/>
      <c r="I1058" s="237"/>
      <c r="J1058" s="244"/>
      <c r="K1058" s="237"/>
      <c r="M1058" s="238" t="s">
        <v>1314</v>
      </c>
      <c r="O1058" s="226"/>
    </row>
    <row r="1059" spans="1:80" ht="22.5">
      <c r="A1059" s="227">
        <v>266</v>
      </c>
      <c r="B1059" s="228" t="s">
        <v>1322</v>
      </c>
      <c r="C1059" s="229" t="s">
        <v>1323</v>
      </c>
      <c r="D1059" s="230" t="s">
        <v>1496</v>
      </c>
      <c r="E1059" s="231">
        <v>1</v>
      </c>
      <c r="F1059" s="231"/>
      <c r="G1059" s="232">
        <f>E1059*F1059</f>
        <v>0</v>
      </c>
      <c r="H1059" s="233">
        <v>0</v>
      </c>
      <c r="I1059" s="234">
        <f>E1059*H1059</f>
        <v>0</v>
      </c>
      <c r="J1059" s="233"/>
      <c r="K1059" s="234">
        <f>E1059*J1059</f>
        <v>0</v>
      </c>
      <c r="O1059" s="226">
        <v>2</v>
      </c>
      <c r="AA1059" s="199">
        <v>12</v>
      </c>
      <c r="AB1059" s="199">
        <v>0</v>
      </c>
      <c r="AC1059" s="199">
        <v>267</v>
      </c>
      <c r="AZ1059" s="199">
        <v>2</v>
      </c>
      <c r="BA1059" s="199">
        <f>IF(AZ1059=1,G1059,0)</f>
        <v>0</v>
      </c>
      <c r="BB1059" s="199">
        <f>IF(AZ1059=2,G1059,0)</f>
        <v>0</v>
      </c>
      <c r="BC1059" s="199">
        <f>IF(AZ1059=3,G1059,0)</f>
        <v>0</v>
      </c>
      <c r="BD1059" s="199">
        <f>IF(AZ1059=4,G1059,0)</f>
        <v>0</v>
      </c>
      <c r="BE1059" s="199">
        <f>IF(AZ1059=5,G1059,0)</f>
        <v>0</v>
      </c>
      <c r="CA1059" s="226">
        <v>12</v>
      </c>
      <c r="CB1059" s="226">
        <v>0</v>
      </c>
    </row>
    <row r="1060" spans="1:80">
      <c r="A1060" s="235"/>
      <c r="B1060" s="236"/>
      <c r="C1060" s="627" t="s">
        <v>1319</v>
      </c>
      <c r="D1060" s="628"/>
      <c r="E1060" s="628"/>
      <c r="F1060" s="628"/>
      <c r="G1060" s="629"/>
      <c r="I1060" s="237"/>
      <c r="K1060" s="237"/>
      <c r="L1060" s="238" t="s">
        <v>1319</v>
      </c>
      <c r="O1060" s="226">
        <v>3</v>
      </c>
    </row>
    <row r="1061" spans="1:80">
      <c r="A1061" s="235"/>
      <c r="B1061" s="239"/>
      <c r="C1061" s="635" t="s">
        <v>1314</v>
      </c>
      <c r="D1061" s="636"/>
      <c r="E1061" s="240">
        <v>1</v>
      </c>
      <c r="F1061" s="241"/>
      <c r="G1061" s="242"/>
      <c r="H1061" s="243"/>
      <c r="I1061" s="237"/>
      <c r="J1061" s="244"/>
      <c r="K1061" s="237"/>
      <c r="M1061" s="238" t="s">
        <v>1314</v>
      </c>
      <c r="O1061" s="226"/>
    </row>
    <row r="1062" spans="1:80" ht="22.5">
      <c r="A1062" s="227">
        <v>267</v>
      </c>
      <c r="B1062" s="228" t="s">
        <v>1324</v>
      </c>
      <c r="C1062" s="229" t="s">
        <v>1325</v>
      </c>
      <c r="D1062" s="230" t="s">
        <v>1496</v>
      </c>
      <c r="E1062" s="231">
        <v>1</v>
      </c>
      <c r="F1062" s="231"/>
      <c r="G1062" s="232">
        <f>E1062*F1062</f>
        <v>0</v>
      </c>
      <c r="H1062" s="233">
        <v>0</v>
      </c>
      <c r="I1062" s="234">
        <f>E1062*H1062</f>
        <v>0</v>
      </c>
      <c r="J1062" s="233"/>
      <c r="K1062" s="234">
        <f>E1062*J1062</f>
        <v>0</v>
      </c>
      <c r="O1062" s="226">
        <v>2</v>
      </c>
      <c r="AA1062" s="199">
        <v>12</v>
      </c>
      <c r="AB1062" s="199">
        <v>0</v>
      </c>
      <c r="AC1062" s="199">
        <v>268</v>
      </c>
      <c r="AZ1062" s="199">
        <v>2</v>
      </c>
      <c r="BA1062" s="199">
        <f>IF(AZ1062=1,G1062,0)</f>
        <v>0</v>
      </c>
      <c r="BB1062" s="199">
        <f>IF(AZ1062=2,G1062,0)</f>
        <v>0</v>
      </c>
      <c r="BC1062" s="199">
        <f>IF(AZ1062=3,G1062,0)</f>
        <v>0</v>
      </c>
      <c r="BD1062" s="199">
        <f>IF(AZ1062=4,G1062,0)</f>
        <v>0</v>
      </c>
      <c r="BE1062" s="199">
        <f>IF(AZ1062=5,G1062,0)</f>
        <v>0</v>
      </c>
      <c r="CA1062" s="226">
        <v>12</v>
      </c>
      <c r="CB1062" s="226">
        <v>0</v>
      </c>
    </row>
    <row r="1063" spans="1:80">
      <c r="A1063" s="235"/>
      <c r="B1063" s="236"/>
      <c r="C1063" s="627" t="s">
        <v>1319</v>
      </c>
      <c r="D1063" s="628"/>
      <c r="E1063" s="628"/>
      <c r="F1063" s="628"/>
      <c r="G1063" s="629"/>
      <c r="I1063" s="237"/>
      <c r="K1063" s="237"/>
      <c r="L1063" s="238" t="s">
        <v>1319</v>
      </c>
      <c r="O1063" s="226">
        <v>3</v>
      </c>
    </row>
    <row r="1064" spans="1:80">
      <c r="A1064" s="235"/>
      <c r="B1064" s="239"/>
      <c r="C1064" s="635" t="s">
        <v>1314</v>
      </c>
      <c r="D1064" s="636"/>
      <c r="E1064" s="240">
        <v>1</v>
      </c>
      <c r="F1064" s="241"/>
      <c r="G1064" s="242"/>
      <c r="H1064" s="243"/>
      <c r="I1064" s="237"/>
      <c r="J1064" s="244"/>
      <c r="K1064" s="237"/>
      <c r="M1064" s="238" t="s">
        <v>1314</v>
      </c>
      <c r="O1064" s="226"/>
    </row>
    <row r="1065" spans="1:80" ht="22.5">
      <c r="A1065" s="227">
        <v>268</v>
      </c>
      <c r="B1065" s="228" t="s">
        <v>1326</v>
      </c>
      <c r="C1065" s="229" t="s">
        <v>1327</v>
      </c>
      <c r="D1065" s="230" t="s">
        <v>1496</v>
      </c>
      <c r="E1065" s="231">
        <v>1</v>
      </c>
      <c r="F1065" s="231"/>
      <c r="G1065" s="232">
        <f>E1065*F1065</f>
        <v>0</v>
      </c>
      <c r="H1065" s="233">
        <v>0</v>
      </c>
      <c r="I1065" s="234">
        <f>E1065*H1065</f>
        <v>0</v>
      </c>
      <c r="J1065" s="233"/>
      <c r="K1065" s="234">
        <f>E1065*J1065</f>
        <v>0</v>
      </c>
      <c r="O1065" s="226">
        <v>2</v>
      </c>
      <c r="AA1065" s="199">
        <v>12</v>
      </c>
      <c r="AB1065" s="199">
        <v>0</v>
      </c>
      <c r="AC1065" s="199">
        <v>269</v>
      </c>
      <c r="AZ1065" s="199">
        <v>2</v>
      </c>
      <c r="BA1065" s="199">
        <f>IF(AZ1065=1,G1065,0)</f>
        <v>0</v>
      </c>
      <c r="BB1065" s="199">
        <f>IF(AZ1065=2,G1065,0)</f>
        <v>0</v>
      </c>
      <c r="BC1065" s="199">
        <f>IF(AZ1065=3,G1065,0)</f>
        <v>0</v>
      </c>
      <c r="BD1065" s="199">
        <f>IF(AZ1065=4,G1065,0)</f>
        <v>0</v>
      </c>
      <c r="BE1065" s="199">
        <f>IF(AZ1065=5,G1065,0)</f>
        <v>0</v>
      </c>
      <c r="CA1065" s="226">
        <v>12</v>
      </c>
      <c r="CB1065" s="226">
        <v>0</v>
      </c>
    </row>
    <row r="1066" spans="1:80">
      <c r="A1066" s="235"/>
      <c r="B1066" s="236"/>
      <c r="C1066" s="627" t="s">
        <v>1319</v>
      </c>
      <c r="D1066" s="628"/>
      <c r="E1066" s="628"/>
      <c r="F1066" s="628"/>
      <c r="G1066" s="629"/>
      <c r="I1066" s="237"/>
      <c r="K1066" s="237"/>
      <c r="L1066" s="238" t="s">
        <v>1319</v>
      </c>
      <c r="O1066" s="226">
        <v>3</v>
      </c>
    </row>
    <row r="1067" spans="1:80">
      <c r="A1067" s="235"/>
      <c r="B1067" s="239"/>
      <c r="C1067" s="635" t="s">
        <v>1314</v>
      </c>
      <c r="D1067" s="636"/>
      <c r="E1067" s="240">
        <v>1</v>
      </c>
      <c r="F1067" s="241"/>
      <c r="G1067" s="242"/>
      <c r="H1067" s="243"/>
      <c r="I1067" s="237"/>
      <c r="J1067" s="244"/>
      <c r="K1067" s="237"/>
      <c r="M1067" s="238" t="s">
        <v>1314</v>
      </c>
      <c r="O1067" s="226"/>
    </row>
    <row r="1068" spans="1:80" ht="22.5">
      <c r="A1068" s="227">
        <v>269</v>
      </c>
      <c r="B1068" s="228" t="s">
        <v>1328</v>
      </c>
      <c r="C1068" s="229" t="s">
        <v>1329</v>
      </c>
      <c r="D1068" s="230" t="s">
        <v>1496</v>
      </c>
      <c r="E1068" s="231">
        <v>1</v>
      </c>
      <c r="F1068" s="231"/>
      <c r="G1068" s="232">
        <f>E1068*F1068</f>
        <v>0</v>
      </c>
      <c r="H1068" s="233">
        <v>0</v>
      </c>
      <c r="I1068" s="234">
        <f>E1068*H1068</f>
        <v>0</v>
      </c>
      <c r="J1068" s="233"/>
      <c r="K1068" s="234">
        <f>E1068*J1068</f>
        <v>0</v>
      </c>
      <c r="O1068" s="226">
        <v>2</v>
      </c>
      <c r="AA1068" s="199">
        <v>12</v>
      </c>
      <c r="AB1068" s="199">
        <v>0</v>
      </c>
      <c r="AC1068" s="199">
        <v>270</v>
      </c>
      <c r="AZ1068" s="199">
        <v>2</v>
      </c>
      <c r="BA1068" s="199">
        <f>IF(AZ1068=1,G1068,0)</f>
        <v>0</v>
      </c>
      <c r="BB1068" s="199">
        <f>IF(AZ1068=2,G1068,0)</f>
        <v>0</v>
      </c>
      <c r="BC1068" s="199">
        <f>IF(AZ1068=3,G1068,0)</f>
        <v>0</v>
      </c>
      <c r="BD1068" s="199">
        <f>IF(AZ1068=4,G1068,0)</f>
        <v>0</v>
      </c>
      <c r="BE1068" s="199">
        <f>IF(AZ1068=5,G1068,0)</f>
        <v>0</v>
      </c>
      <c r="CA1068" s="226">
        <v>12</v>
      </c>
      <c r="CB1068" s="226">
        <v>0</v>
      </c>
    </row>
    <row r="1069" spans="1:80">
      <c r="A1069" s="235"/>
      <c r="B1069" s="236"/>
      <c r="C1069" s="627" t="s">
        <v>1319</v>
      </c>
      <c r="D1069" s="628"/>
      <c r="E1069" s="628"/>
      <c r="F1069" s="628"/>
      <c r="G1069" s="629"/>
      <c r="I1069" s="237"/>
      <c r="K1069" s="237"/>
      <c r="L1069" s="238" t="s">
        <v>1319</v>
      </c>
      <c r="O1069" s="226">
        <v>3</v>
      </c>
    </row>
    <row r="1070" spans="1:80">
      <c r="A1070" s="235"/>
      <c r="B1070" s="239"/>
      <c r="C1070" s="635" t="s">
        <v>1314</v>
      </c>
      <c r="D1070" s="636"/>
      <c r="E1070" s="240">
        <v>1</v>
      </c>
      <c r="F1070" s="241"/>
      <c r="G1070" s="242"/>
      <c r="H1070" s="243"/>
      <c r="I1070" s="237"/>
      <c r="J1070" s="244"/>
      <c r="K1070" s="237"/>
      <c r="M1070" s="238" t="s">
        <v>1314</v>
      </c>
      <c r="O1070" s="226"/>
    </row>
    <row r="1071" spans="1:80" ht="22.5">
      <c r="A1071" s="227">
        <v>270</v>
      </c>
      <c r="B1071" s="228" t="s">
        <v>1330</v>
      </c>
      <c r="C1071" s="229" t="s">
        <v>1331</v>
      </c>
      <c r="D1071" s="230" t="s">
        <v>1496</v>
      </c>
      <c r="E1071" s="231">
        <v>1</v>
      </c>
      <c r="F1071" s="231"/>
      <c r="G1071" s="232">
        <f>E1071*F1071</f>
        <v>0</v>
      </c>
      <c r="H1071" s="233">
        <v>0</v>
      </c>
      <c r="I1071" s="234">
        <f>E1071*H1071</f>
        <v>0</v>
      </c>
      <c r="J1071" s="233"/>
      <c r="K1071" s="234">
        <f>E1071*J1071</f>
        <v>0</v>
      </c>
      <c r="O1071" s="226">
        <v>2</v>
      </c>
      <c r="AA1071" s="199">
        <v>12</v>
      </c>
      <c r="AB1071" s="199">
        <v>0</v>
      </c>
      <c r="AC1071" s="199">
        <v>271</v>
      </c>
      <c r="AZ1071" s="199">
        <v>2</v>
      </c>
      <c r="BA1071" s="199">
        <f>IF(AZ1071=1,G1071,0)</f>
        <v>0</v>
      </c>
      <c r="BB1071" s="199">
        <f>IF(AZ1071=2,G1071,0)</f>
        <v>0</v>
      </c>
      <c r="BC1071" s="199">
        <f>IF(AZ1071=3,G1071,0)</f>
        <v>0</v>
      </c>
      <c r="BD1071" s="199">
        <f>IF(AZ1071=4,G1071,0)</f>
        <v>0</v>
      </c>
      <c r="BE1071" s="199">
        <f>IF(AZ1071=5,G1071,0)</f>
        <v>0</v>
      </c>
      <c r="CA1071" s="226">
        <v>12</v>
      </c>
      <c r="CB1071" s="226">
        <v>0</v>
      </c>
    </row>
    <row r="1072" spans="1:80">
      <c r="A1072" s="235"/>
      <c r="B1072" s="236"/>
      <c r="C1072" s="627" t="s">
        <v>1319</v>
      </c>
      <c r="D1072" s="628"/>
      <c r="E1072" s="628"/>
      <c r="F1072" s="628"/>
      <c r="G1072" s="629"/>
      <c r="I1072" s="237"/>
      <c r="K1072" s="237"/>
      <c r="L1072" s="238" t="s">
        <v>1319</v>
      </c>
      <c r="O1072" s="226">
        <v>3</v>
      </c>
    </row>
    <row r="1073" spans="1:80">
      <c r="A1073" s="235"/>
      <c r="B1073" s="239"/>
      <c r="C1073" s="635" t="s">
        <v>1314</v>
      </c>
      <c r="D1073" s="636"/>
      <c r="E1073" s="240">
        <v>1</v>
      </c>
      <c r="F1073" s="241"/>
      <c r="G1073" s="242"/>
      <c r="H1073" s="243"/>
      <c r="I1073" s="237"/>
      <c r="J1073" s="244"/>
      <c r="K1073" s="237"/>
      <c r="M1073" s="238" t="s">
        <v>1314</v>
      </c>
      <c r="O1073" s="226"/>
    </row>
    <row r="1074" spans="1:80" ht="22.5">
      <c r="A1074" s="227">
        <v>271</v>
      </c>
      <c r="B1074" s="228" t="s">
        <v>1332</v>
      </c>
      <c r="C1074" s="229" t="s">
        <v>1333</v>
      </c>
      <c r="D1074" s="230" t="s">
        <v>1496</v>
      </c>
      <c r="E1074" s="231">
        <v>1</v>
      </c>
      <c r="F1074" s="231"/>
      <c r="G1074" s="232">
        <f>E1074*F1074</f>
        <v>0</v>
      </c>
      <c r="H1074" s="233">
        <v>0</v>
      </c>
      <c r="I1074" s="234">
        <f>E1074*H1074</f>
        <v>0</v>
      </c>
      <c r="J1074" s="233"/>
      <c r="K1074" s="234">
        <f>E1074*J1074</f>
        <v>0</v>
      </c>
      <c r="O1074" s="226">
        <v>2</v>
      </c>
      <c r="AA1074" s="199">
        <v>12</v>
      </c>
      <c r="AB1074" s="199">
        <v>0</v>
      </c>
      <c r="AC1074" s="199">
        <v>272</v>
      </c>
      <c r="AZ1074" s="199">
        <v>2</v>
      </c>
      <c r="BA1074" s="199">
        <f>IF(AZ1074=1,G1074,0)</f>
        <v>0</v>
      </c>
      <c r="BB1074" s="199">
        <f>IF(AZ1074=2,G1074,0)</f>
        <v>0</v>
      </c>
      <c r="BC1074" s="199">
        <f>IF(AZ1074=3,G1074,0)</f>
        <v>0</v>
      </c>
      <c r="BD1074" s="199">
        <f>IF(AZ1074=4,G1074,0)</f>
        <v>0</v>
      </c>
      <c r="BE1074" s="199">
        <f>IF(AZ1074=5,G1074,0)</f>
        <v>0</v>
      </c>
      <c r="CA1074" s="226">
        <v>12</v>
      </c>
      <c r="CB1074" s="226">
        <v>0</v>
      </c>
    </row>
    <row r="1075" spans="1:80">
      <c r="A1075" s="235"/>
      <c r="B1075" s="236"/>
      <c r="C1075" s="627" t="s">
        <v>1319</v>
      </c>
      <c r="D1075" s="628"/>
      <c r="E1075" s="628"/>
      <c r="F1075" s="628"/>
      <c r="G1075" s="629"/>
      <c r="I1075" s="237"/>
      <c r="K1075" s="237"/>
      <c r="L1075" s="238" t="s">
        <v>1319</v>
      </c>
      <c r="O1075" s="226">
        <v>3</v>
      </c>
    </row>
    <row r="1076" spans="1:80">
      <c r="A1076" s="235"/>
      <c r="B1076" s="239"/>
      <c r="C1076" s="635" t="s">
        <v>1314</v>
      </c>
      <c r="D1076" s="636"/>
      <c r="E1076" s="240">
        <v>1</v>
      </c>
      <c r="F1076" s="241"/>
      <c r="G1076" s="242"/>
      <c r="H1076" s="243"/>
      <c r="I1076" s="237"/>
      <c r="J1076" s="244"/>
      <c r="K1076" s="237"/>
      <c r="M1076" s="238" t="s">
        <v>1314</v>
      </c>
      <c r="O1076" s="226"/>
    </row>
    <row r="1077" spans="1:80" ht="22.5">
      <c r="A1077" s="227">
        <v>272</v>
      </c>
      <c r="B1077" s="228" t="s">
        <v>1334</v>
      </c>
      <c r="C1077" s="229" t="s">
        <v>1335</v>
      </c>
      <c r="D1077" s="230" t="s">
        <v>1496</v>
      </c>
      <c r="E1077" s="231">
        <v>1</v>
      </c>
      <c r="F1077" s="231"/>
      <c r="G1077" s="232">
        <f>E1077*F1077</f>
        <v>0</v>
      </c>
      <c r="H1077" s="233">
        <v>0</v>
      </c>
      <c r="I1077" s="234">
        <f>E1077*H1077</f>
        <v>0</v>
      </c>
      <c r="J1077" s="233"/>
      <c r="K1077" s="234">
        <f>E1077*J1077</f>
        <v>0</v>
      </c>
      <c r="O1077" s="226">
        <v>2</v>
      </c>
      <c r="AA1077" s="199">
        <v>12</v>
      </c>
      <c r="AB1077" s="199">
        <v>0</v>
      </c>
      <c r="AC1077" s="199">
        <v>273</v>
      </c>
      <c r="AZ1077" s="199">
        <v>2</v>
      </c>
      <c r="BA1077" s="199">
        <f>IF(AZ1077=1,G1077,0)</f>
        <v>0</v>
      </c>
      <c r="BB1077" s="199">
        <f>IF(AZ1077=2,G1077,0)</f>
        <v>0</v>
      </c>
      <c r="BC1077" s="199">
        <f>IF(AZ1077=3,G1077,0)</f>
        <v>0</v>
      </c>
      <c r="BD1077" s="199">
        <f>IF(AZ1077=4,G1077,0)</f>
        <v>0</v>
      </c>
      <c r="BE1077" s="199">
        <f>IF(AZ1077=5,G1077,0)</f>
        <v>0</v>
      </c>
      <c r="CA1077" s="226">
        <v>12</v>
      </c>
      <c r="CB1077" s="226">
        <v>0</v>
      </c>
    </row>
    <row r="1078" spans="1:80">
      <c r="A1078" s="235"/>
      <c r="B1078" s="236"/>
      <c r="C1078" s="627" t="s">
        <v>1319</v>
      </c>
      <c r="D1078" s="628"/>
      <c r="E1078" s="628"/>
      <c r="F1078" s="628"/>
      <c r="G1078" s="629"/>
      <c r="I1078" s="237"/>
      <c r="K1078" s="237"/>
      <c r="L1078" s="238" t="s">
        <v>1319</v>
      </c>
      <c r="O1078" s="226">
        <v>3</v>
      </c>
    </row>
    <row r="1079" spans="1:80">
      <c r="A1079" s="235"/>
      <c r="B1079" s="239"/>
      <c r="C1079" s="635" t="s">
        <v>1314</v>
      </c>
      <c r="D1079" s="636"/>
      <c r="E1079" s="240">
        <v>1</v>
      </c>
      <c r="F1079" s="241"/>
      <c r="G1079" s="242"/>
      <c r="H1079" s="243"/>
      <c r="I1079" s="237"/>
      <c r="J1079" s="244"/>
      <c r="K1079" s="237"/>
      <c r="M1079" s="238" t="s">
        <v>1314</v>
      </c>
      <c r="O1079" s="226"/>
    </row>
    <row r="1080" spans="1:80" ht="22.5">
      <c r="A1080" s="227">
        <v>273</v>
      </c>
      <c r="B1080" s="228" t="s">
        <v>1336</v>
      </c>
      <c r="C1080" s="229" t="s">
        <v>1337</v>
      </c>
      <c r="D1080" s="230" t="s">
        <v>1496</v>
      </c>
      <c r="E1080" s="231">
        <v>1</v>
      </c>
      <c r="F1080" s="231"/>
      <c r="G1080" s="232">
        <f>E1080*F1080</f>
        <v>0</v>
      </c>
      <c r="H1080" s="233">
        <v>0</v>
      </c>
      <c r="I1080" s="234">
        <f>E1080*H1080</f>
        <v>0</v>
      </c>
      <c r="J1080" s="233"/>
      <c r="K1080" s="234">
        <f>E1080*J1080</f>
        <v>0</v>
      </c>
      <c r="O1080" s="226">
        <v>2</v>
      </c>
      <c r="AA1080" s="199">
        <v>12</v>
      </c>
      <c r="AB1080" s="199">
        <v>0</v>
      </c>
      <c r="AC1080" s="199">
        <v>274</v>
      </c>
      <c r="AZ1080" s="199">
        <v>2</v>
      </c>
      <c r="BA1080" s="199">
        <f>IF(AZ1080=1,G1080,0)</f>
        <v>0</v>
      </c>
      <c r="BB1080" s="199">
        <f>IF(AZ1080=2,G1080,0)</f>
        <v>0</v>
      </c>
      <c r="BC1080" s="199">
        <f>IF(AZ1080=3,G1080,0)</f>
        <v>0</v>
      </c>
      <c r="BD1080" s="199">
        <f>IF(AZ1080=4,G1080,0)</f>
        <v>0</v>
      </c>
      <c r="BE1080" s="199">
        <f>IF(AZ1080=5,G1080,0)</f>
        <v>0</v>
      </c>
      <c r="CA1080" s="226">
        <v>12</v>
      </c>
      <c r="CB1080" s="226">
        <v>0</v>
      </c>
    </row>
    <row r="1081" spans="1:80">
      <c r="A1081" s="235"/>
      <c r="B1081" s="236"/>
      <c r="C1081" s="627" t="s">
        <v>1319</v>
      </c>
      <c r="D1081" s="628"/>
      <c r="E1081" s="628"/>
      <c r="F1081" s="628"/>
      <c r="G1081" s="629"/>
      <c r="I1081" s="237"/>
      <c r="K1081" s="237"/>
      <c r="L1081" s="238" t="s">
        <v>1319</v>
      </c>
      <c r="O1081" s="226">
        <v>3</v>
      </c>
    </row>
    <row r="1082" spans="1:80">
      <c r="A1082" s="235"/>
      <c r="B1082" s="239"/>
      <c r="C1082" s="635" t="s">
        <v>1314</v>
      </c>
      <c r="D1082" s="636"/>
      <c r="E1082" s="240">
        <v>1</v>
      </c>
      <c r="F1082" s="241"/>
      <c r="G1082" s="242"/>
      <c r="H1082" s="243"/>
      <c r="I1082" s="237"/>
      <c r="J1082" s="244"/>
      <c r="K1082" s="237"/>
      <c r="M1082" s="238" t="s">
        <v>1314</v>
      </c>
      <c r="O1082" s="226"/>
    </row>
    <row r="1083" spans="1:80" ht="22.5">
      <c r="A1083" s="227">
        <v>274</v>
      </c>
      <c r="B1083" s="228" t="s">
        <v>1338</v>
      </c>
      <c r="C1083" s="229" t="s">
        <v>1339</v>
      </c>
      <c r="D1083" s="230" t="s">
        <v>1496</v>
      </c>
      <c r="E1083" s="231">
        <v>1</v>
      </c>
      <c r="F1083" s="231"/>
      <c r="G1083" s="232">
        <f>E1083*F1083</f>
        <v>0</v>
      </c>
      <c r="H1083" s="233">
        <v>0</v>
      </c>
      <c r="I1083" s="234">
        <f>E1083*H1083</f>
        <v>0</v>
      </c>
      <c r="J1083" s="233"/>
      <c r="K1083" s="234">
        <f>E1083*J1083</f>
        <v>0</v>
      </c>
      <c r="O1083" s="226">
        <v>2</v>
      </c>
      <c r="AA1083" s="199">
        <v>12</v>
      </c>
      <c r="AB1083" s="199">
        <v>0</v>
      </c>
      <c r="AC1083" s="199">
        <v>275</v>
      </c>
      <c r="AZ1083" s="199">
        <v>2</v>
      </c>
      <c r="BA1083" s="199">
        <f>IF(AZ1083=1,G1083,0)</f>
        <v>0</v>
      </c>
      <c r="BB1083" s="199">
        <f>IF(AZ1083=2,G1083,0)</f>
        <v>0</v>
      </c>
      <c r="BC1083" s="199">
        <f>IF(AZ1083=3,G1083,0)</f>
        <v>0</v>
      </c>
      <c r="BD1083" s="199">
        <f>IF(AZ1083=4,G1083,0)</f>
        <v>0</v>
      </c>
      <c r="BE1083" s="199">
        <f>IF(AZ1083=5,G1083,0)</f>
        <v>0</v>
      </c>
      <c r="CA1083" s="226">
        <v>12</v>
      </c>
      <c r="CB1083" s="226">
        <v>0</v>
      </c>
    </row>
    <row r="1084" spans="1:80">
      <c r="A1084" s="235"/>
      <c r="B1084" s="236"/>
      <c r="C1084" s="627" t="s">
        <v>1313</v>
      </c>
      <c r="D1084" s="628"/>
      <c r="E1084" s="628"/>
      <c r="F1084" s="628"/>
      <c r="G1084" s="629"/>
      <c r="I1084" s="237"/>
      <c r="K1084" s="237"/>
      <c r="L1084" s="238" t="s">
        <v>1313</v>
      </c>
      <c r="O1084" s="226">
        <v>3</v>
      </c>
    </row>
    <row r="1085" spans="1:80">
      <c r="A1085" s="235"/>
      <c r="B1085" s="239"/>
      <c r="C1085" s="635" t="s">
        <v>1314</v>
      </c>
      <c r="D1085" s="636"/>
      <c r="E1085" s="240">
        <v>1</v>
      </c>
      <c r="F1085" s="241"/>
      <c r="G1085" s="242"/>
      <c r="H1085" s="243"/>
      <c r="I1085" s="237"/>
      <c r="J1085" s="244"/>
      <c r="K1085" s="237"/>
      <c r="M1085" s="238" t="s">
        <v>1314</v>
      </c>
      <c r="O1085" s="226"/>
    </row>
    <row r="1086" spans="1:80" ht="22.5">
      <c r="A1086" s="227">
        <v>275</v>
      </c>
      <c r="B1086" s="228" t="s">
        <v>1340</v>
      </c>
      <c r="C1086" s="229" t="s">
        <v>1341</v>
      </c>
      <c r="D1086" s="230" t="s">
        <v>1496</v>
      </c>
      <c r="E1086" s="231">
        <v>1</v>
      </c>
      <c r="F1086" s="231"/>
      <c r="G1086" s="232">
        <f>E1086*F1086</f>
        <v>0</v>
      </c>
      <c r="H1086" s="233">
        <v>0</v>
      </c>
      <c r="I1086" s="234">
        <f>E1086*H1086</f>
        <v>0</v>
      </c>
      <c r="J1086" s="233"/>
      <c r="K1086" s="234">
        <f>E1086*J1086</f>
        <v>0</v>
      </c>
      <c r="O1086" s="226">
        <v>2</v>
      </c>
      <c r="AA1086" s="199">
        <v>12</v>
      </c>
      <c r="AB1086" s="199">
        <v>0</v>
      </c>
      <c r="AC1086" s="199">
        <v>276</v>
      </c>
      <c r="AZ1086" s="199">
        <v>2</v>
      </c>
      <c r="BA1086" s="199">
        <f>IF(AZ1086=1,G1086,0)</f>
        <v>0</v>
      </c>
      <c r="BB1086" s="199">
        <f>IF(AZ1086=2,G1086,0)</f>
        <v>0</v>
      </c>
      <c r="BC1086" s="199">
        <f>IF(AZ1086=3,G1086,0)</f>
        <v>0</v>
      </c>
      <c r="BD1086" s="199">
        <f>IF(AZ1086=4,G1086,0)</f>
        <v>0</v>
      </c>
      <c r="BE1086" s="199">
        <f>IF(AZ1086=5,G1086,0)</f>
        <v>0</v>
      </c>
      <c r="CA1086" s="226">
        <v>12</v>
      </c>
      <c r="CB1086" s="226">
        <v>0</v>
      </c>
    </row>
    <row r="1087" spans="1:80">
      <c r="A1087" s="235"/>
      <c r="B1087" s="236"/>
      <c r="C1087" s="627" t="s">
        <v>1313</v>
      </c>
      <c r="D1087" s="628"/>
      <c r="E1087" s="628"/>
      <c r="F1087" s="628"/>
      <c r="G1087" s="629"/>
      <c r="I1087" s="237"/>
      <c r="K1087" s="237"/>
      <c r="L1087" s="238" t="s">
        <v>1313</v>
      </c>
      <c r="O1087" s="226">
        <v>3</v>
      </c>
    </row>
    <row r="1088" spans="1:80">
      <c r="A1088" s="235"/>
      <c r="B1088" s="239"/>
      <c r="C1088" s="635" t="s">
        <v>1314</v>
      </c>
      <c r="D1088" s="636"/>
      <c r="E1088" s="240">
        <v>1</v>
      </c>
      <c r="F1088" s="241"/>
      <c r="G1088" s="242"/>
      <c r="H1088" s="243"/>
      <c r="I1088" s="237"/>
      <c r="J1088" s="244"/>
      <c r="K1088" s="237"/>
      <c r="M1088" s="238" t="s">
        <v>1314</v>
      </c>
      <c r="O1088" s="226"/>
    </row>
    <row r="1089" spans="1:80" ht="22.5">
      <c r="A1089" s="227">
        <v>276</v>
      </c>
      <c r="B1089" s="228" t="s">
        <v>1342</v>
      </c>
      <c r="C1089" s="229" t="s">
        <v>2840</v>
      </c>
      <c r="D1089" s="230" t="s">
        <v>1496</v>
      </c>
      <c r="E1089" s="231">
        <v>1</v>
      </c>
      <c r="F1089" s="231"/>
      <c r="G1089" s="232">
        <f>E1089*F1089</f>
        <v>0</v>
      </c>
      <c r="H1089" s="233">
        <v>0</v>
      </c>
      <c r="I1089" s="234">
        <f>E1089*H1089</f>
        <v>0</v>
      </c>
      <c r="J1089" s="233"/>
      <c r="K1089" s="234">
        <f>E1089*J1089</f>
        <v>0</v>
      </c>
      <c r="O1089" s="226">
        <v>2</v>
      </c>
      <c r="AA1089" s="199">
        <v>12</v>
      </c>
      <c r="AB1089" s="199">
        <v>0</v>
      </c>
      <c r="AC1089" s="199">
        <v>277</v>
      </c>
      <c r="AZ1089" s="199">
        <v>2</v>
      </c>
      <c r="BA1089" s="199">
        <f>IF(AZ1089=1,G1089,0)</f>
        <v>0</v>
      </c>
      <c r="BB1089" s="199">
        <f>IF(AZ1089=2,G1089,0)</f>
        <v>0</v>
      </c>
      <c r="BC1089" s="199">
        <f>IF(AZ1089=3,G1089,0)</f>
        <v>0</v>
      </c>
      <c r="BD1089" s="199">
        <f>IF(AZ1089=4,G1089,0)</f>
        <v>0</v>
      </c>
      <c r="BE1089" s="199">
        <f>IF(AZ1089=5,G1089,0)</f>
        <v>0</v>
      </c>
      <c r="CA1089" s="226">
        <v>12</v>
      </c>
      <c r="CB1089" s="226">
        <v>0</v>
      </c>
    </row>
    <row r="1090" spans="1:80">
      <c r="A1090" s="235"/>
      <c r="B1090" s="236"/>
      <c r="C1090" s="627" t="s">
        <v>1319</v>
      </c>
      <c r="D1090" s="628"/>
      <c r="E1090" s="628"/>
      <c r="F1090" s="628"/>
      <c r="G1090" s="629"/>
      <c r="I1090" s="237"/>
      <c r="K1090" s="237"/>
      <c r="L1090" s="238" t="s">
        <v>1319</v>
      </c>
      <c r="O1090" s="226">
        <v>3</v>
      </c>
    </row>
    <row r="1091" spans="1:80">
      <c r="A1091" s="235"/>
      <c r="B1091" s="239"/>
      <c r="C1091" s="635" t="s">
        <v>1314</v>
      </c>
      <c r="D1091" s="636"/>
      <c r="E1091" s="240">
        <v>1</v>
      </c>
      <c r="F1091" s="241"/>
      <c r="G1091" s="242"/>
      <c r="H1091" s="243"/>
      <c r="I1091" s="237"/>
      <c r="J1091" s="244"/>
      <c r="K1091" s="237"/>
      <c r="M1091" s="238" t="s">
        <v>1314</v>
      </c>
      <c r="O1091" s="226"/>
    </row>
    <row r="1092" spans="1:80" ht="22.5">
      <c r="A1092" s="227">
        <v>277</v>
      </c>
      <c r="B1092" s="228" t="s">
        <v>1343</v>
      </c>
      <c r="C1092" s="229" t="s">
        <v>2841</v>
      </c>
      <c r="D1092" s="230" t="s">
        <v>1496</v>
      </c>
      <c r="E1092" s="231">
        <v>1</v>
      </c>
      <c r="F1092" s="231"/>
      <c r="G1092" s="232">
        <f>E1092*F1092</f>
        <v>0</v>
      </c>
      <c r="H1092" s="233">
        <v>0</v>
      </c>
      <c r="I1092" s="234">
        <f>E1092*H1092</f>
        <v>0</v>
      </c>
      <c r="J1092" s="233"/>
      <c r="K1092" s="234">
        <f>E1092*J1092</f>
        <v>0</v>
      </c>
      <c r="O1092" s="226">
        <v>2</v>
      </c>
      <c r="AA1092" s="199">
        <v>12</v>
      </c>
      <c r="AB1092" s="199">
        <v>0</v>
      </c>
      <c r="AC1092" s="199">
        <v>278</v>
      </c>
      <c r="AZ1092" s="199">
        <v>2</v>
      </c>
      <c r="BA1092" s="199">
        <f>IF(AZ1092=1,G1092,0)</f>
        <v>0</v>
      </c>
      <c r="BB1092" s="199">
        <f>IF(AZ1092=2,G1092,0)</f>
        <v>0</v>
      </c>
      <c r="BC1092" s="199">
        <f>IF(AZ1092=3,G1092,0)</f>
        <v>0</v>
      </c>
      <c r="BD1092" s="199">
        <f>IF(AZ1092=4,G1092,0)</f>
        <v>0</v>
      </c>
      <c r="BE1092" s="199">
        <f>IF(AZ1092=5,G1092,0)</f>
        <v>0</v>
      </c>
      <c r="CA1092" s="226">
        <v>12</v>
      </c>
      <c r="CB1092" s="226">
        <v>0</v>
      </c>
    </row>
    <row r="1093" spans="1:80">
      <c r="A1093" s="235"/>
      <c r="B1093" s="236"/>
      <c r="C1093" s="627" t="s">
        <v>1319</v>
      </c>
      <c r="D1093" s="628"/>
      <c r="E1093" s="628"/>
      <c r="F1093" s="628"/>
      <c r="G1093" s="629"/>
      <c r="I1093" s="237"/>
      <c r="K1093" s="237"/>
      <c r="L1093" s="238" t="s">
        <v>1319</v>
      </c>
      <c r="O1093" s="226">
        <v>3</v>
      </c>
    </row>
    <row r="1094" spans="1:80">
      <c r="A1094" s="235"/>
      <c r="B1094" s="239"/>
      <c r="C1094" s="635" t="s">
        <v>1314</v>
      </c>
      <c r="D1094" s="636"/>
      <c r="E1094" s="240">
        <v>1</v>
      </c>
      <c r="F1094" s="241"/>
      <c r="G1094" s="242"/>
      <c r="H1094" s="243"/>
      <c r="I1094" s="237"/>
      <c r="J1094" s="244"/>
      <c r="K1094" s="237"/>
      <c r="M1094" s="238" t="s">
        <v>1314</v>
      </c>
      <c r="O1094" s="226"/>
    </row>
    <row r="1095" spans="1:80" ht="22.5">
      <c r="A1095" s="227">
        <v>278</v>
      </c>
      <c r="B1095" s="228" t="s">
        <v>1344</v>
      </c>
      <c r="C1095" s="229" t="s">
        <v>2842</v>
      </c>
      <c r="D1095" s="230" t="s">
        <v>1496</v>
      </c>
      <c r="E1095" s="231">
        <v>1</v>
      </c>
      <c r="F1095" s="231"/>
      <c r="G1095" s="232">
        <f>E1095*F1095</f>
        <v>0</v>
      </c>
      <c r="H1095" s="233">
        <v>0</v>
      </c>
      <c r="I1095" s="234">
        <f>E1095*H1095</f>
        <v>0</v>
      </c>
      <c r="J1095" s="233"/>
      <c r="K1095" s="234">
        <f>E1095*J1095</f>
        <v>0</v>
      </c>
      <c r="O1095" s="226">
        <v>2</v>
      </c>
      <c r="AA1095" s="199">
        <v>12</v>
      </c>
      <c r="AB1095" s="199">
        <v>0</v>
      </c>
      <c r="AC1095" s="199">
        <v>279</v>
      </c>
      <c r="AZ1095" s="199">
        <v>2</v>
      </c>
      <c r="BA1095" s="199">
        <f>IF(AZ1095=1,G1095,0)</f>
        <v>0</v>
      </c>
      <c r="BB1095" s="199">
        <f>IF(AZ1095=2,G1095,0)</f>
        <v>0</v>
      </c>
      <c r="BC1095" s="199">
        <f>IF(AZ1095=3,G1095,0)</f>
        <v>0</v>
      </c>
      <c r="BD1095" s="199">
        <f>IF(AZ1095=4,G1095,0)</f>
        <v>0</v>
      </c>
      <c r="BE1095" s="199">
        <f>IF(AZ1095=5,G1095,0)</f>
        <v>0</v>
      </c>
      <c r="CA1095" s="226">
        <v>12</v>
      </c>
      <c r="CB1095" s="226">
        <v>0</v>
      </c>
    </row>
    <row r="1096" spans="1:80">
      <c r="A1096" s="235"/>
      <c r="B1096" s="236"/>
      <c r="C1096" s="627" t="s">
        <v>1319</v>
      </c>
      <c r="D1096" s="628"/>
      <c r="E1096" s="628"/>
      <c r="F1096" s="628"/>
      <c r="G1096" s="629"/>
      <c r="I1096" s="237"/>
      <c r="K1096" s="237"/>
      <c r="L1096" s="238" t="s">
        <v>1319</v>
      </c>
      <c r="O1096" s="226">
        <v>3</v>
      </c>
    </row>
    <row r="1097" spans="1:80">
      <c r="A1097" s="235"/>
      <c r="B1097" s="239"/>
      <c r="C1097" s="635" t="s">
        <v>1314</v>
      </c>
      <c r="D1097" s="636"/>
      <c r="E1097" s="240">
        <v>1</v>
      </c>
      <c r="F1097" s="241"/>
      <c r="G1097" s="242"/>
      <c r="H1097" s="243"/>
      <c r="I1097" s="237"/>
      <c r="J1097" s="244"/>
      <c r="K1097" s="237"/>
      <c r="M1097" s="238" t="s">
        <v>1314</v>
      </c>
      <c r="O1097" s="226"/>
    </row>
    <row r="1098" spans="1:80" ht="22.5">
      <c r="A1098" s="227">
        <v>279</v>
      </c>
      <c r="B1098" s="228" t="s">
        <v>3203</v>
      </c>
      <c r="C1098" s="229" t="s">
        <v>2843</v>
      </c>
      <c r="D1098" s="230" t="s">
        <v>1496</v>
      </c>
      <c r="E1098" s="231">
        <v>1</v>
      </c>
      <c r="F1098" s="231"/>
      <c r="G1098" s="232">
        <f>E1098*F1098</f>
        <v>0</v>
      </c>
      <c r="H1098" s="233">
        <v>0</v>
      </c>
      <c r="I1098" s="234">
        <f>E1098*H1098</f>
        <v>0</v>
      </c>
      <c r="J1098" s="233"/>
      <c r="K1098" s="234">
        <f>E1098*J1098</f>
        <v>0</v>
      </c>
      <c r="O1098" s="226">
        <v>2</v>
      </c>
      <c r="AA1098" s="199">
        <v>12</v>
      </c>
      <c r="AB1098" s="199">
        <v>0</v>
      </c>
      <c r="AC1098" s="199">
        <v>280</v>
      </c>
      <c r="AZ1098" s="199">
        <v>2</v>
      </c>
      <c r="BA1098" s="199">
        <f>IF(AZ1098=1,G1098,0)</f>
        <v>0</v>
      </c>
      <c r="BB1098" s="199">
        <f>IF(AZ1098=2,G1098,0)</f>
        <v>0</v>
      </c>
      <c r="BC1098" s="199">
        <f>IF(AZ1098=3,G1098,0)</f>
        <v>0</v>
      </c>
      <c r="BD1098" s="199">
        <f>IF(AZ1098=4,G1098,0)</f>
        <v>0</v>
      </c>
      <c r="BE1098" s="199">
        <f>IF(AZ1098=5,G1098,0)</f>
        <v>0</v>
      </c>
      <c r="CA1098" s="226">
        <v>12</v>
      </c>
      <c r="CB1098" s="226">
        <v>0</v>
      </c>
    </row>
    <row r="1099" spans="1:80">
      <c r="A1099" s="235"/>
      <c r="B1099" s="236"/>
      <c r="C1099" s="627" t="s">
        <v>1319</v>
      </c>
      <c r="D1099" s="628"/>
      <c r="E1099" s="628"/>
      <c r="F1099" s="628"/>
      <c r="G1099" s="629"/>
      <c r="I1099" s="237"/>
      <c r="K1099" s="237"/>
      <c r="L1099" s="238" t="s">
        <v>1319</v>
      </c>
      <c r="O1099" s="226">
        <v>3</v>
      </c>
    </row>
    <row r="1100" spans="1:80">
      <c r="A1100" s="235"/>
      <c r="B1100" s="239"/>
      <c r="C1100" s="635" t="s">
        <v>1314</v>
      </c>
      <c r="D1100" s="636"/>
      <c r="E1100" s="240">
        <v>1</v>
      </c>
      <c r="F1100" s="241"/>
      <c r="G1100" s="242"/>
      <c r="H1100" s="243"/>
      <c r="I1100" s="237"/>
      <c r="J1100" s="244"/>
      <c r="K1100" s="237"/>
      <c r="M1100" s="238" t="s">
        <v>1314</v>
      </c>
      <c r="O1100" s="226"/>
    </row>
    <row r="1101" spans="1:80" ht="22.5">
      <c r="A1101" s="227">
        <v>280</v>
      </c>
      <c r="B1101" s="228" t="s">
        <v>3204</v>
      </c>
      <c r="C1101" s="229" t="s">
        <v>2844</v>
      </c>
      <c r="D1101" s="230" t="s">
        <v>1496</v>
      </c>
      <c r="E1101" s="231">
        <v>1</v>
      </c>
      <c r="F1101" s="231"/>
      <c r="G1101" s="232">
        <f>E1101*F1101</f>
        <v>0</v>
      </c>
      <c r="H1101" s="233">
        <v>0</v>
      </c>
      <c r="I1101" s="234">
        <f>E1101*H1101</f>
        <v>0</v>
      </c>
      <c r="J1101" s="233"/>
      <c r="K1101" s="234">
        <f>E1101*J1101</f>
        <v>0</v>
      </c>
      <c r="O1101" s="226">
        <v>2</v>
      </c>
      <c r="AA1101" s="199">
        <v>12</v>
      </c>
      <c r="AB1101" s="199">
        <v>0</v>
      </c>
      <c r="AC1101" s="199">
        <v>281</v>
      </c>
      <c r="AZ1101" s="199">
        <v>2</v>
      </c>
      <c r="BA1101" s="199">
        <f>IF(AZ1101=1,G1101,0)</f>
        <v>0</v>
      </c>
      <c r="BB1101" s="199">
        <f>IF(AZ1101=2,G1101,0)</f>
        <v>0</v>
      </c>
      <c r="BC1101" s="199">
        <f>IF(AZ1101=3,G1101,0)</f>
        <v>0</v>
      </c>
      <c r="BD1101" s="199">
        <f>IF(AZ1101=4,G1101,0)</f>
        <v>0</v>
      </c>
      <c r="BE1101" s="199">
        <f>IF(AZ1101=5,G1101,0)</f>
        <v>0</v>
      </c>
      <c r="CA1101" s="226">
        <v>12</v>
      </c>
      <c r="CB1101" s="226">
        <v>0</v>
      </c>
    </row>
    <row r="1102" spans="1:80">
      <c r="A1102" s="235"/>
      <c r="B1102" s="236"/>
      <c r="C1102" s="627" t="s">
        <v>1319</v>
      </c>
      <c r="D1102" s="628"/>
      <c r="E1102" s="628"/>
      <c r="F1102" s="628"/>
      <c r="G1102" s="629"/>
      <c r="I1102" s="237"/>
      <c r="K1102" s="237"/>
      <c r="L1102" s="238" t="s">
        <v>1319</v>
      </c>
      <c r="O1102" s="226">
        <v>3</v>
      </c>
    </row>
    <row r="1103" spans="1:80">
      <c r="A1103" s="235"/>
      <c r="B1103" s="239"/>
      <c r="C1103" s="635" t="s">
        <v>1314</v>
      </c>
      <c r="D1103" s="636"/>
      <c r="E1103" s="240">
        <v>1</v>
      </c>
      <c r="F1103" s="241"/>
      <c r="G1103" s="242"/>
      <c r="H1103" s="243"/>
      <c r="I1103" s="237"/>
      <c r="J1103" s="244"/>
      <c r="K1103" s="237"/>
      <c r="M1103" s="238" t="s">
        <v>1314</v>
      </c>
      <c r="O1103" s="226"/>
    </row>
    <row r="1104" spans="1:80" ht="22.5">
      <c r="A1104" s="227">
        <v>281</v>
      </c>
      <c r="B1104" s="228" t="s">
        <v>3205</v>
      </c>
      <c r="C1104" s="229" t="s">
        <v>2845</v>
      </c>
      <c r="D1104" s="230" t="s">
        <v>1496</v>
      </c>
      <c r="E1104" s="231">
        <v>1</v>
      </c>
      <c r="F1104" s="231"/>
      <c r="G1104" s="232">
        <f>E1104*F1104</f>
        <v>0</v>
      </c>
      <c r="H1104" s="233">
        <v>0</v>
      </c>
      <c r="I1104" s="234">
        <f>E1104*H1104</f>
        <v>0</v>
      </c>
      <c r="J1104" s="233"/>
      <c r="K1104" s="234">
        <f>E1104*J1104</f>
        <v>0</v>
      </c>
      <c r="O1104" s="226">
        <v>2</v>
      </c>
      <c r="AA1104" s="199">
        <v>12</v>
      </c>
      <c r="AB1104" s="199">
        <v>0</v>
      </c>
      <c r="AC1104" s="199">
        <v>282</v>
      </c>
      <c r="AZ1104" s="199">
        <v>2</v>
      </c>
      <c r="BA1104" s="199">
        <f>IF(AZ1104=1,G1104,0)</f>
        <v>0</v>
      </c>
      <c r="BB1104" s="199">
        <f>IF(AZ1104=2,G1104,0)</f>
        <v>0</v>
      </c>
      <c r="BC1104" s="199">
        <f>IF(AZ1104=3,G1104,0)</f>
        <v>0</v>
      </c>
      <c r="BD1104" s="199">
        <f>IF(AZ1104=4,G1104,0)</f>
        <v>0</v>
      </c>
      <c r="BE1104" s="199">
        <f>IF(AZ1104=5,G1104,0)</f>
        <v>0</v>
      </c>
      <c r="CA1104" s="226">
        <v>12</v>
      </c>
      <c r="CB1104" s="226">
        <v>0</v>
      </c>
    </row>
    <row r="1105" spans="1:80">
      <c r="A1105" s="235"/>
      <c r="B1105" s="236"/>
      <c r="C1105" s="627" t="s">
        <v>1319</v>
      </c>
      <c r="D1105" s="628"/>
      <c r="E1105" s="628"/>
      <c r="F1105" s="628"/>
      <c r="G1105" s="629"/>
      <c r="I1105" s="237"/>
      <c r="K1105" s="237"/>
      <c r="L1105" s="238" t="s">
        <v>1319</v>
      </c>
      <c r="O1105" s="226">
        <v>3</v>
      </c>
    </row>
    <row r="1106" spans="1:80">
      <c r="A1106" s="235"/>
      <c r="B1106" s="239"/>
      <c r="C1106" s="635" t="s">
        <v>1314</v>
      </c>
      <c r="D1106" s="636"/>
      <c r="E1106" s="240">
        <v>1</v>
      </c>
      <c r="F1106" s="241"/>
      <c r="G1106" s="242"/>
      <c r="H1106" s="243"/>
      <c r="I1106" s="237"/>
      <c r="J1106" s="244"/>
      <c r="K1106" s="237"/>
      <c r="M1106" s="238" t="s">
        <v>1314</v>
      </c>
      <c r="O1106" s="226"/>
    </row>
    <row r="1107" spans="1:80" ht="22.5">
      <c r="A1107" s="227">
        <v>282</v>
      </c>
      <c r="B1107" s="228" t="s">
        <v>3206</v>
      </c>
      <c r="C1107" s="229" t="s">
        <v>2846</v>
      </c>
      <c r="D1107" s="230" t="s">
        <v>1496</v>
      </c>
      <c r="E1107" s="231">
        <v>1</v>
      </c>
      <c r="F1107" s="231"/>
      <c r="G1107" s="232">
        <f>E1107*F1107</f>
        <v>0</v>
      </c>
      <c r="H1107" s="233">
        <v>0</v>
      </c>
      <c r="I1107" s="234">
        <f>E1107*H1107</f>
        <v>0</v>
      </c>
      <c r="J1107" s="233"/>
      <c r="K1107" s="234">
        <f>E1107*J1107</f>
        <v>0</v>
      </c>
      <c r="O1107" s="226">
        <v>2</v>
      </c>
      <c r="AA1107" s="199">
        <v>12</v>
      </c>
      <c r="AB1107" s="199">
        <v>0</v>
      </c>
      <c r="AC1107" s="199">
        <v>283</v>
      </c>
      <c r="AZ1107" s="199">
        <v>2</v>
      </c>
      <c r="BA1107" s="199">
        <f>IF(AZ1107=1,G1107,0)</f>
        <v>0</v>
      </c>
      <c r="BB1107" s="199">
        <f>IF(AZ1107=2,G1107,0)</f>
        <v>0</v>
      </c>
      <c r="BC1107" s="199">
        <f>IF(AZ1107=3,G1107,0)</f>
        <v>0</v>
      </c>
      <c r="BD1107" s="199">
        <f>IF(AZ1107=4,G1107,0)</f>
        <v>0</v>
      </c>
      <c r="BE1107" s="199">
        <f>IF(AZ1107=5,G1107,0)</f>
        <v>0</v>
      </c>
      <c r="CA1107" s="226">
        <v>12</v>
      </c>
      <c r="CB1107" s="226">
        <v>0</v>
      </c>
    </row>
    <row r="1108" spans="1:80">
      <c r="A1108" s="235"/>
      <c r="B1108" s="236"/>
      <c r="C1108" s="627" t="s">
        <v>1319</v>
      </c>
      <c r="D1108" s="628"/>
      <c r="E1108" s="628"/>
      <c r="F1108" s="628"/>
      <c r="G1108" s="629"/>
      <c r="I1108" s="237"/>
      <c r="K1108" s="237"/>
      <c r="L1108" s="238" t="s">
        <v>1319</v>
      </c>
      <c r="O1108" s="226">
        <v>3</v>
      </c>
    </row>
    <row r="1109" spans="1:80">
      <c r="A1109" s="235"/>
      <c r="B1109" s="239"/>
      <c r="C1109" s="635" t="s">
        <v>1314</v>
      </c>
      <c r="D1109" s="636"/>
      <c r="E1109" s="240">
        <v>1</v>
      </c>
      <c r="F1109" s="241"/>
      <c r="G1109" s="242"/>
      <c r="H1109" s="243"/>
      <c r="I1109" s="237"/>
      <c r="J1109" s="244"/>
      <c r="K1109" s="237"/>
      <c r="M1109" s="238" t="s">
        <v>1314</v>
      </c>
      <c r="O1109" s="226"/>
    </row>
    <row r="1110" spans="1:80" ht="22.5">
      <c r="A1110" s="227">
        <v>283</v>
      </c>
      <c r="B1110" s="228" t="s">
        <v>3207</v>
      </c>
      <c r="C1110" s="229" t="s">
        <v>2847</v>
      </c>
      <c r="D1110" s="230" t="s">
        <v>1496</v>
      </c>
      <c r="E1110" s="231">
        <v>1</v>
      </c>
      <c r="F1110" s="231"/>
      <c r="G1110" s="232">
        <f>E1110*F1110</f>
        <v>0</v>
      </c>
      <c r="H1110" s="233">
        <v>0</v>
      </c>
      <c r="I1110" s="234">
        <f>E1110*H1110</f>
        <v>0</v>
      </c>
      <c r="J1110" s="233"/>
      <c r="K1110" s="234">
        <f>E1110*J1110</f>
        <v>0</v>
      </c>
      <c r="O1110" s="226">
        <v>2</v>
      </c>
      <c r="AA1110" s="199">
        <v>12</v>
      </c>
      <c r="AB1110" s="199">
        <v>0</v>
      </c>
      <c r="AC1110" s="199">
        <v>284</v>
      </c>
      <c r="AZ1110" s="199">
        <v>2</v>
      </c>
      <c r="BA1110" s="199">
        <f>IF(AZ1110=1,G1110,0)</f>
        <v>0</v>
      </c>
      <c r="BB1110" s="199">
        <f>IF(AZ1110=2,G1110,0)</f>
        <v>0</v>
      </c>
      <c r="BC1110" s="199">
        <f>IF(AZ1110=3,G1110,0)</f>
        <v>0</v>
      </c>
      <c r="BD1110" s="199">
        <f>IF(AZ1110=4,G1110,0)</f>
        <v>0</v>
      </c>
      <c r="BE1110" s="199">
        <f>IF(AZ1110=5,G1110,0)</f>
        <v>0</v>
      </c>
      <c r="CA1110" s="226">
        <v>12</v>
      </c>
      <c r="CB1110" s="226">
        <v>0</v>
      </c>
    </row>
    <row r="1111" spans="1:80">
      <c r="A1111" s="235"/>
      <c r="B1111" s="236"/>
      <c r="C1111" s="627" t="s">
        <v>1319</v>
      </c>
      <c r="D1111" s="628"/>
      <c r="E1111" s="628"/>
      <c r="F1111" s="628"/>
      <c r="G1111" s="629"/>
      <c r="I1111" s="237"/>
      <c r="K1111" s="237"/>
      <c r="L1111" s="238" t="s">
        <v>1319</v>
      </c>
      <c r="O1111" s="226">
        <v>3</v>
      </c>
    </row>
    <row r="1112" spans="1:80">
      <c r="A1112" s="235"/>
      <c r="B1112" s="239"/>
      <c r="C1112" s="635" t="s">
        <v>1314</v>
      </c>
      <c r="D1112" s="636"/>
      <c r="E1112" s="240">
        <v>1</v>
      </c>
      <c r="F1112" s="241"/>
      <c r="G1112" s="242"/>
      <c r="H1112" s="243"/>
      <c r="I1112" s="237"/>
      <c r="J1112" s="244"/>
      <c r="K1112" s="237"/>
      <c r="M1112" s="238" t="s">
        <v>1314</v>
      </c>
      <c r="O1112" s="226"/>
    </row>
    <row r="1113" spans="1:80" ht="22.5">
      <c r="A1113" s="227">
        <v>284</v>
      </c>
      <c r="B1113" s="228" t="s">
        <v>3208</v>
      </c>
      <c r="C1113" s="229" t="s">
        <v>2848</v>
      </c>
      <c r="D1113" s="230" t="s">
        <v>1496</v>
      </c>
      <c r="E1113" s="231">
        <v>1</v>
      </c>
      <c r="F1113" s="231"/>
      <c r="G1113" s="232">
        <f>E1113*F1113</f>
        <v>0</v>
      </c>
      <c r="H1113" s="233">
        <v>0</v>
      </c>
      <c r="I1113" s="234">
        <f>E1113*H1113</f>
        <v>0</v>
      </c>
      <c r="J1113" s="233"/>
      <c r="K1113" s="234">
        <f>E1113*J1113</f>
        <v>0</v>
      </c>
      <c r="O1113" s="226">
        <v>2</v>
      </c>
      <c r="AA1113" s="199">
        <v>12</v>
      </c>
      <c r="AB1113" s="199">
        <v>0</v>
      </c>
      <c r="AC1113" s="199">
        <v>285</v>
      </c>
      <c r="AZ1113" s="199">
        <v>2</v>
      </c>
      <c r="BA1113" s="199">
        <f>IF(AZ1113=1,G1113,0)</f>
        <v>0</v>
      </c>
      <c r="BB1113" s="199">
        <f>IF(AZ1113=2,G1113,0)</f>
        <v>0</v>
      </c>
      <c r="BC1113" s="199">
        <f>IF(AZ1113=3,G1113,0)</f>
        <v>0</v>
      </c>
      <c r="BD1113" s="199">
        <f>IF(AZ1113=4,G1113,0)</f>
        <v>0</v>
      </c>
      <c r="BE1113" s="199">
        <f>IF(AZ1113=5,G1113,0)</f>
        <v>0</v>
      </c>
      <c r="CA1113" s="226">
        <v>12</v>
      </c>
      <c r="CB1113" s="226">
        <v>0</v>
      </c>
    </row>
    <row r="1114" spans="1:80">
      <c r="A1114" s="235"/>
      <c r="B1114" s="236"/>
      <c r="C1114" s="627" t="s">
        <v>1319</v>
      </c>
      <c r="D1114" s="628"/>
      <c r="E1114" s="628"/>
      <c r="F1114" s="628"/>
      <c r="G1114" s="629"/>
      <c r="I1114" s="237"/>
      <c r="K1114" s="237"/>
      <c r="L1114" s="238" t="s">
        <v>1319</v>
      </c>
      <c r="O1114" s="226">
        <v>3</v>
      </c>
    </row>
    <row r="1115" spans="1:80">
      <c r="A1115" s="235"/>
      <c r="B1115" s="239"/>
      <c r="C1115" s="635" t="s">
        <v>1314</v>
      </c>
      <c r="D1115" s="636"/>
      <c r="E1115" s="240">
        <v>1</v>
      </c>
      <c r="F1115" s="241"/>
      <c r="G1115" s="242"/>
      <c r="H1115" s="243"/>
      <c r="I1115" s="237"/>
      <c r="J1115" s="244"/>
      <c r="K1115" s="237"/>
      <c r="M1115" s="238" t="s">
        <v>1314</v>
      </c>
      <c r="O1115" s="226"/>
    </row>
    <row r="1116" spans="1:80" ht="22.5">
      <c r="A1116" s="227">
        <v>285</v>
      </c>
      <c r="B1116" s="228" t="s">
        <v>3209</v>
      </c>
      <c r="C1116" s="229" t="s">
        <v>2849</v>
      </c>
      <c r="D1116" s="230" t="s">
        <v>1496</v>
      </c>
      <c r="E1116" s="231">
        <v>1</v>
      </c>
      <c r="F1116" s="231"/>
      <c r="G1116" s="232">
        <f>E1116*F1116</f>
        <v>0</v>
      </c>
      <c r="H1116" s="233">
        <v>0</v>
      </c>
      <c r="I1116" s="234">
        <f>E1116*H1116</f>
        <v>0</v>
      </c>
      <c r="J1116" s="233"/>
      <c r="K1116" s="234">
        <f>E1116*J1116</f>
        <v>0</v>
      </c>
      <c r="O1116" s="226">
        <v>2</v>
      </c>
      <c r="AA1116" s="199">
        <v>12</v>
      </c>
      <c r="AB1116" s="199">
        <v>0</v>
      </c>
      <c r="AC1116" s="199">
        <v>286</v>
      </c>
      <c r="AZ1116" s="199">
        <v>2</v>
      </c>
      <c r="BA1116" s="199">
        <f>IF(AZ1116=1,G1116,0)</f>
        <v>0</v>
      </c>
      <c r="BB1116" s="199">
        <f>IF(AZ1116=2,G1116,0)</f>
        <v>0</v>
      </c>
      <c r="BC1116" s="199">
        <f>IF(AZ1116=3,G1116,0)</f>
        <v>0</v>
      </c>
      <c r="BD1116" s="199">
        <f>IF(AZ1116=4,G1116,0)</f>
        <v>0</v>
      </c>
      <c r="BE1116" s="199">
        <f>IF(AZ1116=5,G1116,0)</f>
        <v>0</v>
      </c>
      <c r="CA1116" s="226">
        <v>12</v>
      </c>
      <c r="CB1116" s="226">
        <v>0</v>
      </c>
    </row>
    <row r="1117" spans="1:80">
      <c r="A1117" s="235"/>
      <c r="B1117" s="236"/>
      <c r="C1117" s="627" t="s">
        <v>1319</v>
      </c>
      <c r="D1117" s="628"/>
      <c r="E1117" s="628"/>
      <c r="F1117" s="628"/>
      <c r="G1117" s="629"/>
      <c r="I1117" s="237"/>
      <c r="K1117" s="237"/>
      <c r="L1117" s="238" t="s">
        <v>1319</v>
      </c>
      <c r="O1117" s="226">
        <v>3</v>
      </c>
    </row>
    <row r="1118" spans="1:80">
      <c r="A1118" s="235"/>
      <c r="B1118" s="239"/>
      <c r="C1118" s="635" t="s">
        <v>1314</v>
      </c>
      <c r="D1118" s="636"/>
      <c r="E1118" s="240">
        <v>1</v>
      </c>
      <c r="F1118" s="241"/>
      <c r="G1118" s="242"/>
      <c r="H1118" s="243"/>
      <c r="I1118" s="237"/>
      <c r="J1118" s="244"/>
      <c r="K1118" s="237"/>
      <c r="M1118" s="238" t="s">
        <v>1314</v>
      </c>
      <c r="O1118" s="226"/>
    </row>
    <row r="1119" spans="1:80" ht="22.5">
      <c r="A1119" s="227">
        <v>286</v>
      </c>
      <c r="B1119" s="228" t="s">
        <v>3210</v>
      </c>
      <c r="C1119" s="229" t="s">
        <v>2850</v>
      </c>
      <c r="D1119" s="230" t="s">
        <v>1496</v>
      </c>
      <c r="E1119" s="231">
        <v>1</v>
      </c>
      <c r="F1119" s="231"/>
      <c r="G1119" s="232">
        <f>E1119*F1119</f>
        <v>0</v>
      </c>
      <c r="H1119" s="233">
        <v>0</v>
      </c>
      <c r="I1119" s="234">
        <f>E1119*H1119</f>
        <v>0</v>
      </c>
      <c r="J1119" s="233"/>
      <c r="K1119" s="234">
        <f>E1119*J1119</f>
        <v>0</v>
      </c>
      <c r="O1119" s="226">
        <v>2</v>
      </c>
      <c r="AA1119" s="199">
        <v>12</v>
      </c>
      <c r="AB1119" s="199">
        <v>0</v>
      </c>
      <c r="AC1119" s="199">
        <v>287</v>
      </c>
      <c r="AZ1119" s="199">
        <v>2</v>
      </c>
      <c r="BA1119" s="199">
        <f>IF(AZ1119=1,G1119,0)</f>
        <v>0</v>
      </c>
      <c r="BB1119" s="199">
        <f>IF(AZ1119=2,G1119,0)</f>
        <v>0</v>
      </c>
      <c r="BC1119" s="199">
        <f>IF(AZ1119=3,G1119,0)</f>
        <v>0</v>
      </c>
      <c r="BD1119" s="199">
        <f>IF(AZ1119=4,G1119,0)</f>
        <v>0</v>
      </c>
      <c r="BE1119" s="199">
        <f>IF(AZ1119=5,G1119,0)</f>
        <v>0</v>
      </c>
      <c r="CA1119" s="226">
        <v>12</v>
      </c>
      <c r="CB1119" s="226">
        <v>0</v>
      </c>
    </row>
    <row r="1120" spans="1:80">
      <c r="A1120" s="235"/>
      <c r="B1120" s="236"/>
      <c r="C1120" s="627" t="s">
        <v>1319</v>
      </c>
      <c r="D1120" s="628"/>
      <c r="E1120" s="628"/>
      <c r="F1120" s="628"/>
      <c r="G1120" s="629"/>
      <c r="I1120" s="237"/>
      <c r="K1120" s="237"/>
      <c r="L1120" s="238" t="s">
        <v>1319</v>
      </c>
      <c r="O1120" s="226">
        <v>3</v>
      </c>
    </row>
    <row r="1121" spans="1:80">
      <c r="A1121" s="235"/>
      <c r="B1121" s="239"/>
      <c r="C1121" s="635" t="s">
        <v>1314</v>
      </c>
      <c r="D1121" s="636"/>
      <c r="E1121" s="240">
        <v>1</v>
      </c>
      <c r="F1121" s="241"/>
      <c r="G1121" s="242"/>
      <c r="H1121" s="243"/>
      <c r="I1121" s="237"/>
      <c r="J1121" s="244"/>
      <c r="K1121" s="237"/>
      <c r="M1121" s="238" t="s">
        <v>1314</v>
      </c>
      <c r="O1121" s="226"/>
    </row>
    <row r="1122" spans="1:80" ht="22.5">
      <c r="A1122" s="227">
        <v>287</v>
      </c>
      <c r="B1122" s="228" t="s">
        <v>3211</v>
      </c>
      <c r="C1122" s="229" t="s">
        <v>2851</v>
      </c>
      <c r="D1122" s="230" t="s">
        <v>1496</v>
      </c>
      <c r="E1122" s="231">
        <v>1</v>
      </c>
      <c r="F1122" s="231"/>
      <c r="G1122" s="232">
        <f>E1122*F1122</f>
        <v>0</v>
      </c>
      <c r="H1122" s="233">
        <v>0</v>
      </c>
      <c r="I1122" s="234">
        <f>E1122*H1122</f>
        <v>0</v>
      </c>
      <c r="J1122" s="233"/>
      <c r="K1122" s="234">
        <f>E1122*J1122</f>
        <v>0</v>
      </c>
      <c r="O1122" s="226">
        <v>2</v>
      </c>
      <c r="AA1122" s="199">
        <v>12</v>
      </c>
      <c r="AB1122" s="199">
        <v>0</v>
      </c>
      <c r="AC1122" s="199">
        <v>288</v>
      </c>
      <c r="AZ1122" s="199">
        <v>2</v>
      </c>
      <c r="BA1122" s="199">
        <f>IF(AZ1122=1,G1122,0)</f>
        <v>0</v>
      </c>
      <c r="BB1122" s="199">
        <f>IF(AZ1122=2,G1122,0)</f>
        <v>0</v>
      </c>
      <c r="BC1122" s="199">
        <f>IF(AZ1122=3,G1122,0)</f>
        <v>0</v>
      </c>
      <c r="BD1122" s="199">
        <f>IF(AZ1122=4,G1122,0)</f>
        <v>0</v>
      </c>
      <c r="BE1122" s="199">
        <f>IF(AZ1122=5,G1122,0)</f>
        <v>0</v>
      </c>
      <c r="CA1122" s="226">
        <v>12</v>
      </c>
      <c r="CB1122" s="226">
        <v>0</v>
      </c>
    </row>
    <row r="1123" spans="1:80">
      <c r="A1123" s="235"/>
      <c r="B1123" s="236"/>
      <c r="C1123" s="627" t="s">
        <v>1319</v>
      </c>
      <c r="D1123" s="628"/>
      <c r="E1123" s="628"/>
      <c r="F1123" s="628"/>
      <c r="G1123" s="629"/>
      <c r="I1123" s="237"/>
      <c r="K1123" s="237"/>
      <c r="L1123" s="238" t="s">
        <v>1319</v>
      </c>
      <c r="O1123" s="226">
        <v>3</v>
      </c>
    </row>
    <row r="1124" spans="1:80">
      <c r="A1124" s="235"/>
      <c r="B1124" s="239"/>
      <c r="C1124" s="635" t="s">
        <v>1314</v>
      </c>
      <c r="D1124" s="636"/>
      <c r="E1124" s="240">
        <v>1</v>
      </c>
      <c r="F1124" s="241"/>
      <c r="G1124" s="242"/>
      <c r="H1124" s="243"/>
      <c r="I1124" s="237"/>
      <c r="J1124" s="244"/>
      <c r="K1124" s="237"/>
      <c r="M1124" s="238" t="s">
        <v>1314</v>
      </c>
      <c r="O1124" s="226"/>
    </row>
    <row r="1125" spans="1:80" ht="22.5">
      <c r="A1125" s="227">
        <v>288</v>
      </c>
      <c r="B1125" s="228" t="s">
        <v>3212</v>
      </c>
      <c r="C1125" s="229" t="s">
        <v>2852</v>
      </c>
      <c r="D1125" s="230" t="s">
        <v>1496</v>
      </c>
      <c r="E1125" s="231">
        <v>1</v>
      </c>
      <c r="F1125" s="231"/>
      <c r="G1125" s="232">
        <f>E1125*F1125</f>
        <v>0</v>
      </c>
      <c r="H1125" s="233">
        <v>0</v>
      </c>
      <c r="I1125" s="234">
        <f>E1125*H1125</f>
        <v>0</v>
      </c>
      <c r="J1125" s="233"/>
      <c r="K1125" s="234">
        <f>E1125*J1125</f>
        <v>0</v>
      </c>
      <c r="O1125" s="226">
        <v>2</v>
      </c>
      <c r="AA1125" s="199">
        <v>12</v>
      </c>
      <c r="AB1125" s="199">
        <v>0</v>
      </c>
      <c r="AC1125" s="199">
        <v>289</v>
      </c>
      <c r="AZ1125" s="199">
        <v>2</v>
      </c>
      <c r="BA1125" s="199">
        <f>IF(AZ1125=1,G1125,0)</f>
        <v>0</v>
      </c>
      <c r="BB1125" s="199">
        <f>IF(AZ1125=2,G1125,0)</f>
        <v>0</v>
      </c>
      <c r="BC1125" s="199">
        <f>IF(AZ1125=3,G1125,0)</f>
        <v>0</v>
      </c>
      <c r="BD1125" s="199">
        <f>IF(AZ1125=4,G1125,0)</f>
        <v>0</v>
      </c>
      <c r="BE1125" s="199">
        <f>IF(AZ1125=5,G1125,0)</f>
        <v>0</v>
      </c>
      <c r="CA1125" s="226">
        <v>12</v>
      </c>
      <c r="CB1125" s="226">
        <v>0</v>
      </c>
    </row>
    <row r="1126" spans="1:80">
      <c r="A1126" s="235"/>
      <c r="B1126" s="236"/>
      <c r="C1126" s="627" t="s">
        <v>1319</v>
      </c>
      <c r="D1126" s="628"/>
      <c r="E1126" s="628"/>
      <c r="F1126" s="628"/>
      <c r="G1126" s="629"/>
      <c r="I1126" s="237"/>
      <c r="K1126" s="237"/>
      <c r="L1126" s="238" t="s">
        <v>1319</v>
      </c>
      <c r="O1126" s="226">
        <v>3</v>
      </c>
    </row>
    <row r="1127" spans="1:80">
      <c r="A1127" s="235"/>
      <c r="B1127" s="239"/>
      <c r="C1127" s="635" t="s">
        <v>1314</v>
      </c>
      <c r="D1127" s="636"/>
      <c r="E1127" s="240">
        <v>1</v>
      </c>
      <c r="F1127" s="241"/>
      <c r="G1127" s="242"/>
      <c r="H1127" s="243"/>
      <c r="I1127" s="237"/>
      <c r="J1127" s="244"/>
      <c r="K1127" s="237"/>
      <c r="M1127" s="238" t="s">
        <v>1314</v>
      </c>
      <c r="O1127" s="226"/>
    </row>
    <row r="1128" spans="1:80" ht="22.5">
      <c r="A1128" s="227">
        <v>289</v>
      </c>
      <c r="B1128" s="228" t="s">
        <v>3213</v>
      </c>
      <c r="C1128" s="229" t="s">
        <v>2853</v>
      </c>
      <c r="D1128" s="230" t="s">
        <v>1496</v>
      </c>
      <c r="E1128" s="231">
        <v>1</v>
      </c>
      <c r="F1128" s="231"/>
      <c r="G1128" s="232">
        <f>E1128*F1128</f>
        <v>0</v>
      </c>
      <c r="H1128" s="233">
        <v>0</v>
      </c>
      <c r="I1128" s="234">
        <f>E1128*H1128</f>
        <v>0</v>
      </c>
      <c r="J1128" s="233"/>
      <c r="K1128" s="234">
        <f>E1128*J1128</f>
        <v>0</v>
      </c>
      <c r="O1128" s="226">
        <v>2</v>
      </c>
      <c r="AA1128" s="199">
        <v>12</v>
      </c>
      <c r="AB1128" s="199">
        <v>0</v>
      </c>
      <c r="AC1128" s="199">
        <v>290</v>
      </c>
      <c r="AZ1128" s="199">
        <v>2</v>
      </c>
      <c r="BA1128" s="199">
        <f>IF(AZ1128=1,G1128,0)</f>
        <v>0</v>
      </c>
      <c r="BB1128" s="199">
        <f>IF(AZ1128=2,G1128,0)</f>
        <v>0</v>
      </c>
      <c r="BC1128" s="199">
        <f>IF(AZ1128=3,G1128,0)</f>
        <v>0</v>
      </c>
      <c r="BD1128" s="199">
        <f>IF(AZ1128=4,G1128,0)</f>
        <v>0</v>
      </c>
      <c r="BE1128" s="199">
        <f>IF(AZ1128=5,G1128,0)</f>
        <v>0</v>
      </c>
      <c r="CA1128" s="226">
        <v>12</v>
      </c>
      <c r="CB1128" s="226">
        <v>0</v>
      </c>
    </row>
    <row r="1129" spans="1:80">
      <c r="A1129" s="235"/>
      <c r="B1129" s="236"/>
      <c r="C1129" s="627" t="s">
        <v>1319</v>
      </c>
      <c r="D1129" s="628"/>
      <c r="E1129" s="628"/>
      <c r="F1129" s="628"/>
      <c r="G1129" s="629"/>
      <c r="I1129" s="237"/>
      <c r="K1129" s="237"/>
      <c r="L1129" s="238" t="s">
        <v>1319</v>
      </c>
      <c r="O1129" s="226">
        <v>3</v>
      </c>
    </row>
    <row r="1130" spans="1:80">
      <c r="A1130" s="235"/>
      <c r="B1130" s="239"/>
      <c r="C1130" s="635" t="s">
        <v>1314</v>
      </c>
      <c r="D1130" s="636"/>
      <c r="E1130" s="240">
        <v>1</v>
      </c>
      <c r="F1130" s="241"/>
      <c r="G1130" s="242"/>
      <c r="H1130" s="243"/>
      <c r="I1130" s="237"/>
      <c r="J1130" s="244"/>
      <c r="K1130" s="237"/>
      <c r="M1130" s="238" t="s">
        <v>1314</v>
      </c>
      <c r="O1130" s="226"/>
    </row>
    <row r="1131" spans="1:80" ht="22.5">
      <c r="A1131" s="227">
        <v>290</v>
      </c>
      <c r="B1131" s="228" t="s">
        <v>3214</v>
      </c>
      <c r="C1131" s="229" t="s">
        <v>2854</v>
      </c>
      <c r="D1131" s="230" t="s">
        <v>1496</v>
      </c>
      <c r="E1131" s="231">
        <v>1</v>
      </c>
      <c r="F1131" s="231"/>
      <c r="G1131" s="232">
        <f>E1131*F1131</f>
        <v>0</v>
      </c>
      <c r="H1131" s="233">
        <v>0</v>
      </c>
      <c r="I1131" s="234">
        <f>E1131*H1131</f>
        <v>0</v>
      </c>
      <c r="J1131" s="233"/>
      <c r="K1131" s="234">
        <f>E1131*J1131</f>
        <v>0</v>
      </c>
      <c r="O1131" s="226">
        <v>2</v>
      </c>
      <c r="AA1131" s="199">
        <v>12</v>
      </c>
      <c r="AB1131" s="199">
        <v>0</v>
      </c>
      <c r="AC1131" s="199">
        <v>291</v>
      </c>
      <c r="AZ1131" s="199">
        <v>2</v>
      </c>
      <c r="BA1131" s="199">
        <f>IF(AZ1131=1,G1131,0)</f>
        <v>0</v>
      </c>
      <c r="BB1131" s="199">
        <f>IF(AZ1131=2,G1131,0)</f>
        <v>0</v>
      </c>
      <c r="BC1131" s="199">
        <f>IF(AZ1131=3,G1131,0)</f>
        <v>0</v>
      </c>
      <c r="BD1131" s="199">
        <f>IF(AZ1131=4,G1131,0)</f>
        <v>0</v>
      </c>
      <c r="BE1131" s="199">
        <f>IF(AZ1131=5,G1131,0)</f>
        <v>0</v>
      </c>
      <c r="CA1131" s="226">
        <v>12</v>
      </c>
      <c r="CB1131" s="226">
        <v>0</v>
      </c>
    </row>
    <row r="1132" spans="1:80">
      <c r="A1132" s="235"/>
      <c r="B1132" s="236"/>
      <c r="C1132" s="627" t="s">
        <v>1319</v>
      </c>
      <c r="D1132" s="628"/>
      <c r="E1132" s="628"/>
      <c r="F1132" s="628"/>
      <c r="G1132" s="629"/>
      <c r="I1132" s="237"/>
      <c r="K1132" s="237"/>
      <c r="L1132" s="238" t="s">
        <v>1319</v>
      </c>
      <c r="O1132" s="226">
        <v>3</v>
      </c>
    </row>
    <row r="1133" spans="1:80">
      <c r="A1133" s="235"/>
      <c r="B1133" s="239"/>
      <c r="C1133" s="635" t="s">
        <v>1314</v>
      </c>
      <c r="D1133" s="636"/>
      <c r="E1133" s="240">
        <v>1</v>
      </c>
      <c r="F1133" s="241"/>
      <c r="G1133" s="242"/>
      <c r="H1133" s="243"/>
      <c r="I1133" s="237"/>
      <c r="J1133" s="244"/>
      <c r="K1133" s="237"/>
      <c r="M1133" s="238" t="s">
        <v>1314</v>
      </c>
      <c r="O1133" s="226"/>
    </row>
    <row r="1134" spans="1:80" ht="22.5">
      <c r="A1134" s="227">
        <v>291</v>
      </c>
      <c r="B1134" s="228" t="s">
        <v>3215</v>
      </c>
      <c r="C1134" s="229" t="s">
        <v>2855</v>
      </c>
      <c r="D1134" s="230" t="s">
        <v>1496</v>
      </c>
      <c r="E1134" s="231">
        <v>1</v>
      </c>
      <c r="F1134" s="231"/>
      <c r="G1134" s="232">
        <f>E1134*F1134</f>
        <v>0</v>
      </c>
      <c r="H1134" s="233">
        <v>0</v>
      </c>
      <c r="I1134" s="234">
        <f>E1134*H1134</f>
        <v>0</v>
      </c>
      <c r="J1134" s="233"/>
      <c r="K1134" s="234">
        <f>E1134*J1134</f>
        <v>0</v>
      </c>
      <c r="O1134" s="226">
        <v>2</v>
      </c>
      <c r="AA1134" s="199">
        <v>12</v>
      </c>
      <c r="AB1134" s="199">
        <v>0</v>
      </c>
      <c r="AC1134" s="199">
        <v>292</v>
      </c>
      <c r="AZ1134" s="199">
        <v>2</v>
      </c>
      <c r="BA1134" s="199">
        <f>IF(AZ1134=1,G1134,0)</f>
        <v>0</v>
      </c>
      <c r="BB1134" s="199">
        <f>IF(AZ1134=2,G1134,0)</f>
        <v>0</v>
      </c>
      <c r="BC1134" s="199">
        <f>IF(AZ1134=3,G1134,0)</f>
        <v>0</v>
      </c>
      <c r="BD1134" s="199">
        <f>IF(AZ1134=4,G1134,0)</f>
        <v>0</v>
      </c>
      <c r="BE1134" s="199">
        <f>IF(AZ1134=5,G1134,0)</f>
        <v>0</v>
      </c>
      <c r="CA1134" s="226">
        <v>12</v>
      </c>
      <c r="CB1134" s="226">
        <v>0</v>
      </c>
    </row>
    <row r="1135" spans="1:80">
      <c r="A1135" s="235"/>
      <c r="B1135" s="236"/>
      <c r="C1135" s="627" t="s">
        <v>1319</v>
      </c>
      <c r="D1135" s="628"/>
      <c r="E1135" s="628"/>
      <c r="F1135" s="628"/>
      <c r="G1135" s="629"/>
      <c r="I1135" s="237"/>
      <c r="K1135" s="237"/>
      <c r="L1135" s="238" t="s">
        <v>1319</v>
      </c>
      <c r="O1135" s="226">
        <v>3</v>
      </c>
    </row>
    <row r="1136" spans="1:80">
      <c r="A1136" s="235"/>
      <c r="B1136" s="239"/>
      <c r="C1136" s="635" t="s">
        <v>1314</v>
      </c>
      <c r="D1136" s="636"/>
      <c r="E1136" s="240">
        <v>1</v>
      </c>
      <c r="F1136" s="241"/>
      <c r="G1136" s="242"/>
      <c r="H1136" s="243"/>
      <c r="I1136" s="237"/>
      <c r="J1136" s="244"/>
      <c r="K1136" s="237"/>
      <c r="M1136" s="238" t="s">
        <v>1314</v>
      </c>
      <c r="O1136" s="226"/>
    </row>
    <row r="1137" spans="1:80" ht="22.5">
      <c r="A1137" s="227">
        <v>292</v>
      </c>
      <c r="B1137" s="228" t="s">
        <v>3216</v>
      </c>
      <c r="C1137" s="229" t="s">
        <v>2856</v>
      </c>
      <c r="D1137" s="230" t="s">
        <v>1496</v>
      </c>
      <c r="E1137" s="231">
        <v>1</v>
      </c>
      <c r="F1137" s="231"/>
      <c r="G1137" s="232">
        <f>E1137*F1137</f>
        <v>0</v>
      </c>
      <c r="H1137" s="233">
        <v>0</v>
      </c>
      <c r="I1137" s="234">
        <f>E1137*H1137</f>
        <v>0</v>
      </c>
      <c r="J1137" s="233"/>
      <c r="K1137" s="234">
        <f>E1137*J1137</f>
        <v>0</v>
      </c>
      <c r="O1137" s="226">
        <v>2</v>
      </c>
      <c r="AA1137" s="199">
        <v>12</v>
      </c>
      <c r="AB1137" s="199">
        <v>0</v>
      </c>
      <c r="AC1137" s="199">
        <v>293</v>
      </c>
      <c r="AZ1137" s="199">
        <v>2</v>
      </c>
      <c r="BA1137" s="199">
        <f>IF(AZ1137=1,G1137,0)</f>
        <v>0</v>
      </c>
      <c r="BB1137" s="199">
        <f>IF(AZ1137=2,G1137,0)</f>
        <v>0</v>
      </c>
      <c r="BC1137" s="199">
        <f>IF(AZ1137=3,G1137,0)</f>
        <v>0</v>
      </c>
      <c r="BD1137" s="199">
        <f>IF(AZ1137=4,G1137,0)</f>
        <v>0</v>
      </c>
      <c r="BE1137" s="199">
        <f>IF(AZ1137=5,G1137,0)</f>
        <v>0</v>
      </c>
      <c r="CA1137" s="226">
        <v>12</v>
      </c>
      <c r="CB1137" s="226">
        <v>0</v>
      </c>
    </row>
    <row r="1138" spans="1:80">
      <c r="A1138" s="235"/>
      <c r="B1138" s="236"/>
      <c r="C1138" s="627" t="s">
        <v>1319</v>
      </c>
      <c r="D1138" s="628"/>
      <c r="E1138" s="628"/>
      <c r="F1138" s="628"/>
      <c r="G1138" s="629"/>
      <c r="I1138" s="237"/>
      <c r="K1138" s="237"/>
      <c r="L1138" s="238" t="s">
        <v>1319</v>
      </c>
      <c r="O1138" s="226">
        <v>3</v>
      </c>
    </row>
    <row r="1139" spans="1:80">
      <c r="A1139" s="235"/>
      <c r="B1139" s="239"/>
      <c r="C1139" s="635" t="s">
        <v>1314</v>
      </c>
      <c r="D1139" s="636"/>
      <c r="E1139" s="240">
        <v>1</v>
      </c>
      <c r="F1139" s="241"/>
      <c r="G1139" s="242"/>
      <c r="H1139" s="243"/>
      <c r="I1139" s="237"/>
      <c r="J1139" s="244"/>
      <c r="K1139" s="237"/>
      <c r="M1139" s="238" t="s">
        <v>1314</v>
      </c>
      <c r="O1139" s="226"/>
    </row>
    <row r="1140" spans="1:80" ht="22.5">
      <c r="A1140" s="227">
        <v>293</v>
      </c>
      <c r="B1140" s="228" t="s">
        <v>3217</v>
      </c>
      <c r="C1140" s="229" t="s">
        <v>2857</v>
      </c>
      <c r="D1140" s="230" t="s">
        <v>1496</v>
      </c>
      <c r="E1140" s="231">
        <v>1</v>
      </c>
      <c r="F1140" s="231"/>
      <c r="G1140" s="232">
        <f>E1140*F1140</f>
        <v>0</v>
      </c>
      <c r="H1140" s="233">
        <v>0</v>
      </c>
      <c r="I1140" s="234">
        <f>E1140*H1140</f>
        <v>0</v>
      </c>
      <c r="J1140" s="233"/>
      <c r="K1140" s="234">
        <f>E1140*J1140</f>
        <v>0</v>
      </c>
      <c r="O1140" s="226">
        <v>2</v>
      </c>
      <c r="AA1140" s="199">
        <v>12</v>
      </c>
      <c r="AB1140" s="199">
        <v>0</v>
      </c>
      <c r="AC1140" s="199">
        <v>294</v>
      </c>
      <c r="AZ1140" s="199">
        <v>2</v>
      </c>
      <c r="BA1140" s="199">
        <f>IF(AZ1140=1,G1140,0)</f>
        <v>0</v>
      </c>
      <c r="BB1140" s="199">
        <f>IF(AZ1140=2,G1140,0)</f>
        <v>0</v>
      </c>
      <c r="BC1140" s="199">
        <f>IF(AZ1140=3,G1140,0)</f>
        <v>0</v>
      </c>
      <c r="BD1140" s="199">
        <f>IF(AZ1140=4,G1140,0)</f>
        <v>0</v>
      </c>
      <c r="BE1140" s="199">
        <f>IF(AZ1140=5,G1140,0)</f>
        <v>0</v>
      </c>
      <c r="CA1140" s="226">
        <v>12</v>
      </c>
      <c r="CB1140" s="226">
        <v>0</v>
      </c>
    </row>
    <row r="1141" spans="1:80">
      <c r="A1141" s="235"/>
      <c r="B1141" s="236"/>
      <c r="C1141" s="627" t="s">
        <v>1319</v>
      </c>
      <c r="D1141" s="628"/>
      <c r="E1141" s="628"/>
      <c r="F1141" s="628"/>
      <c r="G1141" s="629"/>
      <c r="I1141" s="237"/>
      <c r="K1141" s="237"/>
      <c r="L1141" s="238" t="s">
        <v>1319</v>
      </c>
      <c r="O1141" s="226">
        <v>3</v>
      </c>
    </row>
    <row r="1142" spans="1:80">
      <c r="A1142" s="235"/>
      <c r="B1142" s="239"/>
      <c r="C1142" s="635" t="s">
        <v>1314</v>
      </c>
      <c r="D1142" s="636"/>
      <c r="E1142" s="240">
        <v>1</v>
      </c>
      <c r="F1142" s="241"/>
      <c r="G1142" s="242"/>
      <c r="H1142" s="243"/>
      <c r="I1142" s="237"/>
      <c r="J1142" s="244"/>
      <c r="K1142" s="237"/>
      <c r="M1142" s="238" t="s">
        <v>1314</v>
      </c>
      <c r="O1142" s="226"/>
    </row>
    <row r="1143" spans="1:80" ht="22.5">
      <c r="A1143" s="227">
        <v>294</v>
      </c>
      <c r="B1143" s="228" t="s">
        <v>3218</v>
      </c>
      <c r="C1143" s="229" t="s">
        <v>2858</v>
      </c>
      <c r="D1143" s="230" t="s">
        <v>1496</v>
      </c>
      <c r="E1143" s="231">
        <v>1</v>
      </c>
      <c r="F1143" s="231"/>
      <c r="G1143" s="232">
        <f>E1143*F1143</f>
        <v>0</v>
      </c>
      <c r="H1143" s="233">
        <v>0</v>
      </c>
      <c r="I1143" s="234">
        <f>E1143*H1143</f>
        <v>0</v>
      </c>
      <c r="J1143" s="233"/>
      <c r="K1143" s="234">
        <f>E1143*J1143</f>
        <v>0</v>
      </c>
      <c r="O1143" s="226">
        <v>2</v>
      </c>
      <c r="AA1143" s="199">
        <v>12</v>
      </c>
      <c r="AB1143" s="199">
        <v>0</v>
      </c>
      <c r="AC1143" s="199">
        <v>295</v>
      </c>
      <c r="AZ1143" s="199">
        <v>2</v>
      </c>
      <c r="BA1143" s="199">
        <f>IF(AZ1143=1,G1143,0)</f>
        <v>0</v>
      </c>
      <c r="BB1143" s="199">
        <f>IF(AZ1143=2,G1143,0)</f>
        <v>0</v>
      </c>
      <c r="BC1143" s="199">
        <f>IF(AZ1143=3,G1143,0)</f>
        <v>0</v>
      </c>
      <c r="BD1143" s="199">
        <f>IF(AZ1143=4,G1143,0)</f>
        <v>0</v>
      </c>
      <c r="BE1143" s="199">
        <f>IF(AZ1143=5,G1143,0)</f>
        <v>0</v>
      </c>
      <c r="CA1143" s="226">
        <v>12</v>
      </c>
      <c r="CB1143" s="226">
        <v>0</v>
      </c>
    </row>
    <row r="1144" spans="1:80">
      <c r="A1144" s="235"/>
      <c r="B1144" s="236"/>
      <c r="C1144" s="627" t="s">
        <v>1319</v>
      </c>
      <c r="D1144" s="628"/>
      <c r="E1144" s="628"/>
      <c r="F1144" s="628"/>
      <c r="G1144" s="629"/>
      <c r="I1144" s="237"/>
      <c r="K1144" s="237"/>
      <c r="L1144" s="238" t="s">
        <v>1319</v>
      </c>
      <c r="O1144" s="226">
        <v>3</v>
      </c>
    </row>
    <row r="1145" spans="1:80">
      <c r="A1145" s="235"/>
      <c r="B1145" s="239"/>
      <c r="C1145" s="635" t="s">
        <v>1314</v>
      </c>
      <c r="D1145" s="636"/>
      <c r="E1145" s="240">
        <v>1</v>
      </c>
      <c r="F1145" s="241"/>
      <c r="G1145" s="242"/>
      <c r="H1145" s="243"/>
      <c r="I1145" s="237"/>
      <c r="J1145" s="244"/>
      <c r="K1145" s="237"/>
      <c r="M1145" s="238" t="s">
        <v>1314</v>
      </c>
      <c r="O1145" s="226"/>
    </row>
    <row r="1146" spans="1:80" ht="22.5">
      <c r="A1146" s="227">
        <v>295</v>
      </c>
      <c r="B1146" s="228" t="s">
        <v>3219</v>
      </c>
      <c r="C1146" s="229" t="s">
        <v>2859</v>
      </c>
      <c r="D1146" s="230" t="s">
        <v>1496</v>
      </c>
      <c r="E1146" s="231">
        <v>1</v>
      </c>
      <c r="F1146" s="231"/>
      <c r="G1146" s="232">
        <f>E1146*F1146</f>
        <v>0</v>
      </c>
      <c r="H1146" s="233">
        <v>0</v>
      </c>
      <c r="I1146" s="234">
        <f>E1146*H1146</f>
        <v>0</v>
      </c>
      <c r="J1146" s="233"/>
      <c r="K1146" s="234">
        <f>E1146*J1146</f>
        <v>0</v>
      </c>
      <c r="O1146" s="226">
        <v>2</v>
      </c>
      <c r="AA1146" s="199">
        <v>12</v>
      </c>
      <c r="AB1146" s="199">
        <v>0</v>
      </c>
      <c r="AC1146" s="199">
        <v>296</v>
      </c>
      <c r="AZ1146" s="199">
        <v>2</v>
      </c>
      <c r="BA1146" s="199">
        <f>IF(AZ1146=1,G1146,0)</f>
        <v>0</v>
      </c>
      <c r="BB1146" s="199">
        <f>IF(AZ1146=2,G1146,0)</f>
        <v>0</v>
      </c>
      <c r="BC1146" s="199">
        <f>IF(AZ1146=3,G1146,0)</f>
        <v>0</v>
      </c>
      <c r="BD1146" s="199">
        <f>IF(AZ1146=4,G1146,0)</f>
        <v>0</v>
      </c>
      <c r="BE1146" s="199">
        <f>IF(AZ1146=5,G1146,0)</f>
        <v>0</v>
      </c>
      <c r="CA1146" s="226">
        <v>12</v>
      </c>
      <c r="CB1146" s="226">
        <v>0</v>
      </c>
    </row>
    <row r="1147" spans="1:80">
      <c r="A1147" s="235"/>
      <c r="B1147" s="236"/>
      <c r="C1147" s="627" t="s">
        <v>1319</v>
      </c>
      <c r="D1147" s="628"/>
      <c r="E1147" s="628"/>
      <c r="F1147" s="628"/>
      <c r="G1147" s="629"/>
      <c r="I1147" s="237"/>
      <c r="K1147" s="237"/>
      <c r="L1147" s="238" t="s">
        <v>1319</v>
      </c>
      <c r="O1147" s="226">
        <v>3</v>
      </c>
    </row>
    <row r="1148" spans="1:80">
      <c r="A1148" s="235"/>
      <c r="B1148" s="239"/>
      <c r="C1148" s="635" t="s">
        <v>1314</v>
      </c>
      <c r="D1148" s="636"/>
      <c r="E1148" s="240">
        <v>1</v>
      </c>
      <c r="F1148" s="241"/>
      <c r="G1148" s="242"/>
      <c r="H1148" s="243"/>
      <c r="I1148" s="237"/>
      <c r="J1148" s="244"/>
      <c r="K1148" s="237"/>
      <c r="M1148" s="238" t="s">
        <v>1314</v>
      </c>
      <c r="O1148" s="226"/>
    </row>
    <row r="1149" spans="1:80" ht="22.5">
      <c r="A1149" s="227">
        <v>296</v>
      </c>
      <c r="B1149" s="228" t="s">
        <v>3220</v>
      </c>
      <c r="C1149" s="229" t="s">
        <v>2860</v>
      </c>
      <c r="D1149" s="230" t="s">
        <v>1496</v>
      </c>
      <c r="E1149" s="231">
        <v>1</v>
      </c>
      <c r="F1149" s="231"/>
      <c r="G1149" s="232">
        <f>E1149*F1149</f>
        <v>0</v>
      </c>
      <c r="H1149" s="233">
        <v>0</v>
      </c>
      <c r="I1149" s="234">
        <f>E1149*H1149</f>
        <v>0</v>
      </c>
      <c r="J1149" s="233"/>
      <c r="K1149" s="234">
        <f>E1149*J1149</f>
        <v>0</v>
      </c>
      <c r="O1149" s="226">
        <v>2</v>
      </c>
      <c r="AA1149" s="199">
        <v>12</v>
      </c>
      <c r="AB1149" s="199">
        <v>0</v>
      </c>
      <c r="AC1149" s="199">
        <v>297</v>
      </c>
      <c r="AZ1149" s="199">
        <v>2</v>
      </c>
      <c r="BA1149" s="199">
        <f>IF(AZ1149=1,G1149,0)</f>
        <v>0</v>
      </c>
      <c r="BB1149" s="199">
        <f>IF(AZ1149=2,G1149,0)</f>
        <v>0</v>
      </c>
      <c r="BC1149" s="199">
        <f>IF(AZ1149=3,G1149,0)</f>
        <v>0</v>
      </c>
      <c r="BD1149" s="199">
        <f>IF(AZ1149=4,G1149,0)</f>
        <v>0</v>
      </c>
      <c r="BE1149" s="199">
        <f>IF(AZ1149=5,G1149,0)</f>
        <v>0</v>
      </c>
      <c r="CA1149" s="226">
        <v>12</v>
      </c>
      <c r="CB1149" s="226">
        <v>0</v>
      </c>
    </row>
    <row r="1150" spans="1:80">
      <c r="A1150" s="235"/>
      <c r="B1150" s="236"/>
      <c r="C1150" s="627" t="s">
        <v>1319</v>
      </c>
      <c r="D1150" s="628"/>
      <c r="E1150" s="628"/>
      <c r="F1150" s="628"/>
      <c r="G1150" s="629"/>
      <c r="I1150" s="237"/>
      <c r="K1150" s="237"/>
      <c r="L1150" s="238" t="s">
        <v>1319</v>
      </c>
      <c r="O1150" s="226">
        <v>3</v>
      </c>
    </row>
    <row r="1151" spans="1:80">
      <c r="A1151" s="235"/>
      <c r="B1151" s="239"/>
      <c r="C1151" s="635" t="s">
        <v>1314</v>
      </c>
      <c r="D1151" s="636"/>
      <c r="E1151" s="240">
        <v>1</v>
      </c>
      <c r="F1151" s="241"/>
      <c r="G1151" s="242"/>
      <c r="H1151" s="243"/>
      <c r="I1151" s="237"/>
      <c r="J1151" s="244"/>
      <c r="K1151" s="237"/>
      <c r="M1151" s="238" t="s">
        <v>1314</v>
      </c>
      <c r="O1151" s="226"/>
    </row>
    <row r="1152" spans="1:80" ht="22.5">
      <c r="A1152" s="227">
        <v>297</v>
      </c>
      <c r="B1152" s="228" t="s">
        <v>3221</v>
      </c>
      <c r="C1152" s="229" t="s">
        <v>2861</v>
      </c>
      <c r="D1152" s="230" t="s">
        <v>1496</v>
      </c>
      <c r="E1152" s="231">
        <v>1</v>
      </c>
      <c r="F1152" s="231"/>
      <c r="G1152" s="232">
        <f>E1152*F1152</f>
        <v>0</v>
      </c>
      <c r="H1152" s="233">
        <v>0</v>
      </c>
      <c r="I1152" s="234">
        <f>E1152*H1152</f>
        <v>0</v>
      </c>
      <c r="J1152" s="233"/>
      <c r="K1152" s="234">
        <f>E1152*J1152</f>
        <v>0</v>
      </c>
      <c r="O1152" s="226">
        <v>2</v>
      </c>
      <c r="AA1152" s="199">
        <v>12</v>
      </c>
      <c r="AB1152" s="199">
        <v>0</v>
      </c>
      <c r="AC1152" s="199">
        <v>298</v>
      </c>
      <c r="AZ1152" s="199">
        <v>2</v>
      </c>
      <c r="BA1152" s="199">
        <f>IF(AZ1152=1,G1152,0)</f>
        <v>0</v>
      </c>
      <c r="BB1152" s="199">
        <f>IF(AZ1152=2,G1152,0)</f>
        <v>0</v>
      </c>
      <c r="BC1152" s="199">
        <f>IF(AZ1152=3,G1152,0)</f>
        <v>0</v>
      </c>
      <c r="BD1152" s="199">
        <f>IF(AZ1152=4,G1152,0)</f>
        <v>0</v>
      </c>
      <c r="BE1152" s="199">
        <f>IF(AZ1152=5,G1152,0)</f>
        <v>0</v>
      </c>
      <c r="CA1152" s="226">
        <v>12</v>
      </c>
      <c r="CB1152" s="226">
        <v>0</v>
      </c>
    </row>
    <row r="1153" spans="1:80">
      <c r="A1153" s="235"/>
      <c r="B1153" s="236"/>
      <c r="C1153" s="627" t="s">
        <v>1319</v>
      </c>
      <c r="D1153" s="628"/>
      <c r="E1153" s="628"/>
      <c r="F1153" s="628"/>
      <c r="G1153" s="629"/>
      <c r="I1153" s="237"/>
      <c r="K1153" s="237"/>
      <c r="L1153" s="238" t="s">
        <v>1319</v>
      </c>
      <c r="O1153" s="226">
        <v>3</v>
      </c>
    </row>
    <row r="1154" spans="1:80">
      <c r="A1154" s="235"/>
      <c r="B1154" s="239"/>
      <c r="C1154" s="635" t="s">
        <v>1314</v>
      </c>
      <c r="D1154" s="636"/>
      <c r="E1154" s="240">
        <v>1</v>
      </c>
      <c r="F1154" s="241"/>
      <c r="G1154" s="242"/>
      <c r="H1154" s="243"/>
      <c r="I1154" s="237"/>
      <c r="J1154" s="244"/>
      <c r="K1154" s="237"/>
      <c r="M1154" s="238" t="s">
        <v>1314</v>
      </c>
      <c r="O1154" s="226"/>
    </row>
    <row r="1155" spans="1:80" ht="22.5">
      <c r="A1155" s="227">
        <v>298</v>
      </c>
      <c r="B1155" s="228" t="s">
        <v>3222</v>
      </c>
      <c r="C1155" s="229" t="s">
        <v>2862</v>
      </c>
      <c r="D1155" s="230" t="s">
        <v>1496</v>
      </c>
      <c r="E1155" s="231">
        <v>1</v>
      </c>
      <c r="F1155" s="231"/>
      <c r="G1155" s="232">
        <f>E1155*F1155</f>
        <v>0</v>
      </c>
      <c r="H1155" s="233">
        <v>0</v>
      </c>
      <c r="I1155" s="234">
        <f>E1155*H1155</f>
        <v>0</v>
      </c>
      <c r="J1155" s="233"/>
      <c r="K1155" s="234">
        <f>E1155*J1155</f>
        <v>0</v>
      </c>
      <c r="O1155" s="226">
        <v>2</v>
      </c>
      <c r="AA1155" s="199">
        <v>12</v>
      </c>
      <c r="AB1155" s="199">
        <v>0</v>
      </c>
      <c r="AC1155" s="199">
        <v>299</v>
      </c>
      <c r="AZ1155" s="199">
        <v>2</v>
      </c>
      <c r="BA1155" s="199">
        <f>IF(AZ1155=1,G1155,0)</f>
        <v>0</v>
      </c>
      <c r="BB1155" s="199">
        <f>IF(AZ1155=2,G1155,0)</f>
        <v>0</v>
      </c>
      <c r="BC1155" s="199">
        <f>IF(AZ1155=3,G1155,0)</f>
        <v>0</v>
      </c>
      <c r="BD1155" s="199">
        <f>IF(AZ1155=4,G1155,0)</f>
        <v>0</v>
      </c>
      <c r="BE1155" s="199">
        <f>IF(AZ1155=5,G1155,0)</f>
        <v>0</v>
      </c>
      <c r="CA1155" s="226">
        <v>12</v>
      </c>
      <c r="CB1155" s="226">
        <v>0</v>
      </c>
    </row>
    <row r="1156" spans="1:80">
      <c r="A1156" s="235"/>
      <c r="B1156" s="236"/>
      <c r="C1156" s="627" t="s">
        <v>1319</v>
      </c>
      <c r="D1156" s="628"/>
      <c r="E1156" s="628"/>
      <c r="F1156" s="628"/>
      <c r="G1156" s="629"/>
      <c r="I1156" s="237"/>
      <c r="K1156" s="237"/>
      <c r="L1156" s="238" t="s">
        <v>1319</v>
      </c>
      <c r="O1156" s="226">
        <v>3</v>
      </c>
    </row>
    <row r="1157" spans="1:80">
      <c r="A1157" s="235"/>
      <c r="B1157" s="239"/>
      <c r="C1157" s="635" t="s">
        <v>1314</v>
      </c>
      <c r="D1157" s="636"/>
      <c r="E1157" s="240">
        <v>1</v>
      </c>
      <c r="F1157" s="241"/>
      <c r="G1157" s="242"/>
      <c r="H1157" s="243"/>
      <c r="I1157" s="237"/>
      <c r="J1157" s="244"/>
      <c r="K1157" s="237"/>
      <c r="M1157" s="238" t="s">
        <v>1314</v>
      </c>
      <c r="O1157" s="226"/>
    </row>
    <row r="1158" spans="1:80" ht="22.5">
      <c r="A1158" s="227">
        <v>299</v>
      </c>
      <c r="B1158" s="228" t="s">
        <v>3223</v>
      </c>
      <c r="C1158" s="229" t="s">
        <v>2863</v>
      </c>
      <c r="D1158" s="230" t="s">
        <v>1496</v>
      </c>
      <c r="E1158" s="231">
        <v>1</v>
      </c>
      <c r="F1158" s="231"/>
      <c r="G1158" s="232">
        <f>E1158*F1158</f>
        <v>0</v>
      </c>
      <c r="H1158" s="233">
        <v>0</v>
      </c>
      <c r="I1158" s="234">
        <f>E1158*H1158</f>
        <v>0</v>
      </c>
      <c r="J1158" s="233"/>
      <c r="K1158" s="234">
        <f>E1158*J1158</f>
        <v>0</v>
      </c>
      <c r="O1158" s="226">
        <v>2</v>
      </c>
      <c r="AA1158" s="199">
        <v>12</v>
      </c>
      <c r="AB1158" s="199">
        <v>0</v>
      </c>
      <c r="AC1158" s="199">
        <v>300</v>
      </c>
      <c r="AZ1158" s="199">
        <v>2</v>
      </c>
      <c r="BA1158" s="199">
        <f>IF(AZ1158=1,G1158,0)</f>
        <v>0</v>
      </c>
      <c r="BB1158" s="199">
        <f>IF(AZ1158=2,G1158,0)</f>
        <v>0</v>
      </c>
      <c r="BC1158" s="199">
        <f>IF(AZ1158=3,G1158,0)</f>
        <v>0</v>
      </c>
      <c r="BD1158" s="199">
        <f>IF(AZ1158=4,G1158,0)</f>
        <v>0</v>
      </c>
      <c r="BE1158" s="199">
        <f>IF(AZ1158=5,G1158,0)</f>
        <v>0</v>
      </c>
      <c r="CA1158" s="226">
        <v>12</v>
      </c>
      <c r="CB1158" s="226">
        <v>0</v>
      </c>
    </row>
    <row r="1159" spans="1:80">
      <c r="A1159" s="235"/>
      <c r="B1159" s="236"/>
      <c r="C1159" s="627" t="s">
        <v>1319</v>
      </c>
      <c r="D1159" s="628"/>
      <c r="E1159" s="628"/>
      <c r="F1159" s="628"/>
      <c r="G1159" s="629"/>
      <c r="I1159" s="237"/>
      <c r="K1159" s="237"/>
      <c r="L1159" s="238" t="s">
        <v>1319</v>
      </c>
      <c r="O1159" s="226">
        <v>3</v>
      </c>
    </row>
    <row r="1160" spans="1:80">
      <c r="A1160" s="235"/>
      <c r="B1160" s="239"/>
      <c r="C1160" s="635" t="s">
        <v>1314</v>
      </c>
      <c r="D1160" s="636"/>
      <c r="E1160" s="240">
        <v>1</v>
      </c>
      <c r="F1160" s="241"/>
      <c r="G1160" s="242"/>
      <c r="H1160" s="243"/>
      <c r="I1160" s="237"/>
      <c r="J1160" s="244"/>
      <c r="K1160" s="237"/>
      <c r="M1160" s="238" t="s">
        <v>1314</v>
      </c>
      <c r="O1160" s="226"/>
    </row>
    <row r="1161" spans="1:80" ht="22.5">
      <c r="A1161" s="227">
        <v>300</v>
      </c>
      <c r="B1161" s="228" t="s">
        <v>3224</v>
      </c>
      <c r="C1161" s="229" t="s">
        <v>2864</v>
      </c>
      <c r="D1161" s="230" t="s">
        <v>1496</v>
      </c>
      <c r="E1161" s="231">
        <v>1</v>
      </c>
      <c r="F1161" s="231"/>
      <c r="G1161" s="232">
        <f>E1161*F1161</f>
        <v>0</v>
      </c>
      <c r="H1161" s="233">
        <v>0</v>
      </c>
      <c r="I1161" s="234">
        <f>E1161*H1161</f>
        <v>0</v>
      </c>
      <c r="J1161" s="233"/>
      <c r="K1161" s="234">
        <f>E1161*J1161</f>
        <v>0</v>
      </c>
      <c r="O1161" s="226">
        <v>2</v>
      </c>
      <c r="AA1161" s="199">
        <v>12</v>
      </c>
      <c r="AB1161" s="199">
        <v>0</v>
      </c>
      <c r="AC1161" s="199">
        <v>301</v>
      </c>
      <c r="AZ1161" s="199">
        <v>2</v>
      </c>
      <c r="BA1161" s="199">
        <f>IF(AZ1161=1,G1161,0)</f>
        <v>0</v>
      </c>
      <c r="BB1161" s="199">
        <f>IF(AZ1161=2,G1161,0)</f>
        <v>0</v>
      </c>
      <c r="BC1161" s="199">
        <f>IF(AZ1161=3,G1161,0)</f>
        <v>0</v>
      </c>
      <c r="BD1161" s="199">
        <f>IF(AZ1161=4,G1161,0)</f>
        <v>0</v>
      </c>
      <c r="BE1161" s="199">
        <f>IF(AZ1161=5,G1161,0)</f>
        <v>0</v>
      </c>
      <c r="CA1161" s="226">
        <v>12</v>
      </c>
      <c r="CB1161" s="226">
        <v>0</v>
      </c>
    </row>
    <row r="1162" spans="1:80">
      <c r="A1162" s="235"/>
      <c r="B1162" s="236"/>
      <c r="C1162" s="627" t="s">
        <v>1319</v>
      </c>
      <c r="D1162" s="628"/>
      <c r="E1162" s="628"/>
      <c r="F1162" s="628"/>
      <c r="G1162" s="629"/>
      <c r="I1162" s="237"/>
      <c r="K1162" s="237"/>
      <c r="L1162" s="238" t="s">
        <v>1319</v>
      </c>
      <c r="O1162" s="226">
        <v>3</v>
      </c>
    </row>
    <row r="1163" spans="1:80">
      <c r="A1163" s="235"/>
      <c r="B1163" s="239"/>
      <c r="C1163" s="635" t="s">
        <v>1314</v>
      </c>
      <c r="D1163" s="636"/>
      <c r="E1163" s="240">
        <v>1</v>
      </c>
      <c r="F1163" s="241"/>
      <c r="G1163" s="242"/>
      <c r="H1163" s="243"/>
      <c r="I1163" s="237"/>
      <c r="J1163" s="244"/>
      <c r="K1163" s="237"/>
      <c r="M1163" s="238" t="s">
        <v>1314</v>
      </c>
      <c r="O1163" s="226"/>
    </row>
    <row r="1164" spans="1:80" ht="22.5">
      <c r="A1164" s="227">
        <v>301</v>
      </c>
      <c r="B1164" s="228" t="s">
        <v>3225</v>
      </c>
      <c r="C1164" s="229" t="s">
        <v>2865</v>
      </c>
      <c r="D1164" s="230" t="s">
        <v>1496</v>
      </c>
      <c r="E1164" s="231">
        <v>1</v>
      </c>
      <c r="F1164" s="231"/>
      <c r="G1164" s="232">
        <f>E1164*F1164</f>
        <v>0</v>
      </c>
      <c r="H1164" s="233">
        <v>0</v>
      </c>
      <c r="I1164" s="234">
        <f>E1164*H1164</f>
        <v>0</v>
      </c>
      <c r="J1164" s="233"/>
      <c r="K1164" s="234">
        <f>E1164*J1164</f>
        <v>0</v>
      </c>
      <c r="O1164" s="226">
        <v>2</v>
      </c>
      <c r="AA1164" s="199">
        <v>12</v>
      </c>
      <c r="AB1164" s="199">
        <v>0</v>
      </c>
      <c r="AC1164" s="199">
        <v>302</v>
      </c>
      <c r="AZ1164" s="199">
        <v>2</v>
      </c>
      <c r="BA1164" s="199">
        <f>IF(AZ1164=1,G1164,0)</f>
        <v>0</v>
      </c>
      <c r="BB1164" s="199">
        <f>IF(AZ1164=2,G1164,0)</f>
        <v>0</v>
      </c>
      <c r="BC1164" s="199">
        <f>IF(AZ1164=3,G1164,0)</f>
        <v>0</v>
      </c>
      <c r="BD1164" s="199">
        <f>IF(AZ1164=4,G1164,0)</f>
        <v>0</v>
      </c>
      <c r="BE1164" s="199">
        <f>IF(AZ1164=5,G1164,0)</f>
        <v>0</v>
      </c>
      <c r="CA1164" s="226">
        <v>12</v>
      </c>
      <c r="CB1164" s="226">
        <v>0</v>
      </c>
    </row>
    <row r="1165" spans="1:80">
      <c r="A1165" s="235"/>
      <c r="B1165" s="236"/>
      <c r="C1165" s="627" t="s">
        <v>1319</v>
      </c>
      <c r="D1165" s="628"/>
      <c r="E1165" s="628"/>
      <c r="F1165" s="628"/>
      <c r="G1165" s="629"/>
      <c r="I1165" s="237"/>
      <c r="K1165" s="237"/>
      <c r="L1165" s="238" t="s">
        <v>1319</v>
      </c>
      <c r="O1165" s="226">
        <v>3</v>
      </c>
    </row>
    <row r="1166" spans="1:80">
      <c r="A1166" s="235"/>
      <c r="B1166" s="239"/>
      <c r="C1166" s="635" t="s">
        <v>1314</v>
      </c>
      <c r="D1166" s="636"/>
      <c r="E1166" s="240">
        <v>1</v>
      </c>
      <c r="F1166" s="241"/>
      <c r="G1166" s="242"/>
      <c r="H1166" s="243"/>
      <c r="I1166" s="237"/>
      <c r="J1166" s="244"/>
      <c r="K1166" s="237"/>
      <c r="M1166" s="238" t="s">
        <v>1314</v>
      </c>
      <c r="O1166" s="226"/>
    </row>
    <row r="1167" spans="1:80" ht="22.5">
      <c r="A1167" s="227">
        <v>302</v>
      </c>
      <c r="B1167" s="228" t="s">
        <v>3226</v>
      </c>
      <c r="C1167" s="229" t="s">
        <v>2866</v>
      </c>
      <c r="D1167" s="230" t="s">
        <v>1496</v>
      </c>
      <c r="E1167" s="231">
        <v>1</v>
      </c>
      <c r="F1167" s="231"/>
      <c r="G1167" s="232">
        <f>E1167*F1167</f>
        <v>0</v>
      </c>
      <c r="H1167" s="233">
        <v>0</v>
      </c>
      <c r="I1167" s="234">
        <f>E1167*H1167</f>
        <v>0</v>
      </c>
      <c r="J1167" s="233"/>
      <c r="K1167" s="234">
        <f>E1167*J1167</f>
        <v>0</v>
      </c>
      <c r="O1167" s="226">
        <v>2</v>
      </c>
      <c r="AA1167" s="199">
        <v>12</v>
      </c>
      <c r="AB1167" s="199">
        <v>0</v>
      </c>
      <c r="AC1167" s="199">
        <v>303</v>
      </c>
      <c r="AZ1167" s="199">
        <v>2</v>
      </c>
      <c r="BA1167" s="199">
        <f>IF(AZ1167=1,G1167,0)</f>
        <v>0</v>
      </c>
      <c r="BB1167" s="199">
        <f>IF(AZ1167=2,G1167,0)</f>
        <v>0</v>
      </c>
      <c r="BC1167" s="199">
        <f>IF(AZ1167=3,G1167,0)</f>
        <v>0</v>
      </c>
      <c r="BD1167" s="199">
        <f>IF(AZ1167=4,G1167,0)</f>
        <v>0</v>
      </c>
      <c r="BE1167" s="199">
        <f>IF(AZ1167=5,G1167,0)</f>
        <v>0</v>
      </c>
      <c r="CA1167" s="226">
        <v>12</v>
      </c>
      <c r="CB1167" s="226">
        <v>0</v>
      </c>
    </row>
    <row r="1168" spans="1:80">
      <c r="A1168" s="235"/>
      <c r="B1168" s="236"/>
      <c r="C1168" s="627" t="s">
        <v>1319</v>
      </c>
      <c r="D1168" s="628"/>
      <c r="E1168" s="628"/>
      <c r="F1168" s="628"/>
      <c r="G1168" s="629"/>
      <c r="I1168" s="237"/>
      <c r="K1168" s="237"/>
      <c r="L1168" s="238" t="s">
        <v>1319</v>
      </c>
      <c r="O1168" s="226">
        <v>3</v>
      </c>
    </row>
    <row r="1169" spans="1:80">
      <c r="A1169" s="235"/>
      <c r="B1169" s="239"/>
      <c r="C1169" s="635" t="s">
        <v>1314</v>
      </c>
      <c r="D1169" s="636"/>
      <c r="E1169" s="240">
        <v>1</v>
      </c>
      <c r="F1169" s="241"/>
      <c r="G1169" s="242"/>
      <c r="H1169" s="243"/>
      <c r="I1169" s="237"/>
      <c r="J1169" s="244"/>
      <c r="K1169" s="237"/>
      <c r="M1169" s="238" t="s">
        <v>1314</v>
      </c>
      <c r="O1169" s="226"/>
    </row>
    <row r="1170" spans="1:80" ht="22.5">
      <c r="A1170" s="227">
        <v>303</v>
      </c>
      <c r="B1170" s="228" t="s">
        <v>3227</v>
      </c>
      <c r="C1170" s="229" t="s">
        <v>2867</v>
      </c>
      <c r="D1170" s="230" t="s">
        <v>1496</v>
      </c>
      <c r="E1170" s="231">
        <v>1</v>
      </c>
      <c r="F1170" s="231"/>
      <c r="G1170" s="232">
        <f>E1170*F1170</f>
        <v>0</v>
      </c>
      <c r="H1170" s="233">
        <v>0</v>
      </c>
      <c r="I1170" s="234">
        <f>E1170*H1170</f>
        <v>0</v>
      </c>
      <c r="J1170" s="233"/>
      <c r="K1170" s="234">
        <f>E1170*J1170</f>
        <v>0</v>
      </c>
      <c r="O1170" s="226">
        <v>2</v>
      </c>
      <c r="AA1170" s="199">
        <v>12</v>
      </c>
      <c r="AB1170" s="199">
        <v>0</v>
      </c>
      <c r="AC1170" s="199">
        <v>304</v>
      </c>
      <c r="AZ1170" s="199">
        <v>2</v>
      </c>
      <c r="BA1170" s="199">
        <f>IF(AZ1170=1,G1170,0)</f>
        <v>0</v>
      </c>
      <c r="BB1170" s="199">
        <f>IF(AZ1170=2,G1170,0)</f>
        <v>0</v>
      </c>
      <c r="BC1170" s="199">
        <f>IF(AZ1170=3,G1170,0)</f>
        <v>0</v>
      </c>
      <c r="BD1170" s="199">
        <f>IF(AZ1170=4,G1170,0)</f>
        <v>0</v>
      </c>
      <c r="BE1170" s="199">
        <f>IF(AZ1170=5,G1170,0)</f>
        <v>0</v>
      </c>
      <c r="CA1170" s="226">
        <v>12</v>
      </c>
      <c r="CB1170" s="226">
        <v>0</v>
      </c>
    </row>
    <row r="1171" spans="1:80">
      <c r="A1171" s="235"/>
      <c r="B1171" s="236"/>
      <c r="C1171" s="627" t="s">
        <v>1319</v>
      </c>
      <c r="D1171" s="628"/>
      <c r="E1171" s="628"/>
      <c r="F1171" s="628"/>
      <c r="G1171" s="629"/>
      <c r="I1171" s="237"/>
      <c r="K1171" s="237"/>
      <c r="L1171" s="238" t="s">
        <v>1319</v>
      </c>
      <c r="O1171" s="226">
        <v>3</v>
      </c>
    </row>
    <row r="1172" spans="1:80">
      <c r="A1172" s="235"/>
      <c r="B1172" s="239"/>
      <c r="C1172" s="635" t="s">
        <v>1314</v>
      </c>
      <c r="D1172" s="636"/>
      <c r="E1172" s="240">
        <v>1</v>
      </c>
      <c r="F1172" s="241"/>
      <c r="G1172" s="242"/>
      <c r="H1172" s="243"/>
      <c r="I1172" s="237"/>
      <c r="J1172" s="244"/>
      <c r="K1172" s="237"/>
      <c r="M1172" s="238" t="s">
        <v>1314</v>
      </c>
      <c r="O1172" s="226"/>
    </row>
    <row r="1173" spans="1:80" ht="22.5">
      <c r="A1173" s="227">
        <v>304</v>
      </c>
      <c r="B1173" s="228" t="s">
        <v>3228</v>
      </c>
      <c r="C1173" s="229" t="s">
        <v>2868</v>
      </c>
      <c r="D1173" s="230" t="s">
        <v>1496</v>
      </c>
      <c r="E1173" s="231">
        <v>1</v>
      </c>
      <c r="F1173" s="231"/>
      <c r="G1173" s="232">
        <f>E1173*F1173</f>
        <v>0</v>
      </c>
      <c r="H1173" s="233">
        <v>0</v>
      </c>
      <c r="I1173" s="234">
        <f>E1173*H1173</f>
        <v>0</v>
      </c>
      <c r="J1173" s="233"/>
      <c r="K1173" s="234">
        <f>E1173*J1173</f>
        <v>0</v>
      </c>
      <c r="O1173" s="226">
        <v>2</v>
      </c>
      <c r="AA1173" s="199">
        <v>12</v>
      </c>
      <c r="AB1173" s="199">
        <v>0</v>
      </c>
      <c r="AC1173" s="199">
        <v>305</v>
      </c>
      <c r="AZ1173" s="199">
        <v>2</v>
      </c>
      <c r="BA1173" s="199">
        <f>IF(AZ1173=1,G1173,0)</f>
        <v>0</v>
      </c>
      <c r="BB1173" s="199">
        <f>IF(AZ1173=2,G1173,0)</f>
        <v>0</v>
      </c>
      <c r="BC1173" s="199">
        <f>IF(AZ1173=3,G1173,0)</f>
        <v>0</v>
      </c>
      <c r="BD1173" s="199">
        <f>IF(AZ1173=4,G1173,0)</f>
        <v>0</v>
      </c>
      <c r="BE1173" s="199">
        <f>IF(AZ1173=5,G1173,0)</f>
        <v>0</v>
      </c>
      <c r="CA1173" s="226">
        <v>12</v>
      </c>
      <c r="CB1173" s="226">
        <v>0</v>
      </c>
    </row>
    <row r="1174" spans="1:80">
      <c r="A1174" s="235"/>
      <c r="B1174" s="236"/>
      <c r="C1174" s="627" t="s">
        <v>1319</v>
      </c>
      <c r="D1174" s="628"/>
      <c r="E1174" s="628"/>
      <c r="F1174" s="628"/>
      <c r="G1174" s="629"/>
      <c r="I1174" s="237"/>
      <c r="K1174" s="237"/>
      <c r="L1174" s="238" t="s">
        <v>1319</v>
      </c>
      <c r="O1174" s="226">
        <v>3</v>
      </c>
    </row>
    <row r="1175" spans="1:80">
      <c r="A1175" s="235"/>
      <c r="B1175" s="239"/>
      <c r="C1175" s="635" t="s">
        <v>1314</v>
      </c>
      <c r="D1175" s="636"/>
      <c r="E1175" s="240">
        <v>1</v>
      </c>
      <c r="F1175" s="241"/>
      <c r="G1175" s="242"/>
      <c r="H1175" s="243"/>
      <c r="I1175" s="237"/>
      <c r="J1175" s="244"/>
      <c r="K1175" s="237"/>
      <c r="M1175" s="238" t="s">
        <v>1314</v>
      </c>
      <c r="O1175" s="226"/>
    </row>
    <row r="1176" spans="1:80" ht="22.5">
      <c r="A1176" s="227">
        <v>305</v>
      </c>
      <c r="B1176" s="228" t="s">
        <v>3229</v>
      </c>
      <c r="C1176" s="229" t="s">
        <v>2869</v>
      </c>
      <c r="D1176" s="230" t="s">
        <v>1496</v>
      </c>
      <c r="E1176" s="231">
        <v>1</v>
      </c>
      <c r="F1176" s="231"/>
      <c r="G1176" s="232">
        <f>E1176*F1176</f>
        <v>0</v>
      </c>
      <c r="H1176" s="233">
        <v>0</v>
      </c>
      <c r="I1176" s="234">
        <f>E1176*H1176</f>
        <v>0</v>
      </c>
      <c r="J1176" s="233"/>
      <c r="K1176" s="234">
        <f>E1176*J1176</f>
        <v>0</v>
      </c>
      <c r="O1176" s="226">
        <v>2</v>
      </c>
      <c r="AA1176" s="199">
        <v>12</v>
      </c>
      <c r="AB1176" s="199">
        <v>0</v>
      </c>
      <c r="AC1176" s="199">
        <v>306</v>
      </c>
      <c r="AZ1176" s="199">
        <v>2</v>
      </c>
      <c r="BA1176" s="199">
        <f>IF(AZ1176=1,G1176,0)</f>
        <v>0</v>
      </c>
      <c r="BB1176" s="199">
        <f>IF(AZ1176=2,G1176,0)</f>
        <v>0</v>
      </c>
      <c r="BC1176" s="199">
        <f>IF(AZ1176=3,G1176,0)</f>
        <v>0</v>
      </c>
      <c r="BD1176" s="199">
        <f>IF(AZ1176=4,G1176,0)</f>
        <v>0</v>
      </c>
      <c r="BE1176" s="199">
        <f>IF(AZ1176=5,G1176,0)</f>
        <v>0</v>
      </c>
      <c r="CA1176" s="226">
        <v>12</v>
      </c>
      <c r="CB1176" s="226">
        <v>0</v>
      </c>
    </row>
    <row r="1177" spans="1:80">
      <c r="A1177" s="235"/>
      <c r="B1177" s="236"/>
      <c r="C1177" s="627" t="s">
        <v>1319</v>
      </c>
      <c r="D1177" s="628"/>
      <c r="E1177" s="628"/>
      <c r="F1177" s="628"/>
      <c r="G1177" s="629"/>
      <c r="I1177" s="237"/>
      <c r="K1177" s="237"/>
      <c r="L1177" s="238" t="s">
        <v>1319</v>
      </c>
      <c r="O1177" s="226">
        <v>3</v>
      </c>
    </row>
    <row r="1178" spans="1:80">
      <c r="A1178" s="235"/>
      <c r="B1178" s="239"/>
      <c r="C1178" s="635" t="s">
        <v>1314</v>
      </c>
      <c r="D1178" s="636"/>
      <c r="E1178" s="240">
        <v>1</v>
      </c>
      <c r="F1178" s="241"/>
      <c r="G1178" s="242"/>
      <c r="H1178" s="243"/>
      <c r="I1178" s="237"/>
      <c r="J1178" s="244"/>
      <c r="K1178" s="237"/>
      <c r="M1178" s="238" t="s">
        <v>1314</v>
      </c>
      <c r="O1178" s="226"/>
    </row>
    <row r="1179" spans="1:80" ht="22.5">
      <c r="A1179" s="227">
        <v>306</v>
      </c>
      <c r="B1179" s="228" t="s">
        <v>3230</v>
      </c>
      <c r="C1179" s="229" t="s">
        <v>3231</v>
      </c>
      <c r="D1179" s="230" t="s">
        <v>1496</v>
      </c>
      <c r="E1179" s="231">
        <v>2</v>
      </c>
      <c r="F1179" s="231"/>
      <c r="G1179" s="232">
        <f>E1179*F1179</f>
        <v>0</v>
      </c>
      <c r="H1179" s="233">
        <v>0</v>
      </c>
      <c r="I1179" s="234">
        <f>E1179*H1179</f>
        <v>0</v>
      </c>
      <c r="J1179" s="233"/>
      <c r="K1179" s="234">
        <f>E1179*J1179</f>
        <v>0</v>
      </c>
      <c r="O1179" s="226">
        <v>2</v>
      </c>
      <c r="AA1179" s="199">
        <v>12</v>
      </c>
      <c r="AB1179" s="199">
        <v>0</v>
      </c>
      <c r="AC1179" s="199">
        <v>307</v>
      </c>
      <c r="AZ1179" s="199">
        <v>2</v>
      </c>
      <c r="BA1179" s="199">
        <f>IF(AZ1179=1,G1179,0)</f>
        <v>0</v>
      </c>
      <c r="BB1179" s="199">
        <f>IF(AZ1179=2,G1179,0)</f>
        <v>0</v>
      </c>
      <c r="BC1179" s="199">
        <f>IF(AZ1179=3,G1179,0)</f>
        <v>0</v>
      </c>
      <c r="BD1179" s="199">
        <f>IF(AZ1179=4,G1179,0)</f>
        <v>0</v>
      </c>
      <c r="BE1179" s="199">
        <f>IF(AZ1179=5,G1179,0)</f>
        <v>0</v>
      </c>
      <c r="CA1179" s="226">
        <v>12</v>
      </c>
      <c r="CB1179" s="226">
        <v>0</v>
      </c>
    </row>
    <row r="1180" spans="1:80">
      <c r="A1180" s="235"/>
      <c r="B1180" s="236"/>
      <c r="C1180" s="627" t="s">
        <v>3232</v>
      </c>
      <c r="D1180" s="628"/>
      <c r="E1180" s="628"/>
      <c r="F1180" s="628"/>
      <c r="G1180" s="629"/>
      <c r="I1180" s="237"/>
      <c r="K1180" s="237"/>
      <c r="L1180" s="238" t="s">
        <v>3232</v>
      </c>
      <c r="O1180" s="226">
        <v>3</v>
      </c>
    </row>
    <row r="1181" spans="1:80">
      <c r="A1181" s="235"/>
      <c r="B1181" s="236"/>
      <c r="C1181" s="627" t="s">
        <v>3233</v>
      </c>
      <c r="D1181" s="628"/>
      <c r="E1181" s="628"/>
      <c r="F1181" s="628"/>
      <c r="G1181" s="629"/>
      <c r="I1181" s="237"/>
      <c r="K1181" s="237"/>
      <c r="L1181" s="238" t="s">
        <v>3233</v>
      </c>
      <c r="O1181" s="226">
        <v>3</v>
      </c>
    </row>
    <row r="1182" spans="1:80">
      <c r="A1182" s="235"/>
      <c r="B1182" s="239"/>
      <c r="C1182" s="635" t="s">
        <v>3234</v>
      </c>
      <c r="D1182" s="636"/>
      <c r="E1182" s="240">
        <v>2</v>
      </c>
      <c r="F1182" s="241"/>
      <c r="G1182" s="242"/>
      <c r="H1182" s="243"/>
      <c r="I1182" s="237"/>
      <c r="J1182" s="244"/>
      <c r="K1182" s="237"/>
      <c r="M1182" s="238" t="s">
        <v>3234</v>
      </c>
      <c r="O1182" s="226"/>
    </row>
    <row r="1183" spans="1:80" ht="22.5">
      <c r="A1183" s="227">
        <v>307</v>
      </c>
      <c r="B1183" s="228" t="s">
        <v>3235</v>
      </c>
      <c r="C1183" s="229" t="s">
        <v>3236</v>
      </c>
      <c r="D1183" s="230" t="s">
        <v>1496</v>
      </c>
      <c r="E1183" s="231">
        <v>1</v>
      </c>
      <c r="F1183" s="231"/>
      <c r="G1183" s="232">
        <f>E1183*F1183</f>
        <v>0</v>
      </c>
      <c r="H1183" s="233">
        <v>0</v>
      </c>
      <c r="I1183" s="234">
        <f>E1183*H1183</f>
        <v>0</v>
      </c>
      <c r="J1183" s="233"/>
      <c r="K1183" s="234">
        <f>E1183*J1183</f>
        <v>0</v>
      </c>
      <c r="O1183" s="226">
        <v>2</v>
      </c>
      <c r="AA1183" s="199">
        <v>12</v>
      </c>
      <c r="AB1183" s="199">
        <v>0</v>
      </c>
      <c r="AC1183" s="199">
        <v>308</v>
      </c>
      <c r="AZ1183" s="199">
        <v>2</v>
      </c>
      <c r="BA1183" s="199">
        <f>IF(AZ1183=1,G1183,0)</f>
        <v>0</v>
      </c>
      <c r="BB1183" s="199">
        <f>IF(AZ1183=2,G1183,0)</f>
        <v>0</v>
      </c>
      <c r="BC1183" s="199">
        <f>IF(AZ1183=3,G1183,0)</f>
        <v>0</v>
      </c>
      <c r="BD1183" s="199">
        <f>IF(AZ1183=4,G1183,0)</f>
        <v>0</v>
      </c>
      <c r="BE1183" s="199">
        <f>IF(AZ1183=5,G1183,0)</f>
        <v>0</v>
      </c>
      <c r="CA1183" s="226">
        <v>12</v>
      </c>
      <c r="CB1183" s="226">
        <v>0</v>
      </c>
    </row>
    <row r="1184" spans="1:80">
      <c r="A1184" s="235"/>
      <c r="B1184" s="236"/>
      <c r="C1184" s="627" t="s">
        <v>3232</v>
      </c>
      <c r="D1184" s="628"/>
      <c r="E1184" s="628"/>
      <c r="F1184" s="628"/>
      <c r="G1184" s="629"/>
      <c r="I1184" s="237"/>
      <c r="K1184" s="237"/>
      <c r="L1184" s="238" t="s">
        <v>3232</v>
      </c>
      <c r="O1184" s="226">
        <v>3</v>
      </c>
    </row>
    <row r="1185" spans="1:80">
      <c r="A1185" s="235"/>
      <c r="B1185" s="236"/>
      <c r="C1185" s="627" t="s">
        <v>3233</v>
      </c>
      <c r="D1185" s="628"/>
      <c r="E1185" s="628"/>
      <c r="F1185" s="628"/>
      <c r="G1185" s="629"/>
      <c r="I1185" s="237"/>
      <c r="K1185" s="237"/>
      <c r="L1185" s="238" t="s">
        <v>3233</v>
      </c>
      <c r="O1185" s="226">
        <v>3</v>
      </c>
    </row>
    <row r="1186" spans="1:80">
      <c r="A1186" s="235"/>
      <c r="B1186" s="239"/>
      <c r="C1186" s="635" t="s">
        <v>3237</v>
      </c>
      <c r="D1186" s="636"/>
      <c r="E1186" s="240">
        <v>1</v>
      </c>
      <c r="F1186" s="241"/>
      <c r="G1186" s="242"/>
      <c r="H1186" s="243"/>
      <c r="I1186" s="237"/>
      <c r="J1186" s="244"/>
      <c r="K1186" s="237"/>
      <c r="M1186" s="238" t="s">
        <v>3237</v>
      </c>
      <c r="O1186" s="226"/>
    </row>
    <row r="1187" spans="1:80" ht="22.5">
      <c r="A1187" s="227">
        <v>308</v>
      </c>
      <c r="B1187" s="228" t="s">
        <v>3238</v>
      </c>
      <c r="C1187" s="229" t="s">
        <v>3239</v>
      </c>
      <c r="D1187" s="230" t="s">
        <v>1496</v>
      </c>
      <c r="E1187" s="231">
        <v>1</v>
      </c>
      <c r="F1187" s="231"/>
      <c r="G1187" s="232">
        <f>E1187*F1187</f>
        <v>0</v>
      </c>
      <c r="H1187" s="233">
        <v>0</v>
      </c>
      <c r="I1187" s="234">
        <f>E1187*H1187</f>
        <v>0</v>
      </c>
      <c r="J1187" s="233"/>
      <c r="K1187" s="234">
        <f>E1187*J1187</f>
        <v>0</v>
      </c>
      <c r="O1187" s="226">
        <v>2</v>
      </c>
      <c r="AA1187" s="199">
        <v>12</v>
      </c>
      <c r="AB1187" s="199">
        <v>0</v>
      </c>
      <c r="AC1187" s="199">
        <v>309</v>
      </c>
      <c r="AZ1187" s="199">
        <v>2</v>
      </c>
      <c r="BA1187" s="199">
        <f>IF(AZ1187=1,G1187,0)</f>
        <v>0</v>
      </c>
      <c r="BB1187" s="199">
        <f>IF(AZ1187=2,G1187,0)</f>
        <v>0</v>
      </c>
      <c r="BC1187" s="199">
        <f>IF(AZ1187=3,G1187,0)</f>
        <v>0</v>
      </c>
      <c r="BD1187" s="199">
        <f>IF(AZ1187=4,G1187,0)</f>
        <v>0</v>
      </c>
      <c r="BE1187" s="199">
        <f>IF(AZ1187=5,G1187,0)</f>
        <v>0</v>
      </c>
      <c r="CA1187" s="226">
        <v>12</v>
      </c>
      <c r="CB1187" s="226">
        <v>0</v>
      </c>
    </row>
    <row r="1188" spans="1:80">
      <c r="A1188" s="235"/>
      <c r="B1188" s="236"/>
      <c r="C1188" s="627" t="s">
        <v>3233</v>
      </c>
      <c r="D1188" s="628"/>
      <c r="E1188" s="628"/>
      <c r="F1188" s="628"/>
      <c r="G1188" s="629"/>
      <c r="I1188" s="237"/>
      <c r="K1188" s="237"/>
      <c r="L1188" s="238" t="s">
        <v>3233</v>
      </c>
      <c r="O1188" s="226">
        <v>3</v>
      </c>
    </row>
    <row r="1189" spans="1:80">
      <c r="A1189" s="235"/>
      <c r="B1189" s="239"/>
      <c r="C1189" s="635" t="s">
        <v>3237</v>
      </c>
      <c r="D1189" s="636"/>
      <c r="E1189" s="240">
        <v>1</v>
      </c>
      <c r="F1189" s="241"/>
      <c r="G1189" s="242"/>
      <c r="H1189" s="243"/>
      <c r="I1189" s="237"/>
      <c r="J1189" s="244"/>
      <c r="K1189" s="237"/>
      <c r="M1189" s="238" t="s">
        <v>3237</v>
      </c>
      <c r="O1189" s="226"/>
    </row>
    <row r="1190" spans="1:80" ht="22.5">
      <c r="A1190" s="227">
        <v>309</v>
      </c>
      <c r="B1190" s="228" t="s">
        <v>3240</v>
      </c>
      <c r="C1190" s="229" t="s">
        <v>3241</v>
      </c>
      <c r="D1190" s="230" t="s">
        <v>1496</v>
      </c>
      <c r="E1190" s="231">
        <v>1</v>
      </c>
      <c r="F1190" s="231"/>
      <c r="G1190" s="232">
        <f>E1190*F1190</f>
        <v>0</v>
      </c>
      <c r="H1190" s="233">
        <v>0</v>
      </c>
      <c r="I1190" s="234">
        <f>E1190*H1190</f>
        <v>0</v>
      </c>
      <c r="J1190" s="233"/>
      <c r="K1190" s="234">
        <f>E1190*J1190</f>
        <v>0</v>
      </c>
      <c r="O1190" s="226">
        <v>2</v>
      </c>
      <c r="AA1190" s="199">
        <v>12</v>
      </c>
      <c r="AB1190" s="199">
        <v>0</v>
      </c>
      <c r="AC1190" s="199">
        <v>310</v>
      </c>
      <c r="AZ1190" s="199">
        <v>2</v>
      </c>
      <c r="BA1190" s="199">
        <f>IF(AZ1190=1,G1190,0)</f>
        <v>0</v>
      </c>
      <c r="BB1190" s="199">
        <f>IF(AZ1190=2,G1190,0)</f>
        <v>0</v>
      </c>
      <c r="BC1190" s="199">
        <f>IF(AZ1190=3,G1190,0)</f>
        <v>0</v>
      </c>
      <c r="BD1190" s="199">
        <f>IF(AZ1190=4,G1190,0)</f>
        <v>0</v>
      </c>
      <c r="BE1190" s="199">
        <f>IF(AZ1190=5,G1190,0)</f>
        <v>0</v>
      </c>
      <c r="CA1190" s="226">
        <v>12</v>
      </c>
      <c r="CB1190" s="226">
        <v>0</v>
      </c>
    </row>
    <row r="1191" spans="1:80">
      <c r="A1191" s="235"/>
      <c r="B1191" s="236"/>
      <c r="C1191" s="627" t="s">
        <v>3233</v>
      </c>
      <c r="D1191" s="628"/>
      <c r="E1191" s="628"/>
      <c r="F1191" s="628"/>
      <c r="G1191" s="629"/>
      <c r="I1191" s="237"/>
      <c r="K1191" s="237"/>
      <c r="L1191" s="238" t="s">
        <v>3233</v>
      </c>
      <c r="O1191" s="226">
        <v>3</v>
      </c>
    </row>
    <row r="1192" spans="1:80">
      <c r="A1192" s="235"/>
      <c r="B1192" s="239"/>
      <c r="C1192" s="635" t="s">
        <v>3237</v>
      </c>
      <c r="D1192" s="636"/>
      <c r="E1192" s="240">
        <v>1</v>
      </c>
      <c r="F1192" s="241"/>
      <c r="G1192" s="242"/>
      <c r="H1192" s="243"/>
      <c r="I1192" s="237"/>
      <c r="J1192" s="244"/>
      <c r="K1192" s="237"/>
      <c r="M1192" s="238" t="s">
        <v>3237</v>
      </c>
      <c r="O1192" s="226"/>
    </row>
    <row r="1193" spans="1:80" ht="22.5">
      <c r="A1193" s="227">
        <v>310</v>
      </c>
      <c r="B1193" s="228" t="s">
        <v>3242</v>
      </c>
      <c r="C1193" s="229" t="s">
        <v>3243</v>
      </c>
      <c r="D1193" s="230" t="s">
        <v>1496</v>
      </c>
      <c r="E1193" s="231">
        <v>1</v>
      </c>
      <c r="F1193" s="231"/>
      <c r="G1193" s="232">
        <f>E1193*F1193</f>
        <v>0</v>
      </c>
      <c r="H1193" s="233">
        <v>0</v>
      </c>
      <c r="I1193" s="234">
        <f>E1193*H1193</f>
        <v>0</v>
      </c>
      <c r="J1193" s="233"/>
      <c r="K1193" s="234">
        <f>E1193*J1193</f>
        <v>0</v>
      </c>
      <c r="O1193" s="226">
        <v>2</v>
      </c>
      <c r="AA1193" s="199">
        <v>12</v>
      </c>
      <c r="AB1193" s="199">
        <v>0</v>
      </c>
      <c r="AC1193" s="199">
        <v>311</v>
      </c>
      <c r="AZ1193" s="199">
        <v>2</v>
      </c>
      <c r="BA1193" s="199">
        <f>IF(AZ1193=1,G1193,0)</f>
        <v>0</v>
      </c>
      <c r="BB1193" s="199">
        <f>IF(AZ1193=2,G1193,0)</f>
        <v>0</v>
      </c>
      <c r="BC1193" s="199">
        <f>IF(AZ1193=3,G1193,0)</f>
        <v>0</v>
      </c>
      <c r="BD1193" s="199">
        <f>IF(AZ1193=4,G1193,0)</f>
        <v>0</v>
      </c>
      <c r="BE1193" s="199">
        <f>IF(AZ1193=5,G1193,0)</f>
        <v>0</v>
      </c>
      <c r="CA1193" s="226">
        <v>12</v>
      </c>
      <c r="CB1193" s="226">
        <v>0</v>
      </c>
    </row>
    <row r="1194" spans="1:80">
      <c r="A1194" s="235"/>
      <c r="B1194" s="236"/>
      <c r="C1194" s="627" t="s">
        <v>3233</v>
      </c>
      <c r="D1194" s="628"/>
      <c r="E1194" s="628"/>
      <c r="F1194" s="628"/>
      <c r="G1194" s="629"/>
      <c r="I1194" s="237"/>
      <c r="K1194" s="237"/>
      <c r="L1194" s="238" t="s">
        <v>3233</v>
      </c>
      <c r="O1194" s="226">
        <v>3</v>
      </c>
    </row>
    <row r="1195" spans="1:80">
      <c r="A1195" s="235"/>
      <c r="B1195" s="239"/>
      <c r="C1195" s="635" t="s">
        <v>3237</v>
      </c>
      <c r="D1195" s="636"/>
      <c r="E1195" s="240">
        <v>1</v>
      </c>
      <c r="F1195" s="241"/>
      <c r="G1195" s="242"/>
      <c r="H1195" s="243"/>
      <c r="I1195" s="237"/>
      <c r="J1195" s="244"/>
      <c r="K1195" s="237"/>
      <c r="M1195" s="238" t="s">
        <v>3237</v>
      </c>
      <c r="O1195" s="226"/>
    </row>
    <row r="1196" spans="1:80" ht="22.5">
      <c r="A1196" s="227">
        <v>311</v>
      </c>
      <c r="B1196" s="228" t="s">
        <v>3244</v>
      </c>
      <c r="C1196" s="229" t="s">
        <v>3245</v>
      </c>
      <c r="D1196" s="230" t="s">
        <v>1496</v>
      </c>
      <c r="E1196" s="231">
        <v>1</v>
      </c>
      <c r="F1196" s="231"/>
      <c r="G1196" s="232">
        <f>E1196*F1196</f>
        <v>0</v>
      </c>
      <c r="H1196" s="233">
        <v>0</v>
      </c>
      <c r="I1196" s="234">
        <f>E1196*H1196</f>
        <v>0</v>
      </c>
      <c r="J1196" s="233"/>
      <c r="K1196" s="234">
        <f>E1196*J1196</f>
        <v>0</v>
      </c>
      <c r="O1196" s="226">
        <v>2</v>
      </c>
      <c r="AA1196" s="199">
        <v>12</v>
      </c>
      <c r="AB1196" s="199">
        <v>0</v>
      </c>
      <c r="AC1196" s="199">
        <v>312</v>
      </c>
      <c r="AZ1196" s="199">
        <v>2</v>
      </c>
      <c r="BA1196" s="199">
        <f>IF(AZ1196=1,G1196,0)</f>
        <v>0</v>
      </c>
      <c r="BB1196" s="199">
        <f>IF(AZ1196=2,G1196,0)</f>
        <v>0</v>
      </c>
      <c r="BC1196" s="199">
        <f>IF(AZ1196=3,G1196,0)</f>
        <v>0</v>
      </c>
      <c r="BD1196" s="199">
        <f>IF(AZ1196=4,G1196,0)</f>
        <v>0</v>
      </c>
      <c r="BE1196" s="199">
        <f>IF(AZ1196=5,G1196,0)</f>
        <v>0</v>
      </c>
      <c r="CA1196" s="226">
        <v>12</v>
      </c>
      <c r="CB1196" s="226">
        <v>0</v>
      </c>
    </row>
    <row r="1197" spans="1:80">
      <c r="A1197" s="235"/>
      <c r="B1197" s="236"/>
      <c r="C1197" s="627" t="s">
        <v>3233</v>
      </c>
      <c r="D1197" s="628"/>
      <c r="E1197" s="628"/>
      <c r="F1197" s="628"/>
      <c r="G1197" s="629"/>
      <c r="I1197" s="237"/>
      <c r="K1197" s="237"/>
      <c r="L1197" s="238" t="s">
        <v>3233</v>
      </c>
      <c r="O1197" s="226">
        <v>3</v>
      </c>
    </row>
    <row r="1198" spans="1:80">
      <c r="A1198" s="235"/>
      <c r="B1198" s="239"/>
      <c r="C1198" s="635" t="s">
        <v>3237</v>
      </c>
      <c r="D1198" s="636"/>
      <c r="E1198" s="240">
        <v>1</v>
      </c>
      <c r="F1198" s="241"/>
      <c r="G1198" s="242"/>
      <c r="H1198" s="243"/>
      <c r="I1198" s="237"/>
      <c r="J1198" s="244"/>
      <c r="K1198" s="237"/>
      <c r="M1198" s="238" t="s">
        <v>3237</v>
      </c>
      <c r="O1198" s="226"/>
    </row>
    <row r="1199" spans="1:80" ht="22.5">
      <c r="A1199" s="227">
        <v>312</v>
      </c>
      <c r="B1199" s="228" t="s">
        <v>3246</v>
      </c>
      <c r="C1199" s="229" t="s">
        <v>3247</v>
      </c>
      <c r="D1199" s="230" t="s">
        <v>1496</v>
      </c>
      <c r="E1199" s="231">
        <v>3</v>
      </c>
      <c r="F1199" s="231"/>
      <c r="G1199" s="232">
        <f>E1199*F1199</f>
        <v>0</v>
      </c>
      <c r="H1199" s="233">
        <v>0</v>
      </c>
      <c r="I1199" s="234">
        <f>E1199*H1199</f>
        <v>0</v>
      </c>
      <c r="J1199" s="233"/>
      <c r="K1199" s="234">
        <f>E1199*J1199</f>
        <v>0</v>
      </c>
      <c r="O1199" s="226">
        <v>2</v>
      </c>
      <c r="AA1199" s="199">
        <v>12</v>
      </c>
      <c r="AB1199" s="199">
        <v>0</v>
      </c>
      <c r="AC1199" s="199">
        <v>313</v>
      </c>
      <c r="AZ1199" s="199">
        <v>2</v>
      </c>
      <c r="BA1199" s="199">
        <f>IF(AZ1199=1,G1199,0)</f>
        <v>0</v>
      </c>
      <c r="BB1199" s="199">
        <f>IF(AZ1199=2,G1199,0)</f>
        <v>0</v>
      </c>
      <c r="BC1199" s="199">
        <f>IF(AZ1199=3,G1199,0)</f>
        <v>0</v>
      </c>
      <c r="BD1199" s="199">
        <f>IF(AZ1199=4,G1199,0)</f>
        <v>0</v>
      </c>
      <c r="BE1199" s="199">
        <f>IF(AZ1199=5,G1199,0)</f>
        <v>0</v>
      </c>
      <c r="CA1199" s="226">
        <v>12</v>
      </c>
      <c r="CB1199" s="226">
        <v>0</v>
      </c>
    </row>
    <row r="1200" spans="1:80">
      <c r="A1200" s="235"/>
      <c r="B1200" s="236"/>
      <c r="C1200" s="627" t="s">
        <v>3233</v>
      </c>
      <c r="D1200" s="628"/>
      <c r="E1200" s="628"/>
      <c r="F1200" s="628"/>
      <c r="G1200" s="629"/>
      <c r="I1200" s="237"/>
      <c r="K1200" s="237"/>
      <c r="L1200" s="238" t="s">
        <v>3233</v>
      </c>
      <c r="O1200" s="226">
        <v>3</v>
      </c>
    </row>
    <row r="1201" spans="1:80">
      <c r="A1201" s="235"/>
      <c r="B1201" s="239"/>
      <c r="C1201" s="635" t="s">
        <v>3248</v>
      </c>
      <c r="D1201" s="636"/>
      <c r="E1201" s="240">
        <v>3</v>
      </c>
      <c r="F1201" s="241"/>
      <c r="G1201" s="242"/>
      <c r="H1201" s="243"/>
      <c r="I1201" s="237"/>
      <c r="J1201" s="244"/>
      <c r="K1201" s="237"/>
      <c r="M1201" s="238" t="s">
        <v>3248</v>
      </c>
      <c r="O1201" s="226"/>
    </row>
    <row r="1202" spans="1:80" ht="22.5">
      <c r="A1202" s="227">
        <v>313</v>
      </c>
      <c r="B1202" s="228" t="s">
        <v>3249</v>
      </c>
      <c r="C1202" s="229" t="s">
        <v>3250</v>
      </c>
      <c r="D1202" s="230" t="s">
        <v>1496</v>
      </c>
      <c r="E1202" s="231">
        <v>1</v>
      </c>
      <c r="F1202" s="231"/>
      <c r="G1202" s="232">
        <f>E1202*F1202</f>
        <v>0</v>
      </c>
      <c r="H1202" s="233">
        <v>0</v>
      </c>
      <c r="I1202" s="234">
        <f>E1202*H1202</f>
        <v>0</v>
      </c>
      <c r="J1202" s="233"/>
      <c r="K1202" s="234">
        <f>E1202*J1202</f>
        <v>0</v>
      </c>
      <c r="O1202" s="226">
        <v>2</v>
      </c>
      <c r="AA1202" s="199">
        <v>12</v>
      </c>
      <c r="AB1202" s="199">
        <v>0</v>
      </c>
      <c r="AC1202" s="199">
        <v>314</v>
      </c>
      <c r="AZ1202" s="199">
        <v>2</v>
      </c>
      <c r="BA1202" s="199">
        <f>IF(AZ1202=1,G1202,0)</f>
        <v>0</v>
      </c>
      <c r="BB1202" s="199">
        <f>IF(AZ1202=2,G1202,0)</f>
        <v>0</v>
      </c>
      <c r="BC1202" s="199">
        <f>IF(AZ1202=3,G1202,0)</f>
        <v>0</v>
      </c>
      <c r="BD1202" s="199">
        <f>IF(AZ1202=4,G1202,0)</f>
        <v>0</v>
      </c>
      <c r="BE1202" s="199">
        <f>IF(AZ1202=5,G1202,0)</f>
        <v>0</v>
      </c>
      <c r="CA1202" s="226">
        <v>12</v>
      </c>
      <c r="CB1202" s="226">
        <v>0</v>
      </c>
    </row>
    <row r="1203" spans="1:80">
      <c r="A1203" s="235"/>
      <c r="B1203" s="236"/>
      <c r="C1203" s="627" t="s">
        <v>3233</v>
      </c>
      <c r="D1203" s="628"/>
      <c r="E1203" s="628"/>
      <c r="F1203" s="628"/>
      <c r="G1203" s="629"/>
      <c r="I1203" s="237"/>
      <c r="K1203" s="237"/>
      <c r="L1203" s="238" t="s">
        <v>3233</v>
      </c>
      <c r="O1203" s="226">
        <v>3</v>
      </c>
    </row>
    <row r="1204" spans="1:80">
      <c r="A1204" s="235"/>
      <c r="B1204" s="239"/>
      <c r="C1204" s="635" t="s">
        <v>3237</v>
      </c>
      <c r="D1204" s="636"/>
      <c r="E1204" s="240">
        <v>1</v>
      </c>
      <c r="F1204" s="241"/>
      <c r="G1204" s="242"/>
      <c r="H1204" s="243"/>
      <c r="I1204" s="237"/>
      <c r="J1204" s="244"/>
      <c r="K1204" s="237"/>
      <c r="M1204" s="238" t="s">
        <v>3237</v>
      </c>
      <c r="O1204" s="226"/>
    </row>
    <row r="1205" spans="1:80" ht="22.5">
      <c r="A1205" s="227">
        <v>314</v>
      </c>
      <c r="B1205" s="228" t="s">
        <v>3251</v>
      </c>
      <c r="C1205" s="229" t="s">
        <v>3252</v>
      </c>
      <c r="D1205" s="230" t="s">
        <v>1496</v>
      </c>
      <c r="E1205" s="231">
        <v>2</v>
      </c>
      <c r="F1205" s="231"/>
      <c r="G1205" s="232">
        <f>E1205*F1205</f>
        <v>0</v>
      </c>
      <c r="H1205" s="233">
        <v>0</v>
      </c>
      <c r="I1205" s="234">
        <f>E1205*H1205</f>
        <v>0</v>
      </c>
      <c r="J1205" s="233"/>
      <c r="K1205" s="234">
        <f>E1205*J1205</f>
        <v>0</v>
      </c>
      <c r="O1205" s="226">
        <v>2</v>
      </c>
      <c r="AA1205" s="199">
        <v>12</v>
      </c>
      <c r="AB1205" s="199">
        <v>0</v>
      </c>
      <c r="AC1205" s="199">
        <v>315</v>
      </c>
      <c r="AZ1205" s="199">
        <v>2</v>
      </c>
      <c r="BA1205" s="199">
        <f>IF(AZ1205=1,G1205,0)</f>
        <v>0</v>
      </c>
      <c r="BB1205" s="199">
        <f>IF(AZ1205=2,G1205,0)</f>
        <v>0</v>
      </c>
      <c r="BC1205" s="199">
        <f>IF(AZ1205=3,G1205,0)</f>
        <v>0</v>
      </c>
      <c r="BD1205" s="199">
        <f>IF(AZ1205=4,G1205,0)</f>
        <v>0</v>
      </c>
      <c r="BE1205" s="199">
        <f>IF(AZ1205=5,G1205,0)</f>
        <v>0</v>
      </c>
      <c r="CA1205" s="226">
        <v>12</v>
      </c>
      <c r="CB1205" s="226">
        <v>0</v>
      </c>
    </row>
    <row r="1206" spans="1:80">
      <c r="A1206" s="235"/>
      <c r="B1206" s="236"/>
      <c r="C1206" s="627" t="s">
        <v>3233</v>
      </c>
      <c r="D1206" s="628"/>
      <c r="E1206" s="628"/>
      <c r="F1206" s="628"/>
      <c r="G1206" s="629"/>
      <c r="I1206" s="237"/>
      <c r="K1206" s="237"/>
      <c r="L1206" s="238" t="s">
        <v>3233</v>
      </c>
      <c r="O1206" s="226">
        <v>3</v>
      </c>
    </row>
    <row r="1207" spans="1:80">
      <c r="A1207" s="235"/>
      <c r="B1207" s="239"/>
      <c r="C1207" s="635" t="s">
        <v>3234</v>
      </c>
      <c r="D1207" s="636"/>
      <c r="E1207" s="240">
        <v>2</v>
      </c>
      <c r="F1207" s="241"/>
      <c r="G1207" s="242"/>
      <c r="H1207" s="243"/>
      <c r="I1207" s="237"/>
      <c r="J1207" s="244"/>
      <c r="K1207" s="237"/>
      <c r="M1207" s="238" t="s">
        <v>3234</v>
      </c>
      <c r="O1207" s="226"/>
    </row>
    <row r="1208" spans="1:80" ht="22.5">
      <c r="A1208" s="227">
        <v>315</v>
      </c>
      <c r="B1208" s="228" t="s">
        <v>3253</v>
      </c>
      <c r="C1208" s="229" t="s">
        <v>3254</v>
      </c>
      <c r="D1208" s="230" t="s">
        <v>1496</v>
      </c>
      <c r="E1208" s="231">
        <v>2</v>
      </c>
      <c r="F1208" s="231"/>
      <c r="G1208" s="232">
        <f>E1208*F1208</f>
        <v>0</v>
      </c>
      <c r="H1208" s="233">
        <v>0</v>
      </c>
      <c r="I1208" s="234">
        <f>E1208*H1208</f>
        <v>0</v>
      </c>
      <c r="J1208" s="233"/>
      <c r="K1208" s="234">
        <f>E1208*J1208</f>
        <v>0</v>
      </c>
      <c r="O1208" s="226">
        <v>2</v>
      </c>
      <c r="AA1208" s="199">
        <v>12</v>
      </c>
      <c r="AB1208" s="199">
        <v>0</v>
      </c>
      <c r="AC1208" s="199">
        <v>316</v>
      </c>
      <c r="AZ1208" s="199">
        <v>2</v>
      </c>
      <c r="BA1208" s="199">
        <f>IF(AZ1208=1,G1208,0)</f>
        <v>0</v>
      </c>
      <c r="BB1208" s="199">
        <f>IF(AZ1208=2,G1208,0)</f>
        <v>0</v>
      </c>
      <c r="BC1208" s="199">
        <f>IF(AZ1208=3,G1208,0)</f>
        <v>0</v>
      </c>
      <c r="BD1208" s="199">
        <f>IF(AZ1208=4,G1208,0)</f>
        <v>0</v>
      </c>
      <c r="BE1208" s="199">
        <f>IF(AZ1208=5,G1208,0)</f>
        <v>0</v>
      </c>
      <c r="CA1208" s="226">
        <v>12</v>
      </c>
      <c r="CB1208" s="226">
        <v>0</v>
      </c>
    </row>
    <row r="1209" spans="1:80">
      <c r="A1209" s="235"/>
      <c r="B1209" s="236"/>
      <c r="C1209" s="627" t="s">
        <v>3233</v>
      </c>
      <c r="D1209" s="628"/>
      <c r="E1209" s="628"/>
      <c r="F1209" s="628"/>
      <c r="G1209" s="629"/>
      <c r="I1209" s="237"/>
      <c r="K1209" s="237"/>
      <c r="L1209" s="238" t="s">
        <v>3233</v>
      </c>
      <c r="O1209" s="226">
        <v>3</v>
      </c>
    </row>
    <row r="1210" spans="1:80">
      <c r="A1210" s="235"/>
      <c r="B1210" s="239"/>
      <c r="C1210" s="635" t="s">
        <v>3234</v>
      </c>
      <c r="D1210" s="636"/>
      <c r="E1210" s="240">
        <v>2</v>
      </c>
      <c r="F1210" s="241"/>
      <c r="G1210" s="242"/>
      <c r="H1210" s="243"/>
      <c r="I1210" s="237"/>
      <c r="J1210" s="244"/>
      <c r="K1210" s="237"/>
      <c r="M1210" s="238" t="s">
        <v>3234</v>
      </c>
      <c r="O1210" s="226"/>
    </row>
    <row r="1211" spans="1:80" ht="22.5">
      <c r="A1211" s="227">
        <v>316</v>
      </c>
      <c r="B1211" s="228" t="s">
        <v>3255</v>
      </c>
      <c r="C1211" s="229" t="s">
        <v>3256</v>
      </c>
      <c r="D1211" s="230" t="s">
        <v>1496</v>
      </c>
      <c r="E1211" s="231">
        <v>1</v>
      </c>
      <c r="F1211" s="231"/>
      <c r="G1211" s="232">
        <f>E1211*F1211</f>
        <v>0</v>
      </c>
      <c r="H1211" s="233">
        <v>0</v>
      </c>
      <c r="I1211" s="234">
        <f>E1211*H1211</f>
        <v>0</v>
      </c>
      <c r="J1211" s="233"/>
      <c r="K1211" s="234">
        <f>E1211*J1211</f>
        <v>0</v>
      </c>
      <c r="O1211" s="226">
        <v>2</v>
      </c>
      <c r="AA1211" s="199">
        <v>12</v>
      </c>
      <c r="AB1211" s="199">
        <v>0</v>
      </c>
      <c r="AC1211" s="199">
        <v>317</v>
      </c>
      <c r="AZ1211" s="199">
        <v>2</v>
      </c>
      <c r="BA1211" s="199">
        <f>IF(AZ1211=1,G1211,0)</f>
        <v>0</v>
      </c>
      <c r="BB1211" s="199">
        <f>IF(AZ1211=2,G1211,0)</f>
        <v>0</v>
      </c>
      <c r="BC1211" s="199">
        <f>IF(AZ1211=3,G1211,0)</f>
        <v>0</v>
      </c>
      <c r="BD1211" s="199">
        <f>IF(AZ1211=4,G1211,0)</f>
        <v>0</v>
      </c>
      <c r="BE1211" s="199">
        <f>IF(AZ1211=5,G1211,0)</f>
        <v>0</v>
      </c>
      <c r="CA1211" s="226">
        <v>12</v>
      </c>
      <c r="CB1211" s="226">
        <v>0</v>
      </c>
    </row>
    <row r="1212" spans="1:80">
      <c r="A1212" s="235"/>
      <c r="B1212" s="236"/>
      <c r="C1212" s="627" t="s">
        <v>3233</v>
      </c>
      <c r="D1212" s="628"/>
      <c r="E1212" s="628"/>
      <c r="F1212" s="628"/>
      <c r="G1212" s="629"/>
      <c r="I1212" s="237"/>
      <c r="K1212" s="237"/>
      <c r="L1212" s="238" t="s">
        <v>3233</v>
      </c>
      <c r="O1212" s="226">
        <v>3</v>
      </c>
    </row>
    <row r="1213" spans="1:80">
      <c r="A1213" s="235"/>
      <c r="B1213" s="239"/>
      <c r="C1213" s="635" t="s">
        <v>3237</v>
      </c>
      <c r="D1213" s="636"/>
      <c r="E1213" s="240">
        <v>1</v>
      </c>
      <c r="F1213" s="241"/>
      <c r="G1213" s="242"/>
      <c r="H1213" s="243"/>
      <c r="I1213" s="237"/>
      <c r="J1213" s="244"/>
      <c r="K1213" s="237"/>
      <c r="M1213" s="238" t="s">
        <v>3237</v>
      </c>
      <c r="O1213" s="226"/>
    </row>
    <row r="1214" spans="1:80" ht="22.5">
      <c r="A1214" s="227">
        <v>317</v>
      </c>
      <c r="B1214" s="228" t="s">
        <v>3257</v>
      </c>
      <c r="C1214" s="229" t="s">
        <v>3258</v>
      </c>
      <c r="D1214" s="230" t="s">
        <v>1496</v>
      </c>
      <c r="E1214" s="231">
        <v>1</v>
      </c>
      <c r="F1214" s="231"/>
      <c r="G1214" s="232">
        <f>E1214*F1214</f>
        <v>0</v>
      </c>
      <c r="H1214" s="233">
        <v>0</v>
      </c>
      <c r="I1214" s="234">
        <f>E1214*H1214</f>
        <v>0</v>
      </c>
      <c r="J1214" s="233"/>
      <c r="K1214" s="234">
        <f>E1214*J1214</f>
        <v>0</v>
      </c>
      <c r="O1214" s="226">
        <v>2</v>
      </c>
      <c r="AA1214" s="199">
        <v>12</v>
      </c>
      <c r="AB1214" s="199">
        <v>0</v>
      </c>
      <c r="AC1214" s="199">
        <v>318</v>
      </c>
      <c r="AZ1214" s="199">
        <v>2</v>
      </c>
      <c r="BA1214" s="199">
        <f>IF(AZ1214=1,G1214,0)</f>
        <v>0</v>
      </c>
      <c r="BB1214" s="199">
        <f>IF(AZ1214=2,G1214,0)</f>
        <v>0</v>
      </c>
      <c r="BC1214" s="199">
        <f>IF(AZ1214=3,G1214,0)</f>
        <v>0</v>
      </c>
      <c r="BD1214" s="199">
        <f>IF(AZ1214=4,G1214,0)</f>
        <v>0</v>
      </c>
      <c r="BE1214" s="199">
        <f>IF(AZ1214=5,G1214,0)</f>
        <v>0</v>
      </c>
      <c r="CA1214" s="226">
        <v>12</v>
      </c>
      <c r="CB1214" s="226">
        <v>0</v>
      </c>
    </row>
    <row r="1215" spans="1:80">
      <c r="A1215" s="235"/>
      <c r="B1215" s="236"/>
      <c r="C1215" s="627" t="s">
        <v>3233</v>
      </c>
      <c r="D1215" s="628"/>
      <c r="E1215" s="628"/>
      <c r="F1215" s="628"/>
      <c r="G1215" s="629"/>
      <c r="I1215" s="237"/>
      <c r="K1215" s="237"/>
      <c r="L1215" s="238" t="s">
        <v>3233</v>
      </c>
      <c r="O1215" s="226">
        <v>3</v>
      </c>
    </row>
    <row r="1216" spans="1:80">
      <c r="A1216" s="235"/>
      <c r="B1216" s="239"/>
      <c r="C1216" s="635" t="s">
        <v>3237</v>
      </c>
      <c r="D1216" s="636"/>
      <c r="E1216" s="240">
        <v>1</v>
      </c>
      <c r="F1216" s="241"/>
      <c r="G1216" s="242"/>
      <c r="H1216" s="243"/>
      <c r="I1216" s="237"/>
      <c r="J1216" s="244"/>
      <c r="K1216" s="237"/>
      <c r="M1216" s="238" t="s">
        <v>3237</v>
      </c>
      <c r="O1216" s="226"/>
    </row>
    <row r="1217" spans="1:80" ht="22.5">
      <c r="A1217" s="227">
        <v>318</v>
      </c>
      <c r="B1217" s="228" t="s">
        <v>3259</v>
      </c>
      <c r="C1217" s="229" t="s">
        <v>3260</v>
      </c>
      <c r="D1217" s="230" t="s">
        <v>1496</v>
      </c>
      <c r="E1217" s="231">
        <v>1</v>
      </c>
      <c r="F1217" s="231"/>
      <c r="G1217" s="232">
        <f>E1217*F1217</f>
        <v>0</v>
      </c>
      <c r="H1217" s="233">
        <v>0</v>
      </c>
      <c r="I1217" s="234">
        <f>E1217*H1217</f>
        <v>0</v>
      </c>
      <c r="J1217" s="233"/>
      <c r="K1217" s="234">
        <f>E1217*J1217</f>
        <v>0</v>
      </c>
      <c r="O1217" s="226">
        <v>2</v>
      </c>
      <c r="AA1217" s="199">
        <v>12</v>
      </c>
      <c r="AB1217" s="199">
        <v>0</v>
      </c>
      <c r="AC1217" s="199">
        <v>319</v>
      </c>
      <c r="AZ1217" s="199">
        <v>2</v>
      </c>
      <c r="BA1217" s="199">
        <f>IF(AZ1217=1,G1217,0)</f>
        <v>0</v>
      </c>
      <c r="BB1217" s="199">
        <f>IF(AZ1217=2,G1217,0)</f>
        <v>0</v>
      </c>
      <c r="BC1217" s="199">
        <f>IF(AZ1217=3,G1217,0)</f>
        <v>0</v>
      </c>
      <c r="BD1217" s="199">
        <f>IF(AZ1217=4,G1217,0)</f>
        <v>0</v>
      </c>
      <c r="BE1217" s="199">
        <f>IF(AZ1217=5,G1217,0)</f>
        <v>0</v>
      </c>
      <c r="CA1217" s="226">
        <v>12</v>
      </c>
      <c r="CB1217" s="226">
        <v>0</v>
      </c>
    </row>
    <row r="1218" spans="1:80">
      <c r="A1218" s="235"/>
      <c r="B1218" s="236"/>
      <c r="C1218" s="627" t="s">
        <v>3233</v>
      </c>
      <c r="D1218" s="628"/>
      <c r="E1218" s="628"/>
      <c r="F1218" s="628"/>
      <c r="G1218" s="629"/>
      <c r="I1218" s="237"/>
      <c r="K1218" s="237"/>
      <c r="L1218" s="238" t="s">
        <v>3233</v>
      </c>
      <c r="O1218" s="226">
        <v>3</v>
      </c>
    </row>
    <row r="1219" spans="1:80">
      <c r="A1219" s="235"/>
      <c r="B1219" s="239"/>
      <c r="C1219" s="635" t="s">
        <v>3237</v>
      </c>
      <c r="D1219" s="636"/>
      <c r="E1219" s="240">
        <v>1</v>
      </c>
      <c r="F1219" s="241"/>
      <c r="G1219" s="242"/>
      <c r="H1219" s="243"/>
      <c r="I1219" s="237"/>
      <c r="J1219" s="244"/>
      <c r="K1219" s="237"/>
      <c r="M1219" s="238" t="s">
        <v>3237</v>
      </c>
      <c r="O1219" s="226"/>
    </row>
    <row r="1220" spans="1:80" ht="22.5">
      <c r="A1220" s="227">
        <v>319</v>
      </c>
      <c r="B1220" s="228" t="s">
        <v>3261</v>
      </c>
      <c r="C1220" s="229" t="s">
        <v>3262</v>
      </c>
      <c r="D1220" s="230" t="s">
        <v>1496</v>
      </c>
      <c r="E1220" s="231">
        <v>1</v>
      </c>
      <c r="F1220" s="231"/>
      <c r="G1220" s="232">
        <f>E1220*F1220</f>
        <v>0</v>
      </c>
      <c r="H1220" s="233">
        <v>0</v>
      </c>
      <c r="I1220" s="234">
        <f>E1220*H1220</f>
        <v>0</v>
      </c>
      <c r="J1220" s="233"/>
      <c r="K1220" s="234">
        <f>E1220*J1220</f>
        <v>0</v>
      </c>
      <c r="O1220" s="226">
        <v>2</v>
      </c>
      <c r="AA1220" s="199">
        <v>12</v>
      </c>
      <c r="AB1220" s="199">
        <v>0</v>
      </c>
      <c r="AC1220" s="199">
        <v>320</v>
      </c>
      <c r="AZ1220" s="199">
        <v>2</v>
      </c>
      <c r="BA1220" s="199">
        <f>IF(AZ1220=1,G1220,0)</f>
        <v>0</v>
      </c>
      <c r="BB1220" s="199">
        <f>IF(AZ1220=2,G1220,0)</f>
        <v>0</v>
      </c>
      <c r="BC1220" s="199">
        <f>IF(AZ1220=3,G1220,0)</f>
        <v>0</v>
      </c>
      <c r="BD1220" s="199">
        <f>IF(AZ1220=4,G1220,0)</f>
        <v>0</v>
      </c>
      <c r="BE1220" s="199">
        <f>IF(AZ1220=5,G1220,0)</f>
        <v>0</v>
      </c>
      <c r="CA1220" s="226">
        <v>12</v>
      </c>
      <c r="CB1220" s="226">
        <v>0</v>
      </c>
    </row>
    <row r="1221" spans="1:80">
      <c r="A1221" s="235"/>
      <c r="B1221" s="236"/>
      <c r="C1221" s="627" t="s">
        <v>3263</v>
      </c>
      <c r="D1221" s="628"/>
      <c r="E1221" s="628"/>
      <c r="F1221" s="628"/>
      <c r="G1221" s="629"/>
      <c r="I1221" s="237"/>
      <c r="K1221" s="237"/>
      <c r="L1221" s="238" t="s">
        <v>3263</v>
      </c>
      <c r="O1221" s="226">
        <v>3</v>
      </c>
    </row>
    <row r="1222" spans="1:80">
      <c r="A1222" s="235"/>
      <c r="B1222" s="236"/>
      <c r="C1222" s="627" t="s">
        <v>3233</v>
      </c>
      <c r="D1222" s="628"/>
      <c r="E1222" s="628"/>
      <c r="F1222" s="628"/>
      <c r="G1222" s="629"/>
      <c r="I1222" s="237"/>
      <c r="K1222" s="237"/>
      <c r="L1222" s="238" t="s">
        <v>3233</v>
      </c>
      <c r="O1222" s="226">
        <v>3</v>
      </c>
    </row>
    <row r="1223" spans="1:80">
      <c r="A1223" s="235"/>
      <c r="B1223" s="239"/>
      <c r="C1223" s="635" t="s">
        <v>3237</v>
      </c>
      <c r="D1223" s="636"/>
      <c r="E1223" s="240">
        <v>1</v>
      </c>
      <c r="F1223" s="241"/>
      <c r="G1223" s="242"/>
      <c r="H1223" s="243"/>
      <c r="I1223" s="237"/>
      <c r="J1223" s="244"/>
      <c r="K1223" s="237"/>
      <c r="M1223" s="238" t="s">
        <v>3237</v>
      </c>
      <c r="O1223" s="226"/>
    </row>
    <row r="1224" spans="1:80" ht="22.5">
      <c r="A1224" s="227">
        <v>320</v>
      </c>
      <c r="B1224" s="228" t="s">
        <v>3264</v>
      </c>
      <c r="C1224" s="229" t="s">
        <v>3265</v>
      </c>
      <c r="D1224" s="230" t="s">
        <v>1496</v>
      </c>
      <c r="E1224" s="231">
        <v>1</v>
      </c>
      <c r="F1224" s="231"/>
      <c r="G1224" s="232">
        <f>E1224*F1224</f>
        <v>0</v>
      </c>
      <c r="H1224" s="233">
        <v>0</v>
      </c>
      <c r="I1224" s="234">
        <f>E1224*H1224</f>
        <v>0</v>
      </c>
      <c r="J1224" s="233"/>
      <c r="K1224" s="234">
        <f>E1224*J1224</f>
        <v>0</v>
      </c>
      <c r="O1224" s="226">
        <v>2</v>
      </c>
      <c r="AA1224" s="199">
        <v>12</v>
      </c>
      <c r="AB1224" s="199">
        <v>0</v>
      </c>
      <c r="AC1224" s="199">
        <v>321</v>
      </c>
      <c r="AZ1224" s="199">
        <v>2</v>
      </c>
      <c r="BA1224" s="199">
        <f>IF(AZ1224=1,G1224,0)</f>
        <v>0</v>
      </c>
      <c r="BB1224" s="199">
        <f>IF(AZ1224=2,G1224,0)</f>
        <v>0</v>
      </c>
      <c r="BC1224" s="199">
        <f>IF(AZ1224=3,G1224,0)</f>
        <v>0</v>
      </c>
      <c r="BD1224" s="199">
        <f>IF(AZ1224=4,G1224,0)</f>
        <v>0</v>
      </c>
      <c r="BE1224" s="199">
        <f>IF(AZ1224=5,G1224,0)</f>
        <v>0</v>
      </c>
      <c r="CA1224" s="226">
        <v>12</v>
      </c>
      <c r="CB1224" s="226">
        <v>0</v>
      </c>
    </row>
    <row r="1225" spans="1:80">
      <c r="A1225" s="235"/>
      <c r="B1225" s="236"/>
      <c r="C1225" s="627" t="s">
        <v>3233</v>
      </c>
      <c r="D1225" s="628"/>
      <c r="E1225" s="628"/>
      <c r="F1225" s="628"/>
      <c r="G1225" s="629"/>
      <c r="I1225" s="237"/>
      <c r="K1225" s="237"/>
      <c r="L1225" s="238" t="s">
        <v>3233</v>
      </c>
      <c r="O1225" s="226">
        <v>3</v>
      </c>
    </row>
    <row r="1226" spans="1:80">
      <c r="A1226" s="235"/>
      <c r="B1226" s="239"/>
      <c r="C1226" s="635" t="s">
        <v>3237</v>
      </c>
      <c r="D1226" s="636"/>
      <c r="E1226" s="240">
        <v>1</v>
      </c>
      <c r="F1226" s="241"/>
      <c r="G1226" s="242"/>
      <c r="H1226" s="243"/>
      <c r="I1226" s="237"/>
      <c r="J1226" s="244"/>
      <c r="K1226" s="237"/>
      <c r="M1226" s="238" t="s">
        <v>3237</v>
      </c>
      <c r="O1226" s="226"/>
    </row>
    <row r="1227" spans="1:80" ht="22.5">
      <c r="A1227" s="227">
        <v>321</v>
      </c>
      <c r="B1227" s="228" t="s">
        <v>3266</v>
      </c>
      <c r="C1227" s="229" t="s">
        <v>3267</v>
      </c>
      <c r="D1227" s="230" t="s">
        <v>1496</v>
      </c>
      <c r="E1227" s="231">
        <v>1</v>
      </c>
      <c r="F1227" s="231"/>
      <c r="G1227" s="232">
        <f>E1227*F1227</f>
        <v>0</v>
      </c>
      <c r="H1227" s="233">
        <v>0</v>
      </c>
      <c r="I1227" s="234">
        <f>E1227*H1227</f>
        <v>0</v>
      </c>
      <c r="J1227" s="233"/>
      <c r="K1227" s="234">
        <f>E1227*J1227</f>
        <v>0</v>
      </c>
      <c r="O1227" s="226">
        <v>2</v>
      </c>
      <c r="AA1227" s="199">
        <v>12</v>
      </c>
      <c r="AB1227" s="199">
        <v>0</v>
      </c>
      <c r="AC1227" s="199">
        <v>322</v>
      </c>
      <c r="AZ1227" s="199">
        <v>2</v>
      </c>
      <c r="BA1227" s="199">
        <f>IF(AZ1227=1,G1227,0)</f>
        <v>0</v>
      </c>
      <c r="BB1227" s="199">
        <f>IF(AZ1227=2,G1227,0)</f>
        <v>0</v>
      </c>
      <c r="BC1227" s="199">
        <f>IF(AZ1227=3,G1227,0)</f>
        <v>0</v>
      </c>
      <c r="BD1227" s="199">
        <f>IF(AZ1227=4,G1227,0)</f>
        <v>0</v>
      </c>
      <c r="BE1227" s="199">
        <f>IF(AZ1227=5,G1227,0)</f>
        <v>0</v>
      </c>
      <c r="CA1227" s="226">
        <v>12</v>
      </c>
      <c r="CB1227" s="226">
        <v>0</v>
      </c>
    </row>
    <row r="1228" spans="1:80">
      <c r="A1228" s="235"/>
      <c r="B1228" s="236"/>
      <c r="C1228" s="627" t="s">
        <v>3233</v>
      </c>
      <c r="D1228" s="628"/>
      <c r="E1228" s="628"/>
      <c r="F1228" s="628"/>
      <c r="G1228" s="629"/>
      <c r="I1228" s="237"/>
      <c r="K1228" s="237"/>
      <c r="L1228" s="238" t="s">
        <v>3233</v>
      </c>
      <c r="O1228" s="226">
        <v>3</v>
      </c>
    </row>
    <row r="1229" spans="1:80">
      <c r="A1229" s="235"/>
      <c r="B1229" s="239"/>
      <c r="C1229" s="635" t="s">
        <v>3237</v>
      </c>
      <c r="D1229" s="636"/>
      <c r="E1229" s="240">
        <v>1</v>
      </c>
      <c r="F1229" s="241"/>
      <c r="G1229" s="242"/>
      <c r="H1229" s="243"/>
      <c r="I1229" s="237"/>
      <c r="J1229" s="244"/>
      <c r="K1229" s="237"/>
      <c r="M1229" s="238" t="s">
        <v>3237</v>
      </c>
      <c r="O1229" s="226"/>
    </row>
    <row r="1230" spans="1:80" ht="22.5">
      <c r="A1230" s="227">
        <v>322</v>
      </c>
      <c r="B1230" s="228" t="s">
        <v>3268</v>
      </c>
      <c r="C1230" s="229" t="s">
        <v>3269</v>
      </c>
      <c r="D1230" s="230" t="s">
        <v>1496</v>
      </c>
      <c r="E1230" s="231">
        <v>1</v>
      </c>
      <c r="F1230" s="231"/>
      <c r="G1230" s="232">
        <f>E1230*F1230</f>
        <v>0</v>
      </c>
      <c r="H1230" s="233">
        <v>0</v>
      </c>
      <c r="I1230" s="234">
        <f>E1230*H1230</f>
        <v>0</v>
      </c>
      <c r="J1230" s="233"/>
      <c r="K1230" s="234">
        <f>E1230*J1230</f>
        <v>0</v>
      </c>
      <c r="O1230" s="226">
        <v>2</v>
      </c>
      <c r="AA1230" s="199">
        <v>12</v>
      </c>
      <c r="AB1230" s="199">
        <v>0</v>
      </c>
      <c r="AC1230" s="199">
        <v>323</v>
      </c>
      <c r="AZ1230" s="199">
        <v>2</v>
      </c>
      <c r="BA1230" s="199">
        <f>IF(AZ1230=1,G1230,0)</f>
        <v>0</v>
      </c>
      <c r="BB1230" s="199">
        <f>IF(AZ1230=2,G1230,0)</f>
        <v>0</v>
      </c>
      <c r="BC1230" s="199">
        <f>IF(AZ1230=3,G1230,0)</f>
        <v>0</v>
      </c>
      <c r="BD1230" s="199">
        <f>IF(AZ1230=4,G1230,0)</f>
        <v>0</v>
      </c>
      <c r="BE1230" s="199">
        <f>IF(AZ1230=5,G1230,0)</f>
        <v>0</v>
      </c>
      <c r="CA1230" s="226">
        <v>12</v>
      </c>
      <c r="CB1230" s="226">
        <v>0</v>
      </c>
    </row>
    <row r="1231" spans="1:80">
      <c r="A1231" s="235"/>
      <c r="B1231" s="236"/>
      <c r="C1231" s="627" t="s">
        <v>3233</v>
      </c>
      <c r="D1231" s="628"/>
      <c r="E1231" s="628"/>
      <c r="F1231" s="628"/>
      <c r="G1231" s="629"/>
      <c r="I1231" s="237"/>
      <c r="K1231" s="237"/>
      <c r="L1231" s="238" t="s">
        <v>3233</v>
      </c>
      <c r="O1231" s="226">
        <v>3</v>
      </c>
    </row>
    <row r="1232" spans="1:80">
      <c r="A1232" s="235"/>
      <c r="B1232" s="239"/>
      <c r="C1232" s="635" t="s">
        <v>3237</v>
      </c>
      <c r="D1232" s="636"/>
      <c r="E1232" s="240">
        <v>1</v>
      </c>
      <c r="F1232" s="241"/>
      <c r="G1232" s="242"/>
      <c r="H1232" s="243"/>
      <c r="I1232" s="237"/>
      <c r="J1232" s="244"/>
      <c r="K1232" s="237"/>
      <c r="M1232" s="238" t="s">
        <v>3237</v>
      </c>
      <c r="O1232" s="226"/>
    </row>
    <row r="1233" spans="1:80" ht="22.5">
      <c r="A1233" s="227">
        <v>323</v>
      </c>
      <c r="B1233" s="228" t="s">
        <v>3270</v>
      </c>
      <c r="C1233" s="229" t="s">
        <v>3271</v>
      </c>
      <c r="D1233" s="230" t="s">
        <v>1496</v>
      </c>
      <c r="E1233" s="231">
        <v>2</v>
      </c>
      <c r="F1233" s="231"/>
      <c r="G1233" s="232">
        <f>E1233*F1233</f>
        <v>0</v>
      </c>
      <c r="H1233" s="233">
        <v>0</v>
      </c>
      <c r="I1233" s="234">
        <f>E1233*H1233</f>
        <v>0</v>
      </c>
      <c r="J1233" s="233"/>
      <c r="K1233" s="234">
        <f>E1233*J1233</f>
        <v>0</v>
      </c>
      <c r="O1233" s="226">
        <v>2</v>
      </c>
      <c r="AA1233" s="199">
        <v>12</v>
      </c>
      <c r="AB1233" s="199">
        <v>0</v>
      </c>
      <c r="AC1233" s="199">
        <v>326</v>
      </c>
      <c r="AZ1233" s="199">
        <v>2</v>
      </c>
      <c r="BA1233" s="199">
        <f>IF(AZ1233=1,G1233,0)</f>
        <v>0</v>
      </c>
      <c r="BB1233" s="199">
        <f>IF(AZ1233=2,G1233,0)</f>
        <v>0</v>
      </c>
      <c r="BC1233" s="199">
        <f>IF(AZ1233=3,G1233,0)</f>
        <v>0</v>
      </c>
      <c r="BD1233" s="199">
        <f>IF(AZ1233=4,G1233,0)</f>
        <v>0</v>
      </c>
      <c r="BE1233" s="199">
        <f>IF(AZ1233=5,G1233,0)</f>
        <v>0</v>
      </c>
      <c r="CA1233" s="226">
        <v>12</v>
      </c>
      <c r="CB1233" s="226">
        <v>0</v>
      </c>
    </row>
    <row r="1234" spans="1:80">
      <c r="A1234" s="235"/>
      <c r="B1234" s="236"/>
      <c r="C1234" s="627" t="s">
        <v>3272</v>
      </c>
      <c r="D1234" s="628"/>
      <c r="E1234" s="628"/>
      <c r="F1234" s="628"/>
      <c r="G1234" s="629"/>
      <c r="I1234" s="237"/>
      <c r="K1234" s="237"/>
      <c r="L1234" s="238" t="s">
        <v>3272</v>
      </c>
      <c r="O1234" s="226">
        <v>3</v>
      </c>
    </row>
    <row r="1235" spans="1:80">
      <c r="A1235" s="235"/>
      <c r="B1235" s="239"/>
      <c r="C1235" s="635" t="s">
        <v>3273</v>
      </c>
      <c r="D1235" s="636"/>
      <c r="E1235" s="240">
        <v>2</v>
      </c>
      <c r="F1235" s="241"/>
      <c r="G1235" s="242"/>
      <c r="H1235" s="243"/>
      <c r="I1235" s="237"/>
      <c r="J1235" s="244"/>
      <c r="K1235" s="237"/>
      <c r="M1235" s="238" t="s">
        <v>3273</v>
      </c>
      <c r="O1235" s="226"/>
    </row>
    <row r="1236" spans="1:80" ht="22.5">
      <c r="A1236" s="227">
        <v>324</v>
      </c>
      <c r="B1236" s="228" t="s">
        <v>3274</v>
      </c>
      <c r="C1236" s="229" t="s">
        <v>3275</v>
      </c>
      <c r="D1236" s="230" t="s">
        <v>1496</v>
      </c>
      <c r="E1236" s="231">
        <v>3</v>
      </c>
      <c r="F1236" s="231"/>
      <c r="G1236" s="232">
        <f>E1236*F1236</f>
        <v>0</v>
      </c>
      <c r="H1236" s="233">
        <v>0</v>
      </c>
      <c r="I1236" s="234">
        <f>E1236*H1236</f>
        <v>0</v>
      </c>
      <c r="J1236" s="233"/>
      <c r="K1236" s="234">
        <f>E1236*J1236</f>
        <v>0</v>
      </c>
      <c r="O1236" s="226">
        <v>2</v>
      </c>
      <c r="AA1236" s="199">
        <v>12</v>
      </c>
      <c r="AB1236" s="199">
        <v>0</v>
      </c>
      <c r="AC1236" s="199">
        <v>327</v>
      </c>
      <c r="AZ1236" s="199">
        <v>2</v>
      </c>
      <c r="BA1236" s="199">
        <f>IF(AZ1236=1,G1236,0)</f>
        <v>0</v>
      </c>
      <c r="BB1236" s="199">
        <f>IF(AZ1236=2,G1236,0)</f>
        <v>0</v>
      </c>
      <c r="BC1236" s="199">
        <f>IF(AZ1236=3,G1236,0)</f>
        <v>0</v>
      </c>
      <c r="BD1236" s="199">
        <f>IF(AZ1236=4,G1236,0)</f>
        <v>0</v>
      </c>
      <c r="BE1236" s="199">
        <f>IF(AZ1236=5,G1236,0)</f>
        <v>0</v>
      </c>
      <c r="CA1236" s="226">
        <v>12</v>
      </c>
      <c r="CB1236" s="226">
        <v>0</v>
      </c>
    </row>
    <row r="1237" spans="1:80">
      <c r="A1237" s="235"/>
      <c r="B1237" s="236"/>
      <c r="C1237" s="627" t="s">
        <v>3272</v>
      </c>
      <c r="D1237" s="628"/>
      <c r="E1237" s="628"/>
      <c r="F1237" s="628"/>
      <c r="G1237" s="629"/>
      <c r="I1237" s="237"/>
      <c r="K1237" s="237"/>
      <c r="L1237" s="238" t="s">
        <v>3272</v>
      </c>
      <c r="O1237" s="226">
        <v>3</v>
      </c>
    </row>
    <row r="1238" spans="1:80">
      <c r="A1238" s="235"/>
      <c r="B1238" s="239"/>
      <c r="C1238" s="635" t="s">
        <v>3276</v>
      </c>
      <c r="D1238" s="636"/>
      <c r="E1238" s="240">
        <v>3</v>
      </c>
      <c r="F1238" s="241"/>
      <c r="G1238" s="242"/>
      <c r="H1238" s="243"/>
      <c r="I1238" s="237"/>
      <c r="J1238" s="244"/>
      <c r="K1238" s="237"/>
      <c r="M1238" s="238" t="s">
        <v>3276</v>
      </c>
      <c r="O1238" s="226"/>
    </row>
    <row r="1239" spans="1:80" ht="22.5">
      <c r="A1239" s="227">
        <v>325</v>
      </c>
      <c r="B1239" s="228" t="s">
        <v>3277</v>
      </c>
      <c r="C1239" s="229" t="s">
        <v>3278</v>
      </c>
      <c r="D1239" s="230" t="s">
        <v>1496</v>
      </c>
      <c r="E1239" s="231">
        <v>3</v>
      </c>
      <c r="F1239" s="231"/>
      <c r="G1239" s="232">
        <f>E1239*F1239</f>
        <v>0</v>
      </c>
      <c r="H1239" s="233">
        <v>0</v>
      </c>
      <c r="I1239" s="234">
        <f>E1239*H1239</f>
        <v>0</v>
      </c>
      <c r="J1239" s="233"/>
      <c r="K1239" s="234">
        <f>E1239*J1239</f>
        <v>0</v>
      </c>
      <c r="O1239" s="226">
        <v>2</v>
      </c>
      <c r="AA1239" s="199">
        <v>12</v>
      </c>
      <c r="AB1239" s="199">
        <v>0</v>
      </c>
      <c r="AC1239" s="199">
        <v>328</v>
      </c>
      <c r="AZ1239" s="199">
        <v>2</v>
      </c>
      <c r="BA1239" s="199">
        <f>IF(AZ1239=1,G1239,0)</f>
        <v>0</v>
      </c>
      <c r="BB1239" s="199">
        <f>IF(AZ1239=2,G1239,0)</f>
        <v>0</v>
      </c>
      <c r="BC1239" s="199">
        <f>IF(AZ1239=3,G1239,0)</f>
        <v>0</v>
      </c>
      <c r="BD1239" s="199">
        <f>IF(AZ1239=4,G1239,0)</f>
        <v>0</v>
      </c>
      <c r="BE1239" s="199">
        <f>IF(AZ1239=5,G1239,0)</f>
        <v>0</v>
      </c>
      <c r="CA1239" s="226">
        <v>12</v>
      </c>
      <c r="CB1239" s="226">
        <v>0</v>
      </c>
    </row>
    <row r="1240" spans="1:80">
      <c r="A1240" s="235"/>
      <c r="B1240" s="236"/>
      <c r="C1240" s="627" t="s">
        <v>3272</v>
      </c>
      <c r="D1240" s="628"/>
      <c r="E1240" s="628"/>
      <c r="F1240" s="628"/>
      <c r="G1240" s="629"/>
      <c r="I1240" s="237"/>
      <c r="K1240" s="237"/>
      <c r="L1240" s="238" t="s">
        <v>3272</v>
      </c>
      <c r="O1240" s="226">
        <v>3</v>
      </c>
    </row>
    <row r="1241" spans="1:80">
      <c r="A1241" s="235"/>
      <c r="B1241" s="239"/>
      <c r="C1241" s="635" t="s">
        <v>3276</v>
      </c>
      <c r="D1241" s="636"/>
      <c r="E1241" s="240">
        <v>3</v>
      </c>
      <c r="F1241" s="241"/>
      <c r="G1241" s="242"/>
      <c r="H1241" s="243"/>
      <c r="I1241" s="237"/>
      <c r="J1241" s="244"/>
      <c r="K1241" s="237"/>
      <c r="M1241" s="238" t="s">
        <v>3276</v>
      </c>
      <c r="O1241" s="226"/>
    </row>
    <row r="1242" spans="1:80" ht="22.5">
      <c r="A1242" s="227">
        <v>326</v>
      </c>
      <c r="B1242" s="228" t="s">
        <v>3279</v>
      </c>
      <c r="C1242" s="229" t="s">
        <v>3280</v>
      </c>
      <c r="D1242" s="230" t="s">
        <v>1496</v>
      </c>
      <c r="E1242" s="231">
        <v>2</v>
      </c>
      <c r="F1242" s="231"/>
      <c r="G1242" s="232">
        <f>E1242*F1242</f>
        <v>0</v>
      </c>
      <c r="H1242" s="233">
        <v>0</v>
      </c>
      <c r="I1242" s="234">
        <f>E1242*H1242</f>
        <v>0</v>
      </c>
      <c r="J1242" s="233"/>
      <c r="K1242" s="234">
        <f>E1242*J1242</f>
        <v>0</v>
      </c>
      <c r="O1242" s="226">
        <v>2</v>
      </c>
      <c r="AA1242" s="199">
        <v>12</v>
      </c>
      <c r="AB1242" s="199">
        <v>0</v>
      </c>
      <c r="AC1242" s="199">
        <v>329</v>
      </c>
      <c r="AZ1242" s="199">
        <v>2</v>
      </c>
      <c r="BA1242" s="199">
        <f>IF(AZ1242=1,G1242,0)</f>
        <v>0</v>
      </c>
      <c r="BB1242" s="199">
        <f>IF(AZ1242=2,G1242,0)</f>
        <v>0</v>
      </c>
      <c r="BC1242" s="199">
        <f>IF(AZ1242=3,G1242,0)</f>
        <v>0</v>
      </c>
      <c r="BD1242" s="199">
        <f>IF(AZ1242=4,G1242,0)</f>
        <v>0</v>
      </c>
      <c r="BE1242" s="199">
        <f>IF(AZ1242=5,G1242,0)</f>
        <v>0</v>
      </c>
      <c r="CA1242" s="226">
        <v>12</v>
      </c>
      <c r="CB1242" s="226">
        <v>0</v>
      </c>
    </row>
    <row r="1243" spans="1:80">
      <c r="A1243" s="235"/>
      <c r="B1243" s="236"/>
      <c r="C1243" s="627" t="s">
        <v>3272</v>
      </c>
      <c r="D1243" s="628"/>
      <c r="E1243" s="628"/>
      <c r="F1243" s="628"/>
      <c r="G1243" s="629"/>
      <c r="I1243" s="237"/>
      <c r="K1243" s="237"/>
      <c r="L1243" s="238" t="s">
        <v>3272</v>
      </c>
      <c r="O1243" s="226">
        <v>3</v>
      </c>
    </row>
    <row r="1244" spans="1:80">
      <c r="A1244" s="235"/>
      <c r="B1244" s="239"/>
      <c r="C1244" s="635" t="s">
        <v>3273</v>
      </c>
      <c r="D1244" s="636"/>
      <c r="E1244" s="240">
        <v>2</v>
      </c>
      <c r="F1244" s="241"/>
      <c r="G1244" s="242"/>
      <c r="H1244" s="243"/>
      <c r="I1244" s="237"/>
      <c r="J1244" s="244"/>
      <c r="K1244" s="237"/>
      <c r="M1244" s="238" t="s">
        <v>3273</v>
      </c>
      <c r="O1244" s="226"/>
    </row>
    <row r="1245" spans="1:80" ht="22.5">
      <c r="A1245" s="227">
        <v>327</v>
      </c>
      <c r="B1245" s="228" t="s">
        <v>3281</v>
      </c>
      <c r="C1245" s="229" t="s">
        <v>3282</v>
      </c>
      <c r="D1245" s="230" t="s">
        <v>1496</v>
      </c>
      <c r="E1245" s="231">
        <v>24</v>
      </c>
      <c r="F1245" s="231"/>
      <c r="G1245" s="232">
        <f>E1245*F1245</f>
        <v>0</v>
      </c>
      <c r="H1245" s="233">
        <v>0</v>
      </c>
      <c r="I1245" s="234">
        <f>E1245*H1245</f>
        <v>0</v>
      </c>
      <c r="J1245" s="233"/>
      <c r="K1245" s="234">
        <f>E1245*J1245</f>
        <v>0</v>
      </c>
      <c r="O1245" s="226">
        <v>2</v>
      </c>
      <c r="AA1245" s="199">
        <v>12</v>
      </c>
      <c r="AB1245" s="199">
        <v>0</v>
      </c>
      <c r="AC1245" s="199">
        <v>330</v>
      </c>
      <c r="AZ1245" s="199">
        <v>2</v>
      </c>
      <c r="BA1245" s="199">
        <f>IF(AZ1245=1,G1245,0)</f>
        <v>0</v>
      </c>
      <c r="BB1245" s="199">
        <f>IF(AZ1245=2,G1245,0)</f>
        <v>0</v>
      </c>
      <c r="BC1245" s="199">
        <f>IF(AZ1245=3,G1245,0)</f>
        <v>0</v>
      </c>
      <c r="BD1245" s="199">
        <f>IF(AZ1245=4,G1245,0)</f>
        <v>0</v>
      </c>
      <c r="BE1245" s="199">
        <f>IF(AZ1245=5,G1245,0)</f>
        <v>0</v>
      </c>
      <c r="CA1245" s="226">
        <v>12</v>
      </c>
      <c r="CB1245" s="226">
        <v>0</v>
      </c>
    </row>
    <row r="1246" spans="1:80">
      <c r="A1246" s="235"/>
      <c r="B1246" s="236"/>
      <c r="C1246" s="627" t="s">
        <v>3283</v>
      </c>
      <c r="D1246" s="628"/>
      <c r="E1246" s="628"/>
      <c r="F1246" s="628"/>
      <c r="G1246" s="629"/>
      <c r="I1246" s="237"/>
      <c r="K1246" s="237"/>
      <c r="L1246" s="238" t="s">
        <v>3283</v>
      </c>
      <c r="O1246" s="226">
        <v>3</v>
      </c>
    </row>
    <row r="1247" spans="1:80">
      <c r="A1247" s="235"/>
      <c r="B1247" s="239"/>
      <c r="C1247" s="635" t="s">
        <v>3284</v>
      </c>
      <c r="D1247" s="636"/>
      <c r="E1247" s="240">
        <v>24</v>
      </c>
      <c r="F1247" s="241"/>
      <c r="G1247" s="242"/>
      <c r="H1247" s="243"/>
      <c r="I1247" s="237"/>
      <c r="J1247" s="244"/>
      <c r="K1247" s="237"/>
      <c r="M1247" s="238" t="s">
        <v>3284</v>
      </c>
      <c r="O1247" s="226"/>
    </row>
    <row r="1248" spans="1:80" ht="22.5">
      <c r="A1248" s="227">
        <v>328</v>
      </c>
      <c r="B1248" s="228" t="s">
        <v>3285</v>
      </c>
      <c r="C1248" s="229" t="s">
        <v>3286</v>
      </c>
      <c r="D1248" s="230" t="s">
        <v>1496</v>
      </c>
      <c r="E1248" s="231">
        <v>8</v>
      </c>
      <c r="F1248" s="231"/>
      <c r="G1248" s="232">
        <f>E1248*F1248</f>
        <v>0</v>
      </c>
      <c r="H1248" s="233">
        <v>0</v>
      </c>
      <c r="I1248" s="234">
        <f>E1248*H1248</f>
        <v>0</v>
      </c>
      <c r="J1248" s="233"/>
      <c r="K1248" s="234">
        <f>E1248*J1248</f>
        <v>0</v>
      </c>
      <c r="O1248" s="226">
        <v>2</v>
      </c>
      <c r="AA1248" s="199">
        <v>12</v>
      </c>
      <c r="AB1248" s="199">
        <v>0</v>
      </c>
      <c r="AC1248" s="199">
        <v>331</v>
      </c>
      <c r="AZ1248" s="199">
        <v>2</v>
      </c>
      <c r="BA1248" s="199">
        <f>IF(AZ1248=1,G1248,0)</f>
        <v>0</v>
      </c>
      <c r="BB1248" s="199">
        <f>IF(AZ1248=2,G1248,0)</f>
        <v>0</v>
      </c>
      <c r="BC1248" s="199">
        <f>IF(AZ1248=3,G1248,0)</f>
        <v>0</v>
      </c>
      <c r="BD1248" s="199">
        <f>IF(AZ1248=4,G1248,0)</f>
        <v>0</v>
      </c>
      <c r="BE1248" s="199">
        <f>IF(AZ1248=5,G1248,0)</f>
        <v>0</v>
      </c>
      <c r="CA1248" s="226">
        <v>12</v>
      </c>
      <c r="CB1248" s="226">
        <v>0</v>
      </c>
    </row>
    <row r="1249" spans="1:80">
      <c r="A1249" s="235"/>
      <c r="B1249" s="236"/>
      <c r="C1249" s="627" t="s">
        <v>3283</v>
      </c>
      <c r="D1249" s="628"/>
      <c r="E1249" s="628"/>
      <c r="F1249" s="628"/>
      <c r="G1249" s="629"/>
      <c r="I1249" s="237"/>
      <c r="K1249" s="237"/>
      <c r="L1249" s="238" t="s">
        <v>3283</v>
      </c>
      <c r="O1249" s="226">
        <v>3</v>
      </c>
    </row>
    <row r="1250" spans="1:80">
      <c r="A1250" s="235"/>
      <c r="B1250" s="239"/>
      <c r="C1250" s="635" t="s">
        <v>3287</v>
      </c>
      <c r="D1250" s="636"/>
      <c r="E1250" s="240">
        <v>8</v>
      </c>
      <c r="F1250" s="241"/>
      <c r="G1250" s="242"/>
      <c r="H1250" s="243"/>
      <c r="I1250" s="237"/>
      <c r="J1250" s="244"/>
      <c r="K1250" s="237"/>
      <c r="M1250" s="238" t="s">
        <v>3287</v>
      </c>
      <c r="O1250" s="226"/>
    </row>
    <row r="1251" spans="1:80" ht="22.5">
      <c r="A1251" s="227">
        <v>329</v>
      </c>
      <c r="B1251" s="228" t="s">
        <v>3288</v>
      </c>
      <c r="C1251" s="229" t="s">
        <v>3289</v>
      </c>
      <c r="D1251" s="230" t="s">
        <v>1496</v>
      </c>
      <c r="E1251" s="231">
        <v>1</v>
      </c>
      <c r="F1251" s="231"/>
      <c r="G1251" s="232">
        <f>E1251*F1251</f>
        <v>0</v>
      </c>
      <c r="H1251" s="233">
        <v>0</v>
      </c>
      <c r="I1251" s="234">
        <f>E1251*H1251</f>
        <v>0</v>
      </c>
      <c r="J1251" s="233"/>
      <c r="K1251" s="234">
        <f>E1251*J1251</f>
        <v>0</v>
      </c>
      <c r="O1251" s="226">
        <v>2</v>
      </c>
      <c r="AA1251" s="199">
        <v>12</v>
      </c>
      <c r="AB1251" s="199">
        <v>0</v>
      </c>
      <c r="AC1251" s="199">
        <v>332</v>
      </c>
      <c r="AZ1251" s="199">
        <v>2</v>
      </c>
      <c r="BA1251" s="199">
        <f>IF(AZ1251=1,G1251,0)</f>
        <v>0</v>
      </c>
      <c r="BB1251" s="199">
        <f>IF(AZ1251=2,G1251,0)</f>
        <v>0</v>
      </c>
      <c r="BC1251" s="199">
        <f>IF(AZ1251=3,G1251,0)</f>
        <v>0</v>
      </c>
      <c r="BD1251" s="199">
        <f>IF(AZ1251=4,G1251,0)</f>
        <v>0</v>
      </c>
      <c r="BE1251" s="199">
        <f>IF(AZ1251=5,G1251,0)</f>
        <v>0</v>
      </c>
      <c r="CA1251" s="226">
        <v>12</v>
      </c>
      <c r="CB1251" s="226">
        <v>0</v>
      </c>
    </row>
    <row r="1252" spans="1:80">
      <c r="A1252" s="235"/>
      <c r="B1252" s="236"/>
      <c r="C1252" s="627" t="s">
        <v>3290</v>
      </c>
      <c r="D1252" s="628"/>
      <c r="E1252" s="628"/>
      <c r="F1252" s="628"/>
      <c r="G1252" s="629"/>
      <c r="I1252" s="237"/>
      <c r="K1252" s="237"/>
      <c r="L1252" s="238" t="s">
        <v>3290</v>
      </c>
      <c r="O1252" s="226">
        <v>3</v>
      </c>
    </row>
    <row r="1253" spans="1:80">
      <c r="A1253" s="235"/>
      <c r="B1253" s="239"/>
      <c r="C1253" s="635" t="s">
        <v>3291</v>
      </c>
      <c r="D1253" s="636"/>
      <c r="E1253" s="240">
        <v>1</v>
      </c>
      <c r="F1253" s="241"/>
      <c r="G1253" s="242"/>
      <c r="H1253" s="243"/>
      <c r="I1253" s="237"/>
      <c r="J1253" s="244"/>
      <c r="K1253" s="237"/>
      <c r="M1253" s="238" t="s">
        <v>3291</v>
      </c>
      <c r="O1253" s="226"/>
    </row>
    <row r="1254" spans="1:80" ht="22.5">
      <c r="A1254" s="227">
        <v>330</v>
      </c>
      <c r="B1254" s="228" t="s">
        <v>3292</v>
      </c>
      <c r="C1254" s="229" t="s">
        <v>3293</v>
      </c>
      <c r="D1254" s="230" t="s">
        <v>1496</v>
      </c>
      <c r="E1254" s="231">
        <v>1</v>
      </c>
      <c r="F1254" s="231"/>
      <c r="G1254" s="232">
        <f>E1254*F1254</f>
        <v>0</v>
      </c>
      <c r="H1254" s="233">
        <v>0</v>
      </c>
      <c r="I1254" s="234">
        <f>E1254*H1254</f>
        <v>0</v>
      </c>
      <c r="J1254" s="233"/>
      <c r="K1254" s="234">
        <f>E1254*J1254</f>
        <v>0</v>
      </c>
      <c r="O1254" s="226">
        <v>2</v>
      </c>
      <c r="AA1254" s="199">
        <v>12</v>
      </c>
      <c r="AB1254" s="199">
        <v>0</v>
      </c>
      <c r="AC1254" s="199">
        <v>333</v>
      </c>
      <c r="AZ1254" s="199">
        <v>2</v>
      </c>
      <c r="BA1254" s="199">
        <f>IF(AZ1254=1,G1254,0)</f>
        <v>0</v>
      </c>
      <c r="BB1254" s="199">
        <f>IF(AZ1254=2,G1254,0)</f>
        <v>0</v>
      </c>
      <c r="BC1254" s="199">
        <f>IF(AZ1254=3,G1254,0)</f>
        <v>0</v>
      </c>
      <c r="BD1254" s="199">
        <f>IF(AZ1254=4,G1254,0)</f>
        <v>0</v>
      </c>
      <c r="BE1254" s="199">
        <f>IF(AZ1254=5,G1254,0)</f>
        <v>0</v>
      </c>
      <c r="CA1254" s="226">
        <v>12</v>
      </c>
      <c r="CB1254" s="226">
        <v>0</v>
      </c>
    </row>
    <row r="1255" spans="1:80">
      <c r="A1255" s="235"/>
      <c r="B1255" s="236"/>
      <c r="C1255" s="627" t="s">
        <v>3294</v>
      </c>
      <c r="D1255" s="628"/>
      <c r="E1255" s="628"/>
      <c r="F1255" s="628"/>
      <c r="G1255" s="629"/>
      <c r="I1255" s="237"/>
      <c r="K1255" s="237"/>
      <c r="L1255" s="238" t="s">
        <v>3294</v>
      </c>
      <c r="O1255" s="226">
        <v>3</v>
      </c>
    </row>
    <row r="1256" spans="1:80">
      <c r="A1256" s="235"/>
      <c r="B1256" s="236"/>
      <c r="C1256" s="627" t="s">
        <v>3295</v>
      </c>
      <c r="D1256" s="628"/>
      <c r="E1256" s="628"/>
      <c r="F1256" s="628"/>
      <c r="G1256" s="629"/>
      <c r="I1256" s="237"/>
      <c r="K1256" s="237"/>
      <c r="L1256" s="238" t="s">
        <v>3295</v>
      </c>
      <c r="O1256" s="226">
        <v>3</v>
      </c>
    </row>
    <row r="1257" spans="1:80">
      <c r="A1257" s="235"/>
      <c r="B1257" s="239"/>
      <c r="C1257" s="635" t="s">
        <v>3291</v>
      </c>
      <c r="D1257" s="636"/>
      <c r="E1257" s="240">
        <v>1</v>
      </c>
      <c r="F1257" s="241"/>
      <c r="G1257" s="242"/>
      <c r="H1257" s="243"/>
      <c r="I1257" s="237"/>
      <c r="J1257" s="244"/>
      <c r="K1257" s="237"/>
      <c r="M1257" s="238" t="s">
        <v>3291</v>
      </c>
      <c r="O1257" s="226"/>
    </row>
    <row r="1258" spans="1:80" ht="22.5">
      <c r="A1258" s="227">
        <v>331</v>
      </c>
      <c r="B1258" s="228" t="s">
        <v>3296</v>
      </c>
      <c r="C1258" s="229" t="s">
        <v>3297</v>
      </c>
      <c r="D1258" s="230" t="s">
        <v>1496</v>
      </c>
      <c r="E1258" s="231">
        <v>1</v>
      </c>
      <c r="F1258" s="231"/>
      <c r="G1258" s="232">
        <f>E1258*F1258</f>
        <v>0</v>
      </c>
      <c r="H1258" s="233">
        <v>0</v>
      </c>
      <c r="I1258" s="234">
        <f>E1258*H1258</f>
        <v>0</v>
      </c>
      <c r="J1258" s="233"/>
      <c r="K1258" s="234">
        <f>E1258*J1258</f>
        <v>0</v>
      </c>
      <c r="O1258" s="226">
        <v>2</v>
      </c>
      <c r="AA1258" s="199">
        <v>12</v>
      </c>
      <c r="AB1258" s="199">
        <v>0</v>
      </c>
      <c r="AC1258" s="199">
        <v>334</v>
      </c>
      <c r="AZ1258" s="199">
        <v>2</v>
      </c>
      <c r="BA1258" s="199">
        <f>IF(AZ1258=1,G1258,0)</f>
        <v>0</v>
      </c>
      <c r="BB1258" s="199">
        <f>IF(AZ1258=2,G1258,0)</f>
        <v>0</v>
      </c>
      <c r="BC1258" s="199">
        <f>IF(AZ1258=3,G1258,0)</f>
        <v>0</v>
      </c>
      <c r="BD1258" s="199">
        <f>IF(AZ1258=4,G1258,0)</f>
        <v>0</v>
      </c>
      <c r="BE1258" s="199">
        <f>IF(AZ1258=5,G1258,0)</f>
        <v>0</v>
      </c>
      <c r="CA1258" s="226">
        <v>12</v>
      </c>
      <c r="CB1258" s="226">
        <v>0</v>
      </c>
    </row>
    <row r="1259" spans="1:80">
      <c r="A1259" s="235"/>
      <c r="B1259" s="236"/>
      <c r="C1259" s="627" t="s">
        <v>3298</v>
      </c>
      <c r="D1259" s="628"/>
      <c r="E1259" s="628"/>
      <c r="F1259" s="628"/>
      <c r="G1259" s="629"/>
      <c r="I1259" s="237"/>
      <c r="K1259" s="237"/>
      <c r="L1259" s="238" t="s">
        <v>3298</v>
      </c>
      <c r="O1259" s="226">
        <v>3</v>
      </c>
    </row>
    <row r="1260" spans="1:80">
      <c r="A1260" s="235"/>
      <c r="B1260" s="239"/>
      <c r="C1260" s="635" t="s">
        <v>3291</v>
      </c>
      <c r="D1260" s="636"/>
      <c r="E1260" s="240">
        <v>1</v>
      </c>
      <c r="F1260" s="241"/>
      <c r="G1260" s="242"/>
      <c r="H1260" s="243"/>
      <c r="I1260" s="237"/>
      <c r="J1260" s="244"/>
      <c r="K1260" s="237"/>
      <c r="M1260" s="238" t="s">
        <v>3291</v>
      </c>
      <c r="O1260" s="226"/>
    </row>
    <row r="1261" spans="1:80" ht="22.5">
      <c r="A1261" s="227">
        <v>332</v>
      </c>
      <c r="B1261" s="228" t="s">
        <v>3299</v>
      </c>
      <c r="C1261" s="229" t="s">
        <v>3300</v>
      </c>
      <c r="D1261" s="230" t="s">
        <v>1496</v>
      </c>
      <c r="E1261" s="231">
        <v>1</v>
      </c>
      <c r="F1261" s="231"/>
      <c r="G1261" s="232">
        <f>E1261*F1261</f>
        <v>0</v>
      </c>
      <c r="H1261" s="233">
        <v>0</v>
      </c>
      <c r="I1261" s="234">
        <f>E1261*H1261</f>
        <v>0</v>
      </c>
      <c r="J1261" s="233"/>
      <c r="K1261" s="234">
        <f>E1261*J1261</f>
        <v>0</v>
      </c>
      <c r="O1261" s="226">
        <v>2</v>
      </c>
      <c r="AA1261" s="199">
        <v>12</v>
      </c>
      <c r="AB1261" s="199">
        <v>0</v>
      </c>
      <c r="AC1261" s="199">
        <v>335</v>
      </c>
      <c r="AZ1261" s="199">
        <v>2</v>
      </c>
      <c r="BA1261" s="199">
        <f>IF(AZ1261=1,G1261,0)</f>
        <v>0</v>
      </c>
      <c r="BB1261" s="199">
        <f>IF(AZ1261=2,G1261,0)</f>
        <v>0</v>
      </c>
      <c r="BC1261" s="199">
        <f>IF(AZ1261=3,G1261,0)</f>
        <v>0</v>
      </c>
      <c r="BD1261" s="199">
        <f>IF(AZ1261=4,G1261,0)</f>
        <v>0</v>
      </c>
      <c r="BE1261" s="199">
        <f>IF(AZ1261=5,G1261,0)</f>
        <v>0</v>
      </c>
      <c r="CA1261" s="226">
        <v>12</v>
      </c>
      <c r="CB1261" s="226">
        <v>0</v>
      </c>
    </row>
    <row r="1262" spans="1:80">
      <c r="A1262" s="235"/>
      <c r="B1262" s="236"/>
      <c r="C1262" s="627" t="s">
        <v>3301</v>
      </c>
      <c r="D1262" s="628"/>
      <c r="E1262" s="628"/>
      <c r="F1262" s="628"/>
      <c r="G1262" s="629"/>
      <c r="I1262" s="237"/>
      <c r="K1262" s="237"/>
      <c r="L1262" s="238" t="s">
        <v>3301</v>
      </c>
      <c r="O1262" s="226">
        <v>3</v>
      </c>
    </row>
    <row r="1263" spans="1:80">
      <c r="A1263" s="235"/>
      <c r="B1263" s="236"/>
      <c r="C1263" s="627" t="s">
        <v>3302</v>
      </c>
      <c r="D1263" s="628"/>
      <c r="E1263" s="628"/>
      <c r="F1263" s="628"/>
      <c r="G1263" s="629"/>
      <c r="I1263" s="237"/>
      <c r="K1263" s="237"/>
      <c r="L1263" s="238" t="s">
        <v>3302</v>
      </c>
      <c r="O1263" s="226">
        <v>3</v>
      </c>
    </row>
    <row r="1264" spans="1:80">
      <c r="A1264" s="235"/>
      <c r="B1264" s="239"/>
      <c r="C1264" s="635" t="s">
        <v>3291</v>
      </c>
      <c r="D1264" s="636"/>
      <c r="E1264" s="240">
        <v>1</v>
      </c>
      <c r="F1264" s="241"/>
      <c r="G1264" s="242"/>
      <c r="H1264" s="243"/>
      <c r="I1264" s="237"/>
      <c r="J1264" s="244"/>
      <c r="K1264" s="237"/>
      <c r="M1264" s="238" t="s">
        <v>3291</v>
      </c>
      <c r="O1264" s="226"/>
    </row>
    <row r="1265" spans="1:80" ht="22.5">
      <c r="A1265" s="227">
        <v>333</v>
      </c>
      <c r="B1265" s="228" t="s">
        <v>3303</v>
      </c>
      <c r="C1265" s="229" t="s">
        <v>3304</v>
      </c>
      <c r="D1265" s="230" t="s">
        <v>1496</v>
      </c>
      <c r="E1265" s="231">
        <v>1</v>
      </c>
      <c r="F1265" s="231"/>
      <c r="G1265" s="232">
        <f>E1265*F1265</f>
        <v>0</v>
      </c>
      <c r="H1265" s="233">
        <v>0</v>
      </c>
      <c r="I1265" s="234">
        <f>E1265*H1265</f>
        <v>0</v>
      </c>
      <c r="J1265" s="233"/>
      <c r="K1265" s="234">
        <f>E1265*J1265</f>
        <v>0</v>
      </c>
      <c r="O1265" s="226">
        <v>2</v>
      </c>
      <c r="AA1265" s="199">
        <v>12</v>
      </c>
      <c r="AB1265" s="199">
        <v>0</v>
      </c>
      <c r="AC1265" s="199">
        <v>336</v>
      </c>
      <c r="AZ1265" s="199">
        <v>2</v>
      </c>
      <c r="BA1265" s="199">
        <f>IF(AZ1265=1,G1265,0)</f>
        <v>0</v>
      </c>
      <c r="BB1265" s="199">
        <f>IF(AZ1265=2,G1265,0)</f>
        <v>0</v>
      </c>
      <c r="BC1265" s="199">
        <f>IF(AZ1265=3,G1265,0)</f>
        <v>0</v>
      </c>
      <c r="BD1265" s="199">
        <f>IF(AZ1265=4,G1265,0)</f>
        <v>0</v>
      </c>
      <c r="BE1265" s="199">
        <f>IF(AZ1265=5,G1265,0)</f>
        <v>0</v>
      </c>
      <c r="CA1265" s="226">
        <v>12</v>
      </c>
      <c r="CB1265" s="226">
        <v>0</v>
      </c>
    </row>
    <row r="1266" spans="1:80">
      <c r="A1266" s="235"/>
      <c r="B1266" s="236"/>
      <c r="C1266" s="627" t="s">
        <v>3305</v>
      </c>
      <c r="D1266" s="628"/>
      <c r="E1266" s="628"/>
      <c r="F1266" s="628"/>
      <c r="G1266" s="629"/>
      <c r="I1266" s="237"/>
      <c r="K1266" s="237"/>
      <c r="L1266" s="238" t="s">
        <v>3305</v>
      </c>
      <c r="O1266" s="226">
        <v>3</v>
      </c>
    </row>
    <row r="1267" spans="1:80">
      <c r="A1267" s="235"/>
      <c r="B1267" s="239"/>
      <c r="C1267" s="635" t="s">
        <v>3291</v>
      </c>
      <c r="D1267" s="636"/>
      <c r="E1267" s="240">
        <v>1</v>
      </c>
      <c r="F1267" s="241"/>
      <c r="G1267" s="242"/>
      <c r="H1267" s="243"/>
      <c r="I1267" s="237"/>
      <c r="J1267" s="244"/>
      <c r="K1267" s="237"/>
      <c r="M1267" s="238" t="s">
        <v>3291</v>
      </c>
      <c r="O1267" s="226"/>
    </row>
    <row r="1268" spans="1:80" ht="22.5">
      <c r="A1268" s="227">
        <v>334</v>
      </c>
      <c r="B1268" s="228" t="s">
        <v>3306</v>
      </c>
      <c r="C1268" s="229" t="s">
        <v>3307</v>
      </c>
      <c r="D1268" s="230" t="s">
        <v>1496</v>
      </c>
      <c r="E1268" s="231">
        <v>12</v>
      </c>
      <c r="F1268" s="231"/>
      <c r="G1268" s="232">
        <f>E1268*F1268</f>
        <v>0</v>
      </c>
      <c r="H1268" s="233">
        <v>0</v>
      </c>
      <c r="I1268" s="234">
        <f>E1268*H1268</f>
        <v>0</v>
      </c>
      <c r="J1268" s="233"/>
      <c r="K1268" s="234">
        <f>E1268*J1268</f>
        <v>0</v>
      </c>
      <c r="O1268" s="226">
        <v>2</v>
      </c>
      <c r="AA1268" s="199">
        <v>12</v>
      </c>
      <c r="AB1268" s="199">
        <v>0</v>
      </c>
      <c r="AC1268" s="199">
        <v>337</v>
      </c>
      <c r="AZ1268" s="199">
        <v>2</v>
      </c>
      <c r="BA1268" s="199">
        <f>IF(AZ1268=1,G1268,0)</f>
        <v>0</v>
      </c>
      <c r="BB1268" s="199">
        <f>IF(AZ1268=2,G1268,0)</f>
        <v>0</v>
      </c>
      <c r="BC1268" s="199">
        <f>IF(AZ1268=3,G1268,0)</f>
        <v>0</v>
      </c>
      <c r="BD1268" s="199">
        <f>IF(AZ1268=4,G1268,0)</f>
        <v>0</v>
      </c>
      <c r="BE1268" s="199">
        <f>IF(AZ1268=5,G1268,0)</f>
        <v>0</v>
      </c>
      <c r="CA1268" s="226">
        <v>12</v>
      </c>
      <c r="CB1268" s="226">
        <v>0</v>
      </c>
    </row>
    <row r="1269" spans="1:80">
      <c r="A1269" s="235"/>
      <c r="B1269" s="236"/>
      <c r="C1269" s="627" t="s">
        <v>3308</v>
      </c>
      <c r="D1269" s="628"/>
      <c r="E1269" s="628"/>
      <c r="F1269" s="628"/>
      <c r="G1269" s="629"/>
      <c r="I1269" s="237"/>
      <c r="K1269" s="237"/>
      <c r="L1269" s="238" t="s">
        <v>3308</v>
      </c>
      <c r="O1269" s="226">
        <v>3</v>
      </c>
    </row>
    <row r="1270" spans="1:80">
      <c r="A1270" s="235"/>
      <c r="B1270" s="239"/>
      <c r="C1270" s="635" t="s">
        <v>3309</v>
      </c>
      <c r="D1270" s="636"/>
      <c r="E1270" s="240">
        <v>12</v>
      </c>
      <c r="F1270" s="241"/>
      <c r="G1270" s="242"/>
      <c r="H1270" s="243"/>
      <c r="I1270" s="237"/>
      <c r="J1270" s="244"/>
      <c r="K1270" s="237"/>
      <c r="M1270" s="238" t="s">
        <v>3309</v>
      </c>
      <c r="O1270" s="226"/>
    </row>
    <row r="1271" spans="1:80" ht="22.5">
      <c r="A1271" s="227">
        <v>335</v>
      </c>
      <c r="B1271" s="228" t="s">
        <v>3310</v>
      </c>
      <c r="C1271" s="229" t="s">
        <v>3311</v>
      </c>
      <c r="D1271" s="230" t="s">
        <v>1496</v>
      </c>
      <c r="E1271" s="231">
        <v>1</v>
      </c>
      <c r="F1271" s="231"/>
      <c r="G1271" s="232">
        <f>E1271*F1271</f>
        <v>0</v>
      </c>
      <c r="H1271" s="233">
        <v>0</v>
      </c>
      <c r="I1271" s="234">
        <f>E1271*H1271</f>
        <v>0</v>
      </c>
      <c r="J1271" s="233"/>
      <c r="K1271" s="234">
        <f>E1271*J1271</f>
        <v>0</v>
      </c>
      <c r="O1271" s="226">
        <v>2</v>
      </c>
      <c r="AA1271" s="199">
        <v>12</v>
      </c>
      <c r="AB1271" s="199">
        <v>0</v>
      </c>
      <c r="AC1271" s="199">
        <v>338</v>
      </c>
      <c r="AZ1271" s="199">
        <v>2</v>
      </c>
      <c r="BA1271" s="199">
        <f>IF(AZ1271=1,G1271,0)</f>
        <v>0</v>
      </c>
      <c r="BB1271" s="199">
        <f>IF(AZ1271=2,G1271,0)</f>
        <v>0</v>
      </c>
      <c r="BC1271" s="199">
        <f>IF(AZ1271=3,G1271,0)</f>
        <v>0</v>
      </c>
      <c r="BD1271" s="199">
        <f>IF(AZ1271=4,G1271,0)</f>
        <v>0</v>
      </c>
      <c r="BE1271" s="199">
        <f>IF(AZ1271=5,G1271,0)</f>
        <v>0</v>
      </c>
      <c r="CA1271" s="226">
        <v>12</v>
      </c>
      <c r="CB1271" s="226">
        <v>0</v>
      </c>
    </row>
    <row r="1272" spans="1:80">
      <c r="A1272" s="235"/>
      <c r="B1272" s="239"/>
      <c r="C1272" s="635" t="s">
        <v>3291</v>
      </c>
      <c r="D1272" s="636"/>
      <c r="E1272" s="240">
        <v>1</v>
      </c>
      <c r="F1272" s="241"/>
      <c r="G1272" s="242"/>
      <c r="H1272" s="243"/>
      <c r="I1272" s="237"/>
      <c r="J1272" s="244"/>
      <c r="K1272" s="237"/>
      <c r="M1272" s="238" t="s">
        <v>3291</v>
      </c>
      <c r="O1272" s="226"/>
    </row>
    <row r="1273" spans="1:80" ht="22.5">
      <c r="A1273" s="227">
        <v>336</v>
      </c>
      <c r="B1273" s="228" t="s">
        <v>3312</v>
      </c>
      <c r="C1273" s="229" t="s">
        <v>3313</v>
      </c>
      <c r="D1273" s="230" t="s">
        <v>1496</v>
      </c>
      <c r="E1273" s="231">
        <v>1</v>
      </c>
      <c r="F1273" s="231"/>
      <c r="G1273" s="232">
        <f>E1273*F1273</f>
        <v>0</v>
      </c>
      <c r="H1273" s="233">
        <v>0</v>
      </c>
      <c r="I1273" s="234">
        <f>E1273*H1273</f>
        <v>0</v>
      </c>
      <c r="J1273" s="233"/>
      <c r="K1273" s="234">
        <f>E1273*J1273</f>
        <v>0</v>
      </c>
      <c r="O1273" s="226">
        <v>2</v>
      </c>
      <c r="AA1273" s="199">
        <v>12</v>
      </c>
      <c r="AB1273" s="199">
        <v>0</v>
      </c>
      <c r="AC1273" s="199">
        <v>339</v>
      </c>
      <c r="AZ1273" s="199">
        <v>2</v>
      </c>
      <c r="BA1273" s="199">
        <f>IF(AZ1273=1,G1273,0)</f>
        <v>0</v>
      </c>
      <c r="BB1273" s="199">
        <f>IF(AZ1273=2,G1273,0)</f>
        <v>0</v>
      </c>
      <c r="BC1273" s="199">
        <f>IF(AZ1273=3,G1273,0)</f>
        <v>0</v>
      </c>
      <c r="BD1273" s="199">
        <f>IF(AZ1273=4,G1273,0)</f>
        <v>0</v>
      </c>
      <c r="BE1273" s="199">
        <f>IF(AZ1273=5,G1273,0)</f>
        <v>0</v>
      </c>
      <c r="CA1273" s="226">
        <v>12</v>
      </c>
      <c r="CB1273" s="226">
        <v>0</v>
      </c>
    </row>
    <row r="1274" spans="1:80">
      <c r="A1274" s="235"/>
      <c r="B1274" s="239"/>
      <c r="C1274" s="635" t="s">
        <v>3291</v>
      </c>
      <c r="D1274" s="636"/>
      <c r="E1274" s="240">
        <v>1</v>
      </c>
      <c r="F1274" s="241"/>
      <c r="G1274" s="242"/>
      <c r="H1274" s="243"/>
      <c r="I1274" s="237"/>
      <c r="J1274" s="244"/>
      <c r="K1274" s="237"/>
      <c r="M1274" s="238" t="s">
        <v>3291</v>
      </c>
      <c r="O1274" s="226"/>
    </row>
    <row r="1275" spans="1:80" ht="22.5">
      <c r="A1275" s="227">
        <v>337</v>
      </c>
      <c r="B1275" s="228" t="s">
        <v>3314</v>
      </c>
      <c r="C1275" s="229" t="s">
        <v>3315</v>
      </c>
      <c r="D1275" s="230" t="s">
        <v>1496</v>
      </c>
      <c r="E1275" s="231">
        <v>23</v>
      </c>
      <c r="F1275" s="231"/>
      <c r="G1275" s="232">
        <f>E1275*F1275</f>
        <v>0</v>
      </c>
      <c r="H1275" s="233">
        <v>0</v>
      </c>
      <c r="I1275" s="234">
        <f>E1275*H1275</f>
        <v>0</v>
      </c>
      <c r="J1275" s="233"/>
      <c r="K1275" s="234">
        <f>E1275*J1275</f>
        <v>0</v>
      </c>
      <c r="O1275" s="226">
        <v>2</v>
      </c>
      <c r="AA1275" s="199">
        <v>12</v>
      </c>
      <c r="AB1275" s="199">
        <v>0</v>
      </c>
      <c r="AC1275" s="199">
        <v>340</v>
      </c>
      <c r="AZ1275" s="199">
        <v>2</v>
      </c>
      <c r="BA1275" s="199">
        <f>IF(AZ1275=1,G1275,0)</f>
        <v>0</v>
      </c>
      <c r="BB1275" s="199">
        <f>IF(AZ1275=2,G1275,0)</f>
        <v>0</v>
      </c>
      <c r="BC1275" s="199">
        <f>IF(AZ1275=3,G1275,0)</f>
        <v>0</v>
      </c>
      <c r="BD1275" s="199">
        <f>IF(AZ1275=4,G1275,0)</f>
        <v>0</v>
      </c>
      <c r="BE1275" s="199">
        <f>IF(AZ1275=5,G1275,0)</f>
        <v>0</v>
      </c>
      <c r="CA1275" s="226">
        <v>12</v>
      </c>
      <c r="CB1275" s="226">
        <v>0</v>
      </c>
    </row>
    <row r="1276" spans="1:80">
      <c r="A1276" s="235"/>
      <c r="B1276" s="236"/>
      <c r="C1276" s="627" t="s">
        <v>3316</v>
      </c>
      <c r="D1276" s="628"/>
      <c r="E1276" s="628"/>
      <c r="F1276" s="628"/>
      <c r="G1276" s="629"/>
      <c r="I1276" s="237"/>
      <c r="K1276" s="237"/>
      <c r="L1276" s="238" t="s">
        <v>3316</v>
      </c>
      <c r="O1276" s="226">
        <v>3</v>
      </c>
    </row>
    <row r="1277" spans="1:80">
      <c r="A1277" s="235"/>
      <c r="B1277" s="236"/>
      <c r="C1277" s="627" t="s">
        <v>3317</v>
      </c>
      <c r="D1277" s="628"/>
      <c r="E1277" s="628"/>
      <c r="F1277" s="628"/>
      <c r="G1277" s="629"/>
      <c r="I1277" s="237"/>
      <c r="K1277" s="237"/>
      <c r="L1277" s="238" t="s">
        <v>3317</v>
      </c>
      <c r="O1277" s="226">
        <v>3</v>
      </c>
    </row>
    <row r="1278" spans="1:80">
      <c r="A1278" s="235"/>
      <c r="B1278" s="239"/>
      <c r="C1278" s="635" t="s">
        <v>3318</v>
      </c>
      <c r="D1278" s="636"/>
      <c r="E1278" s="240">
        <v>23</v>
      </c>
      <c r="F1278" s="241"/>
      <c r="G1278" s="242"/>
      <c r="H1278" s="243"/>
      <c r="I1278" s="237"/>
      <c r="J1278" s="244"/>
      <c r="K1278" s="237"/>
      <c r="M1278" s="238" t="s">
        <v>3318</v>
      </c>
      <c r="O1278" s="226"/>
    </row>
    <row r="1279" spans="1:80" ht="22.5">
      <c r="A1279" s="227">
        <v>338</v>
      </c>
      <c r="B1279" s="228" t="s">
        <v>3319</v>
      </c>
      <c r="C1279" s="229" t="s">
        <v>3320</v>
      </c>
      <c r="D1279" s="230" t="s">
        <v>1522</v>
      </c>
      <c r="E1279" s="231">
        <v>126</v>
      </c>
      <c r="F1279" s="231"/>
      <c r="G1279" s="232">
        <f>E1279*F1279</f>
        <v>0</v>
      </c>
      <c r="H1279" s="233">
        <v>0</v>
      </c>
      <c r="I1279" s="234">
        <f>E1279*H1279</f>
        <v>0</v>
      </c>
      <c r="J1279" s="233"/>
      <c r="K1279" s="234">
        <f>E1279*J1279</f>
        <v>0</v>
      </c>
      <c r="O1279" s="226">
        <v>2</v>
      </c>
      <c r="AA1279" s="199">
        <v>12</v>
      </c>
      <c r="AB1279" s="199">
        <v>0</v>
      </c>
      <c r="AC1279" s="199">
        <v>341</v>
      </c>
      <c r="AZ1279" s="199">
        <v>2</v>
      </c>
      <c r="BA1279" s="199">
        <f>IF(AZ1279=1,G1279,0)</f>
        <v>0</v>
      </c>
      <c r="BB1279" s="199">
        <f>IF(AZ1279=2,G1279,0)</f>
        <v>0</v>
      </c>
      <c r="BC1279" s="199">
        <f>IF(AZ1279=3,G1279,0)</f>
        <v>0</v>
      </c>
      <c r="BD1279" s="199">
        <f>IF(AZ1279=4,G1279,0)</f>
        <v>0</v>
      </c>
      <c r="BE1279" s="199">
        <f>IF(AZ1279=5,G1279,0)</f>
        <v>0</v>
      </c>
      <c r="CA1279" s="226">
        <v>12</v>
      </c>
      <c r="CB1279" s="226">
        <v>0</v>
      </c>
    </row>
    <row r="1280" spans="1:80">
      <c r="A1280" s="235"/>
      <c r="B1280" s="236"/>
      <c r="C1280" s="627" t="s">
        <v>3321</v>
      </c>
      <c r="D1280" s="628"/>
      <c r="E1280" s="628"/>
      <c r="F1280" s="628"/>
      <c r="G1280" s="629"/>
      <c r="I1280" s="237"/>
      <c r="K1280" s="237"/>
      <c r="L1280" s="238" t="s">
        <v>3321</v>
      </c>
      <c r="O1280" s="226">
        <v>3</v>
      </c>
    </row>
    <row r="1281" spans="1:80">
      <c r="A1281" s="235"/>
      <c r="B1281" s="236"/>
      <c r="C1281" s="627" t="s">
        <v>3322</v>
      </c>
      <c r="D1281" s="628"/>
      <c r="E1281" s="628"/>
      <c r="F1281" s="628"/>
      <c r="G1281" s="629"/>
      <c r="I1281" s="237"/>
      <c r="K1281" s="237"/>
      <c r="L1281" s="238" t="s">
        <v>3322</v>
      </c>
      <c r="O1281" s="226">
        <v>3</v>
      </c>
    </row>
    <row r="1282" spans="1:80">
      <c r="A1282" s="235"/>
      <c r="B1282" s="239"/>
      <c r="C1282" s="635" t="s">
        <v>3323</v>
      </c>
      <c r="D1282" s="636"/>
      <c r="E1282" s="240">
        <v>126</v>
      </c>
      <c r="F1282" s="241"/>
      <c r="G1282" s="242"/>
      <c r="H1282" s="243"/>
      <c r="I1282" s="237"/>
      <c r="J1282" s="244"/>
      <c r="K1282" s="237"/>
      <c r="M1282" s="238" t="s">
        <v>3323</v>
      </c>
      <c r="O1282" s="226"/>
    </row>
    <row r="1283" spans="1:80" ht="22.5">
      <c r="A1283" s="227">
        <v>339</v>
      </c>
      <c r="B1283" s="228" t="s">
        <v>3324</v>
      </c>
      <c r="C1283" s="229" t="s">
        <v>3325</v>
      </c>
      <c r="D1283" s="230" t="s">
        <v>1496</v>
      </c>
      <c r="E1283" s="231">
        <v>1</v>
      </c>
      <c r="F1283" s="231"/>
      <c r="G1283" s="232">
        <f>E1283*F1283</f>
        <v>0</v>
      </c>
      <c r="H1283" s="233">
        <v>0</v>
      </c>
      <c r="I1283" s="234">
        <f>E1283*H1283</f>
        <v>0</v>
      </c>
      <c r="J1283" s="233"/>
      <c r="K1283" s="234">
        <f>E1283*J1283</f>
        <v>0</v>
      </c>
      <c r="O1283" s="226">
        <v>2</v>
      </c>
      <c r="AA1283" s="199">
        <v>12</v>
      </c>
      <c r="AB1283" s="199">
        <v>0</v>
      </c>
      <c r="AC1283" s="199">
        <v>342</v>
      </c>
      <c r="AZ1283" s="199">
        <v>2</v>
      </c>
      <c r="BA1283" s="199">
        <f>IF(AZ1283=1,G1283,0)</f>
        <v>0</v>
      </c>
      <c r="BB1283" s="199">
        <f>IF(AZ1283=2,G1283,0)</f>
        <v>0</v>
      </c>
      <c r="BC1283" s="199">
        <f>IF(AZ1283=3,G1283,0)</f>
        <v>0</v>
      </c>
      <c r="BD1283" s="199">
        <f>IF(AZ1283=4,G1283,0)</f>
        <v>0</v>
      </c>
      <c r="BE1283" s="199">
        <f>IF(AZ1283=5,G1283,0)</f>
        <v>0</v>
      </c>
      <c r="CA1283" s="226">
        <v>12</v>
      </c>
      <c r="CB1283" s="226">
        <v>0</v>
      </c>
    </row>
    <row r="1284" spans="1:80">
      <c r="A1284" s="235"/>
      <c r="B1284" s="236"/>
      <c r="C1284" s="627" t="s">
        <v>3326</v>
      </c>
      <c r="D1284" s="628"/>
      <c r="E1284" s="628"/>
      <c r="F1284" s="628"/>
      <c r="G1284" s="629"/>
      <c r="I1284" s="237"/>
      <c r="K1284" s="237"/>
      <c r="L1284" s="238" t="s">
        <v>3326</v>
      </c>
      <c r="O1284" s="226">
        <v>3</v>
      </c>
    </row>
    <row r="1285" spans="1:80">
      <c r="A1285" s="235"/>
      <c r="B1285" s="236"/>
      <c r="C1285" s="627" t="s">
        <v>3327</v>
      </c>
      <c r="D1285" s="628"/>
      <c r="E1285" s="628"/>
      <c r="F1285" s="628"/>
      <c r="G1285" s="629"/>
      <c r="I1285" s="237"/>
      <c r="K1285" s="237"/>
      <c r="L1285" s="238" t="s">
        <v>3327</v>
      </c>
      <c r="O1285" s="226">
        <v>3</v>
      </c>
    </row>
    <row r="1286" spans="1:80">
      <c r="A1286" s="235"/>
      <c r="B1286" s="239"/>
      <c r="C1286" s="635" t="s">
        <v>3291</v>
      </c>
      <c r="D1286" s="636"/>
      <c r="E1286" s="240">
        <v>1</v>
      </c>
      <c r="F1286" s="241"/>
      <c r="G1286" s="242"/>
      <c r="H1286" s="243"/>
      <c r="I1286" s="237"/>
      <c r="J1286" s="244"/>
      <c r="K1286" s="237"/>
      <c r="M1286" s="238" t="s">
        <v>3291</v>
      </c>
      <c r="O1286" s="226"/>
    </row>
    <row r="1287" spans="1:80" ht="22.5">
      <c r="A1287" s="227">
        <v>340</v>
      </c>
      <c r="B1287" s="228" t="s">
        <v>3328</v>
      </c>
      <c r="C1287" s="229" t="s">
        <v>3329</v>
      </c>
      <c r="D1287" s="230" t="s">
        <v>1496</v>
      </c>
      <c r="E1287" s="231">
        <v>1</v>
      </c>
      <c r="F1287" s="231"/>
      <c r="G1287" s="232">
        <f>E1287*F1287</f>
        <v>0</v>
      </c>
      <c r="H1287" s="233">
        <v>0</v>
      </c>
      <c r="I1287" s="234">
        <f>E1287*H1287</f>
        <v>0</v>
      </c>
      <c r="J1287" s="233"/>
      <c r="K1287" s="234">
        <f>E1287*J1287</f>
        <v>0</v>
      </c>
      <c r="O1287" s="226">
        <v>2</v>
      </c>
      <c r="AA1287" s="199">
        <v>12</v>
      </c>
      <c r="AB1287" s="199">
        <v>0</v>
      </c>
      <c r="AC1287" s="199">
        <v>343</v>
      </c>
      <c r="AZ1287" s="199">
        <v>2</v>
      </c>
      <c r="BA1287" s="199">
        <f>IF(AZ1287=1,G1287,0)</f>
        <v>0</v>
      </c>
      <c r="BB1287" s="199">
        <f>IF(AZ1287=2,G1287,0)</f>
        <v>0</v>
      </c>
      <c r="BC1287" s="199">
        <f>IF(AZ1287=3,G1287,0)</f>
        <v>0</v>
      </c>
      <c r="BD1287" s="199">
        <f>IF(AZ1287=4,G1287,0)</f>
        <v>0</v>
      </c>
      <c r="BE1287" s="199">
        <f>IF(AZ1287=5,G1287,0)</f>
        <v>0</v>
      </c>
      <c r="CA1287" s="226">
        <v>12</v>
      </c>
      <c r="CB1287" s="226">
        <v>0</v>
      </c>
    </row>
    <row r="1288" spans="1:80">
      <c r="A1288" s="235"/>
      <c r="B1288" s="239"/>
      <c r="C1288" s="635" t="s">
        <v>3291</v>
      </c>
      <c r="D1288" s="636"/>
      <c r="E1288" s="240">
        <v>1</v>
      </c>
      <c r="F1288" s="241"/>
      <c r="G1288" s="242"/>
      <c r="H1288" s="243"/>
      <c r="I1288" s="237"/>
      <c r="J1288" s="244"/>
      <c r="K1288" s="237"/>
      <c r="M1288" s="238" t="s">
        <v>3291</v>
      </c>
      <c r="O1288" s="226"/>
    </row>
    <row r="1289" spans="1:80" ht="22.5">
      <c r="A1289" s="227">
        <v>341</v>
      </c>
      <c r="B1289" s="228" t="s">
        <v>3330</v>
      </c>
      <c r="C1289" s="229" t="s">
        <v>3331</v>
      </c>
      <c r="D1289" s="230" t="s">
        <v>1496</v>
      </c>
      <c r="E1289" s="231">
        <v>1</v>
      </c>
      <c r="F1289" s="231"/>
      <c r="G1289" s="232">
        <f>E1289*F1289</f>
        <v>0</v>
      </c>
      <c r="H1289" s="233">
        <v>0</v>
      </c>
      <c r="I1289" s="234">
        <f>E1289*H1289</f>
        <v>0</v>
      </c>
      <c r="J1289" s="233"/>
      <c r="K1289" s="234">
        <f>E1289*J1289</f>
        <v>0</v>
      </c>
      <c r="O1289" s="226">
        <v>2</v>
      </c>
      <c r="AA1289" s="199">
        <v>12</v>
      </c>
      <c r="AB1289" s="199">
        <v>0</v>
      </c>
      <c r="AC1289" s="199">
        <v>406</v>
      </c>
      <c r="AZ1289" s="199">
        <v>2</v>
      </c>
      <c r="BA1289" s="199">
        <f>IF(AZ1289=1,G1289,0)</f>
        <v>0</v>
      </c>
      <c r="BB1289" s="199">
        <f>IF(AZ1289=2,G1289,0)</f>
        <v>0</v>
      </c>
      <c r="BC1289" s="199">
        <f>IF(AZ1289=3,G1289,0)</f>
        <v>0</v>
      </c>
      <c r="BD1289" s="199">
        <f>IF(AZ1289=4,G1289,0)</f>
        <v>0</v>
      </c>
      <c r="BE1289" s="199">
        <f>IF(AZ1289=5,G1289,0)</f>
        <v>0</v>
      </c>
      <c r="CA1289" s="226">
        <v>12</v>
      </c>
      <c r="CB1289" s="226">
        <v>0</v>
      </c>
    </row>
    <row r="1290" spans="1:80">
      <c r="A1290" s="235"/>
      <c r="B1290" s="236"/>
      <c r="C1290" s="627" t="s">
        <v>3332</v>
      </c>
      <c r="D1290" s="628"/>
      <c r="E1290" s="628"/>
      <c r="F1290" s="628"/>
      <c r="G1290" s="629"/>
      <c r="I1290" s="237"/>
      <c r="K1290" s="237"/>
      <c r="L1290" s="238" t="s">
        <v>3332</v>
      </c>
      <c r="O1290" s="226">
        <v>3</v>
      </c>
    </row>
    <row r="1291" spans="1:80">
      <c r="A1291" s="235"/>
      <c r="B1291" s="239"/>
      <c r="C1291" s="635" t="s">
        <v>3291</v>
      </c>
      <c r="D1291" s="636"/>
      <c r="E1291" s="240">
        <v>1</v>
      </c>
      <c r="F1291" s="241"/>
      <c r="G1291" s="242"/>
      <c r="H1291" s="243"/>
      <c r="I1291" s="237"/>
      <c r="J1291" s="244"/>
      <c r="K1291" s="237"/>
      <c r="M1291" s="238" t="s">
        <v>3291</v>
      </c>
      <c r="O1291" s="226"/>
    </row>
    <row r="1292" spans="1:80" ht="22.5">
      <c r="A1292" s="227">
        <v>342</v>
      </c>
      <c r="B1292" s="228" t="s">
        <v>3333</v>
      </c>
      <c r="C1292" s="229" t="s">
        <v>3334</v>
      </c>
      <c r="D1292" s="230" t="s">
        <v>1496</v>
      </c>
      <c r="E1292" s="231">
        <v>1</v>
      </c>
      <c r="F1292" s="231"/>
      <c r="G1292" s="232">
        <f>E1292*F1292</f>
        <v>0</v>
      </c>
      <c r="H1292" s="233">
        <v>0</v>
      </c>
      <c r="I1292" s="234">
        <f>E1292*H1292</f>
        <v>0</v>
      </c>
      <c r="J1292" s="233"/>
      <c r="K1292" s="234">
        <f>E1292*J1292</f>
        <v>0</v>
      </c>
      <c r="O1292" s="226">
        <v>2</v>
      </c>
      <c r="AA1292" s="199">
        <v>12</v>
      </c>
      <c r="AB1292" s="199">
        <v>0</v>
      </c>
      <c r="AC1292" s="199">
        <v>433</v>
      </c>
      <c r="AZ1292" s="199">
        <v>2</v>
      </c>
      <c r="BA1292" s="199">
        <f>IF(AZ1292=1,G1292,0)</f>
        <v>0</v>
      </c>
      <c r="BB1292" s="199">
        <f>IF(AZ1292=2,G1292,0)</f>
        <v>0</v>
      </c>
      <c r="BC1292" s="199">
        <f>IF(AZ1292=3,G1292,0)</f>
        <v>0</v>
      </c>
      <c r="BD1292" s="199">
        <f>IF(AZ1292=4,G1292,0)</f>
        <v>0</v>
      </c>
      <c r="BE1292" s="199">
        <f>IF(AZ1292=5,G1292,0)</f>
        <v>0</v>
      </c>
      <c r="CA1292" s="226">
        <v>12</v>
      </c>
      <c r="CB1292" s="226">
        <v>0</v>
      </c>
    </row>
    <row r="1293" spans="1:80">
      <c r="A1293" s="235"/>
      <c r="B1293" s="236"/>
      <c r="C1293" s="627" t="s">
        <v>3335</v>
      </c>
      <c r="D1293" s="628"/>
      <c r="E1293" s="628"/>
      <c r="F1293" s="628"/>
      <c r="G1293" s="629"/>
      <c r="I1293" s="237"/>
      <c r="K1293" s="237"/>
      <c r="L1293" s="238" t="s">
        <v>3335</v>
      </c>
      <c r="O1293" s="226">
        <v>3</v>
      </c>
    </row>
    <row r="1294" spans="1:80">
      <c r="A1294" s="235"/>
      <c r="B1294" s="239"/>
      <c r="C1294" s="635" t="s">
        <v>3291</v>
      </c>
      <c r="D1294" s="636"/>
      <c r="E1294" s="240">
        <v>1</v>
      </c>
      <c r="F1294" s="241"/>
      <c r="G1294" s="242"/>
      <c r="H1294" s="243"/>
      <c r="I1294" s="237"/>
      <c r="J1294" s="244"/>
      <c r="K1294" s="237"/>
      <c r="M1294" s="238" t="s">
        <v>3291</v>
      </c>
      <c r="O1294" s="226"/>
    </row>
    <row r="1295" spans="1:80" ht="22.5">
      <c r="A1295" s="227">
        <v>343</v>
      </c>
      <c r="B1295" s="228" t="s">
        <v>3336</v>
      </c>
      <c r="C1295" s="229" t="s">
        <v>3337</v>
      </c>
      <c r="D1295" s="230" t="s">
        <v>1496</v>
      </c>
      <c r="E1295" s="231">
        <v>30</v>
      </c>
      <c r="F1295" s="231"/>
      <c r="G1295" s="232">
        <f>E1295*F1295</f>
        <v>0</v>
      </c>
      <c r="H1295" s="233">
        <v>1.35E-2</v>
      </c>
      <c r="I1295" s="234">
        <f>E1295*H1295</f>
        <v>0.40499999999999997</v>
      </c>
      <c r="J1295" s="233"/>
      <c r="K1295" s="234">
        <f>E1295*J1295</f>
        <v>0</v>
      </c>
      <c r="O1295" s="226">
        <v>2</v>
      </c>
      <c r="AA1295" s="199">
        <v>12</v>
      </c>
      <c r="AB1295" s="199">
        <v>0</v>
      </c>
      <c r="AC1295" s="199">
        <v>407</v>
      </c>
      <c r="AZ1295" s="199">
        <v>2</v>
      </c>
      <c r="BA1295" s="199">
        <f>IF(AZ1295=1,G1295,0)</f>
        <v>0</v>
      </c>
      <c r="BB1295" s="199">
        <f>IF(AZ1295=2,G1295,0)</f>
        <v>0</v>
      </c>
      <c r="BC1295" s="199">
        <f>IF(AZ1295=3,G1295,0)</f>
        <v>0</v>
      </c>
      <c r="BD1295" s="199">
        <f>IF(AZ1295=4,G1295,0)</f>
        <v>0</v>
      </c>
      <c r="BE1295" s="199">
        <f>IF(AZ1295=5,G1295,0)</f>
        <v>0</v>
      </c>
      <c r="CA1295" s="226">
        <v>12</v>
      </c>
      <c r="CB1295" s="226">
        <v>0</v>
      </c>
    </row>
    <row r="1296" spans="1:80">
      <c r="A1296" s="235"/>
      <c r="B1296" s="236"/>
      <c r="C1296" s="627" t="s">
        <v>3338</v>
      </c>
      <c r="D1296" s="628"/>
      <c r="E1296" s="628"/>
      <c r="F1296" s="628"/>
      <c r="G1296" s="629"/>
      <c r="I1296" s="237"/>
      <c r="K1296" s="237"/>
      <c r="L1296" s="238" t="s">
        <v>3338</v>
      </c>
      <c r="O1296" s="226">
        <v>3</v>
      </c>
    </row>
    <row r="1297" spans="1:80">
      <c r="A1297" s="235"/>
      <c r="B1297" s="236"/>
      <c r="C1297" s="627" t="s">
        <v>3339</v>
      </c>
      <c r="D1297" s="628"/>
      <c r="E1297" s="628"/>
      <c r="F1297" s="628"/>
      <c r="G1297" s="629"/>
      <c r="I1297" s="237"/>
      <c r="K1297" s="237"/>
      <c r="L1297" s="238" t="s">
        <v>3339</v>
      </c>
      <c r="O1297" s="226">
        <v>3</v>
      </c>
    </row>
    <row r="1298" spans="1:80">
      <c r="A1298" s="235"/>
      <c r="B1298" s="239"/>
      <c r="C1298" s="635" t="s">
        <v>3340</v>
      </c>
      <c r="D1298" s="636"/>
      <c r="E1298" s="240">
        <v>30</v>
      </c>
      <c r="F1298" s="241"/>
      <c r="G1298" s="242"/>
      <c r="H1298" s="243"/>
      <c r="I1298" s="237"/>
      <c r="J1298" s="244"/>
      <c r="K1298" s="237"/>
      <c r="M1298" s="238" t="s">
        <v>3340</v>
      </c>
      <c r="O1298" s="226"/>
    </row>
    <row r="1299" spans="1:80" ht="22.5">
      <c r="A1299" s="227">
        <v>344</v>
      </c>
      <c r="B1299" s="228" t="s">
        <v>3341</v>
      </c>
      <c r="C1299" s="229" t="s">
        <v>3342</v>
      </c>
      <c r="D1299" s="230" t="s">
        <v>1496</v>
      </c>
      <c r="E1299" s="231">
        <v>2</v>
      </c>
      <c r="F1299" s="231"/>
      <c r="G1299" s="232">
        <f>E1299*F1299</f>
        <v>0</v>
      </c>
      <c r="H1299" s="233">
        <v>4.1750000000000002E-2</v>
      </c>
      <c r="I1299" s="234">
        <f>E1299*H1299</f>
        <v>8.3500000000000005E-2</v>
      </c>
      <c r="J1299" s="233"/>
      <c r="K1299" s="234">
        <f>E1299*J1299</f>
        <v>0</v>
      </c>
      <c r="O1299" s="226">
        <v>2</v>
      </c>
      <c r="AA1299" s="199">
        <v>12</v>
      </c>
      <c r="AB1299" s="199">
        <v>0</v>
      </c>
      <c r="AC1299" s="199">
        <v>434</v>
      </c>
      <c r="AZ1299" s="199">
        <v>2</v>
      </c>
      <c r="BA1299" s="199">
        <f>IF(AZ1299=1,G1299,0)</f>
        <v>0</v>
      </c>
      <c r="BB1299" s="199">
        <f>IF(AZ1299=2,G1299,0)</f>
        <v>0</v>
      </c>
      <c r="BC1299" s="199">
        <f>IF(AZ1299=3,G1299,0)</f>
        <v>0</v>
      </c>
      <c r="BD1299" s="199">
        <f>IF(AZ1299=4,G1299,0)</f>
        <v>0</v>
      </c>
      <c r="BE1299" s="199">
        <f>IF(AZ1299=5,G1299,0)</f>
        <v>0</v>
      </c>
      <c r="CA1299" s="226">
        <v>12</v>
      </c>
      <c r="CB1299" s="226">
        <v>0</v>
      </c>
    </row>
    <row r="1300" spans="1:80">
      <c r="A1300" s="235"/>
      <c r="B1300" s="236"/>
      <c r="C1300" s="627" t="s">
        <v>3338</v>
      </c>
      <c r="D1300" s="628"/>
      <c r="E1300" s="628"/>
      <c r="F1300" s="628"/>
      <c r="G1300" s="629"/>
      <c r="I1300" s="237"/>
      <c r="K1300" s="237"/>
      <c r="L1300" s="238" t="s">
        <v>3338</v>
      </c>
      <c r="O1300" s="226">
        <v>3</v>
      </c>
    </row>
    <row r="1301" spans="1:80">
      <c r="A1301" s="235"/>
      <c r="B1301" s="236"/>
      <c r="C1301" s="627" t="s">
        <v>3339</v>
      </c>
      <c r="D1301" s="628"/>
      <c r="E1301" s="628"/>
      <c r="F1301" s="628"/>
      <c r="G1301" s="629"/>
      <c r="I1301" s="237"/>
      <c r="K1301" s="237"/>
      <c r="L1301" s="238" t="s">
        <v>3339</v>
      </c>
      <c r="O1301" s="226">
        <v>3</v>
      </c>
    </row>
    <row r="1302" spans="1:80">
      <c r="A1302" s="235"/>
      <c r="B1302" s="239"/>
      <c r="C1302" s="635" t="s">
        <v>3273</v>
      </c>
      <c r="D1302" s="636"/>
      <c r="E1302" s="240">
        <v>2</v>
      </c>
      <c r="F1302" s="241"/>
      <c r="G1302" s="242"/>
      <c r="H1302" s="243"/>
      <c r="I1302" s="237"/>
      <c r="J1302" s="244"/>
      <c r="K1302" s="237"/>
      <c r="M1302" s="238" t="s">
        <v>3273</v>
      </c>
      <c r="O1302" s="226"/>
    </row>
    <row r="1303" spans="1:80" ht="22.5">
      <c r="A1303" s="227">
        <v>345</v>
      </c>
      <c r="B1303" s="228" t="s">
        <v>3343</v>
      </c>
      <c r="C1303" s="229" t="s">
        <v>3344</v>
      </c>
      <c r="D1303" s="230" t="s">
        <v>1496</v>
      </c>
      <c r="E1303" s="231">
        <v>18</v>
      </c>
      <c r="F1303" s="231"/>
      <c r="G1303" s="232">
        <f>E1303*F1303</f>
        <v>0</v>
      </c>
      <c r="H1303" s="233">
        <v>4.0869999999999997E-2</v>
      </c>
      <c r="I1303" s="234">
        <f>E1303*H1303</f>
        <v>0.73565999999999998</v>
      </c>
      <c r="J1303" s="233"/>
      <c r="K1303" s="234">
        <f>E1303*J1303</f>
        <v>0</v>
      </c>
      <c r="O1303" s="226">
        <v>2</v>
      </c>
      <c r="AA1303" s="199">
        <v>12</v>
      </c>
      <c r="AB1303" s="199">
        <v>0</v>
      </c>
      <c r="AC1303" s="199">
        <v>435</v>
      </c>
      <c r="AZ1303" s="199">
        <v>2</v>
      </c>
      <c r="BA1303" s="199">
        <f>IF(AZ1303=1,G1303,0)</f>
        <v>0</v>
      </c>
      <c r="BB1303" s="199">
        <f>IF(AZ1303=2,G1303,0)</f>
        <v>0</v>
      </c>
      <c r="BC1303" s="199">
        <f>IF(AZ1303=3,G1303,0)</f>
        <v>0</v>
      </c>
      <c r="BD1303" s="199">
        <f>IF(AZ1303=4,G1303,0)</f>
        <v>0</v>
      </c>
      <c r="BE1303" s="199">
        <f>IF(AZ1303=5,G1303,0)</f>
        <v>0</v>
      </c>
      <c r="CA1303" s="226">
        <v>12</v>
      </c>
      <c r="CB1303" s="226">
        <v>0</v>
      </c>
    </row>
    <row r="1304" spans="1:80">
      <c r="A1304" s="235"/>
      <c r="B1304" s="236"/>
      <c r="C1304" s="627" t="s">
        <v>3338</v>
      </c>
      <c r="D1304" s="628"/>
      <c r="E1304" s="628"/>
      <c r="F1304" s="628"/>
      <c r="G1304" s="629"/>
      <c r="I1304" s="237"/>
      <c r="K1304" s="237"/>
      <c r="L1304" s="238" t="s">
        <v>3338</v>
      </c>
      <c r="O1304" s="226">
        <v>3</v>
      </c>
    </row>
    <row r="1305" spans="1:80">
      <c r="A1305" s="235"/>
      <c r="B1305" s="236"/>
      <c r="C1305" s="627" t="s">
        <v>3339</v>
      </c>
      <c r="D1305" s="628"/>
      <c r="E1305" s="628"/>
      <c r="F1305" s="628"/>
      <c r="G1305" s="629"/>
      <c r="I1305" s="237"/>
      <c r="K1305" s="237"/>
      <c r="L1305" s="238" t="s">
        <v>3339</v>
      </c>
      <c r="O1305" s="226">
        <v>3</v>
      </c>
    </row>
    <row r="1306" spans="1:80">
      <c r="A1306" s="235"/>
      <c r="B1306" s="239"/>
      <c r="C1306" s="635" t="s">
        <v>3345</v>
      </c>
      <c r="D1306" s="636"/>
      <c r="E1306" s="240">
        <v>18</v>
      </c>
      <c r="F1306" s="241"/>
      <c r="G1306" s="242"/>
      <c r="H1306" s="243"/>
      <c r="I1306" s="237"/>
      <c r="J1306" s="244"/>
      <c r="K1306" s="237"/>
      <c r="M1306" s="238" t="s">
        <v>3345</v>
      </c>
      <c r="O1306" s="226"/>
    </row>
    <row r="1307" spans="1:80" ht="22.5">
      <c r="A1307" s="227">
        <v>346</v>
      </c>
      <c r="B1307" s="228" t="s">
        <v>3346</v>
      </c>
      <c r="C1307" s="229" t="s">
        <v>3347</v>
      </c>
      <c r="D1307" s="230" t="s">
        <v>1496</v>
      </c>
      <c r="E1307" s="231">
        <v>2</v>
      </c>
      <c r="F1307" s="231"/>
      <c r="G1307" s="232">
        <f>E1307*F1307</f>
        <v>0</v>
      </c>
      <c r="H1307" s="233">
        <v>0</v>
      </c>
      <c r="I1307" s="234">
        <f>E1307*H1307</f>
        <v>0</v>
      </c>
      <c r="J1307" s="233"/>
      <c r="K1307" s="234">
        <f>E1307*J1307</f>
        <v>0</v>
      </c>
      <c r="O1307" s="226">
        <v>2</v>
      </c>
      <c r="AA1307" s="199">
        <v>12</v>
      </c>
      <c r="AB1307" s="199">
        <v>0</v>
      </c>
      <c r="AC1307" s="199">
        <v>436</v>
      </c>
      <c r="AZ1307" s="199">
        <v>2</v>
      </c>
      <c r="BA1307" s="199">
        <f>IF(AZ1307=1,G1307,0)</f>
        <v>0</v>
      </c>
      <c r="BB1307" s="199">
        <f>IF(AZ1307=2,G1307,0)</f>
        <v>0</v>
      </c>
      <c r="BC1307" s="199">
        <f>IF(AZ1307=3,G1307,0)</f>
        <v>0</v>
      </c>
      <c r="BD1307" s="199">
        <f>IF(AZ1307=4,G1307,0)</f>
        <v>0</v>
      </c>
      <c r="BE1307" s="199">
        <f>IF(AZ1307=5,G1307,0)</f>
        <v>0</v>
      </c>
      <c r="CA1307" s="226">
        <v>12</v>
      </c>
      <c r="CB1307" s="226">
        <v>0</v>
      </c>
    </row>
    <row r="1308" spans="1:80">
      <c r="A1308" s="235"/>
      <c r="B1308" s="236"/>
      <c r="C1308" s="627" t="s">
        <v>3272</v>
      </c>
      <c r="D1308" s="628"/>
      <c r="E1308" s="628"/>
      <c r="F1308" s="628"/>
      <c r="G1308" s="629"/>
      <c r="I1308" s="237"/>
      <c r="K1308" s="237"/>
      <c r="L1308" s="238" t="s">
        <v>3272</v>
      </c>
      <c r="O1308" s="226">
        <v>3</v>
      </c>
    </row>
    <row r="1309" spans="1:80">
      <c r="A1309" s="235"/>
      <c r="B1309" s="239"/>
      <c r="C1309" s="635" t="s">
        <v>3273</v>
      </c>
      <c r="D1309" s="636"/>
      <c r="E1309" s="240">
        <v>2</v>
      </c>
      <c r="F1309" s="241"/>
      <c r="G1309" s="242"/>
      <c r="H1309" s="243"/>
      <c r="I1309" s="237"/>
      <c r="J1309" s="244"/>
      <c r="K1309" s="237"/>
      <c r="M1309" s="238" t="s">
        <v>3273</v>
      </c>
      <c r="O1309" s="226"/>
    </row>
    <row r="1310" spans="1:80">
      <c r="A1310" s="227">
        <v>347</v>
      </c>
      <c r="B1310" s="228" t="s">
        <v>3348</v>
      </c>
      <c r="C1310" s="229" t="s">
        <v>3349</v>
      </c>
      <c r="D1310" s="230" t="s">
        <v>1576</v>
      </c>
      <c r="E1310" s="231">
        <v>0.1431</v>
      </c>
      <c r="F1310" s="231"/>
      <c r="G1310" s="232">
        <f>E1310*F1310</f>
        <v>0</v>
      </c>
      <c r="H1310" s="233">
        <v>1</v>
      </c>
      <c r="I1310" s="234">
        <f>E1310*H1310</f>
        <v>0.1431</v>
      </c>
      <c r="J1310" s="233"/>
      <c r="K1310" s="234">
        <f>E1310*J1310</f>
        <v>0</v>
      </c>
      <c r="O1310" s="226">
        <v>2</v>
      </c>
      <c r="AA1310" s="199">
        <v>12</v>
      </c>
      <c r="AB1310" s="199">
        <v>0</v>
      </c>
      <c r="AC1310" s="199">
        <v>53</v>
      </c>
      <c r="AZ1310" s="199">
        <v>2</v>
      </c>
      <c r="BA1310" s="199">
        <f>IF(AZ1310=1,G1310,0)</f>
        <v>0</v>
      </c>
      <c r="BB1310" s="199">
        <f>IF(AZ1310=2,G1310,0)</f>
        <v>0</v>
      </c>
      <c r="BC1310" s="199">
        <f>IF(AZ1310=3,G1310,0)</f>
        <v>0</v>
      </c>
      <c r="BD1310" s="199">
        <f>IF(AZ1310=4,G1310,0)</f>
        <v>0</v>
      </c>
      <c r="BE1310" s="199">
        <f>IF(AZ1310=5,G1310,0)</f>
        <v>0</v>
      </c>
      <c r="CA1310" s="226">
        <v>12</v>
      </c>
      <c r="CB1310" s="226">
        <v>0</v>
      </c>
    </row>
    <row r="1311" spans="1:80">
      <c r="A1311" s="235"/>
      <c r="B1311" s="239"/>
      <c r="C1311" s="635" t="s">
        <v>1277</v>
      </c>
      <c r="D1311" s="636"/>
      <c r="E1311" s="240">
        <v>0</v>
      </c>
      <c r="F1311" s="241"/>
      <c r="G1311" s="242"/>
      <c r="H1311" s="243"/>
      <c r="I1311" s="237"/>
      <c r="J1311" s="244"/>
      <c r="K1311" s="237"/>
      <c r="M1311" s="238" t="s">
        <v>1277</v>
      </c>
      <c r="O1311" s="226"/>
    </row>
    <row r="1312" spans="1:80">
      <c r="A1312" s="235"/>
      <c r="B1312" s="239"/>
      <c r="C1312" s="635" t="s">
        <v>3350</v>
      </c>
      <c r="D1312" s="636"/>
      <c r="E1312" s="240">
        <v>0.1431</v>
      </c>
      <c r="F1312" s="241"/>
      <c r="G1312" s="242"/>
      <c r="H1312" s="243"/>
      <c r="I1312" s="237"/>
      <c r="J1312" s="244"/>
      <c r="K1312" s="237"/>
      <c r="M1312" s="238" t="s">
        <v>3350</v>
      </c>
      <c r="O1312" s="226"/>
    </row>
    <row r="1313" spans="1:80">
      <c r="A1313" s="227">
        <v>348</v>
      </c>
      <c r="B1313" s="228" t="s">
        <v>3351</v>
      </c>
      <c r="C1313" s="229" t="s">
        <v>3352</v>
      </c>
      <c r="D1313" s="230" t="s">
        <v>1576</v>
      </c>
      <c r="E1313" s="231">
        <v>2.3E-3</v>
      </c>
      <c r="F1313" s="231"/>
      <c r="G1313" s="232">
        <f>E1313*F1313</f>
        <v>0</v>
      </c>
      <c r="H1313" s="233">
        <v>1</v>
      </c>
      <c r="I1313" s="234">
        <f>E1313*H1313</f>
        <v>2.3E-3</v>
      </c>
      <c r="J1313" s="233"/>
      <c r="K1313" s="234">
        <f>E1313*J1313</f>
        <v>0</v>
      </c>
      <c r="O1313" s="226">
        <v>2</v>
      </c>
      <c r="AA1313" s="199">
        <v>3</v>
      </c>
      <c r="AB1313" s="199">
        <v>7</v>
      </c>
      <c r="AC1313" s="199">
        <v>13211440</v>
      </c>
      <c r="AZ1313" s="199">
        <v>2</v>
      </c>
      <c r="BA1313" s="199">
        <f>IF(AZ1313=1,G1313,0)</f>
        <v>0</v>
      </c>
      <c r="BB1313" s="199">
        <f>IF(AZ1313=2,G1313,0)</f>
        <v>0</v>
      </c>
      <c r="BC1313" s="199">
        <f>IF(AZ1313=3,G1313,0)</f>
        <v>0</v>
      </c>
      <c r="BD1313" s="199">
        <f>IF(AZ1313=4,G1313,0)</f>
        <v>0</v>
      </c>
      <c r="BE1313" s="199">
        <f>IF(AZ1313=5,G1313,0)</f>
        <v>0</v>
      </c>
      <c r="CA1313" s="226">
        <v>3</v>
      </c>
      <c r="CB1313" s="226">
        <v>7</v>
      </c>
    </row>
    <row r="1314" spans="1:80">
      <c r="A1314" s="235"/>
      <c r="B1314" s="239"/>
      <c r="C1314" s="635" t="s">
        <v>1270</v>
      </c>
      <c r="D1314" s="636"/>
      <c r="E1314" s="240">
        <v>0</v>
      </c>
      <c r="F1314" s="241"/>
      <c r="G1314" s="242"/>
      <c r="H1314" s="243"/>
      <c r="I1314" s="237"/>
      <c r="J1314" s="244"/>
      <c r="K1314" s="237"/>
      <c r="M1314" s="238" t="s">
        <v>1270</v>
      </c>
      <c r="O1314" s="226"/>
    </row>
    <row r="1315" spans="1:80">
      <c r="A1315" s="235"/>
      <c r="B1315" s="239"/>
      <c r="C1315" s="635" t="s">
        <v>3353</v>
      </c>
      <c r="D1315" s="636"/>
      <c r="E1315" s="240">
        <v>2.3E-3</v>
      </c>
      <c r="F1315" s="241"/>
      <c r="G1315" s="242"/>
      <c r="H1315" s="243"/>
      <c r="I1315" s="237"/>
      <c r="J1315" s="244"/>
      <c r="K1315" s="237"/>
      <c r="M1315" s="238" t="s">
        <v>3353</v>
      </c>
      <c r="O1315" s="226"/>
    </row>
    <row r="1316" spans="1:80">
      <c r="A1316" s="227">
        <v>349</v>
      </c>
      <c r="B1316" s="228" t="s">
        <v>3354</v>
      </c>
      <c r="C1316" s="229" t="s">
        <v>3355</v>
      </c>
      <c r="D1316" s="230" t="s">
        <v>1576</v>
      </c>
      <c r="E1316" s="231">
        <v>2.2200000000000001E-2</v>
      </c>
      <c r="F1316" s="231"/>
      <c r="G1316" s="232">
        <f>E1316*F1316</f>
        <v>0</v>
      </c>
      <c r="H1316" s="233">
        <v>1</v>
      </c>
      <c r="I1316" s="234">
        <f>E1316*H1316</f>
        <v>2.2200000000000001E-2</v>
      </c>
      <c r="J1316" s="233"/>
      <c r="K1316" s="234">
        <f>E1316*J1316</f>
        <v>0</v>
      </c>
      <c r="O1316" s="226">
        <v>2</v>
      </c>
      <c r="AA1316" s="199">
        <v>3</v>
      </c>
      <c r="AB1316" s="199">
        <v>7</v>
      </c>
      <c r="AC1316" s="199">
        <v>13322765</v>
      </c>
      <c r="AZ1316" s="199">
        <v>2</v>
      </c>
      <c r="BA1316" s="199">
        <f>IF(AZ1316=1,G1316,0)</f>
        <v>0</v>
      </c>
      <c r="BB1316" s="199">
        <f>IF(AZ1316=2,G1316,0)</f>
        <v>0</v>
      </c>
      <c r="BC1316" s="199">
        <f>IF(AZ1316=3,G1316,0)</f>
        <v>0</v>
      </c>
      <c r="BD1316" s="199">
        <f>IF(AZ1316=4,G1316,0)</f>
        <v>0</v>
      </c>
      <c r="BE1316" s="199">
        <f>IF(AZ1316=5,G1316,0)</f>
        <v>0</v>
      </c>
      <c r="CA1316" s="226">
        <v>3</v>
      </c>
      <c r="CB1316" s="226">
        <v>7</v>
      </c>
    </row>
    <row r="1317" spans="1:80">
      <c r="A1317" s="235"/>
      <c r="B1317" s="239"/>
      <c r="C1317" s="635" t="s">
        <v>1282</v>
      </c>
      <c r="D1317" s="636"/>
      <c r="E1317" s="240">
        <v>0</v>
      </c>
      <c r="F1317" s="241"/>
      <c r="G1317" s="242"/>
      <c r="H1317" s="243"/>
      <c r="I1317" s="237"/>
      <c r="J1317" s="244"/>
      <c r="K1317" s="237"/>
      <c r="M1317" s="238" t="s">
        <v>1282</v>
      </c>
      <c r="O1317" s="226"/>
    </row>
    <row r="1318" spans="1:80">
      <c r="A1318" s="235"/>
      <c r="B1318" s="239"/>
      <c r="C1318" s="635" t="s">
        <v>3356</v>
      </c>
      <c r="D1318" s="636"/>
      <c r="E1318" s="240">
        <v>2.2200000000000001E-2</v>
      </c>
      <c r="F1318" s="241"/>
      <c r="G1318" s="242"/>
      <c r="H1318" s="243"/>
      <c r="I1318" s="237"/>
      <c r="J1318" s="244"/>
      <c r="K1318" s="237"/>
      <c r="M1318" s="238" t="s">
        <v>3356</v>
      </c>
      <c r="O1318" s="226"/>
    </row>
    <row r="1319" spans="1:80">
      <c r="A1319" s="227">
        <v>350</v>
      </c>
      <c r="B1319" s="228" t="s">
        <v>3357</v>
      </c>
      <c r="C1319" s="229" t="s">
        <v>3358</v>
      </c>
      <c r="D1319" s="230" t="s">
        <v>1576</v>
      </c>
      <c r="E1319" s="231">
        <v>0.11990000000000001</v>
      </c>
      <c r="F1319" s="231"/>
      <c r="G1319" s="232">
        <f>E1319*F1319</f>
        <v>0</v>
      </c>
      <c r="H1319" s="233">
        <v>1</v>
      </c>
      <c r="I1319" s="234">
        <f>E1319*H1319</f>
        <v>0.11990000000000001</v>
      </c>
      <c r="J1319" s="233"/>
      <c r="K1319" s="234">
        <f>E1319*J1319</f>
        <v>0</v>
      </c>
      <c r="O1319" s="226">
        <v>2</v>
      </c>
      <c r="AA1319" s="199">
        <v>3</v>
      </c>
      <c r="AB1319" s="199">
        <v>7</v>
      </c>
      <c r="AC1319" s="199">
        <v>13322824</v>
      </c>
      <c r="AZ1319" s="199">
        <v>2</v>
      </c>
      <c r="BA1319" s="199">
        <f>IF(AZ1319=1,G1319,0)</f>
        <v>0</v>
      </c>
      <c r="BB1319" s="199">
        <f>IF(AZ1319=2,G1319,0)</f>
        <v>0</v>
      </c>
      <c r="BC1319" s="199">
        <f>IF(AZ1319=3,G1319,0)</f>
        <v>0</v>
      </c>
      <c r="BD1319" s="199">
        <f>IF(AZ1319=4,G1319,0)</f>
        <v>0</v>
      </c>
      <c r="BE1319" s="199">
        <f>IF(AZ1319=5,G1319,0)</f>
        <v>0</v>
      </c>
      <c r="CA1319" s="226">
        <v>3</v>
      </c>
      <c r="CB1319" s="226">
        <v>7</v>
      </c>
    </row>
    <row r="1320" spans="1:80">
      <c r="A1320" s="235"/>
      <c r="B1320" s="239"/>
      <c r="C1320" s="635" t="s">
        <v>1282</v>
      </c>
      <c r="D1320" s="636"/>
      <c r="E1320" s="240">
        <v>0</v>
      </c>
      <c r="F1320" s="241"/>
      <c r="G1320" s="242"/>
      <c r="H1320" s="243"/>
      <c r="I1320" s="237"/>
      <c r="J1320" s="244"/>
      <c r="K1320" s="237"/>
      <c r="M1320" s="238" t="s">
        <v>1282</v>
      </c>
      <c r="O1320" s="226"/>
    </row>
    <row r="1321" spans="1:80">
      <c r="A1321" s="235"/>
      <c r="B1321" s="239"/>
      <c r="C1321" s="635" t="s">
        <v>3359</v>
      </c>
      <c r="D1321" s="636"/>
      <c r="E1321" s="240">
        <v>0.11990000000000001</v>
      </c>
      <c r="F1321" s="241"/>
      <c r="G1321" s="242"/>
      <c r="H1321" s="243"/>
      <c r="I1321" s="237"/>
      <c r="J1321" s="244"/>
      <c r="K1321" s="237"/>
      <c r="M1321" s="238" t="s">
        <v>3359</v>
      </c>
      <c r="O1321" s="226"/>
    </row>
    <row r="1322" spans="1:80">
      <c r="A1322" s="227">
        <v>351</v>
      </c>
      <c r="B1322" s="228" t="s">
        <v>3360</v>
      </c>
      <c r="C1322" s="229" t="s">
        <v>3361</v>
      </c>
      <c r="D1322" s="230" t="s">
        <v>1576</v>
      </c>
      <c r="E1322" s="231">
        <v>7.4999999999999997E-2</v>
      </c>
      <c r="F1322" s="231"/>
      <c r="G1322" s="232">
        <f>E1322*F1322</f>
        <v>0</v>
      </c>
      <c r="H1322" s="233">
        <v>1</v>
      </c>
      <c r="I1322" s="234">
        <f>E1322*H1322</f>
        <v>7.4999999999999997E-2</v>
      </c>
      <c r="J1322" s="233"/>
      <c r="K1322" s="234">
        <f>E1322*J1322</f>
        <v>0</v>
      </c>
      <c r="O1322" s="226">
        <v>2</v>
      </c>
      <c r="AA1322" s="199">
        <v>3</v>
      </c>
      <c r="AB1322" s="199">
        <v>7</v>
      </c>
      <c r="AC1322" s="199">
        <v>13324434</v>
      </c>
      <c r="AZ1322" s="199">
        <v>2</v>
      </c>
      <c r="BA1322" s="199">
        <f>IF(AZ1322=1,G1322,0)</f>
        <v>0</v>
      </c>
      <c r="BB1322" s="199">
        <f>IF(AZ1322=2,G1322,0)</f>
        <v>0</v>
      </c>
      <c r="BC1322" s="199">
        <f>IF(AZ1322=3,G1322,0)</f>
        <v>0</v>
      </c>
      <c r="BD1322" s="199">
        <f>IF(AZ1322=4,G1322,0)</f>
        <v>0</v>
      </c>
      <c r="BE1322" s="199">
        <f>IF(AZ1322=5,G1322,0)</f>
        <v>0</v>
      </c>
      <c r="CA1322" s="226">
        <v>3</v>
      </c>
      <c r="CB1322" s="226">
        <v>7</v>
      </c>
    </row>
    <row r="1323" spans="1:80">
      <c r="A1323" s="235"/>
      <c r="B1323" s="239"/>
      <c r="C1323" s="635" t="s">
        <v>1282</v>
      </c>
      <c r="D1323" s="636"/>
      <c r="E1323" s="240">
        <v>0</v>
      </c>
      <c r="F1323" s="241"/>
      <c r="G1323" s="242"/>
      <c r="H1323" s="243"/>
      <c r="I1323" s="237"/>
      <c r="J1323" s="244"/>
      <c r="K1323" s="237"/>
      <c r="M1323" s="238" t="s">
        <v>1282</v>
      </c>
      <c r="O1323" s="226"/>
    </row>
    <row r="1324" spans="1:80">
      <c r="A1324" s="235"/>
      <c r="B1324" s="239"/>
      <c r="C1324" s="635" t="s">
        <v>3362</v>
      </c>
      <c r="D1324" s="636"/>
      <c r="E1324" s="240">
        <v>7.4999999999999997E-2</v>
      </c>
      <c r="F1324" s="241"/>
      <c r="G1324" s="242"/>
      <c r="H1324" s="243"/>
      <c r="I1324" s="237"/>
      <c r="J1324" s="244"/>
      <c r="K1324" s="237"/>
      <c r="M1324" s="238" t="s">
        <v>3362</v>
      </c>
      <c r="O1324" s="226"/>
    </row>
    <row r="1325" spans="1:80">
      <c r="A1325" s="227">
        <v>352</v>
      </c>
      <c r="B1325" s="228" t="s">
        <v>3363</v>
      </c>
      <c r="C1325" s="229" t="s">
        <v>3364</v>
      </c>
      <c r="D1325" s="230" t="s">
        <v>1576</v>
      </c>
      <c r="E1325" s="231">
        <v>0.1736</v>
      </c>
      <c r="F1325" s="231"/>
      <c r="G1325" s="232">
        <f>E1325*F1325</f>
        <v>0</v>
      </c>
      <c r="H1325" s="233">
        <v>1</v>
      </c>
      <c r="I1325" s="234">
        <f>E1325*H1325</f>
        <v>0.1736</v>
      </c>
      <c r="J1325" s="233"/>
      <c r="K1325" s="234">
        <f>E1325*J1325</f>
        <v>0</v>
      </c>
      <c r="O1325" s="226">
        <v>2</v>
      </c>
      <c r="AA1325" s="199">
        <v>3</v>
      </c>
      <c r="AB1325" s="199">
        <v>7</v>
      </c>
      <c r="AC1325" s="199">
        <v>13326015</v>
      </c>
      <c r="AZ1325" s="199">
        <v>2</v>
      </c>
      <c r="BA1325" s="199">
        <f>IF(AZ1325=1,G1325,0)</f>
        <v>0</v>
      </c>
      <c r="BB1325" s="199">
        <f>IF(AZ1325=2,G1325,0)</f>
        <v>0</v>
      </c>
      <c r="BC1325" s="199">
        <f>IF(AZ1325=3,G1325,0)</f>
        <v>0</v>
      </c>
      <c r="BD1325" s="199">
        <f>IF(AZ1325=4,G1325,0)</f>
        <v>0</v>
      </c>
      <c r="BE1325" s="199">
        <f>IF(AZ1325=5,G1325,0)</f>
        <v>0</v>
      </c>
      <c r="CA1325" s="226">
        <v>3</v>
      </c>
      <c r="CB1325" s="226">
        <v>7</v>
      </c>
    </row>
    <row r="1326" spans="1:80">
      <c r="A1326" s="235"/>
      <c r="B1326" s="239"/>
      <c r="C1326" s="635" t="s">
        <v>1277</v>
      </c>
      <c r="D1326" s="636"/>
      <c r="E1326" s="240">
        <v>0</v>
      </c>
      <c r="F1326" s="241"/>
      <c r="G1326" s="242"/>
      <c r="H1326" s="243"/>
      <c r="I1326" s="237"/>
      <c r="J1326" s="244"/>
      <c r="K1326" s="237"/>
      <c r="M1326" s="238" t="s">
        <v>1277</v>
      </c>
      <c r="O1326" s="226"/>
    </row>
    <row r="1327" spans="1:80">
      <c r="A1327" s="235"/>
      <c r="B1327" s="239"/>
      <c r="C1327" s="635" t="s">
        <v>3365</v>
      </c>
      <c r="D1327" s="636"/>
      <c r="E1327" s="240">
        <v>0.1736</v>
      </c>
      <c r="F1327" s="241"/>
      <c r="G1327" s="242"/>
      <c r="H1327" s="243"/>
      <c r="I1327" s="237"/>
      <c r="J1327" s="244"/>
      <c r="K1327" s="237"/>
      <c r="M1327" s="238" t="s">
        <v>3365</v>
      </c>
      <c r="O1327" s="226"/>
    </row>
    <row r="1328" spans="1:80">
      <c r="A1328" s="227">
        <v>353</v>
      </c>
      <c r="B1328" s="228" t="s">
        <v>3366</v>
      </c>
      <c r="C1328" s="229" t="s">
        <v>3367</v>
      </c>
      <c r="D1328" s="230" t="s">
        <v>1576</v>
      </c>
      <c r="E1328" s="231">
        <v>1.52E-2</v>
      </c>
      <c r="F1328" s="231"/>
      <c r="G1328" s="232">
        <f>E1328*F1328</f>
        <v>0</v>
      </c>
      <c r="H1328" s="233">
        <v>1</v>
      </c>
      <c r="I1328" s="234">
        <f>E1328*H1328</f>
        <v>1.52E-2</v>
      </c>
      <c r="J1328" s="233"/>
      <c r="K1328" s="234">
        <f>E1328*J1328</f>
        <v>0</v>
      </c>
      <c r="O1328" s="226">
        <v>2</v>
      </c>
      <c r="AA1328" s="199">
        <v>3</v>
      </c>
      <c r="AB1328" s="199">
        <v>7</v>
      </c>
      <c r="AC1328" s="199">
        <v>13335628</v>
      </c>
      <c r="AZ1328" s="199">
        <v>2</v>
      </c>
      <c r="BA1328" s="199">
        <f>IF(AZ1328=1,G1328,0)</f>
        <v>0</v>
      </c>
      <c r="BB1328" s="199">
        <f>IF(AZ1328=2,G1328,0)</f>
        <v>0</v>
      </c>
      <c r="BC1328" s="199">
        <f>IF(AZ1328=3,G1328,0)</f>
        <v>0</v>
      </c>
      <c r="BD1328" s="199">
        <f>IF(AZ1328=4,G1328,0)</f>
        <v>0</v>
      </c>
      <c r="BE1328" s="199">
        <f>IF(AZ1328=5,G1328,0)</f>
        <v>0</v>
      </c>
      <c r="CA1328" s="226">
        <v>3</v>
      </c>
      <c r="CB1328" s="226">
        <v>7</v>
      </c>
    </row>
    <row r="1329" spans="1:80">
      <c r="A1329" s="235"/>
      <c r="B1329" s="239"/>
      <c r="C1329" s="635" t="s">
        <v>1282</v>
      </c>
      <c r="D1329" s="636"/>
      <c r="E1329" s="240">
        <v>0</v>
      </c>
      <c r="F1329" s="241"/>
      <c r="G1329" s="242"/>
      <c r="H1329" s="243"/>
      <c r="I1329" s="237"/>
      <c r="J1329" s="244"/>
      <c r="K1329" s="237"/>
      <c r="M1329" s="238" t="s">
        <v>1282</v>
      </c>
      <c r="O1329" s="226"/>
    </row>
    <row r="1330" spans="1:80">
      <c r="A1330" s="235"/>
      <c r="B1330" s="239"/>
      <c r="C1330" s="635" t="s">
        <v>3368</v>
      </c>
      <c r="D1330" s="636"/>
      <c r="E1330" s="240">
        <v>1.52E-2</v>
      </c>
      <c r="F1330" s="241"/>
      <c r="G1330" s="242"/>
      <c r="H1330" s="243"/>
      <c r="I1330" s="237"/>
      <c r="J1330" s="244"/>
      <c r="K1330" s="237"/>
      <c r="M1330" s="238" t="s">
        <v>3368</v>
      </c>
      <c r="O1330" s="226"/>
    </row>
    <row r="1331" spans="1:80">
      <c r="A1331" s="227">
        <v>354</v>
      </c>
      <c r="B1331" s="228" t="s">
        <v>3369</v>
      </c>
      <c r="C1331" s="229" t="s">
        <v>3370</v>
      </c>
      <c r="D1331" s="230" t="s">
        <v>1576</v>
      </c>
      <c r="E1331" s="231">
        <v>3.4230999999999998</v>
      </c>
      <c r="F1331" s="231"/>
      <c r="G1331" s="232">
        <f>E1331*F1331</f>
        <v>0</v>
      </c>
      <c r="H1331" s="233">
        <v>1</v>
      </c>
      <c r="I1331" s="234">
        <f>E1331*H1331</f>
        <v>3.4230999999999998</v>
      </c>
      <c r="J1331" s="233"/>
      <c r="K1331" s="234">
        <f>E1331*J1331</f>
        <v>0</v>
      </c>
      <c r="O1331" s="226">
        <v>2</v>
      </c>
      <c r="AA1331" s="199">
        <v>3</v>
      </c>
      <c r="AB1331" s="199">
        <v>7</v>
      </c>
      <c r="AC1331" s="199">
        <v>13388130</v>
      </c>
      <c r="AZ1331" s="199">
        <v>2</v>
      </c>
      <c r="BA1331" s="199">
        <f>IF(AZ1331=1,G1331,0)</f>
        <v>0</v>
      </c>
      <c r="BB1331" s="199">
        <f>IF(AZ1331=2,G1331,0)</f>
        <v>0</v>
      </c>
      <c r="BC1331" s="199">
        <f>IF(AZ1331=3,G1331,0)</f>
        <v>0</v>
      </c>
      <c r="BD1331" s="199">
        <f>IF(AZ1331=4,G1331,0)</f>
        <v>0</v>
      </c>
      <c r="BE1331" s="199">
        <f>IF(AZ1331=5,G1331,0)</f>
        <v>0</v>
      </c>
      <c r="CA1331" s="226">
        <v>3</v>
      </c>
      <c r="CB1331" s="226">
        <v>7</v>
      </c>
    </row>
    <row r="1332" spans="1:80">
      <c r="A1332" s="235"/>
      <c r="B1332" s="239"/>
      <c r="C1332" s="635" t="s">
        <v>1282</v>
      </c>
      <c r="D1332" s="636"/>
      <c r="E1332" s="240">
        <v>0</v>
      </c>
      <c r="F1332" s="241"/>
      <c r="G1332" s="242"/>
      <c r="H1332" s="243"/>
      <c r="I1332" s="237"/>
      <c r="J1332" s="244"/>
      <c r="K1332" s="237"/>
      <c r="M1332" s="238" t="s">
        <v>1282</v>
      </c>
      <c r="O1332" s="226"/>
    </row>
    <row r="1333" spans="1:80">
      <c r="A1333" s="235"/>
      <c r="B1333" s="239"/>
      <c r="C1333" s="635" t="s">
        <v>3371</v>
      </c>
      <c r="D1333" s="636"/>
      <c r="E1333" s="240">
        <v>3.4230999999999998</v>
      </c>
      <c r="F1333" s="241"/>
      <c r="G1333" s="242"/>
      <c r="H1333" s="243"/>
      <c r="I1333" s="237"/>
      <c r="J1333" s="244"/>
      <c r="K1333" s="237"/>
      <c r="M1333" s="238" t="s">
        <v>3371</v>
      </c>
      <c r="O1333" s="226"/>
    </row>
    <row r="1334" spans="1:80" ht="22.5">
      <c r="A1334" s="227">
        <v>355</v>
      </c>
      <c r="B1334" s="228" t="s">
        <v>3372</v>
      </c>
      <c r="C1334" s="229" t="s">
        <v>3373</v>
      </c>
      <c r="D1334" s="230" t="s">
        <v>1576</v>
      </c>
      <c r="E1334" s="231">
        <v>1.1122000000000001</v>
      </c>
      <c r="F1334" s="231"/>
      <c r="G1334" s="232">
        <f>E1334*F1334</f>
        <v>0</v>
      </c>
      <c r="H1334" s="233">
        <v>1</v>
      </c>
      <c r="I1334" s="234">
        <f>E1334*H1334</f>
        <v>1.1122000000000001</v>
      </c>
      <c r="J1334" s="233"/>
      <c r="K1334" s="234">
        <f>E1334*J1334</f>
        <v>0</v>
      </c>
      <c r="O1334" s="226">
        <v>2</v>
      </c>
      <c r="AA1334" s="199">
        <v>3</v>
      </c>
      <c r="AB1334" s="199">
        <v>7</v>
      </c>
      <c r="AC1334" s="199">
        <v>13435610</v>
      </c>
      <c r="AZ1334" s="199">
        <v>2</v>
      </c>
      <c r="BA1334" s="199">
        <f>IF(AZ1334=1,G1334,0)</f>
        <v>0</v>
      </c>
      <c r="BB1334" s="199">
        <f>IF(AZ1334=2,G1334,0)</f>
        <v>0</v>
      </c>
      <c r="BC1334" s="199">
        <f>IF(AZ1334=3,G1334,0)</f>
        <v>0</v>
      </c>
      <c r="BD1334" s="199">
        <f>IF(AZ1334=4,G1334,0)</f>
        <v>0</v>
      </c>
      <c r="BE1334" s="199">
        <f>IF(AZ1334=5,G1334,0)</f>
        <v>0</v>
      </c>
      <c r="CA1334" s="226">
        <v>3</v>
      </c>
      <c r="CB1334" s="226">
        <v>7</v>
      </c>
    </row>
    <row r="1335" spans="1:80">
      <c r="A1335" s="235"/>
      <c r="B1335" s="239"/>
      <c r="C1335" s="635" t="s">
        <v>1277</v>
      </c>
      <c r="D1335" s="636"/>
      <c r="E1335" s="240">
        <v>0</v>
      </c>
      <c r="F1335" s="241"/>
      <c r="G1335" s="242"/>
      <c r="H1335" s="243"/>
      <c r="I1335" s="237"/>
      <c r="J1335" s="244"/>
      <c r="K1335" s="237"/>
      <c r="M1335" s="238" t="s">
        <v>1277</v>
      </c>
      <c r="O1335" s="226"/>
    </row>
    <row r="1336" spans="1:80">
      <c r="A1336" s="235"/>
      <c r="B1336" s="239"/>
      <c r="C1336" s="635" t="s">
        <v>3374</v>
      </c>
      <c r="D1336" s="636"/>
      <c r="E1336" s="240">
        <v>1.1122000000000001</v>
      </c>
      <c r="F1336" s="241"/>
      <c r="G1336" s="242"/>
      <c r="H1336" s="243"/>
      <c r="I1336" s="237"/>
      <c r="J1336" s="244"/>
      <c r="K1336" s="237"/>
      <c r="M1336" s="238" t="s">
        <v>3374</v>
      </c>
      <c r="O1336" s="226"/>
    </row>
    <row r="1337" spans="1:80">
      <c r="A1337" s="227">
        <v>356</v>
      </c>
      <c r="B1337" s="228" t="s">
        <v>3375</v>
      </c>
      <c r="C1337" s="229" t="s">
        <v>3376</v>
      </c>
      <c r="D1337" s="230" t="s">
        <v>1576</v>
      </c>
      <c r="E1337" s="231">
        <v>1.4142999999999999</v>
      </c>
      <c r="F1337" s="231"/>
      <c r="G1337" s="232">
        <f>E1337*F1337</f>
        <v>0</v>
      </c>
      <c r="H1337" s="233">
        <v>1</v>
      </c>
      <c r="I1337" s="234">
        <f>E1337*H1337</f>
        <v>1.4142999999999999</v>
      </c>
      <c r="J1337" s="233"/>
      <c r="K1337" s="234">
        <f>E1337*J1337</f>
        <v>0</v>
      </c>
      <c r="O1337" s="226">
        <v>2</v>
      </c>
      <c r="AA1337" s="199">
        <v>3</v>
      </c>
      <c r="AB1337" s="199">
        <v>7</v>
      </c>
      <c r="AC1337" s="199">
        <v>13485315</v>
      </c>
      <c r="AZ1337" s="199">
        <v>2</v>
      </c>
      <c r="BA1337" s="199">
        <f>IF(AZ1337=1,G1337,0)</f>
        <v>0</v>
      </c>
      <c r="BB1337" s="199">
        <f>IF(AZ1337=2,G1337,0)</f>
        <v>0</v>
      </c>
      <c r="BC1337" s="199">
        <f>IF(AZ1337=3,G1337,0)</f>
        <v>0</v>
      </c>
      <c r="BD1337" s="199">
        <f>IF(AZ1337=4,G1337,0)</f>
        <v>0</v>
      </c>
      <c r="BE1337" s="199">
        <f>IF(AZ1337=5,G1337,0)</f>
        <v>0</v>
      </c>
      <c r="CA1337" s="226">
        <v>3</v>
      </c>
      <c r="CB1337" s="226">
        <v>7</v>
      </c>
    </row>
    <row r="1338" spans="1:80">
      <c r="A1338" s="235"/>
      <c r="B1338" s="239"/>
      <c r="C1338" s="635" t="s">
        <v>1282</v>
      </c>
      <c r="D1338" s="636"/>
      <c r="E1338" s="240">
        <v>0</v>
      </c>
      <c r="F1338" s="241"/>
      <c r="G1338" s="242"/>
      <c r="H1338" s="243"/>
      <c r="I1338" s="237"/>
      <c r="J1338" s="244"/>
      <c r="K1338" s="237"/>
      <c r="M1338" s="238" t="s">
        <v>1282</v>
      </c>
      <c r="O1338" s="226"/>
    </row>
    <row r="1339" spans="1:80">
      <c r="A1339" s="235"/>
      <c r="B1339" s="239"/>
      <c r="C1339" s="635" t="s">
        <v>3377</v>
      </c>
      <c r="D1339" s="636"/>
      <c r="E1339" s="240">
        <v>1.4142999999999999</v>
      </c>
      <c r="F1339" s="241"/>
      <c r="G1339" s="242"/>
      <c r="H1339" s="243"/>
      <c r="I1339" s="237"/>
      <c r="J1339" s="244"/>
      <c r="K1339" s="237"/>
      <c r="M1339" s="238" t="s">
        <v>3377</v>
      </c>
      <c r="O1339" s="226"/>
    </row>
    <row r="1340" spans="1:80">
      <c r="A1340" s="227">
        <v>357</v>
      </c>
      <c r="B1340" s="228" t="s">
        <v>3378</v>
      </c>
      <c r="C1340" s="229" t="s">
        <v>3379</v>
      </c>
      <c r="D1340" s="230" t="s">
        <v>1576</v>
      </c>
      <c r="E1340" s="231">
        <v>0.1366</v>
      </c>
      <c r="F1340" s="231"/>
      <c r="G1340" s="232">
        <f>E1340*F1340</f>
        <v>0</v>
      </c>
      <c r="H1340" s="233">
        <v>1</v>
      </c>
      <c r="I1340" s="234">
        <f>E1340*H1340</f>
        <v>0.1366</v>
      </c>
      <c r="J1340" s="233"/>
      <c r="K1340" s="234">
        <f>E1340*J1340</f>
        <v>0</v>
      </c>
      <c r="O1340" s="226">
        <v>2</v>
      </c>
      <c r="AA1340" s="199">
        <v>3</v>
      </c>
      <c r="AB1340" s="199">
        <v>7</v>
      </c>
      <c r="AC1340" s="199">
        <v>13511120</v>
      </c>
      <c r="AZ1340" s="199">
        <v>2</v>
      </c>
      <c r="BA1340" s="199">
        <f>IF(AZ1340=1,G1340,0)</f>
        <v>0</v>
      </c>
      <c r="BB1340" s="199">
        <f>IF(AZ1340=2,G1340,0)</f>
        <v>0</v>
      </c>
      <c r="BC1340" s="199">
        <f>IF(AZ1340=3,G1340,0)</f>
        <v>0</v>
      </c>
      <c r="BD1340" s="199">
        <f>IF(AZ1340=4,G1340,0)</f>
        <v>0</v>
      </c>
      <c r="BE1340" s="199">
        <f>IF(AZ1340=5,G1340,0)</f>
        <v>0</v>
      </c>
      <c r="CA1340" s="226">
        <v>3</v>
      </c>
      <c r="CB1340" s="226">
        <v>7</v>
      </c>
    </row>
    <row r="1341" spans="1:80">
      <c r="A1341" s="235"/>
      <c r="B1341" s="239"/>
      <c r="C1341" s="635" t="s">
        <v>1277</v>
      </c>
      <c r="D1341" s="636"/>
      <c r="E1341" s="240">
        <v>0</v>
      </c>
      <c r="F1341" s="241"/>
      <c r="G1341" s="242"/>
      <c r="H1341" s="243"/>
      <c r="I1341" s="237"/>
      <c r="J1341" s="244"/>
      <c r="K1341" s="237"/>
      <c r="M1341" s="238" t="s">
        <v>1277</v>
      </c>
      <c r="O1341" s="226"/>
    </row>
    <row r="1342" spans="1:80">
      <c r="A1342" s="235"/>
      <c r="B1342" s="239"/>
      <c r="C1342" s="635" t="s">
        <v>3380</v>
      </c>
      <c r="D1342" s="636"/>
      <c r="E1342" s="240">
        <v>0.1179</v>
      </c>
      <c r="F1342" s="241"/>
      <c r="G1342" s="242"/>
      <c r="H1342" s="243"/>
      <c r="I1342" s="237"/>
      <c r="J1342" s="244"/>
      <c r="K1342" s="237"/>
      <c r="M1342" s="238" t="s">
        <v>3380</v>
      </c>
      <c r="O1342" s="226"/>
    </row>
    <row r="1343" spans="1:80">
      <c r="A1343" s="235"/>
      <c r="B1343" s="239"/>
      <c r="C1343" s="635" t="s">
        <v>1282</v>
      </c>
      <c r="D1343" s="636"/>
      <c r="E1343" s="240">
        <v>0</v>
      </c>
      <c r="F1343" s="241"/>
      <c r="G1343" s="242"/>
      <c r="H1343" s="243"/>
      <c r="I1343" s="237"/>
      <c r="J1343" s="244"/>
      <c r="K1343" s="237"/>
      <c r="M1343" s="238" t="s">
        <v>1282</v>
      </c>
      <c r="O1343" s="226"/>
    </row>
    <row r="1344" spans="1:80">
      <c r="A1344" s="235"/>
      <c r="B1344" s="239"/>
      <c r="C1344" s="635" t="s">
        <v>3381</v>
      </c>
      <c r="D1344" s="636"/>
      <c r="E1344" s="240">
        <v>1.8700000000000001E-2</v>
      </c>
      <c r="F1344" s="241"/>
      <c r="G1344" s="242"/>
      <c r="H1344" s="243"/>
      <c r="I1344" s="237"/>
      <c r="J1344" s="244"/>
      <c r="K1344" s="237"/>
      <c r="M1344" s="238" t="s">
        <v>3381</v>
      </c>
      <c r="O1344" s="226"/>
    </row>
    <row r="1345" spans="1:80">
      <c r="A1345" s="227">
        <v>358</v>
      </c>
      <c r="B1345" s="228" t="s">
        <v>3382</v>
      </c>
      <c r="C1345" s="229" t="s">
        <v>3383</v>
      </c>
      <c r="D1345" s="230" t="s">
        <v>1576</v>
      </c>
      <c r="E1345" s="231">
        <v>2.0799999999999999E-2</v>
      </c>
      <c r="F1345" s="231"/>
      <c r="G1345" s="232">
        <f>E1345*F1345</f>
        <v>0</v>
      </c>
      <c r="H1345" s="233">
        <v>1</v>
      </c>
      <c r="I1345" s="234">
        <f>E1345*H1345</f>
        <v>2.0799999999999999E-2</v>
      </c>
      <c r="J1345" s="233"/>
      <c r="K1345" s="234">
        <f>E1345*J1345</f>
        <v>0</v>
      </c>
      <c r="O1345" s="226">
        <v>2</v>
      </c>
      <c r="AA1345" s="199">
        <v>3</v>
      </c>
      <c r="AB1345" s="199">
        <v>7</v>
      </c>
      <c r="AC1345" s="199">
        <v>13511122</v>
      </c>
      <c r="AZ1345" s="199">
        <v>2</v>
      </c>
      <c r="BA1345" s="199">
        <f>IF(AZ1345=1,G1345,0)</f>
        <v>0</v>
      </c>
      <c r="BB1345" s="199">
        <f>IF(AZ1345=2,G1345,0)</f>
        <v>0</v>
      </c>
      <c r="BC1345" s="199">
        <f>IF(AZ1345=3,G1345,0)</f>
        <v>0</v>
      </c>
      <c r="BD1345" s="199">
        <f>IF(AZ1345=4,G1345,0)</f>
        <v>0</v>
      </c>
      <c r="BE1345" s="199">
        <f>IF(AZ1345=5,G1345,0)</f>
        <v>0</v>
      </c>
      <c r="CA1345" s="226">
        <v>3</v>
      </c>
      <c r="CB1345" s="226">
        <v>7</v>
      </c>
    </row>
    <row r="1346" spans="1:80">
      <c r="A1346" s="235"/>
      <c r="B1346" s="239"/>
      <c r="C1346" s="635" t="s">
        <v>1282</v>
      </c>
      <c r="D1346" s="636"/>
      <c r="E1346" s="240">
        <v>0</v>
      </c>
      <c r="F1346" s="241"/>
      <c r="G1346" s="242"/>
      <c r="H1346" s="243"/>
      <c r="I1346" s="237"/>
      <c r="J1346" s="244"/>
      <c r="K1346" s="237"/>
      <c r="M1346" s="238" t="s">
        <v>1282</v>
      </c>
      <c r="O1346" s="226"/>
    </row>
    <row r="1347" spans="1:80">
      <c r="A1347" s="235"/>
      <c r="B1347" s="239"/>
      <c r="C1347" s="635" t="s">
        <v>3384</v>
      </c>
      <c r="D1347" s="636"/>
      <c r="E1347" s="240">
        <v>2.0799999999999999E-2</v>
      </c>
      <c r="F1347" s="241"/>
      <c r="G1347" s="242"/>
      <c r="H1347" s="243"/>
      <c r="I1347" s="237"/>
      <c r="J1347" s="244"/>
      <c r="K1347" s="237"/>
      <c r="M1347" s="238" t="s">
        <v>3384</v>
      </c>
      <c r="O1347" s="226"/>
    </row>
    <row r="1348" spans="1:80">
      <c r="A1348" s="227">
        <v>359</v>
      </c>
      <c r="B1348" s="228" t="s">
        <v>3385</v>
      </c>
      <c r="C1348" s="229" t="s">
        <v>3386</v>
      </c>
      <c r="D1348" s="230" t="s">
        <v>1576</v>
      </c>
      <c r="E1348" s="231">
        <v>2.5000000000000001E-2</v>
      </c>
      <c r="F1348" s="231"/>
      <c r="G1348" s="232">
        <f>E1348*F1348</f>
        <v>0</v>
      </c>
      <c r="H1348" s="233">
        <v>1</v>
      </c>
      <c r="I1348" s="234">
        <f>E1348*H1348</f>
        <v>2.5000000000000001E-2</v>
      </c>
      <c r="J1348" s="233"/>
      <c r="K1348" s="234">
        <f>E1348*J1348</f>
        <v>0</v>
      </c>
      <c r="O1348" s="226">
        <v>2</v>
      </c>
      <c r="AA1348" s="199">
        <v>3</v>
      </c>
      <c r="AB1348" s="199">
        <v>7</v>
      </c>
      <c r="AC1348" s="199">
        <v>13511212</v>
      </c>
      <c r="AZ1348" s="199">
        <v>2</v>
      </c>
      <c r="BA1348" s="199">
        <f>IF(AZ1348=1,G1348,0)</f>
        <v>0</v>
      </c>
      <c r="BB1348" s="199">
        <f>IF(AZ1348=2,G1348,0)</f>
        <v>0</v>
      </c>
      <c r="BC1348" s="199">
        <f>IF(AZ1348=3,G1348,0)</f>
        <v>0</v>
      </c>
      <c r="BD1348" s="199">
        <f>IF(AZ1348=4,G1348,0)</f>
        <v>0</v>
      </c>
      <c r="BE1348" s="199">
        <f>IF(AZ1348=5,G1348,0)</f>
        <v>0</v>
      </c>
      <c r="CA1348" s="226">
        <v>3</v>
      </c>
      <c r="CB1348" s="226">
        <v>7</v>
      </c>
    </row>
    <row r="1349" spans="1:80">
      <c r="A1349" s="235"/>
      <c r="B1349" s="239"/>
      <c r="C1349" s="635" t="s">
        <v>1282</v>
      </c>
      <c r="D1349" s="636"/>
      <c r="E1349" s="240">
        <v>0</v>
      </c>
      <c r="F1349" s="241"/>
      <c r="G1349" s="242"/>
      <c r="H1349" s="243"/>
      <c r="I1349" s="237"/>
      <c r="J1349" s="244"/>
      <c r="K1349" s="237"/>
      <c r="M1349" s="238" t="s">
        <v>1282</v>
      </c>
      <c r="O1349" s="226"/>
    </row>
    <row r="1350" spans="1:80">
      <c r="A1350" s="235"/>
      <c r="B1350" s="239"/>
      <c r="C1350" s="635" t="s">
        <v>3387</v>
      </c>
      <c r="D1350" s="636"/>
      <c r="E1350" s="240">
        <v>2.5000000000000001E-2</v>
      </c>
      <c r="F1350" s="241"/>
      <c r="G1350" s="242"/>
      <c r="H1350" s="243"/>
      <c r="I1350" s="237"/>
      <c r="J1350" s="244"/>
      <c r="K1350" s="237"/>
      <c r="M1350" s="238" t="s">
        <v>3387</v>
      </c>
      <c r="O1350" s="226"/>
    </row>
    <row r="1351" spans="1:80">
      <c r="A1351" s="227">
        <v>360</v>
      </c>
      <c r="B1351" s="228" t="s">
        <v>3388</v>
      </c>
      <c r="C1351" s="229" t="s">
        <v>3389</v>
      </c>
      <c r="D1351" s="230" t="s">
        <v>3390</v>
      </c>
      <c r="E1351" s="231">
        <v>2.9000000000000001E-2</v>
      </c>
      <c r="F1351" s="231"/>
      <c r="G1351" s="232">
        <f>E1351*F1351</f>
        <v>0</v>
      </c>
      <c r="H1351" s="233">
        <v>1</v>
      </c>
      <c r="I1351" s="234">
        <f>E1351*H1351</f>
        <v>2.9000000000000001E-2</v>
      </c>
      <c r="J1351" s="233"/>
      <c r="K1351" s="234">
        <f>E1351*J1351</f>
        <v>0</v>
      </c>
      <c r="O1351" s="226">
        <v>2</v>
      </c>
      <c r="AA1351" s="199">
        <v>3</v>
      </c>
      <c r="AB1351" s="199">
        <v>7</v>
      </c>
      <c r="AC1351" s="199">
        <v>13511215</v>
      </c>
      <c r="AZ1351" s="199">
        <v>2</v>
      </c>
      <c r="BA1351" s="199">
        <f>IF(AZ1351=1,G1351,0)</f>
        <v>0</v>
      </c>
      <c r="BB1351" s="199">
        <f>IF(AZ1351=2,G1351,0)</f>
        <v>0</v>
      </c>
      <c r="BC1351" s="199">
        <f>IF(AZ1351=3,G1351,0)</f>
        <v>0</v>
      </c>
      <c r="BD1351" s="199">
        <f>IF(AZ1351=4,G1351,0)</f>
        <v>0</v>
      </c>
      <c r="BE1351" s="199">
        <f>IF(AZ1351=5,G1351,0)</f>
        <v>0</v>
      </c>
      <c r="CA1351" s="226">
        <v>3</v>
      </c>
      <c r="CB1351" s="226">
        <v>7</v>
      </c>
    </row>
    <row r="1352" spans="1:80">
      <c r="A1352" s="235"/>
      <c r="B1352" s="239"/>
      <c r="C1352" s="635" t="s">
        <v>1282</v>
      </c>
      <c r="D1352" s="636"/>
      <c r="E1352" s="240">
        <v>0</v>
      </c>
      <c r="F1352" s="241"/>
      <c r="G1352" s="242"/>
      <c r="H1352" s="243"/>
      <c r="I1352" s="237"/>
      <c r="J1352" s="244"/>
      <c r="K1352" s="237"/>
      <c r="M1352" s="238" t="s">
        <v>1282</v>
      </c>
      <c r="O1352" s="226"/>
    </row>
    <row r="1353" spans="1:80">
      <c r="A1353" s="235"/>
      <c r="B1353" s="239"/>
      <c r="C1353" s="635" t="s">
        <v>3391</v>
      </c>
      <c r="D1353" s="636"/>
      <c r="E1353" s="240">
        <v>2.9000000000000001E-2</v>
      </c>
      <c r="F1353" s="241"/>
      <c r="G1353" s="242"/>
      <c r="H1353" s="243"/>
      <c r="I1353" s="237"/>
      <c r="J1353" s="244"/>
      <c r="K1353" s="237"/>
      <c r="M1353" s="238" t="s">
        <v>3391</v>
      </c>
      <c r="O1353" s="226"/>
    </row>
    <row r="1354" spans="1:80">
      <c r="A1354" s="227">
        <v>361</v>
      </c>
      <c r="B1354" s="228" t="s">
        <v>3392</v>
      </c>
      <c r="C1354" s="229" t="s">
        <v>3393</v>
      </c>
      <c r="D1354" s="230" t="s">
        <v>1576</v>
      </c>
      <c r="E1354" s="231">
        <v>7.1999999999999998E-3</v>
      </c>
      <c r="F1354" s="231"/>
      <c r="G1354" s="232">
        <f>E1354*F1354</f>
        <v>0</v>
      </c>
      <c r="H1354" s="233">
        <v>1</v>
      </c>
      <c r="I1354" s="234">
        <f>E1354*H1354</f>
        <v>7.1999999999999998E-3</v>
      </c>
      <c r="J1354" s="233"/>
      <c r="K1354" s="234">
        <f>E1354*J1354</f>
        <v>0</v>
      </c>
      <c r="O1354" s="226">
        <v>2</v>
      </c>
      <c r="AA1354" s="199">
        <v>3</v>
      </c>
      <c r="AB1354" s="199">
        <v>7</v>
      </c>
      <c r="AC1354" s="199">
        <v>13515120</v>
      </c>
      <c r="AZ1354" s="199">
        <v>2</v>
      </c>
      <c r="BA1354" s="199">
        <f>IF(AZ1354=1,G1354,0)</f>
        <v>0</v>
      </c>
      <c r="BB1354" s="199">
        <f>IF(AZ1354=2,G1354,0)</f>
        <v>0</v>
      </c>
      <c r="BC1354" s="199">
        <f>IF(AZ1354=3,G1354,0)</f>
        <v>0</v>
      </c>
      <c r="BD1354" s="199">
        <f>IF(AZ1354=4,G1354,0)</f>
        <v>0</v>
      </c>
      <c r="BE1354" s="199">
        <f>IF(AZ1354=5,G1354,0)</f>
        <v>0</v>
      </c>
      <c r="CA1354" s="226">
        <v>3</v>
      </c>
      <c r="CB1354" s="226">
        <v>7</v>
      </c>
    </row>
    <row r="1355" spans="1:80">
      <c r="A1355" s="235"/>
      <c r="B1355" s="239"/>
      <c r="C1355" s="635" t="s">
        <v>1270</v>
      </c>
      <c r="D1355" s="636"/>
      <c r="E1355" s="240">
        <v>0</v>
      </c>
      <c r="F1355" s="241"/>
      <c r="G1355" s="242"/>
      <c r="H1355" s="243"/>
      <c r="I1355" s="237"/>
      <c r="J1355" s="244"/>
      <c r="K1355" s="237"/>
      <c r="M1355" s="238" t="s">
        <v>1270</v>
      </c>
      <c r="O1355" s="226"/>
    </row>
    <row r="1356" spans="1:80">
      <c r="A1356" s="235"/>
      <c r="B1356" s="239"/>
      <c r="C1356" s="635" t="s">
        <v>3394</v>
      </c>
      <c r="D1356" s="636"/>
      <c r="E1356" s="240">
        <v>7.1999999999999998E-3</v>
      </c>
      <c r="F1356" s="241"/>
      <c r="G1356" s="242"/>
      <c r="H1356" s="243"/>
      <c r="I1356" s="237"/>
      <c r="J1356" s="244"/>
      <c r="K1356" s="237"/>
      <c r="M1356" s="238" t="s">
        <v>3394</v>
      </c>
      <c r="O1356" s="226"/>
    </row>
    <row r="1357" spans="1:80">
      <c r="A1357" s="227">
        <v>362</v>
      </c>
      <c r="B1357" s="228" t="s">
        <v>3395</v>
      </c>
      <c r="C1357" s="229" t="s">
        <v>3396</v>
      </c>
      <c r="D1357" s="230" t="s">
        <v>1576</v>
      </c>
      <c r="E1357" s="231">
        <v>0.1134</v>
      </c>
      <c r="F1357" s="231"/>
      <c r="G1357" s="232">
        <f>E1357*F1357</f>
        <v>0</v>
      </c>
      <c r="H1357" s="233">
        <v>1</v>
      </c>
      <c r="I1357" s="234">
        <f>E1357*H1357</f>
        <v>0.1134</v>
      </c>
      <c r="J1357" s="233"/>
      <c r="K1357" s="234">
        <f>E1357*J1357</f>
        <v>0</v>
      </c>
      <c r="O1357" s="226">
        <v>2</v>
      </c>
      <c r="AA1357" s="199">
        <v>3</v>
      </c>
      <c r="AB1357" s="199">
        <v>7</v>
      </c>
      <c r="AC1357" s="199">
        <v>13518115</v>
      </c>
      <c r="AZ1357" s="199">
        <v>2</v>
      </c>
      <c r="BA1357" s="199">
        <f>IF(AZ1357=1,G1357,0)</f>
        <v>0</v>
      </c>
      <c r="BB1357" s="199">
        <f>IF(AZ1357=2,G1357,0)</f>
        <v>0</v>
      </c>
      <c r="BC1357" s="199">
        <f>IF(AZ1357=3,G1357,0)</f>
        <v>0</v>
      </c>
      <c r="BD1357" s="199">
        <f>IF(AZ1357=4,G1357,0)</f>
        <v>0</v>
      </c>
      <c r="BE1357" s="199">
        <f>IF(AZ1357=5,G1357,0)</f>
        <v>0</v>
      </c>
      <c r="CA1357" s="226">
        <v>3</v>
      </c>
      <c r="CB1357" s="226">
        <v>7</v>
      </c>
    </row>
    <row r="1358" spans="1:80">
      <c r="A1358" s="235"/>
      <c r="B1358" s="239"/>
      <c r="C1358" s="635" t="s">
        <v>1282</v>
      </c>
      <c r="D1358" s="636"/>
      <c r="E1358" s="240">
        <v>0</v>
      </c>
      <c r="F1358" s="241"/>
      <c r="G1358" s="242"/>
      <c r="H1358" s="243"/>
      <c r="I1358" s="237"/>
      <c r="J1358" s="244"/>
      <c r="K1358" s="237"/>
      <c r="M1358" s="238" t="s">
        <v>1282</v>
      </c>
      <c r="O1358" s="226"/>
    </row>
    <row r="1359" spans="1:80">
      <c r="A1359" s="235"/>
      <c r="B1359" s="239"/>
      <c r="C1359" s="635" t="s">
        <v>3397</v>
      </c>
      <c r="D1359" s="636"/>
      <c r="E1359" s="240">
        <v>0.1134</v>
      </c>
      <c r="F1359" s="241"/>
      <c r="G1359" s="242"/>
      <c r="H1359" s="243"/>
      <c r="I1359" s="237"/>
      <c r="J1359" s="244"/>
      <c r="K1359" s="237"/>
      <c r="M1359" s="238" t="s">
        <v>3397</v>
      </c>
      <c r="O1359" s="226"/>
    </row>
    <row r="1360" spans="1:80">
      <c r="A1360" s="227">
        <v>363</v>
      </c>
      <c r="B1360" s="228" t="s">
        <v>3398</v>
      </c>
      <c r="C1360" s="229" t="s">
        <v>3399</v>
      </c>
      <c r="D1360" s="230" t="s">
        <v>1576</v>
      </c>
      <c r="E1360" s="231">
        <v>1.14E-2</v>
      </c>
      <c r="F1360" s="231"/>
      <c r="G1360" s="232">
        <f>E1360*F1360</f>
        <v>0</v>
      </c>
      <c r="H1360" s="233">
        <v>1</v>
      </c>
      <c r="I1360" s="234">
        <f>E1360*H1360</f>
        <v>1.14E-2</v>
      </c>
      <c r="J1360" s="233"/>
      <c r="K1360" s="234">
        <f>E1360*J1360</f>
        <v>0</v>
      </c>
      <c r="O1360" s="226">
        <v>2</v>
      </c>
      <c r="AA1360" s="199">
        <v>3</v>
      </c>
      <c r="AB1360" s="199">
        <v>7</v>
      </c>
      <c r="AC1360" s="199">
        <v>13522520</v>
      </c>
      <c r="AZ1360" s="199">
        <v>2</v>
      </c>
      <c r="BA1360" s="199">
        <f>IF(AZ1360=1,G1360,0)</f>
        <v>0</v>
      </c>
      <c r="BB1360" s="199">
        <f>IF(AZ1360=2,G1360,0)</f>
        <v>0</v>
      </c>
      <c r="BC1360" s="199">
        <f>IF(AZ1360=3,G1360,0)</f>
        <v>0</v>
      </c>
      <c r="BD1360" s="199">
        <f>IF(AZ1360=4,G1360,0)</f>
        <v>0</v>
      </c>
      <c r="BE1360" s="199">
        <f>IF(AZ1360=5,G1360,0)</f>
        <v>0</v>
      </c>
      <c r="CA1360" s="226">
        <v>3</v>
      </c>
      <c r="CB1360" s="226">
        <v>7</v>
      </c>
    </row>
    <row r="1361" spans="1:80">
      <c r="A1361" s="235"/>
      <c r="B1361" s="239"/>
      <c r="C1361" s="635" t="s">
        <v>1270</v>
      </c>
      <c r="D1361" s="636"/>
      <c r="E1361" s="240">
        <v>0</v>
      </c>
      <c r="F1361" s="241"/>
      <c r="G1361" s="242"/>
      <c r="H1361" s="243"/>
      <c r="I1361" s="237"/>
      <c r="J1361" s="244"/>
      <c r="K1361" s="237"/>
      <c r="M1361" s="238" t="s">
        <v>1270</v>
      </c>
      <c r="O1361" s="226"/>
    </row>
    <row r="1362" spans="1:80">
      <c r="A1362" s="235"/>
      <c r="B1362" s="239"/>
      <c r="C1362" s="635" t="s">
        <v>3400</v>
      </c>
      <c r="D1362" s="636"/>
      <c r="E1362" s="240">
        <v>1.14E-2</v>
      </c>
      <c r="F1362" s="241"/>
      <c r="G1362" s="242"/>
      <c r="H1362" s="243"/>
      <c r="I1362" s="237"/>
      <c r="J1362" s="244"/>
      <c r="K1362" s="237"/>
      <c r="M1362" s="238" t="s">
        <v>3400</v>
      </c>
      <c r="O1362" s="226"/>
    </row>
    <row r="1363" spans="1:80">
      <c r="A1363" s="227">
        <v>364</v>
      </c>
      <c r="B1363" s="228" t="s">
        <v>3401</v>
      </c>
      <c r="C1363" s="229" t="s">
        <v>3402</v>
      </c>
      <c r="D1363" s="230" t="s">
        <v>1522</v>
      </c>
      <c r="E1363" s="231">
        <v>26.73</v>
      </c>
      <c r="F1363" s="231"/>
      <c r="G1363" s="232">
        <f>E1363*F1363</f>
        <v>0</v>
      </c>
      <c r="H1363" s="233">
        <v>2.9299999999999999E-3</v>
      </c>
      <c r="I1363" s="234">
        <f>E1363*H1363</f>
        <v>7.8318899999999997E-2</v>
      </c>
      <c r="J1363" s="233"/>
      <c r="K1363" s="234">
        <f>E1363*J1363</f>
        <v>0</v>
      </c>
      <c r="O1363" s="226">
        <v>2</v>
      </c>
      <c r="AA1363" s="199">
        <v>3</v>
      </c>
      <c r="AB1363" s="199">
        <v>7</v>
      </c>
      <c r="AC1363" s="199">
        <v>14470107</v>
      </c>
      <c r="AZ1363" s="199">
        <v>2</v>
      </c>
      <c r="BA1363" s="199">
        <f>IF(AZ1363=1,G1363,0)</f>
        <v>0</v>
      </c>
      <c r="BB1363" s="199">
        <f>IF(AZ1363=2,G1363,0)</f>
        <v>0</v>
      </c>
      <c r="BC1363" s="199">
        <f>IF(AZ1363=3,G1363,0)</f>
        <v>0</v>
      </c>
      <c r="BD1363" s="199">
        <f>IF(AZ1363=4,G1363,0)</f>
        <v>0</v>
      </c>
      <c r="BE1363" s="199">
        <f>IF(AZ1363=5,G1363,0)</f>
        <v>0</v>
      </c>
      <c r="CA1363" s="226">
        <v>3</v>
      </c>
      <c r="CB1363" s="226">
        <v>7</v>
      </c>
    </row>
    <row r="1364" spans="1:80">
      <c r="A1364" s="235"/>
      <c r="B1364" s="239"/>
      <c r="C1364" s="635" t="s">
        <v>1282</v>
      </c>
      <c r="D1364" s="636"/>
      <c r="E1364" s="240">
        <v>0</v>
      </c>
      <c r="F1364" s="241"/>
      <c r="G1364" s="242"/>
      <c r="H1364" s="243"/>
      <c r="I1364" s="237"/>
      <c r="J1364" s="244"/>
      <c r="K1364" s="237"/>
      <c r="M1364" s="238" t="s">
        <v>1282</v>
      </c>
      <c r="O1364" s="226"/>
    </row>
    <row r="1365" spans="1:80">
      <c r="A1365" s="235"/>
      <c r="B1365" s="239"/>
      <c r="C1365" s="635" t="s">
        <v>3403</v>
      </c>
      <c r="D1365" s="636"/>
      <c r="E1365" s="240">
        <v>26.73</v>
      </c>
      <c r="F1365" s="241"/>
      <c r="G1365" s="242"/>
      <c r="H1365" s="243"/>
      <c r="I1365" s="237"/>
      <c r="J1365" s="244"/>
      <c r="K1365" s="237"/>
      <c r="M1365" s="238" t="s">
        <v>3403</v>
      </c>
      <c r="O1365" s="226"/>
    </row>
    <row r="1366" spans="1:80">
      <c r="A1366" s="227">
        <v>365</v>
      </c>
      <c r="B1366" s="228" t="s">
        <v>3404</v>
      </c>
      <c r="C1366" s="229" t="s">
        <v>3405</v>
      </c>
      <c r="D1366" s="230" t="s">
        <v>1576</v>
      </c>
      <c r="E1366" s="231">
        <v>0.53380000000000005</v>
      </c>
      <c r="F1366" s="231"/>
      <c r="G1366" s="232">
        <f>E1366*F1366</f>
        <v>0</v>
      </c>
      <c r="H1366" s="233">
        <v>1</v>
      </c>
      <c r="I1366" s="234">
        <f>E1366*H1366</f>
        <v>0.53380000000000005</v>
      </c>
      <c r="J1366" s="233"/>
      <c r="K1366" s="234">
        <f>E1366*J1366</f>
        <v>0</v>
      </c>
      <c r="O1366" s="226">
        <v>2</v>
      </c>
      <c r="AA1366" s="199">
        <v>3</v>
      </c>
      <c r="AB1366" s="199">
        <v>7</v>
      </c>
      <c r="AC1366" s="199">
        <v>14587272</v>
      </c>
      <c r="AZ1366" s="199">
        <v>2</v>
      </c>
      <c r="BA1366" s="199">
        <f>IF(AZ1366=1,G1366,0)</f>
        <v>0</v>
      </c>
      <c r="BB1366" s="199">
        <f>IF(AZ1366=2,G1366,0)</f>
        <v>0</v>
      </c>
      <c r="BC1366" s="199">
        <f>IF(AZ1366=3,G1366,0)</f>
        <v>0</v>
      </c>
      <c r="BD1366" s="199">
        <f>IF(AZ1366=4,G1366,0)</f>
        <v>0</v>
      </c>
      <c r="BE1366" s="199">
        <f>IF(AZ1366=5,G1366,0)</f>
        <v>0</v>
      </c>
      <c r="CA1366" s="226">
        <v>3</v>
      </c>
      <c r="CB1366" s="226">
        <v>7</v>
      </c>
    </row>
    <row r="1367" spans="1:80">
      <c r="A1367" s="235"/>
      <c r="B1367" s="239"/>
      <c r="C1367" s="635" t="s">
        <v>1282</v>
      </c>
      <c r="D1367" s="636"/>
      <c r="E1367" s="240">
        <v>0</v>
      </c>
      <c r="F1367" s="241"/>
      <c r="G1367" s="242"/>
      <c r="H1367" s="243"/>
      <c r="I1367" s="237"/>
      <c r="J1367" s="244"/>
      <c r="K1367" s="237"/>
      <c r="M1367" s="238" t="s">
        <v>1282</v>
      </c>
      <c r="O1367" s="226"/>
    </row>
    <row r="1368" spans="1:80">
      <c r="A1368" s="235"/>
      <c r="B1368" s="239"/>
      <c r="C1368" s="635" t="s">
        <v>3406</v>
      </c>
      <c r="D1368" s="636"/>
      <c r="E1368" s="240">
        <v>0.53380000000000005</v>
      </c>
      <c r="F1368" s="241"/>
      <c r="G1368" s="242"/>
      <c r="H1368" s="243"/>
      <c r="I1368" s="237"/>
      <c r="J1368" s="244"/>
      <c r="K1368" s="237"/>
      <c r="M1368" s="238" t="s">
        <v>3406</v>
      </c>
      <c r="O1368" s="226"/>
    </row>
    <row r="1369" spans="1:80">
      <c r="A1369" s="227">
        <v>366</v>
      </c>
      <c r="B1369" s="228" t="s">
        <v>3407</v>
      </c>
      <c r="C1369" s="229" t="s">
        <v>3408</v>
      </c>
      <c r="D1369" s="230" t="s">
        <v>1576</v>
      </c>
      <c r="E1369" s="231">
        <v>0.12759999999999999</v>
      </c>
      <c r="F1369" s="231"/>
      <c r="G1369" s="232">
        <f>E1369*F1369</f>
        <v>0</v>
      </c>
      <c r="H1369" s="233">
        <v>1</v>
      </c>
      <c r="I1369" s="234">
        <f>E1369*H1369</f>
        <v>0.12759999999999999</v>
      </c>
      <c r="J1369" s="233"/>
      <c r="K1369" s="234">
        <f>E1369*J1369</f>
        <v>0</v>
      </c>
      <c r="O1369" s="226">
        <v>2</v>
      </c>
      <c r="AA1369" s="199">
        <v>3</v>
      </c>
      <c r="AB1369" s="199">
        <v>7</v>
      </c>
      <c r="AC1369" s="199">
        <v>14587292</v>
      </c>
      <c r="AZ1369" s="199">
        <v>2</v>
      </c>
      <c r="BA1369" s="199">
        <f>IF(AZ1369=1,G1369,0)</f>
        <v>0</v>
      </c>
      <c r="BB1369" s="199">
        <f>IF(AZ1369=2,G1369,0)</f>
        <v>0</v>
      </c>
      <c r="BC1369" s="199">
        <f>IF(AZ1369=3,G1369,0)</f>
        <v>0</v>
      </c>
      <c r="BD1369" s="199">
        <f>IF(AZ1369=4,G1369,0)</f>
        <v>0</v>
      </c>
      <c r="BE1369" s="199">
        <f>IF(AZ1369=5,G1369,0)</f>
        <v>0</v>
      </c>
      <c r="CA1369" s="226">
        <v>3</v>
      </c>
      <c r="CB1369" s="226">
        <v>7</v>
      </c>
    </row>
    <row r="1370" spans="1:80">
      <c r="A1370" s="235"/>
      <c r="B1370" s="239"/>
      <c r="C1370" s="635" t="s">
        <v>1270</v>
      </c>
      <c r="D1370" s="636"/>
      <c r="E1370" s="240">
        <v>0</v>
      </c>
      <c r="F1370" s="241"/>
      <c r="G1370" s="242"/>
      <c r="H1370" s="243"/>
      <c r="I1370" s="237"/>
      <c r="J1370" s="244"/>
      <c r="K1370" s="237"/>
      <c r="M1370" s="238" t="s">
        <v>1270</v>
      </c>
      <c r="O1370" s="226"/>
    </row>
    <row r="1371" spans="1:80">
      <c r="A1371" s="235"/>
      <c r="B1371" s="239"/>
      <c r="C1371" s="635" t="s">
        <v>3409</v>
      </c>
      <c r="D1371" s="636"/>
      <c r="E1371" s="240">
        <v>0.12759999999999999</v>
      </c>
      <c r="F1371" s="241"/>
      <c r="G1371" s="242"/>
      <c r="H1371" s="243"/>
      <c r="I1371" s="237"/>
      <c r="J1371" s="244"/>
      <c r="K1371" s="237"/>
      <c r="M1371" s="238" t="s">
        <v>3409</v>
      </c>
      <c r="O1371" s="226"/>
    </row>
    <row r="1372" spans="1:80">
      <c r="A1372" s="227">
        <v>367</v>
      </c>
      <c r="B1372" s="228" t="s">
        <v>3410</v>
      </c>
      <c r="C1372" s="229" t="s">
        <v>3411</v>
      </c>
      <c r="D1372" s="230" t="s">
        <v>87</v>
      </c>
      <c r="E1372" s="231">
        <v>120</v>
      </c>
      <c r="F1372" s="231"/>
      <c r="G1372" s="232">
        <f>E1372*F1372</f>
        <v>0</v>
      </c>
      <c r="H1372" s="233">
        <v>1E-3</v>
      </c>
      <c r="I1372" s="234">
        <f>E1372*H1372</f>
        <v>0.12</v>
      </c>
      <c r="J1372" s="233"/>
      <c r="K1372" s="234">
        <f>E1372*J1372</f>
        <v>0</v>
      </c>
      <c r="O1372" s="226">
        <v>2</v>
      </c>
      <c r="AA1372" s="199">
        <v>3</v>
      </c>
      <c r="AB1372" s="199">
        <v>7</v>
      </c>
      <c r="AC1372" s="199">
        <v>55399992</v>
      </c>
      <c r="AZ1372" s="199">
        <v>2</v>
      </c>
      <c r="BA1372" s="199">
        <f>IF(AZ1372=1,G1372,0)</f>
        <v>0</v>
      </c>
      <c r="BB1372" s="199">
        <f>IF(AZ1372=2,G1372,0)</f>
        <v>0</v>
      </c>
      <c r="BC1372" s="199">
        <f>IF(AZ1372=3,G1372,0)</f>
        <v>0</v>
      </c>
      <c r="BD1372" s="199">
        <f>IF(AZ1372=4,G1372,0)</f>
        <v>0</v>
      </c>
      <c r="BE1372" s="199">
        <f>IF(AZ1372=5,G1372,0)</f>
        <v>0</v>
      </c>
      <c r="CA1372" s="226">
        <v>3</v>
      </c>
      <c r="CB1372" s="226">
        <v>7</v>
      </c>
    </row>
    <row r="1373" spans="1:80">
      <c r="A1373" s="235"/>
      <c r="B1373" s="239"/>
      <c r="C1373" s="635" t="s">
        <v>3412</v>
      </c>
      <c r="D1373" s="636"/>
      <c r="E1373" s="240">
        <v>120</v>
      </c>
      <c r="F1373" s="241"/>
      <c r="G1373" s="242"/>
      <c r="H1373" s="243"/>
      <c r="I1373" s="237"/>
      <c r="J1373" s="244"/>
      <c r="K1373" s="237"/>
      <c r="M1373" s="238" t="s">
        <v>3412</v>
      </c>
      <c r="O1373" s="226"/>
    </row>
    <row r="1374" spans="1:80">
      <c r="A1374" s="227">
        <v>368</v>
      </c>
      <c r="B1374" s="228" t="s">
        <v>3413</v>
      </c>
      <c r="C1374" s="229" t="s">
        <v>3414</v>
      </c>
      <c r="D1374" s="230" t="s">
        <v>1576</v>
      </c>
      <c r="E1374" s="231">
        <v>9.2612789000000006</v>
      </c>
      <c r="F1374" s="231"/>
      <c r="G1374" s="232">
        <f>E1374*F1374</f>
        <v>0</v>
      </c>
      <c r="H1374" s="233">
        <v>0</v>
      </c>
      <c r="I1374" s="234">
        <f>E1374*H1374</f>
        <v>0</v>
      </c>
      <c r="J1374" s="233"/>
      <c r="K1374" s="234">
        <f>E1374*J1374</f>
        <v>0</v>
      </c>
      <c r="O1374" s="226">
        <v>2</v>
      </c>
      <c r="AA1374" s="199">
        <v>7</v>
      </c>
      <c r="AB1374" s="199">
        <v>1001</v>
      </c>
      <c r="AC1374" s="199">
        <v>5</v>
      </c>
      <c r="AZ1374" s="199">
        <v>2</v>
      </c>
      <c r="BA1374" s="199">
        <f>IF(AZ1374=1,G1374,0)</f>
        <v>0</v>
      </c>
      <c r="BB1374" s="199">
        <f>IF(AZ1374=2,G1374,0)</f>
        <v>0</v>
      </c>
      <c r="BC1374" s="199">
        <f>IF(AZ1374=3,G1374,0)</f>
        <v>0</v>
      </c>
      <c r="BD1374" s="199">
        <f>IF(AZ1374=4,G1374,0)</f>
        <v>0</v>
      </c>
      <c r="BE1374" s="199">
        <f>IF(AZ1374=5,G1374,0)</f>
        <v>0</v>
      </c>
      <c r="CA1374" s="226">
        <v>7</v>
      </c>
      <c r="CB1374" s="226">
        <v>1001</v>
      </c>
    </row>
    <row r="1375" spans="1:80">
      <c r="A1375" s="245"/>
      <c r="B1375" s="246" t="s">
        <v>1436</v>
      </c>
      <c r="C1375" s="247" t="s">
        <v>75</v>
      </c>
      <c r="D1375" s="248"/>
      <c r="E1375" s="249"/>
      <c r="F1375" s="250"/>
      <c r="G1375" s="251">
        <f>SUM(G1000:G1374)</f>
        <v>0</v>
      </c>
      <c r="H1375" s="252"/>
      <c r="I1375" s="253">
        <f>SUM(I1000:I1374)</f>
        <v>9.2612788999999971</v>
      </c>
      <c r="J1375" s="252"/>
      <c r="K1375" s="253">
        <f>SUM(K1000:K1374)</f>
        <v>0</v>
      </c>
      <c r="O1375" s="226">
        <v>4</v>
      </c>
      <c r="BA1375" s="254">
        <f>SUM(BA1000:BA1374)</f>
        <v>0</v>
      </c>
      <c r="BB1375" s="254">
        <f>SUM(BB1000:BB1374)</f>
        <v>0</v>
      </c>
      <c r="BC1375" s="254">
        <f>SUM(BC1000:BC1374)</f>
        <v>0</v>
      </c>
      <c r="BD1375" s="254">
        <f>SUM(BD1000:BD1374)</f>
        <v>0</v>
      </c>
      <c r="BE1375" s="254">
        <f>SUM(BE1000:BE1374)</f>
        <v>0</v>
      </c>
    </row>
    <row r="1376" spans="1:80">
      <c r="A1376" s="216" t="s">
        <v>1433</v>
      </c>
      <c r="B1376" s="217" t="s">
        <v>3415</v>
      </c>
      <c r="C1376" s="218" t="s">
        <v>3416</v>
      </c>
      <c r="D1376" s="219"/>
      <c r="E1376" s="220"/>
      <c r="F1376" s="220"/>
      <c r="G1376" s="221"/>
      <c r="H1376" s="222"/>
      <c r="I1376" s="223"/>
      <c r="J1376" s="224"/>
      <c r="K1376" s="225"/>
      <c r="O1376" s="226">
        <v>1</v>
      </c>
    </row>
    <row r="1377" spans="1:80" ht="22.5">
      <c r="A1377" s="227">
        <v>369</v>
      </c>
      <c r="B1377" s="228" t="s">
        <v>3418</v>
      </c>
      <c r="C1377" s="229" t="s">
        <v>3419</v>
      </c>
      <c r="D1377" s="230" t="s">
        <v>1492</v>
      </c>
      <c r="E1377" s="231">
        <v>245.62</v>
      </c>
      <c r="F1377" s="231"/>
      <c r="G1377" s="232">
        <f>E1377*F1377</f>
        <v>0</v>
      </c>
      <c r="H1377" s="233">
        <v>1.1E-4</v>
      </c>
      <c r="I1377" s="234">
        <f>E1377*H1377</f>
        <v>2.7018200000000003E-2</v>
      </c>
      <c r="J1377" s="233">
        <v>0</v>
      </c>
      <c r="K1377" s="234">
        <f>E1377*J1377</f>
        <v>0</v>
      </c>
      <c r="O1377" s="226">
        <v>2</v>
      </c>
      <c r="AA1377" s="199">
        <v>1</v>
      </c>
      <c r="AB1377" s="199">
        <v>7</v>
      </c>
      <c r="AC1377" s="199">
        <v>7</v>
      </c>
      <c r="AZ1377" s="199">
        <v>2</v>
      </c>
      <c r="BA1377" s="199">
        <f>IF(AZ1377=1,G1377,0)</f>
        <v>0</v>
      </c>
      <c r="BB1377" s="199">
        <f>IF(AZ1377=2,G1377,0)</f>
        <v>0</v>
      </c>
      <c r="BC1377" s="199">
        <f>IF(AZ1377=3,G1377,0)</f>
        <v>0</v>
      </c>
      <c r="BD1377" s="199">
        <f>IF(AZ1377=4,G1377,0)</f>
        <v>0</v>
      </c>
      <c r="BE1377" s="199">
        <f>IF(AZ1377=5,G1377,0)</f>
        <v>0</v>
      </c>
      <c r="CA1377" s="226">
        <v>1</v>
      </c>
      <c r="CB1377" s="226">
        <v>7</v>
      </c>
    </row>
    <row r="1378" spans="1:80">
      <c r="A1378" s="235"/>
      <c r="B1378" s="239"/>
      <c r="C1378" s="635" t="s">
        <v>3420</v>
      </c>
      <c r="D1378" s="636"/>
      <c r="E1378" s="240">
        <v>245.62</v>
      </c>
      <c r="F1378" s="241"/>
      <c r="G1378" s="242"/>
      <c r="H1378" s="243"/>
      <c r="I1378" s="237"/>
      <c r="J1378" s="244"/>
      <c r="K1378" s="237"/>
      <c r="M1378" s="238" t="s">
        <v>3420</v>
      </c>
      <c r="O1378" s="226"/>
    </row>
    <row r="1379" spans="1:80" ht="22.5">
      <c r="A1379" s="227">
        <v>370</v>
      </c>
      <c r="B1379" s="228" t="s">
        <v>3421</v>
      </c>
      <c r="C1379" s="229" t="s">
        <v>3422</v>
      </c>
      <c r="D1379" s="230" t="s">
        <v>1522</v>
      </c>
      <c r="E1379" s="231">
        <v>125.97499999999999</v>
      </c>
      <c r="F1379" s="231"/>
      <c r="G1379" s="232">
        <f>E1379*F1379</f>
        <v>0</v>
      </c>
      <c r="H1379" s="233">
        <v>3.2000000000000003E-4</v>
      </c>
      <c r="I1379" s="234">
        <f>E1379*H1379</f>
        <v>4.0312000000000001E-2</v>
      </c>
      <c r="J1379" s="233">
        <v>0</v>
      </c>
      <c r="K1379" s="234">
        <f>E1379*J1379</f>
        <v>0</v>
      </c>
      <c r="O1379" s="226">
        <v>2</v>
      </c>
      <c r="AA1379" s="199">
        <v>1</v>
      </c>
      <c r="AB1379" s="199">
        <v>7</v>
      </c>
      <c r="AC1379" s="199">
        <v>7</v>
      </c>
      <c r="AZ1379" s="199">
        <v>2</v>
      </c>
      <c r="BA1379" s="199">
        <f>IF(AZ1379=1,G1379,0)</f>
        <v>0</v>
      </c>
      <c r="BB1379" s="199">
        <f>IF(AZ1379=2,G1379,0)</f>
        <v>0</v>
      </c>
      <c r="BC1379" s="199">
        <f>IF(AZ1379=3,G1379,0)</f>
        <v>0</v>
      </c>
      <c r="BD1379" s="199">
        <f>IF(AZ1379=4,G1379,0)</f>
        <v>0</v>
      </c>
      <c r="BE1379" s="199">
        <f>IF(AZ1379=5,G1379,0)</f>
        <v>0</v>
      </c>
      <c r="CA1379" s="226">
        <v>1</v>
      </c>
      <c r="CB1379" s="226">
        <v>7</v>
      </c>
    </row>
    <row r="1380" spans="1:80" ht="22.5">
      <c r="A1380" s="235"/>
      <c r="B1380" s="239"/>
      <c r="C1380" s="635" t="s">
        <v>3423</v>
      </c>
      <c r="D1380" s="636"/>
      <c r="E1380" s="240">
        <v>45.2</v>
      </c>
      <c r="F1380" s="241"/>
      <c r="G1380" s="242"/>
      <c r="H1380" s="243"/>
      <c r="I1380" s="237"/>
      <c r="J1380" s="244"/>
      <c r="K1380" s="237"/>
      <c r="M1380" s="238" t="s">
        <v>3423</v>
      </c>
      <c r="O1380" s="226"/>
    </row>
    <row r="1381" spans="1:80" ht="22.5">
      <c r="A1381" s="235"/>
      <c r="B1381" s="239"/>
      <c r="C1381" s="635" t="s">
        <v>3424</v>
      </c>
      <c r="D1381" s="636"/>
      <c r="E1381" s="240">
        <v>52.6</v>
      </c>
      <c r="F1381" s="241"/>
      <c r="G1381" s="242"/>
      <c r="H1381" s="243"/>
      <c r="I1381" s="237"/>
      <c r="J1381" s="244"/>
      <c r="K1381" s="237"/>
      <c r="M1381" s="238" t="s">
        <v>3424</v>
      </c>
      <c r="O1381" s="226"/>
    </row>
    <row r="1382" spans="1:80" ht="22.5">
      <c r="A1382" s="235"/>
      <c r="B1382" s="239"/>
      <c r="C1382" s="635" t="s">
        <v>3425</v>
      </c>
      <c r="D1382" s="636"/>
      <c r="E1382" s="240">
        <v>28.175000000000001</v>
      </c>
      <c r="F1382" s="241"/>
      <c r="G1382" s="242"/>
      <c r="H1382" s="243"/>
      <c r="I1382" s="237"/>
      <c r="J1382" s="244"/>
      <c r="K1382" s="237"/>
      <c r="M1382" s="238" t="s">
        <v>3425</v>
      </c>
      <c r="O1382" s="226"/>
    </row>
    <row r="1383" spans="1:80">
      <c r="A1383" s="227">
        <v>371</v>
      </c>
      <c r="B1383" s="228" t="s">
        <v>3426</v>
      </c>
      <c r="C1383" s="229" t="s">
        <v>1584</v>
      </c>
      <c r="D1383" s="230" t="s">
        <v>1522</v>
      </c>
      <c r="E1383" s="231">
        <v>125.97499999999999</v>
      </c>
      <c r="F1383" s="231"/>
      <c r="G1383" s="232">
        <f>E1383*F1383</f>
        <v>0</v>
      </c>
      <c r="H1383" s="233">
        <v>0</v>
      </c>
      <c r="I1383" s="234">
        <f>E1383*H1383</f>
        <v>0</v>
      </c>
      <c r="J1383" s="233">
        <v>0</v>
      </c>
      <c r="K1383" s="234">
        <f>E1383*J1383</f>
        <v>0</v>
      </c>
      <c r="O1383" s="226">
        <v>2</v>
      </c>
      <c r="AA1383" s="199">
        <v>1</v>
      </c>
      <c r="AB1383" s="199">
        <v>7</v>
      </c>
      <c r="AC1383" s="199">
        <v>7</v>
      </c>
      <c r="AZ1383" s="199">
        <v>2</v>
      </c>
      <c r="BA1383" s="199">
        <f>IF(AZ1383=1,G1383,0)</f>
        <v>0</v>
      </c>
      <c r="BB1383" s="199">
        <f>IF(AZ1383=2,G1383,0)</f>
        <v>0</v>
      </c>
      <c r="BC1383" s="199">
        <f>IF(AZ1383=3,G1383,0)</f>
        <v>0</v>
      </c>
      <c r="BD1383" s="199">
        <f>IF(AZ1383=4,G1383,0)</f>
        <v>0</v>
      </c>
      <c r="BE1383" s="199">
        <f>IF(AZ1383=5,G1383,0)</f>
        <v>0</v>
      </c>
      <c r="CA1383" s="226">
        <v>1</v>
      </c>
      <c r="CB1383" s="226">
        <v>7</v>
      </c>
    </row>
    <row r="1384" spans="1:80">
      <c r="A1384" s="235"/>
      <c r="B1384" s="239"/>
      <c r="C1384" s="635" t="s">
        <v>1585</v>
      </c>
      <c r="D1384" s="636"/>
      <c r="E1384" s="240">
        <v>125.97499999999999</v>
      </c>
      <c r="F1384" s="241"/>
      <c r="G1384" s="242"/>
      <c r="H1384" s="243"/>
      <c r="I1384" s="237"/>
      <c r="J1384" s="244"/>
      <c r="K1384" s="237"/>
      <c r="M1384" s="265">
        <v>125975</v>
      </c>
      <c r="O1384" s="226"/>
    </row>
    <row r="1385" spans="1:80" ht="22.5">
      <c r="A1385" s="227">
        <v>372</v>
      </c>
      <c r="B1385" s="228" t="s">
        <v>1586</v>
      </c>
      <c r="C1385" s="229" t="s">
        <v>1587</v>
      </c>
      <c r="D1385" s="230" t="s">
        <v>1492</v>
      </c>
      <c r="E1385" s="231">
        <v>245.62</v>
      </c>
      <c r="F1385" s="231"/>
      <c r="G1385" s="232">
        <f>E1385*F1385</f>
        <v>0</v>
      </c>
      <c r="H1385" s="233">
        <v>4.5599999999999998E-3</v>
      </c>
      <c r="I1385" s="234">
        <f>E1385*H1385</f>
        <v>1.1200272</v>
      </c>
      <c r="J1385" s="233">
        <v>0</v>
      </c>
      <c r="K1385" s="234">
        <f>E1385*J1385</f>
        <v>0</v>
      </c>
      <c r="O1385" s="226">
        <v>2</v>
      </c>
      <c r="AA1385" s="199">
        <v>1</v>
      </c>
      <c r="AB1385" s="199">
        <v>7</v>
      </c>
      <c r="AC1385" s="199">
        <v>7</v>
      </c>
      <c r="AZ1385" s="199">
        <v>2</v>
      </c>
      <c r="BA1385" s="199">
        <f>IF(AZ1385=1,G1385,0)</f>
        <v>0</v>
      </c>
      <c r="BB1385" s="199">
        <f>IF(AZ1385=2,G1385,0)</f>
        <v>0</v>
      </c>
      <c r="BC1385" s="199">
        <f>IF(AZ1385=3,G1385,0)</f>
        <v>0</v>
      </c>
      <c r="BD1385" s="199">
        <f>IF(AZ1385=4,G1385,0)</f>
        <v>0</v>
      </c>
      <c r="BE1385" s="199">
        <f>IF(AZ1385=5,G1385,0)</f>
        <v>0</v>
      </c>
      <c r="CA1385" s="226">
        <v>1</v>
      </c>
      <c r="CB1385" s="226">
        <v>7</v>
      </c>
    </row>
    <row r="1386" spans="1:80">
      <c r="A1386" s="235"/>
      <c r="B1386" s="239"/>
      <c r="C1386" s="635" t="s">
        <v>492</v>
      </c>
      <c r="D1386" s="636"/>
      <c r="E1386" s="240">
        <v>0</v>
      </c>
      <c r="F1386" s="241"/>
      <c r="G1386" s="242"/>
      <c r="H1386" s="243"/>
      <c r="I1386" s="237"/>
      <c r="J1386" s="244"/>
      <c r="K1386" s="237"/>
      <c r="M1386" s="238" t="s">
        <v>492</v>
      </c>
      <c r="O1386" s="226"/>
    </row>
    <row r="1387" spans="1:80">
      <c r="A1387" s="235"/>
      <c r="B1387" s="239"/>
      <c r="C1387" s="635" t="s">
        <v>2576</v>
      </c>
      <c r="D1387" s="636"/>
      <c r="E1387" s="240">
        <v>245.62</v>
      </c>
      <c r="F1387" s="241"/>
      <c r="G1387" s="242"/>
      <c r="H1387" s="243"/>
      <c r="I1387" s="237"/>
      <c r="J1387" s="244"/>
      <c r="K1387" s="237"/>
      <c r="M1387" s="238" t="s">
        <v>2576</v>
      </c>
      <c r="O1387" s="226"/>
    </row>
    <row r="1388" spans="1:80">
      <c r="A1388" s="227">
        <v>373</v>
      </c>
      <c r="B1388" s="228" t="s">
        <v>1588</v>
      </c>
      <c r="C1388" s="229" t="s">
        <v>1589</v>
      </c>
      <c r="D1388" s="230" t="s">
        <v>1522</v>
      </c>
      <c r="E1388" s="231">
        <v>15.6</v>
      </c>
      <c r="F1388" s="231"/>
      <c r="G1388" s="232">
        <f>E1388*F1388</f>
        <v>0</v>
      </c>
      <c r="H1388" s="233">
        <v>2.3000000000000001E-4</v>
      </c>
      <c r="I1388" s="234">
        <f>E1388*H1388</f>
        <v>3.588E-3</v>
      </c>
      <c r="J1388" s="233">
        <v>0</v>
      </c>
      <c r="K1388" s="234">
        <f>E1388*J1388</f>
        <v>0</v>
      </c>
      <c r="O1388" s="226">
        <v>2</v>
      </c>
      <c r="AA1388" s="199">
        <v>1</v>
      </c>
      <c r="AB1388" s="199">
        <v>7</v>
      </c>
      <c r="AC1388" s="199">
        <v>7</v>
      </c>
      <c r="AZ1388" s="199">
        <v>2</v>
      </c>
      <c r="BA1388" s="199">
        <f>IF(AZ1388=1,G1388,0)</f>
        <v>0</v>
      </c>
      <c r="BB1388" s="199">
        <f>IF(AZ1388=2,G1388,0)</f>
        <v>0</v>
      </c>
      <c r="BC1388" s="199">
        <f>IF(AZ1388=3,G1388,0)</f>
        <v>0</v>
      </c>
      <c r="BD1388" s="199">
        <f>IF(AZ1388=4,G1388,0)</f>
        <v>0</v>
      </c>
      <c r="BE1388" s="199">
        <f>IF(AZ1388=5,G1388,0)</f>
        <v>0</v>
      </c>
      <c r="CA1388" s="226">
        <v>1</v>
      </c>
      <c r="CB1388" s="226">
        <v>7</v>
      </c>
    </row>
    <row r="1389" spans="1:80">
      <c r="A1389" s="235"/>
      <c r="B1389" s="239"/>
      <c r="C1389" s="635" t="s">
        <v>1590</v>
      </c>
      <c r="D1389" s="636"/>
      <c r="E1389" s="240">
        <v>15.6</v>
      </c>
      <c r="F1389" s="241"/>
      <c r="G1389" s="242"/>
      <c r="H1389" s="243"/>
      <c r="I1389" s="237"/>
      <c r="J1389" s="244"/>
      <c r="K1389" s="237"/>
      <c r="M1389" s="238" t="s">
        <v>1590</v>
      </c>
      <c r="O1389" s="226"/>
    </row>
    <row r="1390" spans="1:80">
      <c r="A1390" s="227">
        <v>374</v>
      </c>
      <c r="B1390" s="228" t="s">
        <v>1591</v>
      </c>
      <c r="C1390" s="229" t="s">
        <v>1592</v>
      </c>
      <c r="D1390" s="230" t="s">
        <v>1522</v>
      </c>
      <c r="E1390" s="231">
        <v>243.995</v>
      </c>
      <c r="F1390" s="231"/>
      <c r="G1390" s="232">
        <f>E1390*F1390</f>
        <v>0</v>
      </c>
      <c r="H1390" s="233">
        <v>4.0000000000000003E-5</v>
      </c>
      <c r="I1390" s="234">
        <f>E1390*H1390</f>
        <v>9.7598000000000008E-3</v>
      </c>
      <c r="J1390" s="233">
        <v>0</v>
      </c>
      <c r="K1390" s="234">
        <f>E1390*J1390</f>
        <v>0</v>
      </c>
      <c r="O1390" s="226">
        <v>2</v>
      </c>
      <c r="AA1390" s="199">
        <v>1</v>
      </c>
      <c r="AB1390" s="199">
        <v>7</v>
      </c>
      <c r="AC1390" s="199">
        <v>7</v>
      </c>
      <c r="AZ1390" s="199">
        <v>2</v>
      </c>
      <c r="BA1390" s="199">
        <f>IF(AZ1390=1,G1390,0)</f>
        <v>0</v>
      </c>
      <c r="BB1390" s="199">
        <f>IF(AZ1390=2,G1390,0)</f>
        <v>0</v>
      </c>
      <c r="BC1390" s="199">
        <f>IF(AZ1390=3,G1390,0)</f>
        <v>0</v>
      </c>
      <c r="BD1390" s="199">
        <f>IF(AZ1390=4,G1390,0)</f>
        <v>0</v>
      </c>
      <c r="BE1390" s="199">
        <f>IF(AZ1390=5,G1390,0)</f>
        <v>0</v>
      </c>
      <c r="CA1390" s="226">
        <v>1</v>
      </c>
      <c r="CB1390" s="226">
        <v>7</v>
      </c>
    </row>
    <row r="1391" spans="1:80">
      <c r="A1391" s="235"/>
      <c r="B1391" s="239"/>
      <c r="C1391" s="635" t="s">
        <v>492</v>
      </c>
      <c r="D1391" s="636"/>
      <c r="E1391" s="240">
        <v>0</v>
      </c>
      <c r="F1391" s="241"/>
      <c r="G1391" s="242"/>
      <c r="H1391" s="243"/>
      <c r="I1391" s="237"/>
      <c r="J1391" s="244"/>
      <c r="K1391" s="237"/>
      <c r="M1391" s="238" t="s">
        <v>492</v>
      </c>
      <c r="O1391" s="226"/>
    </row>
    <row r="1392" spans="1:80">
      <c r="A1392" s="235"/>
      <c r="B1392" s="239"/>
      <c r="C1392" s="635" t="s">
        <v>1593</v>
      </c>
      <c r="D1392" s="636"/>
      <c r="E1392" s="240">
        <v>125.97499999999999</v>
      </c>
      <c r="F1392" s="241"/>
      <c r="G1392" s="242"/>
      <c r="H1392" s="243"/>
      <c r="I1392" s="237"/>
      <c r="J1392" s="244"/>
      <c r="K1392" s="237"/>
      <c r="M1392" s="238" t="s">
        <v>1593</v>
      </c>
      <c r="O1392" s="226"/>
    </row>
    <row r="1393" spans="1:80" ht="22.5">
      <c r="A1393" s="235"/>
      <c r="B1393" s="239"/>
      <c r="C1393" s="635" t="s">
        <v>1594</v>
      </c>
      <c r="D1393" s="636"/>
      <c r="E1393" s="240">
        <v>56.67</v>
      </c>
      <c r="F1393" s="241"/>
      <c r="G1393" s="242"/>
      <c r="H1393" s="243"/>
      <c r="I1393" s="237"/>
      <c r="J1393" s="244"/>
      <c r="K1393" s="237"/>
      <c r="M1393" s="238" t="s">
        <v>1594</v>
      </c>
      <c r="O1393" s="226"/>
    </row>
    <row r="1394" spans="1:80" ht="22.5">
      <c r="A1394" s="235"/>
      <c r="B1394" s="239"/>
      <c r="C1394" s="635" t="s">
        <v>1595</v>
      </c>
      <c r="D1394" s="636"/>
      <c r="E1394" s="240">
        <v>44.45</v>
      </c>
      <c r="F1394" s="241"/>
      <c r="G1394" s="242"/>
      <c r="H1394" s="243"/>
      <c r="I1394" s="237"/>
      <c r="J1394" s="244"/>
      <c r="K1394" s="237"/>
      <c r="M1394" s="238" t="s">
        <v>1595</v>
      </c>
      <c r="O1394" s="226"/>
    </row>
    <row r="1395" spans="1:80">
      <c r="A1395" s="235"/>
      <c r="B1395" s="239"/>
      <c r="C1395" s="635" t="s">
        <v>1596</v>
      </c>
      <c r="D1395" s="636"/>
      <c r="E1395" s="240">
        <v>16.899999999999999</v>
      </c>
      <c r="F1395" s="241"/>
      <c r="G1395" s="242"/>
      <c r="H1395" s="243"/>
      <c r="I1395" s="237"/>
      <c r="J1395" s="244"/>
      <c r="K1395" s="237"/>
      <c r="M1395" s="238" t="s">
        <v>1596</v>
      </c>
      <c r="O1395" s="226"/>
    </row>
    <row r="1396" spans="1:80">
      <c r="A1396" s="227">
        <v>375</v>
      </c>
      <c r="B1396" s="228" t="s">
        <v>1597</v>
      </c>
      <c r="C1396" s="229" t="s">
        <v>1598</v>
      </c>
      <c r="D1396" s="230" t="s">
        <v>1522</v>
      </c>
      <c r="E1396" s="231">
        <v>44.4</v>
      </c>
      <c r="F1396" s="231"/>
      <c r="G1396" s="232">
        <f>E1396*F1396</f>
        <v>0</v>
      </c>
      <c r="H1396" s="233">
        <v>0</v>
      </c>
      <c r="I1396" s="234">
        <f>E1396*H1396</f>
        <v>0</v>
      </c>
      <c r="J1396" s="233">
        <v>0</v>
      </c>
      <c r="K1396" s="234">
        <f>E1396*J1396</f>
        <v>0</v>
      </c>
      <c r="O1396" s="226">
        <v>2</v>
      </c>
      <c r="AA1396" s="199">
        <v>1</v>
      </c>
      <c r="AB1396" s="199">
        <v>7</v>
      </c>
      <c r="AC1396" s="199">
        <v>7</v>
      </c>
      <c r="AZ1396" s="199">
        <v>2</v>
      </c>
      <c r="BA1396" s="199">
        <f>IF(AZ1396=1,G1396,0)</f>
        <v>0</v>
      </c>
      <c r="BB1396" s="199">
        <f>IF(AZ1396=2,G1396,0)</f>
        <v>0</v>
      </c>
      <c r="BC1396" s="199">
        <f>IF(AZ1396=3,G1396,0)</f>
        <v>0</v>
      </c>
      <c r="BD1396" s="199">
        <f>IF(AZ1396=4,G1396,0)</f>
        <v>0</v>
      </c>
      <c r="BE1396" s="199">
        <f>IF(AZ1396=5,G1396,0)</f>
        <v>0</v>
      </c>
      <c r="CA1396" s="226">
        <v>1</v>
      </c>
      <c r="CB1396" s="226">
        <v>7</v>
      </c>
    </row>
    <row r="1397" spans="1:80">
      <c r="A1397" s="235"/>
      <c r="B1397" s="239"/>
      <c r="C1397" s="635" t="s">
        <v>2403</v>
      </c>
      <c r="D1397" s="636"/>
      <c r="E1397" s="240">
        <v>44.4</v>
      </c>
      <c r="F1397" s="241"/>
      <c r="G1397" s="242"/>
      <c r="H1397" s="243"/>
      <c r="I1397" s="237"/>
      <c r="J1397" s="244"/>
      <c r="K1397" s="237"/>
      <c r="M1397" s="238" t="s">
        <v>2403</v>
      </c>
      <c r="O1397" s="226"/>
    </row>
    <row r="1398" spans="1:80" ht="22.5">
      <c r="A1398" s="227">
        <v>376</v>
      </c>
      <c r="B1398" s="228" t="s">
        <v>1599</v>
      </c>
      <c r="C1398" s="229" t="s">
        <v>1600</v>
      </c>
      <c r="D1398" s="230" t="s">
        <v>1492</v>
      </c>
      <c r="E1398" s="231">
        <v>279.26960000000003</v>
      </c>
      <c r="F1398" s="231"/>
      <c r="G1398" s="232">
        <f>E1398*F1398</f>
        <v>0</v>
      </c>
      <c r="H1398" s="233">
        <v>2.8799999999999999E-2</v>
      </c>
      <c r="I1398" s="234">
        <f>E1398*H1398</f>
        <v>8.0429644800000002</v>
      </c>
      <c r="J1398" s="233"/>
      <c r="K1398" s="234">
        <f>E1398*J1398</f>
        <v>0</v>
      </c>
      <c r="O1398" s="226">
        <v>2</v>
      </c>
      <c r="AA1398" s="199">
        <v>3</v>
      </c>
      <c r="AB1398" s="199">
        <v>7</v>
      </c>
      <c r="AC1398" s="199">
        <v>597642031</v>
      </c>
      <c r="AZ1398" s="199">
        <v>2</v>
      </c>
      <c r="BA1398" s="199">
        <f>IF(AZ1398=1,G1398,0)</f>
        <v>0</v>
      </c>
      <c r="BB1398" s="199">
        <f>IF(AZ1398=2,G1398,0)</f>
        <v>0</v>
      </c>
      <c r="BC1398" s="199">
        <f>IF(AZ1398=3,G1398,0)</f>
        <v>0</v>
      </c>
      <c r="BD1398" s="199">
        <f>IF(AZ1398=4,G1398,0)</f>
        <v>0</v>
      </c>
      <c r="BE1398" s="199">
        <f>IF(AZ1398=5,G1398,0)</f>
        <v>0</v>
      </c>
      <c r="CA1398" s="226">
        <v>3</v>
      </c>
      <c r="CB1398" s="226">
        <v>7</v>
      </c>
    </row>
    <row r="1399" spans="1:80">
      <c r="A1399" s="235"/>
      <c r="B1399" s="239"/>
      <c r="C1399" s="635" t="s">
        <v>492</v>
      </c>
      <c r="D1399" s="636"/>
      <c r="E1399" s="240">
        <v>0</v>
      </c>
      <c r="F1399" s="241"/>
      <c r="G1399" s="242"/>
      <c r="H1399" s="243"/>
      <c r="I1399" s="237"/>
      <c r="J1399" s="244"/>
      <c r="K1399" s="237"/>
      <c r="M1399" s="238" t="s">
        <v>492</v>
      </c>
      <c r="O1399" s="226"/>
    </row>
    <row r="1400" spans="1:80">
      <c r="A1400" s="235"/>
      <c r="B1400" s="239"/>
      <c r="C1400" s="635" t="s">
        <v>1601</v>
      </c>
      <c r="D1400" s="636"/>
      <c r="E1400" s="240">
        <v>265.26960000000003</v>
      </c>
      <c r="F1400" s="241"/>
      <c r="G1400" s="242"/>
      <c r="H1400" s="243"/>
      <c r="I1400" s="237"/>
      <c r="J1400" s="244"/>
      <c r="K1400" s="237"/>
      <c r="M1400" s="238" t="s">
        <v>1601</v>
      </c>
      <c r="O1400" s="226"/>
    </row>
    <row r="1401" spans="1:80">
      <c r="A1401" s="235"/>
      <c r="B1401" s="239"/>
      <c r="C1401" s="635" t="s">
        <v>1602</v>
      </c>
      <c r="D1401" s="636"/>
      <c r="E1401" s="240">
        <v>14</v>
      </c>
      <c r="F1401" s="241"/>
      <c r="G1401" s="242"/>
      <c r="H1401" s="243"/>
      <c r="I1401" s="237"/>
      <c r="J1401" s="244"/>
      <c r="K1401" s="237"/>
      <c r="M1401" s="238" t="s">
        <v>1602</v>
      </c>
      <c r="O1401" s="226"/>
    </row>
    <row r="1402" spans="1:80">
      <c r="A1402" s="227">
        <v>377</v>
      </c>
      <c r="B1402" s="228" t="s">
        <v>1603</v>
      </c>
      <c r="C1402" s="229" t="s">
        <v>1604</v>
      </c>
      <c r="D1402" s="230" t="s">
        <v>1576</v>
      </c>
      <c r="E1402" s="231">
        <v>9.24366968</v>
      </c>
      <c r="F1402" s="231"/>
      <c r="G1402" s="232">
        <f>E1402*F1402</f>
        <v>0</v>
      </c>
      <c r="H1402" s="233">
        <v>0</v>
      </c>
      <c r="I1402" s="234">
        <f>E1402*H1402</f>
        <v>0</v>
      </c>
      <c r="J1402" s="233"/>
      <c r="K1402" s="234">
        <f>E1402*J1402</f>
        <v>0</v>
      </c>
      <c r="O1402" s="226">
        <v>2</v>
      </c>
      <c r="AA1402" s="199">
        <v>7</v>
      </c>
      <c r="AB1402" s="199">
        <v>1001</v>
      </c>
      <c r="AC1402" s="199">
        <v>5</v>
      </c>
      <c r="AZ1402" s="199">
        <v>2</v>
      </c>
      <c r="BA1402" s="199">
        <f>IF(AZ1402=1,G1402,0)</f>
        <v>0</v>
      </c>
      <c r="BB1402" s="199">
        <f>IF(AZ1402=2,G1402,0)</f>
        <v>0</v>
      </c>
      <c r="BC1402" s="199">
        <f>IF(AZ1402=3,G1402,0)</f>
        <v>0</v>
      </c>
      <c r="BD1402" s="199">
        <f>IF(AZ1402=4,G1402,0)</f>
        <v>0</v>
      </c>
      <c r="BE1402" s="199">
        <f>IF(AZ1402=5,G1402,0)</f>
        <v>0</v>
      </c>
      <c r="CA1402" s="226">
        <v>7</v>
      </c>
      <c r="CB1402" s="226">
        <v>1001</v>
      </c>
    </row>
    <row r="1403" spans="1:80">
      <c r="A1403" s="245"/>
      <c r="B1403" s="246" t="s">
        <v>1436</v>
      </c>
      <c r="C1403" s="247" t="s">
        <v>3417</v>
      </c>
      <c r="D1403" s="248"/>
      <c r="E1403" s="249"/>
      <c r="F1403" s="250"/>
      <c r="G1403" s="251">
        <f>SUM(G1376:G1402)</f>
        <v>0</v>
      </c>
      <c r="H1403" s="252"/>
      <c r="I1403" s="253">
        <f>SUM(I1376:I1402)</f>
        <v>9.24366968</v>
      </c>
      <c r="J1403" s="252"/>
      <c r="K1403" s="253">
        <f>SUM(K1376:K1402)</f>
        <v>0</v>
      </c>
      <c r="O1403" s="226">
        <v>4</v>
      </c>
      <c r="BA1403" s="254">
        <f>SUM(BA1376:BA1402)</f>
        <v>0</v>
      </c>
      <c r="BB1403" s="254">
        <f>SUM(BB1376:BB1402)</f>
        <v>0</v>
      </c>
      <c r="BC1403" s="254">
        <f>SUM(BC1376:BC1402)</f>
        <v>0</v>
      </c>
      <c r="BD1403" s="254">
        <f>SUM(BD1376:BD1402)</f>
        <v>0</v>
      </c>
      <c r="BE1403" s="254">
        <f>SUM(BE1376:BE1402)</f>
        <v>0</v>
      </c>
    </row>
    <row r="1404" spans="1:80">
      <c r="A1404" s="216" t="s">
        <v>1433</v>
      </c>
      <c r="B1404" s="217" t="s">
        <v>1605</v>
      </c>
      <c r="C1404" s="218" t="s">
        <v>1606</v>
      </c>
      <c r="D1404" s="219"/>
      <c r="E1404" s="220"/>
      <c r="F1404" s="220"/>
      <c r="G1404" s="221"/>
      <c r="H1404" s="222"/>
      <c r="I1404" s="223"/>
      <c r="J1404" s="224"/>
      <c r="K1404" s="225"/>
      <c r="O1404" s="226">
        <v>1</v>
      </c>
    </row>
    <row r="1405" spans="1:80">
      <c r="A1405" s="227">
        <v>378</v>
      </c>
      <c r="B1405" s="228" t="s">
        <v>1608</v>
      </c>
      <c r="C1405" s="229" t="s">
        <v>1609</v>
      </c>
      <c r="D1405" s="230" t="s">
        <v>1492</v>
      </c>
      <c r="E1405" s="231">
        <v>157.52000000000001</v>
      </c>
      <c r="F1405" s="231"/>
      <c r="G1405" s="232">
        <f>E1405*F1405</f>
        <v>0</v>
      </c>
      <c r="H1405" s="233">
        <v>0</v>
      </c>
      <c r="I1405" s="234">
        <f>E1405*H1405</f>
        <v>0</v>
      </c>
      <c r="J1405" s="233">
        <v>0</v>
      </c>
      <c r="K1405" s="234">
        <f>E1405*J1405</f>
        <v>0</v>
      </c>
      <c r="O1405" s="226">
        <v>2</v>
      </c>
      <c r="AA1405" s="199">
        <v>1</v>
      </c>
      <c r="AB1405" s="199">
        <v>7</v>
      </c>
      <c r="AC1405" s="199">
        <v>7</v>
      </c>
      <c r="AZ1405" s="199">
        <v>2</v>
      </c>
      <c r="BA1405" s="199">
        <f>IF(AZ1405=1,G1405,0)</f>
        <v>0</v>
      </c>
      <c r="BB1405" s="199">
        <f>IF(AZ1405=2,G1405,0)</f>
        <v>0</v>
      </c>
      <c r="BC1405" s="199">
        <f>IF(AZ1405=3,G1405,0)</f>
        <v>0</v>
      </c>
      <c r="BD1405" s="199">
        <f>IF(AZ1405=4,G1405,0)</f>
        <v>0</v>
      </c>
      <c r="BE1405" s="199">
        <f>IF(AZ1405=5,G1405,0)</f>
        <v>0</v>
      </c>
      <c r="CA1405" s="226">
        <v>1</v>
      </c>
      <c r="CB1405" s="226">
        <v>7</v>
      </c>
    </row>
    <row r="1406" spans="1:80">
      <c r="A1406" s="235"/>
      <c r="B1406" s="239"/>
      <c r="C1406" s="635" t="s">
        <v>1610</v>
      </c>
      <c r="D1406" s="636"/>
      <c r="E1406" s="240">
        <v>157.52000000000001</v>
      </c>
      <c r="F1406" s="241"/>
      <c r="G1406" s="242"/>
      <c r="H1406" s="243"/>
      <c r="I1406" s="237"/>
      <c r="J1406" s="244"/>
      <c r="K1406" s="237"/>
      <c r="M1406" s="238" t="s">
        <v>1610</v>
      </c>
      <c r="O1406" s="226"/>
    </row>
    <row r="1407" spans="1:80">
      <c r="A1407" s="227">
        <v>379</v>
      </c>
      <c r="B1407" s="228" t="s">
        <v>1611</v>
      </c>
      <c r="C1407" s="229" t="s">
        <v>1612</v>
      </c>
      <c r="D1407" s="230" t="s">
        <v>1522</v>
      </c>
      <c r="E1407" s="231">
        <v>125.685</v>
      </c>
      <c r="F1407" s="231"/>
      <c r="G1407" s="232">
        <f>E1407*F1407</f>
        <v>0</v>
      </c>
      <c r="H1407" s="233">
        <v>3.0000000000000001E-5</v>
      </c>
      <c r="I1407" s="234">
        <f>E1407*H1407</f>
        <v>3.7705500000000001E-3</v>
      </c>
      <c r="J1407" s="233">
        <v>0</v>
      </c>
      <c r="K1407" s="234">
        <f>E1407*J1407</f>
        <v>0</v>
      </c>
      <c r="O1407" s="226">
        <v>2</v>
      </c>
      <c r="AA1407" s="199">
        <v>1</v>
      </c>
      <c r="AB1407" s="199">
        <v>7</v>
      </c>
      <c r="AC1407" s="199">
        <v>7</v>
      </c>
      <c r="AZ1407" s="199">
        <v>2</v>
      </c>
      <c r="BA1407" s="199">
        <f>IF(AZ1407=1,G1407,0)</f>
        <v>0</v>
      </c>
      <c r="BB1407" s="199">
        <f>IF(AZ1407=2,G1407,0)</f>
        <v>0</v>
      </c>
      <c r="BC1407" s="199">
        <f>IF(AZ1407=3,G1407,0)</f>
        <v>0</v>
      </c>
      <c r="BD1407" s="199">
        <f>IF(AZ1407=4,G1407,0)</f>
        <v>0</v>
      </c>
      <c r="BE1407" s="199">
        <f>IF(AZ1407=5,G1407,0)</f>
        <v>0</v>
      </c>
      <c r="CA1407" s="226">
        <v>1</v>
      </c>
      <c r="CB1407" s="226">
        <v>7</v>
      </c>
    </row>
    <row r="1408" spans="1:80" ht="22.5">
      <c r="A1408" s="235"/>
      <c r="B1408" s="239"/>
      <c r="C1408" s="635" t="s">
        <v>1613</v>
      </c>
      <c r="D1408" s="636"/>
      <c r="E1408" s="240">
        <v>96.364999999999995</v>
      </c>
      <c r="F1408" s="241"/>
      <c r="G1408" s="242"/>
      <c r="H1408" s="243"/>
      <c r="I1408" s="237"/>
      <c r="J1408" s="244"/>
      <c r="K1408" s="237"/>
      <c r="M1408" s="238" t="s">
        <v>1613</v>
      </c>
      <c r="O1408" s="226"/>
    </row>
    <row r="1409" spans="1:80">
      <c r="A1409" s="235"/>
      <c r="B1409" s="239"/>
      <c r="C1409" s="635" t="s">
        <v>1614</v>
      </c>
      <c r="D1409" s="636"/>
      <c r="E1409" s="240">
        <v>29.32</v>
      </c>
      <c r="F1409" s="241"/>
      <c r="G1409" s="242"/>
      <c r="H1409" s="243"/>
      <c r="I1409" s="237"/>
      <c r="J1409" s="244"/>
      <c r="K1409" s="237"/>
      <c r="M1409" s="238" t="s">
        <v>1614</v>
      </c>
      <c r="O1409" s="226"/>
    </row>
    <row r="1410" spans="1:80">
      <c r="A1410" s="227">
        <v>380</v>
      </c>
      <c r="B1410" s="228" t="s">
        <v>1615</v>
      </c>
      <c r="C1410" s="229" t="s">
        <v>1616</v>
      </c>
      <c r="D1410" s="230" t="s">
        <v>1492</v>
      </c>
      <c r="E1410" s="231">
        <v>157.52000000000001</v>
      </c>
      <c r="F1410" s="231"/>
      <c r="G1410" s="232">
        <f>E1410*F1410</f>
        <v>0</v>
      </c>
      <c r="H1410" s="233">
        <v>2.5000000000000001E-4</v>
      </c>
      <c r="I1410" s="234">
        <f>E1410*H1410</f>
        <v>3.9380000000000005E-2</v>
      </c>
      <c r="J1410" s="233">
        <v>0</v>
      </c>
      <c r="K1410" s="234">
        <f>E1410*J1410</f>
        <v>0</v>
      </c>
      <c r="O1410" s="226">
        <v>2</v>
      </c>
      <c r="AA1410" s="199">
        <v>1</v>
      </c>
      <c r="AB1410" s="199">
        <v>7</v>
      </c>
      <c r="AC1410" s="199">
        <v>7</v>
      </c>
      <c r="AZ1410" s="199">
        <v>2</v>
      </c>
      <c r="BA1410" s="199">
        <f>IF(AZ1410=1,G1410,0)</f>
        <v>0</v>
      </c>
      <c r="BB1410" s="199">
        <f>IF(AZ1410=2,G1410,0)</f>
        <v>0</v>
      </c>
      <c r="BC1410" s="199">
        <f>IF(AZ1410=3,G1410,0)</f>
        <v>0</v>
      </c>
      <c r="BD1410" s="199">
        <f>IF(AZ1410=4,G1410,0)</f>
        <v>0</v>
      </c>
      <c r="BE1410" s="199">
        <f>IF(AZ1410=5,G1410,0)</f>
        <v>0</v>
      </c>
      <c r="CA1410" s="226">
        <v>1</v>
      </c>
      <c r="CB1410" s="226">
        <v>7</v>
      </c>
    </row>
    <row r="1411" spans="1:80">
      <c r="A1411" s="235"/>
      <c r="B1411" s="239"/>
      <c r="C1411" s="635" t="s">
        <v>492</v>
      </c>
      <c r="D1411" s="636"/>
      <c r="E1411" s="240">
        <v>0</v>
      </c>
      <c r="F1411" s="241"/>
      <c r="G1411" s="242"/>
      <c r="H1411" s="243"/>
      <c r="I1411" s="237"/>
      <c r="J1411" s="244"/>
      <c r="K1411" s="237"/>
      <c r="M1411" s="238" t="s">
        <v>492</v>
      </c>
      <c r="O1411" s="226"/>
    </row>
    <row r="1412" spans="1:80">
      <c r="A1412" s="235"/>
      <c r="B1412" s="239"/>
      <c r="C1412" s="635" t="s">
        <v>2461</v>
      </c>
      <c r="D1412" s="636"/>
      <c r="E1412" s="240">
        <v>157.52000000000001</v>
      </c>
      <c r="F1412" s="241"/>
      <c r="G1412" s="242"/>
      <c r="H1412" s="243"/>
      <c r="I1412" s="237"/>
      <c r="J1412" s="244"/>
      <c r="K1412" s="237"/>
      <c r="M1412" s="238" t="s">
        <v>2461</v>
      </c>
      <c r="O1412" s="226"/>
    </row>
    <row r="1413" spans="1:80" ht="22.5">
      <c r="A1413" s="227">
        <v>381</v>
      </c>
      <c r="B1413" s="228" t="s">
        <v>1617</v>
      </c>
      <c r="C1413" s="229" t="s">
        <v>1618</v>
      </c>
      <c r="D1413" s="230" t="s">
        <v>1522</v>
      </c>
      <c r="E1413" s="231">
        <v>9.6999999999999993</v>
      </c>
      <c r="F1413" s="231"/>
      <c r="G1413" s="232">
        <f>E1413*F1413</f>
        <v>0</v>
      </c>
      <c r="H1413" s="233">
        <v>1.7000000000000001E-4</v>
      </c>
      <c r="I1413" s="234">
        <f>E1413*H1413</f>
        <v>1.6490000000000001E-3</v>
      </c>
      <c r="J1413" s="233">
        <v>0</v>
      </c>
      <c r="K1413" s="234">
        <f>E1413*J1413</f>
        <v>0</v>
      </c>
      <c r="O1413" s="226">
        <v>2</v>
      </c>
      <c r="AA1413" s="199">
        <v>1</v>
      </c>
      <c r="AB1413" s="199">
        <v>7</v>
      </c>
      <c r="AC1413" s="199">
        <v>7</v>
      </c>
      <c r="AZ1413" s="199">
        <v>2</v>
      </c>
      <c r="BA1413" s="199">
        <f>IF(AZ1413=1,G1413,0)</f>
        <v>0</v>
      </c>
      <c r="BB1413" s="199">
        <f>IF(AZ1413=2,G1413,0)</f>
        <v>0</v>
      </c>
      <c r="BC1413" s="199">
        <f>IF(AZ1413=3,G1413,0)</f>
        <v>0</v>
      </c>
      <c r="BD1413" s="199">
        <f>IF(AZ1413=4,G1413,0)</f>
        <v>0</v>
      </c>
      <c r="BE1413" s="199">
        <f>IF(AZ1413=5,G1413,0)</f>
        <v>0</v>
      </c>
      <c r="CA1413" s="226">
        <v>1</v>
      </c>
      <c r="CB1413" s="226">
        <v>7</v>
      </c>
    </row>
    <row r="1414" spans="1:80">
      <c r="A1414" s="235"/>
      <c r="B1414" s="239"/>
      <c r="C1414" s="635" t="s">
        <v>1619</v>
      </c>
      <c r="D1414" s="636"/>
      <c r="E1414" s="240">
        <v>9.6999999999999993</v>
      </c>
      <c r="F1414" s="241"/>
      <c r="G1414" s="242"/>
      <c r="H1414" s="243"/>
      <c r="I1414" s="237"/>
      <c r="J1414" s="244"/>
      <c r="K1414" s="237"/>
      <c r="M1414" s="238" t="s">
        <v>1619</v>
      </c>
      <c r="O1414" s="226"/>
    </row>
    <row r="1415" spans="1:80">
      <c r="A1415" s="227">
        <v>382</v>
      </c>
      <c r="B1415" s="228" t="s">
        <v>1620</v>
      </c>
      <c r="C1415" s="229" t="s">
        <v>1621</v>
      </c>
      <c r="D1415" s="230" t="s">
        <v>1522</v>
      </c>
      <c r="E1415" s="231">
        <v>131.9693</v>
      </c>
      <c r="F1415" s="231"/>
      <c r="G1415" s="232">
        <f>E1415*F1415</f>
        <v>0</v>
      </c>
      <c r="H1415" s="233">
        <v>1.2E-4</v>
      </c>
      <c r="I1415" s="234">
        <f>E1415*H1415</f>
        <v>1.5836316E-2</v>
      </c>
      <c r="J1415" s="233"/>
      <c r="K1415" s="234">
        <f>E1415*J1415</f>
        <v>0</v>
      </c>
      <c r="O1415" s="226">
        <v>2</v>
      </c>
      <c r="AA1415" s="199">
        <v>3</v>
      </c>
      <c r="AB1415" s="199">
        <v>7</v>
      </c>
      <c r="AC1415" s="199">
        <v>28342401</v>
      </c>
      <c r="AZ1415" s="199">
        <v>2</v>
      </c>
      <c r="BA1415" s="199">
        <f>IF(AZ1415=1,G1415,0)</f>
        <v>0</v>
      </c>
      <c r="BB1415" s="199">
        <f>IF(AZ1415=2,G1415,0)</f>
        <v>0</v>
      </c>
      <c r="BC1415" s="199">
        <f>IF(AZ1415=3,G1415,0)</f>
        <v>0</v>
      </c>
      <c r="BD1415" s="199">
        <f>IF(AZ1415=4,G1415,0)</f>
        <v>0</v>
      </c>
      <c r="BE1415" s="199">
        <f>IF(AZ1415=5,G1415,0)</f>
        <v>0</v>
      </c>
      <c r="CA1415" s="226">
        <v>3</v>
      </c>
      <c r="CB1415" s="226">
        <v>7</v>
      </c>
    </row>
    <row r="1416" spans="1:80">
      <c r="A1416" s="235"/>
      <c r="B1416" s="239"/>
      <c r="C1416" s="635" t="s">
        <v>1622</v>
      </c>
      <c r="D1416" s="636"/>
      <c r="E1416" s="240">
        <v>131.9693</v>
      </c>
      <c r="F1416" s="241"/>
      <c r="G1416" s="242"/>
      <c r="H1416" s="243"/>
      <c r="I1416" s="237"/>
      <c r="J1416" s="244"/>
      <c r="K1416" s="237"/>
      <c r="M1416" s="238" t="s">
        <v>1622</v>
      </c>
      <c r="O1416" s="226"/>
    </row>
    <row r="1417" spans="1:80" ht="22.5">
      <c r="A1417" s="227">
        <v>383</v>
      </c>
      <c r="B1417" s="228" t="s">
        <v>1623</v>
      </c>
      <c r="C1417" s="229" t="s">
        <v>1624</v>
      </c>
      <c r="D1417" s="230" t="s">
        <v>1492</v>
      </c>
      <c r="E1417" s="231">
        <v>170.1216</v>
      </c>
      <c r="F1417" s="231"/>
      <c r="G1417" s="232">
        <f>E1417*F1417</f>
        <v>0</v>
      </c>
      <c r="H1417" s="233">
        <v>3.3E-3</v>
      </c>
      <c r="I1417" s="234">
        <f>E1417*H1417</f>
        <v>0.56140128</v>
      </c>
      <c r="J1417" s="233"/>
      <c r="K1417" s="234">
        <f>E1417*J1417</f>
        <v>0</v>
      </c>
      <c r="O1417" s="226">
        <v>2</v>
      </c>
      <c r="AA1417" s="199">
        <v>3</v>
      </c>
      <c r="AB1417" s="199">
        <v>7</v>
      </c>
      <c r="AC1417" s="199">
        <v>28410115</v>
      </c>
      <c r="AZ1417" s="199">
        <v>2</v>
      </c>
      <c r="BA1417" s="199">
        <f>IF(AZ1417=1,G1417,0)</f>
        <v>0</v>
      </c>
      <c r="BB1417" s="199">
        <f>IF(AZ1417=2,G1417,0)</f>
        <v>0</v>
      </c>
      <c r="BC1417" s="199">
        <f>IF(AZ1417=3,G1417,0)</f>
        <v>0</v>
      </c>
      <c r="BD1417" s="199">
        <f>IF(AZ1417=4,G1417,0)</f>
        <v>0</v>
      </c>
      <c r="BE1417" s="199">
        <f>IF(AZ1417=5,G1417,0)</f>
        <v>0</v>
      </c>
      <c r="CA1417" s="226">
        <v>3</v>
      </c>
      <c r="CB1417" s="226">
        <v>7</v>
      </c>
    </row>
    <row r="1418" spans="1:80">
      <c r="A1418" s="235"/>
      <c r="B1418" s="239"/>
      <c r="C1418" s="635" t="s">
        <v>492</v>
      </c>
      <c r="D1418" s="636"/>
      <c r="E1418" s="240">
        <v>0</v>
      </c>
      <c r="F1418" s="241"/>
      <c r="G1418" s="242"/>
      <c r="H1418" s="243"/>
      <c r="I1418" s="237"/>
      <c r="J1418" s="244"/>
      <c r="K1418" s="237"/>
      <c r="M1418" s="238" t="s">
        <v>492</v>
      </c>
      <c r="O1418" s="226"/>
    </row>
    <row r="1419" spans="1:80">
      <c r="A1419" s="235"/>
      <c r="B1419" s="239"/>
      <c r="C1419" s="635" t="s">
        <v>1625</v>
      </c>
      <c r="D1419" s="636"/>
      <c r="E1419" s="240">
        <v>170.1216</v>
      </c>
      <c r="F1419" s="241"/>
      <c r="G1419" s="242"/>
      <c r="H1419" s="243"/>
      <c r="I1419" s="237"/>
      <c r="J1419" s="244"/>
      <c r="K1419" s="237"/>
      <c r="M1419" s="238" t="s">
        <v>1625</v>
      </c>
      <c r="O1419" s="226"/>
    </row>
    <row r="1420" spans="1:80">
      <c r="A1420" s="227">
        <v>384</v>
      </c>
      <c r="B1420" s="228" t="s">
        <v>2577</v>
      </c>
      <c r="C1420" s="229" t="s">
        <v>1626</v>
      </c>
      <c r="D1420" s="230" t="s">
        <v>71</v>
      </c>
      <c r="E1420" s="231">
        <v>1</v>
      </c>
      <c r="F1420" s="231"/>
      <c r="G1420" s="232">
        <f>E1420*F1420</f>
        <v>0</v>
      </c>
      <c r="H1420" s="233">
        <v>0</v>
      </c>
      <c r="I1420" s="234">
        <f>E1420*H1420</f>
        <v>0</v>
      </c>
      <c r="J1420" s="233"/>
      <c r="K1420" s="234">
        <f>E1420*J1420</f>
        <v>0</v>
      </c>
      <c r="O1420" s="226">
        <v>2</v>
      </c>
      <c r="AA1420" s="199">
        <v>7</v>
      </c>
      <c r="AB1420" s="199">
        <v>1002</v>
      </c>
      <c r="AC1420" s="199">
        <v>5</v>
      </c>
      <c r="AZ1420" s="199">
        <v>2</v>
      </c>
      <c r="BA1420" s="199">
        <f>IF(AZ1420=1,G1420,0)</f>
        <v>0</v>
      </c>
      <c r="BB1420" s="199">
        <f>IF(AZ1420=2,G1420,0)</f>
        <v>0</v>
      </c>
      <c r="BC1420" s="199">
        <f>IF(AZ1420=3,G1420,0)</f>
        <v>0</v>
      </c>
      <c r="BD1420" s="199">
        <f>IF(AZ1420=4,G1420,0)</f>
        <v>0</v>
      </c>
      <c r="BE1420" s="199">
        <f>IF(AZ1420=5,G1420,0)</f>
        <v>0</v>
      </c>
      <c r="CA1420" s="226">
        <v>7</v>
      </c>
      <c r="CB1420" s="226">
        <v>1002</v>
      </c>
    </row>
    <row r="1421" spans="1:80">
      <c r="A1421" s="245"/>
      <c r="B1421" s="246" t="s">
        <v>1436</v>
      </c>
      <c r="C1421" s="247" t="s">
        <v>1607</v>
      </c>
      <c r="D1421" s="248"/>
      <c r="E1421" s="249"/>
      <c r="F1421" s="250"/>
      <c r="G1421" s="251">
        <f>SUM(G1404:G1420)</f>
        <v>0</v>
      </c>
      <c r="H1421" s="252"/>
      <c r="I1421" s="253">
        <f>SUM(I1404:I1420)</f>
        <v>0.62203714600000004</v>
      </c>
      <c r="J1421" s="252"/>
      <c r="K1421" s="253">
        <f>SUM(K1404:K1420)</f>
        <v>0</v>
      </c>
      <c r="O1421" s="226">
        <v>4</v>
      </c>
      <c r="BA1421" s="254">
        <f>SUM(BA1404:BA1420)</f>
        <v>0</v>
      </c>
      <c r="BB1421" s="254">
        <f>SUM(BB1404:BB1420)</f>
        <v>0</v>
      </c>
      <c r="BC1421" s="254">
        <f>SUM(BC1404:BC1420)</f>
        <v>0</v>
      </c>
      <c r="BD1421" s="254">
        <f>SUM(BD1404:BD1420)</f>
        <v>0</v>
      </c>
      <c r="BE1421" s="254">
        <f>SUM(BE1404:BE1420)</f>
        <v>0</v>
      </c>
    </row>
    <row r="1422" spans="1:80">
      <c r="A1422" s="216" t="s">
        <v>1433</v>
      </c>
      <c r="B1422" s="217" t="s">
        <v>1627</v>
      </c>
      <c r="C1422" s="218" t="s">
        <v>1628</v>
      </c>
      <c r="D1422" s="219"/>
      <c r="E1422" s="220"/>
      <c r="F1422" s="220"/>
      <c r="G1422" s="221"/>
      <c r="H1422" s="222"/>
      <c r="I1422" s="223"/>
      <c r="J1422" s="224"/>
      <c r="K1422" s="225"/>
      <c r="O1422" s="226">
        <v>1</v>
      </c>
    </row>
    <row r="1423" spans="1:80" ht="22.5">
      <c r="A1423" s="227">
        <v>385</v>
      </c>
      <c r="B1423" s="228" t="s">
        <v>1630</v>
      </c>
      <c r="C1423" s="229" t="s">
        <v>1631</v>
      </c>
      <c r="D1423" s="230" t="s">
        <v>1492</v>
      </c>
      <c r="E1423" s="231">
        <v>27.026199999999999</v>
      </c>
      <c r="F1423" s="231"/>
      <c r="G1423" s="232">
        <f>E1423*F1423</f>
        <v>0</v>
      </c>
      <c r="H1423" s="233">
        <v>1.47E-3</v>
      </c>
      <c r="I1423" s="234">
        <f>E1423*H1423</f>
        <v>3.9728513999999999E-2</v>
      </c>
      <c r="J1423" s="233">
        <v>0</v>
      </c>
      <c r="K1423" s="234">
        <f>E1423*J1423</f>
        <v>0</v>
      </c>
      <c r="O1423" s="226">
        <v>2</v>
      </c>
      <c r="AA1423" s="199">
        <v>1</v>
      </c>
      <c r="AB1423" s="199">
        <v>7</v>
      </c>
      <c r="AC1423" s="199">
        <v>7</v>
      </c>
      <c r="AZ1423" s="199">
        <v>2</v>
      </c>
      <c r="BA1423" s="199">
        <f>IF(AZ1423=1,G1423,0)</f>
        <v>0</v>
      </c>
      <c r="BB1423" s="199">
        <f>IF(AZ1423=2,G1423,0)</f>
        <v>0</v>
      </c>
      <c r="BC1423" s="199">
        <f>IF(AZ1423=3,G1423,0)</f>
        <v>0</v>
      </c>
      <c r="BD1423" s="199">
        <f>IF(AZ1423=4,G1423,0)</f>
        <v>0</v>
      </c>
      <c r="BE1423" s="199">
        <f>IF(AZ1423=5,G1423,0)</f>
        <v>0</v>
      </c>
      <c r="CA1423" s="226">
        <v>1</v>
      </c>
      <c r="CB1423" s="226">
        <v>7</v>
      </c>
    </row>
    <row r="1424" spans="1:80">
      <c r="A1424" s="235"/>
      <c r="B1424" s="239"/>
      <c r="C1424" s="635" t="s">
        <v>295</v>
      </c>
      <c r="D1424" s="636"/>
      <c r="E1424" s="240">
        <v>0</v>
      </c>
      <c r="F1424" s="241"/>
      <c r="G1424" s="242"/>
      <c r="H1424" s="243"/>
      <c r="I1424" s="237"/>
      <c r="J1424" s="244"/>
      <c r="K1424" s="237"/>
      <c r="M1424" s="238" t="s">
        <v>295</v>
      </c>
      <c r="O1424" s="226"/>
    </row>
    <row r="1425" spans="1:80" ht="22.5">
      <c r="A1425" s="235"/>
      <c r="B1425" s="239"/>
      <c r="C1425" s="635" t="s">
        <v>1632</v>
      </c>
      <c r="D1425" s="636"/>
      <c r="E1425" s="240">
        <v>11.3355</v>
      </c>
      <c r="F1425" s="241"/>
      <c r="G1425" s="242"/>
      <c r="H1425" s="243"/>
      <c r="I1425" s="237"/>
      <c r="J1425" s="244"/>
      <c r="K1425" s="237"/>
      <c r="M1425" s="238" t="s">
        <v>1632</v>
      </c>
      <c r="O1425" s="226"/>
    </row>
    <row r="1426" spans="1:80" ht="22.5">
      <c r="A1426" s="235"/>
      <c r="B1426" s="239"/>
      <c r="C1426" s="635" t="s">
        <v>1633</v>
      </c>
      <c r="D1426" s="636"/>
      <c r="E1426" s="240">
        <v>7.8262</v>
      </c>
      <c r="F1426" s="241"/>
      <c r="G1426" s="242"/>
      <c r="H1426" s="243"/>
      <c r="I1426" s="237"/>
      <c r="J1426" s="244"/>
      <c r="K1426" s="237"/>
      <c r="M1426" s="238" t="s">
        <v>1633</v>
      </c>
      <c r="O1426" s="226"/>
    </row>
    <row r="1427" spans="1:80" ht="22.5">
      <c r="A1427" s="235"/>
      <c r="B1427" s="239"/>
      <c r="C1427" s="635" t="s">
        <v>1634</v>
      </c>
      <c r="D1427" s="636"/>
      <c r="E1427" s="240">
        <v>7.8644999999999996</v>
      </c>
      <c r="F1427" s="241"/>
      <c r="G1427" s="242"/>
      <c r="H1427" s="243"/>
      <c r="I1427" s="237"/>
      <c r="J1427" s="244"/>
      <c r="K1427" s="237"/>
      <c r="M1427" s="238" t="s">
        <v>1634</v>
      </c>
      <c r="O1427" s="226"/>
    </row>
    <row r="1428" spans="1:80" ht="22.5">
      <c r="A1428" s="227">
        <v>386</v>
      </c>
      <c r="B1428" s="228" t="s">
        <v>1630</v>
      </c>
      <c r="C1428" s="229" t="s">
        <v>1635</v>
      </c>
      <c r="D1428" s="230" t="s">
        <v>1492</v>
      </c>
      <c r="E1428" s="231">
        <v>14.164999999999999</v>
      </c>
      <c r="F1428" s="231"/>
      <c r="G1428" s="232">
        <f>E1428*F1428</f>
        <v>0</v>
      </c>
      <c r="H1428" s="233">
        <v>1.47E-3</v>
      </c>
      <c r="I1428" s="234">
        <f>E1428*H1428</f>
        <v>2.0822549999999999E-2</v>
      </c>
      <c r="J1428" s="233"/>
      <c r="K1428" s="234">
        <f>E1428*J1428</f>
        <v>0</v>
      </c>
      <c r="O1428" s="226">
        <v>2</v>
      </c>
      <c r="AA1428" s="199">
        <v>12</v>
      </c>
      <c r="AB1428" s="199">
        <v>0</v>
      </c>
      <c r="AC1428" s="199">
        <v>393</v>
      </c>
      <c r="AZ1428" s="199">
        <v>2</v>
      </c>
      <c r="BA1428" s="199">
        <f>IF(AZ1428=1,G1428,0)</f>
        <v>0</v>
      </c>
      <c r="BB1428" s="199">
        <f>IF(AZ1428=2,G1428,0)</f>
        <v>0</v>
      </c>
      <c r="BC1428" s="199">
        <f>IF(AZ1428=3,G1428,0)</f>
        <v>0</v>
      </c>
      <c r="BD1428" s="199">
        <f>IF(AZ1428=4,G1428,0)</f>
        <v>0</v>
      </c>
      <c r="BE1428" s="199">
        <f>IF(AZ1428=5,G1428,0)</f>
        <v>0</v>
      </c>
      <c r="CA1428" s="226">
        <v>12</v>
      </c>
      <c r="CB1428" s="226">
        <v>0</v>
      </c>
    </row>
    <row r="1429" spans="1:80">
      <c r="A1429" s="235"/>
      <c r="B1429" s="239"/>
      <c r="C1429" s="635" t="s">
        <v>295</v>
      </c>
      <c r="D1429" s="636"/>
      <c r="E1429" s="240">
        <v>0</v>
      </c>
      <c r="F1429" s="241"/>
      <c r="G1429" s="242"/>
      <c r="H1429" s="243"/>
      <c r="I1429" s="237"/>
      <c r="J1429" s="244"/>
      <c r="K1429" s="237"/>
      <c r="M1429" s="238" t="s">
        <v>295</v>
      </c>
      <c r="O1429" s="226"/>
    </row>
    <row r="1430" spans="1:80" ht="22.5">
      <c r="A1430" s="235"/>
      <c r="B1430" s="239"/>
      <c r="C1430" s="635" t="s">
        <v>1636</v>
      </c>
      <c r="D1430" s="636"/>
      <c r="E1430" s="240">
        <v>14.164999999999999</v>
      </c>
      <c r="F1430" s="241"/>
      <c r="G1430" s="242"/>
      <c r="H1430" s="243"/>
      <c r="I1430" s="237"/>
      <c r="J1430" s="244"/>
      <c r="K1430" s="237"/>
      <c r="M1430" s="238" t="s">
        <v>1636</v>
      </c>
      <c r="O1430" s="226"/>
    </row>
    <row r="1431" spans="1:80">
      <c r="A1431" s="227">
        <v>387</v>
      </c>
      <c r="B1431" s="228" t="s">
        <v>2577</v>
      </c>
      <c r="C1431" s="229" t="s">
        <v>1637</v>
      </c>
      <c r="D1431" s="230" t="s">
        <v>71</v>
      </c>
      <c r="E1431" s="231">
        <v>1</v>
      </c>
      <c r="F1431" s="231"/>
      <c r="G1431" s="232">
        <f>E1431*F1431</f>
        <v>0</v>
      </c>
      <c r="H1431" s="233">
        <v>0</v>
      </c>
      <c r="I1431" s="234">
        <f>E1431*H1431</f>
        <v>0</v>
      </c>
      <c r="J1431" s="233"/>
      <c r="K1431" s="234">
        <f>E1431*J1431</f>
        <v>0</v>
      </c>
      <c r="O1431" s="226">
        <v>2</v>
      </c>
      <c r="AA1431" s="199">
        <v>7</v>
      </c>
      <c r="AB1431" s="199">
        <v>1002</v>
      </c>
      <c r="AC1431" s="199">
        <v>5</v>
      </c>
      <c r="AZ1431" s="199">
        <v>2</v>
      </c>
      <c r="BA1431" s="199">
        <f>IF(AZ1431=1,G1431,0)</f>
        <v>0</v>
      </c>
      <c r="BB1431" s="199">
        <f>IF(AZ1431=2,G1431,0)</f>
        <v>0</v>
      </c>
      <c r="BC1431" s="199">
        <f>IF(AZ1431=3,G1431,0)</f>
        <v>0</v>
      </c>
      <c r="BD1431" s="199">
        <f>IF(AZ1431=4,G1431,0)</f>
        <v>0</v>
      </c>
      <c r="BE1431" s="199">
        <f>IF(AZ1431=5,G1431,0)</f>
        <v>0</v>
      </c>
      <c r="CA1431" s="226">
        <v>7</v>
      </c>
      <c r="CB1431" s="226">
        <v>1002</v>
      </c>
    </row>
    <row r="1432" spans="1:80">
      <c r="A1432" s="245"/>
      <c r="B1432" s="246" t="s">
        <v>1436</v>
      </c>
      <c r="C1432" s="247" t="s">
        <v>1629</v>
      </c>
      <c r="D1432" s="248"/>
      <c r="E1432" s="249"/>
      <c r="F1432" s="250"/>
      <c r="G1432" s="251">
        <f>SUM(G1422:G1431)</f>
        <v>0</v>
      </c>
      <c r="H1432" s="252"/>
      <c r="I1432" s="253">
        <f>SUM(I1422:I1431)</f>
        <v>6.0551064000000002E-2</v>
      </c>
      <c r="J1432" s="252"/>
      <c r="K1432" s="253">
        <f>SUM(K1422:K1431)</f>
        <v>0</v>
      </c>
      <c r="O1432" s="226">
        <v>4</v>
      </c>
      <c r="BA1432" s="254">
        <f>SUM(BA1422:BA1431)</f>
        <v>0</v>
      </c>
      <c r="BB1432" s="254">
        <f>SUM(BB1422:BB1431)</f>
        <v>0</v>
      </c>
      <c r="BC1432" s="254">
        <f>SUM(BC1422:BC1431)</f>
        <v>0</v>
      </c>
      <c r="BD1432" s="254">
        <f>SUM(BD1422:BD1431)</f>
        <v>0</v>
      </c>
      <c r="BE1432" s="254">
        <f>SUM(BE1422:BE1431)</f>
        <v>0</v>
      </c>
    </row>
    <row r="1433" spans="1:80">
      <c r="A1433" s="216" t="s">
        <v>1433</v>
      </c>
      <c r="B1433" s="217" t="s">
        <v>1638</v>
      </c>
      <c r="C1433" s="218" t="s">
        <v>1639</v>
      </c>
      <c r="D1433" s="219"/>
      <c r="E1433" s="220"/>
      <c r="F1433" s="220"/>
      <c r="G1433" s="221"/>
      <c r="H1433" s="222"/>
      <c r="I1433" s="223"/>
      <c r="J1433" s="224"/>
      <c r="K1433" s="225"/>
      <c r="O1433" s="226">
        <v>1</v>
      </c>
    </row>
    <row r="1434" spans="1:80" ht="22.5">
      <c r="A1434" s="227">
        <v>388</v>
      </c>
      <c r="B1434" s="228" t="s">
        <v>1641</v>
      </c>
      <c r="C1434" s="229" t="s">
        <v>1642</v>
      </c>
      <c r="D1434" s="230" t="s">
        <v>1492</v>
      </c>
      <c r="E1434" s="231">
        <v>297.80070000000001</v>
      </c>
      <c r="F1434" s="231"/>
      <c r="G1434" s="232">
        <f>E1434*F1434</f>
        <v>0</v>
      </c>
      <c r="H1434" s="233">
        <v>1.1E-4</v>
      </c>
      <c r="I1434" s="234">
        <f>E1434*H1434</f>
        <v>3.2758077000000003E-2</v>
      </c>
      <c r="J1434" s="233">
        <v>0</v>
      </c>
      <c r="K1434" s="234">
        <f>E1434*J1434</f>
        <v>0</v>
      </c>
      <c r="O1434" s="226">
        <v>2</v>
      </c>
      <c r="AA1434" s="199">
        <v>1</v>
      </c>
      <c r="AB1434" s="199">
        <v>7</v>
      </c>
      <c r="AC1434" s="199">
        <v>7</v>
      </c>
      <c r="AZ1434" s="199">
        <v>2</v>
      </c>
      <c r="BA1434" s="199">
        <f>IF(AZ1434=1,G1434,0)</f>
        <v>0</v>
      </c>
      <c r="BB1434" s="199">
        <f>IF(AZ1434=2,G1434,0)</f>
        <v>0</v>
      </c>
      <c r="BC1434" s="199">
        <f>IF(AZ1434=3,G1434,0)</f>
        <v>0</v>
      </c>
      <c r="BD1434" s="199">
        <f>IF(AZ1434=4,G1434,0)</f>
        <v>0</v>
      </c>
      <c r="BE1434" s="199">
        <f>IF(AZ1434=5,G1434,0)</f>
        <v>0</v>
      </c>
      <c r="CA1434" s="226">
        <v>1</v>
      </c>
      <c r="CB1434" s="226">
        <v>7</v>
      </c>
    </row>
    <row r="1435" spans="1:80">
      <c r="A1435" s="235"/>
      <c r="B1435" s="239"/>
      <c r="C1435" s="635" t="s">
        <v>1643</v>
      </c>
      <c r="D1435" s="636"/>
      <c r="E1435" s="240">
        <v>297.80070000000001</v>
      </c>
      <c r="F1435" s="241"/>
      <c r="G1435" s="242"/>
      <c r="H1435" s="243"/>
      <c r="I1435" s="237"/>
      <c r="J1435" s="244"/>
      <c r="K1435" s="237"/>
      <c r="M1435" s="265">
        <v>2978007</v>
      </c>
      <c r="O1435" s="226"/>
    </row>
    <row r="1436" spans="1:80" ht="22.5">
      <c r="A1436" s="227">
        <v>389</v>
      </c>
      <c r="B1436" s="228" t="s">
        <v>1644</v>
      </c>
      <c r="C1436" s="229" t="s">
        <v>1645</v>
      </c>
      <c r="D1436" s="230" t="s">
        <v>1492</v>
      </c>
      <c r="E1436" s="231">
        <v>297.80070000000001</v>
      </c>
      <c r="F1436" s="231"/>
      <c r="G1436" s="232">
        <f>E1436*F1436</f>
        <v>0</v>
      </c>
      <c r="H1436" s="233">
        <v>5.0400000000000002E-3</v>
      </c>
      <c r="I1436" s="234">
        <f>E1436*H1436</f>
        <v>1.5009155280000002</v>
      </c>
      <c r="J1436" s="233">
        <v>0</v>
      </c>
      <c r="K1436" s="234">
        <f>E1436*J1436</f>
        <v>0</v>
      </c>
      <c r="O1436" s="226">
        <v>2</v>
      </c>
      <c r="AA1436" s="199">
        <v>1</v>
      </c>
      <c r="AB1436" s="199">
        <v>7</v>
      </c>
      <c r="AC1436" s="199">
        <v>7</v>
      </c>
      <c r="AZ1436" s="199">
        <v>2</v>
      </c>
      <c r="BA1436" s="199">
        <f>IF(AZ1436=1,G1436,0)</f>
        <v>0</v>
      </c>
      <c r="BB1436" s="199">
        <f>IF(AZ1436=2,G1436,0)</f>
        <v>0</v>
      </c>
      <c r="BC1436" s="199">
        <f>IF(AZ1436=3,G1436,0)</f>
        <v>0</v>
      </c>
      <c r="BD1436" s="199">
        <f>IF(AZ1436=4,G1436,0)</f>
        <v>0</v>
      </c>
      <c r="BE1436" s="199">
        <f>IF(AZ1436=5,G1436,0)</f>
        <v>0</v>
      </c>
      <c r="CA1436" s="226">
        <v>1</v>
      </c>
      <c r="CB1436" s="226">
        <v>7</v>
      </c>
    </row>
    <row r="1437" spans="1:80">
      <c r="A1437" s="235"/>
      <c r="B1437" s="239"/>
      <c r="C1437" s="635" t="s">
        <v>295</v>
      </c>
      <c r="D1437" s="636"/>
      <c r="E1437" s="240">
        <v>0</v>
      </c>
      <c r="F1437" s="241"/>
      <c r="G1437" s="242"/>
      <c r="H1437" s="243"/>
      <c r="I1437" s="237"/>
      <c r="J1437" s="244"/>
      <c r="K1437" s="237"/>
      <c r="M1437" s="238" t="s">
        <v>295</v>
      </c>
      <c r="O1437" s="226"/>
    </row>
    <row r="1438" spans="1:80">
      <c r="A1438" s="235"/>
      <c r="B1438" s="239"/>
      <c r="C1438" s="635" t="s">
        <v>1646</v>
      </c>
      <c r="D1438" s="636"/>
      <c r="E1438" s="240">
        <v>10.65</v>
      </c>
      <c r="F1438" s="241"/>
      <c r="G1438" s="242"/>
      <c r="H1438" s="243"/>
      <c r="I1438" s="237"/>
      <c r="J1438" s="244"/>
      <c r="K1438" s="237"/>
      <c r="M1438" s="238" t="s">
        <v>1646</v>
      </c>
      <c r="O1438" s="226"/>
    </row>
    <row r="1439" spans="1:80">
      <c r="A1439" s="235"/>
      <c r="B1439" s="239"/>
      <c r="C1439" s="635" t="s">
        <v>1647</v>
      </c>
      <c r="D1439" s="636"/>
      <c r="E1439" s="240">
        <v>13.327500000000001</v>
      </c>
      <c r="F1439" s="241"/>
      <c r="G1439" s="242"/>
      <c r="H1439" s="243"/>
      <c r="I1439" s="237"/>
      <c r="J1439" s="244"/>
      <c r="K1439" s="237"/>
      <c r="M1439" s="238" t="s">
        <v>1647</v>
      </c>
      <c r="O1439" s="226"/>
    </row>
    <row r="1440" spans="1:80">
      <c r="A1440" s="235"/>
      <c r="B1440" s="239"/>
      <c r="C1440" s="635" t="s">
        <v>1648</v>
      </c>
      <c r="D1440" s="636"/>
      <c r="E1440" s="240">
        <v>5.8650000000000002</v>
      </c>
      <c r="F1440" s="241"/>
      <c r="G1440" s="242"/>
      <c r="H1440" s="243"/>
      <c r="I1440" s="237"/>
      <c r="J1440" s="244"/>
      <c r="K1440" s="237"/>
      <c r="M1440" s="238" t="s">
        <v>1648</v>
      </c>
      <c r="O1440" s="226"/>
    </row>
    <row r="1441" spans="1:15">
      <c r="A1441" s="235"/>
      <c r="B1441" s="239"/>
      <c r="C1441" s="635" t="s">
        <v>492</v>
      </c>
      <c r="D1441" s="636"/>
      <c r="E1441" s="240">
        <v>0</v>
      </c>
      <c r="F1441" s="241"/>
      <c r="G1441" s="242"/>
      <c r="H1441" s="243"/>
      <c r="I1441" s="237"/>
      <c r="J1441" s="244"/>
      <c r="K1441" s="237"/>
      <c r="M1441" s="238" t="s">
        <v>492</v>
      </c>
      <c r="O1441" s="226"/>
    </row>
    <row r="1442" spans="1:15" ht="22.5">
      <c r="A1442" s="235"/>
      <c r="B1442" s="239"/>
      <c r="C1442" s="635" t="s">
        <v>1649</v>
      </c>
      <c r="D1442" s="636"/>
      <c r="E1442" s="240">
        <v>39.201000000000001</v>
      </c>
      <c r="F1442" s="241"/>
      <c r="G1442" s="242"/>
      <c r="H1442" s="243"/>
      <c r="I1442" s="237"/>
      <c r="J1442" s="244"/>
      <c r="K1442" s="237"/>
      <c r="M1442" s="238" t="s">
        <v>1649</v>
      </c>
      <c r="O1442" s="226"/>
    </row>
    <row r="1443" spans="1:15">
      <c r="A1443" s="235"/>
      <c r="B1443" s="239"/>
      <c r="C1443" s="635" t="s">
        <v>1650</v>
      </c>
      <c r="D1443" s="636"/>
      <c r="E1443" s="240">
        <v>1.2024999999999999</v>
      </c>
      <c r="F1443" s="241"/>
      <c r="G1443" s="242"/>
      <c r="H1443" s="243"/>
      <c r="I1443" s="237"/>
      <c r="J1443" s="244"/>
      <c r="K1443" s="237"/>
      <c r="M1443" s="238" t="s">
        <v>1650</v>
      </c>
      <c r="O1443" s="226"/>
    </row>
    <row r="1444" spans="1:15">
      <c r="A1444" s="235"/>
      <c r="B1444" s="239"/>
      <c r="C1444" s="635" t="s">
        <v>1651</v>
      </c>
      <c r="D1444" s="636"/>
      <c r="E1444" s="240">
        <v>15.595000000000001</v>
      </c>
      <c r="F1444" s="241"/>
      <c r="G1444" s="242"/>
      <c r="H1444" s="243"/>
      <c r="I1444" s="237"/>
      <c r="J1444" s="244"/>
      <c r="K1444" s="237"/>
      <c r="M1444" s="238" t="s">
        <v>1651</v>
      </c>
      <c r="O1444" s="226"/>
    </row>
    <row r="1445" spans="1:15">
      <c r="A1445" s="235"/>
      <c r="B1445" s="239"/>
      <c r="C1445" s="635" t="s">
        <v>1652</v>
      </c>
      <c r="D1445" s="636"/>
      <c r="E1445" s="240">
        <v>21.49</v>
      </c>
      <c r="F1445" s="241"/>
      <c r="G1445" s="242"/>
      <c r="H1445" s="243"/>
      <c r="I1445" s="237"/>
      <c r="J1445" s="244"/>
      <c r="K1445" s="237"/>
      <c r="M1445" s="238" t="s">
        <v>1652</v>
      </c>
      <c r="O1445" s="226"/>
    </row>
    <row r="1446" spans="1:15">
      <c r="A1446" s="235"/>
      <c r="B1446" s="239"/>
      <c r="C1446" s="635" t="s">
        <v>1653</v>
      </c>
      <c r="D1446" s="636"/>
      <c r="E1446" s="240">
        <v>11.83</v>
      </c>
      <c r="F1446" s="241"/>
      <c r="G1446" s="242"/>
      <c r="H1446" s="243"/>
      <c r="I1446" s="237"/>
      <c r="J1446" s="244"/>
      <c r="K1446" s="237"/>
      <c r="M1446" s="238" t="s">
        <v>1653</v>
      </c>
      <c r="O1446" s="226"/>
    </row>
    <row r="1447" spans="1:15">
      <c r="A1447" s="235"/>
      <c r="B1447" s="239"/>
      <c r="C1447" s="635" t="s">
        <v>1654</v>
      </c>
      <c r="D1447" s="636"/>
      <c r="E1447" s="240">
        <v>15.595000000000001</v>
      </c>
      <c r="F1447" s="241"/>
      <c r="G1447" s="242"/>
      <c r="H1447" s="243"/>
      <c r="I1447" s="237"/>
      <c r="J1447" s="244"/>
      <c r="K1447" s="237"/>
      <c r="M1447" s="238" t="s">
        <v>1654</v>
      </c>
      <c r="O1447" s="226"/>
    </row>
    <row r="1448" spans="1:15">
      <c r="A1448" s="235"/>
      <c r="B1448" s="239"/>
      <c r="C1448" s="635" t="s">
        <v>1655</v>
      </c>
      <c r="D1448" s="636"/>
      <c r="E1448" s="240">
        <v>25.27</v>
      </c>
      <c r="F1448" s="241"/>
      <c r="G1448" s="242"/>
      <c r="H1448" s="243"/>
      <c r="I1448" s="237"/>
      <c r="J1448" s="244"/>
      <c r="K1448" s="237"/>
      <c r="M1448" s="238" t="s">
        <v>1655</v>
      </c>
      <c r="O1448" s="226"/>
    </row>
    <row r="1449" spans="1:15">
      <c r="A1449" s="235"/>
      <c r="B1449" s="239"/>
      <c r="C1449" s="635" t="s">
        <v>1656</v>
      </c>
      <c r="D1449" s="636"/>
      <c r="E1449" s="240">
        <v>11.746</v>
      </c>
      <c r="F1449" s="241"/>
      <c r="G1449" s="242"/>
      <c r="H1449" s="243"/>
      <c r="I1449" s="237"/>
      <c r="J1449" s="244"/>
      <c r="K1449" s="237"/>
      <c r="M1449" s="238" t="s">
        <v>1656</v>
      </c>
      <c r="O1449" s="226"/>
    </row>
    <row r="1450" spans="1:15" ht="22.5">
      <c r="A1450" s="235"/>
      <c r="B1450" s="239"/>
      <c r="C1450" s="635" t="s">
        <v>1657</v>
      </c>
      <c r="D1450" s="636"/>
      <c r="E1450" s="240">
        <v>40.652500000000003</v>
      </c>
      <c r="F1450" s="241"/>
      <c r="G1450" s="242"/>
      <c r="H1450" s="243"/>
      <c r="I1450" s="237"/>
      <c r="J1450" s="244"/>
      <c r="K1450" s="237"/>
      <c r="M1450" s="238" t="s">
        <v>1657</v>
      </c>
      <c r="O1450" s="226"/>
    </row>
    <row r="1451" spans="1:15">
      <c r="A1451" s="235"/>
      <c r="B1451" s="239"/>
      <c r="C1451" s="635" t="s">
        <v>1658</v>
      </c>
      <c r="D1451" s="636"/>
      <c r="E1451" s="240">
        <v>0.79500000000000004</v>
      </c>
      <c r="F1451" s="241"/>
      <c r="G1451" s="242"/>
      <c r="H1451" s="243"/>
      <c r="I1451" s="237"/>
      <c r="J1451" s="244"/>
      <c r="K1451" s="237"/>
      <c r="M1451" s="238" t="s">
        <v>1658</v>
      </c>
      <c r="O1451" s="226"/>
    </row>
    <row r="1452" spans="1:15">
      <c r="A1452" s="235"/>
      <c r="B1452" s="239"/>
      <c r="C1452" s="635" t="s">
        <v>1659</v>
      </c>
      <c r="D1452" s="636"/>
      <c r="E1452" s="240">
        <v>10.71</v>
      </c>
      <c r="F1452" s="241"/>
      <c r="G1452" s="242"/>
      <c r="H1452" s="243"/>
      <c r="I1452" s="237"/>
      <c r="J1452" s="244"/>
      <c r="K1452" s="237"/>
      <c r="M1452" s="238" t="s">
        <v>1659</v>
      </c>
      <c r="O1452" s="226"/>
    </row>
    <row r="1453" spans="1:15">
      <c r="A1453" s="235"/>
      <c r="B1453" s="239"/>
      <c r="C1453" s="635" t="s">
        <v>1660</v>
      </c>
      <c r="D1453" s="636"/>
      <c r="E1453" s="240">
        <v>8.68</v>
      </c>
      <c r="F1453" s="241"/>
      <c r="G1453" s="242"/>
      <c r="H1453" s="243"/>
      <c r="I1453" s="237"/>
      <c r="J1453" s="244"/>
      <c r="K1453" s="237"/>
      <c r="M1453" s="238" t="s">
        <v>1660</v>
      </c>
      <c r="O1453" s="226"/>
    </row>
    <row r="1454" spans="1:15">
      <c r="A1454" s="235"/>
      <c r="B1454" s="239"/>
      <c r="C1454" s="635" t="s">
        <v>1661</v>
      </c>
      <c r="D1454" s="636"/>
      <c r="E1454" s="240">
        <v>8.68</v>
      </c>
      <c r="F1454" s="241"/>
      <c r="G1454" s="242"/>
      <c r="H1454" s="243"/>
      <c r="I1454" s="237"/>
      <c r="J1454" s="244"/>
      <c r="K1454" s="237"/>
      <c r="M1454" s="238" t="s">
        <v>1661</v>
      </c>
      <c r="O1454" s="226"/>
    </row>
    <row r="1455" spans="1:15">
      <c r="A1455" s="235"/>
      <c r="B1455" s="239"/>
      <c r="C1455" s="635" t="s">
        <v>1662</v>
      </c>
      <c r="D1455" s="636"/>
      <c r="E1455" s="240">
        <v>12.914999999999999</v>
      </c>
      <c r="F1455" s="241"/>
      <c r="G1455" s="242"/>
      <c r="H1455" s="243"/>
      <c r="I1455" s="237"/>
      <c r="J1455" s="244"/>
      <c r="K1455" s="237"/>
      <c r="M1455" s="238" t="s">
        <v>1662</v>
      </c>
      <c r="O1455" s="226"/>
    </row>
    <row r="1456" spans="1:15" ht="22.5">
      <c r="A1456" s="235"/>
      <c r="B1456" s="239"/>
      <c r="C1456" s="635" t="s">
        <v>1663</v>
      </c>
      <c r="D1456" s="636"/>
      <c r="E1456" s="240">
        <v>42.442500000000003</v>
      </c>
      <c r="F1456" s="241"/>
      <c r="G1456" s="242"/>
      <c r="H1456" s="243"/>
      <c r="I1456" s="237"/>
      <c r="J1456" s="244"/>
      <c r="K1456" s="237"/>
      <c r="M1456" s="238" t="s">
        <v>1663</v>
      </c>
      <c r="O1456" s="226"/>
    </row>
    <row r="1457" spans="1:80">
      <c r="A1457" s="235"/>
      <c r="B1457" s="239"/>
      <c r="C1457" s="635" t="s">
        <v>1664</v>
      </c>
      <c r="D1457" s="636"/>
      <c r="E1457" s="240">
        <v>1.1537999999999999</v>
      </c>
      <c r="F1457" s="241"/>
      <c r="G1457" s="242"/>
      <c r="H1457" s="243"/>
      <c r="I1457" s="237"/>
      <c r="J1457" s="244"/>
      <c r="K1457" s="237"/>
      <c r="M1457" s="238" t="s">
        <v>1664</v>
      </c>
      <c r="O1457" s="226"/>
    </row>
    <row r="1458" spans="1:80">
      <c r="A1458" s="227">
        <v>390</v>
      </c>
      <c r="B1458" s="228" t="s">
        <v>1665</v>
      </c>
      <c r="C1458" s="229" t="s">
        <v>1666</v>
      </c>
      <c r="D1458" s="230" t="s">
        <v>1522</v>
      </c>
      <c r="E1458" s="231">
        <v>155.66499999999999</v>
      </c>
      <c r="F1458" s="231"/>
      <c r="G1458" s="232">
        <f>E1458*F1458</f>
        <v>0</v>
      </c>
      <c r="H1458" s="233">
        <v>0</v>
      </c>
      <c r="I1458" s="234">
        <f>E1458*H1458</f>
        <v>0</v>
      </c>
      <c r="J1458" s="233">
        <v>0</v>
      </c>
      <c r="K1458" s="234">
        <f>E1458*J1458</f>
        <v>0</v>
      </c>
      <c r="O1458" s="226">
        <v>2</v>
      </c>
      <c r="AA1458" s="199">
        <v>1</v>
      </c>
      <c r="AB1458" s="199">
        <v>7</v>
      </c>
      <c r="AC1458" s="199">
        <v>7</v>
      </c>
      <c r="AZ1458" s="199">
        <v>2</v>
      </c>
      <c r="BA1458" s="199">
        <f>IF(AZ1458=1,G1458,0)</f>
        <v>0</v>
      </c>
      <c r="BB1458" s="199">
        <f>IF(AZ1458=2,G1458,0)</f>
        <v>0</v>
      </c>
      <c r="BC1458" s="199">
        <f>IF(AZ1458=3,G1458,0)</f>
        <v>0</v>
      </c>
      <c r="BD1458" s="199">
        <f>IF(AZ1458=4,G1458,0)</f>
        <v>0</v>
      </c>
      <c r="BE1458" s="199">
        <f>IF(AZ1458=5,G1458,0)</f>
        <v>0</v>
      </c>
      <c r="CA1458" s="226">
        <v>1</v>
      </c>
      <c r="CB1458" s="226">
        <v>7</v>
      </c>
    </row>
    <row r="1459" spans="1:80">
      <c r="A1459" s="235"/>
      <c r="B1459" s="239"/>
      <c r="C1459" s="635" t="s">
        <v>295</v>
      </c>
      <c r="D1459" s="636"/>
      <c r="E1459" s="240">
        <v>0</v>
      </c>
      <c r="F1459" s="241"/>
      <c r="G1459" s="242"/>
      <c r="H1459" s="243"/>
      <c r="I1459" s="237"/>
      <c r="J1459" s="244"/>
      <c r="K1459" s="237"/>
      <c r="M1459" s="238" t="s">
        <v>295</v>
      </c>
      <c r="O1459" s="226"/>
    </row>
    <row r="1460" spans="1:80">
      <c r="A1460" s="235"/>
      <c r="B1460" s="239"/>
      <c r="C1460" s="635" t="s">
        <v>1667</v>
      </c>
      <c r="D1460" s="636"/>
      <c r="E1460" s="240">
        <v>7.1</v>
      </c>
      <c r="F1460" s="241"/>
      <c r="G1460" s="242"/>
      <c r="H1460" s="243"/>
      <c r="I1460" s="237"/>
      <c r="J1460" s="244"/>
      <c r="K1460" s="237"/>
      <c r="M1460" s="238" t="s">
        <v>1667</v>
      </c>
      <c r="O1460" s="226"/>
    </row>
    <row r="1461" spans="1:80">
      <c r="A1461" s="235"/>
      <c r="B1461" s="239"/>
      <c r="C1461" s="635" t="s">
        <v>1668</v>
      </c>
      <c r="D1461" s="636"/>
      <c r="E1461" s="240">
        <v>8.8849999999999998</v>
      </c>
      <c r="F1461" s="241"/>
      <c r="G1461" s="242"/>
      <c r="H1461" s="243"/>
      <c r="I1461" s="237"/>
      <c r="J1461" s="244"/>
      <c r="K1461" s="237"/>
      <c r="M1461" s="238" t="s">
        <v>1668</v>
      </c>
      <c r="O1461" s="226"/>
    </row>
    <row r="1462" spans="1:80">
      <c r="A1462" s="235"/>
      <c r="B1462" s="239"/>
      <c r="C1462" s="635" t="s">
        <v>1669</v>
      </c>
      <c r="D1462" s="636"/>
      <c r="E1462" s="240">
        <v>3.91</v>
      </c>
      <c r="F1462" s="241"/>
      <c r="G1462" s="242"/>
      <c r="H1462" s="243"/>
      <c r="I1462" s="237"/>
      <c r="J1462" s="244"/>
      <c r="K1462" s="237"/>
      <c r="M1462" s="238" t="s">
        <v>1669</v>
      </c>
      <c r="O1462" s="226"/>
    </row>
    <row r="1463" spans="1:80">
      <c r="A1463" s="235"/>
      <c r="B1463" s="239"/>
      <c r="C1463" s="635" t="s">
        <v>492</v>
      </c>
      <c r="D1463" s="636"/>
      <c r="E1463" s="240">
        <v>0</v>
      </c>
      <c r="F1463" s="241"/>
      <c r="G1463" s="242"/>
      <c r="H1463" s="243"/>
      <c r="I1463" s="237"/>
      <c r="J1463" s="244"/>
      <c r="K1463" s="237"/>
      <c r="M1463" s="238" t="s">
        <v>492</v>
      </c>
      <c r="O1463" s="226"/>
    </row>
    <row r="1464" spans="1:80">
      <c r="A1464" s="235"/>
      <c r="B1464" s="239"/>
      <c r="C1464" s="635" t="s">
        <v>1670</v>
      </c>
      <c r="D1464" s="636"/>
      <c r="E1464" s="240">
        <v>19.46</v>
      </c>
      <c r="F1464" s="241"/>
      <c r="G1464" s="242"/>
      <c r="H1464" s="243"/>
      <c r="I1464" s="237"/>
      <c r="J1464" s="244"/>
      <c r="K1464" s="237"/>
      <c r="M1464" s="238" t="s">
        <v>1670</v>
      </c>
      <c r="O1464" s="226"/>
    </row>
    <row r="1465" spans="1:80">
      <c r="A1465" s="235"/>
      <c r="B1465" s="239"/>
      <c r="C1465" s="635" t="s">
        <v>1671</v>
      </c>
      <c r="D1465" s="636"/>
      <c r="E1465" s="240">
        <v>7.35</v>
      </c>
      <c r="F1465" s="241"/>
      <c r="G1465" s="242"/>
      <c r="H1465" s="243"/>
      <c r="I1465" s="237"/>
      <c r="J1465" s="244"/>
      <c r="K1465" s="237"/>
      <c r="M1465" s="238" t="s">
        <v>1671</v>
      </c>
      <c r="O1465" s="226"/>
    </row>
    <row r="1466" spans="1:80">
      <c r="A1466" s="235"/>
      <c r="B1466" s="239"/>
      <c r="C1466" s="635" t="s">
        <v>1672</v>
      </c>
      <c r="D1466" s="636"/>
      <c r="E1466" s="240">
        <v>10.199999999999999</v>
      </c>
      <c r="F1466" s="241"/>
      <c r="G1466" s="242"/>
      <c r="H1466" s="243"/>
      <c r="I1466" s="237"/>
      <c r="J1466" s="244"/>
      <c r="K1466" s="237"/>
      <c r="M1466" s="238" t="s">
        <v>1672</v>
      </c>
      <c r="O1466" s="226"/>
    </row>
    <row r="1467" spans="1:80">
      <c r="A1467" s="235"/>
      <c r="B1467" s="239"/>
      <c r="C1467" s="635" t="s">
        <v>1673</v>
      </c>
      <c r="D1467" s="636"/>
      <c r="E1467" s="240">
        <v>5.6</v>
      </c>
      <c r="F1467" s="241"/>
      <c r="G1467" s="242"/>
      <c r="H1467" s="243"/>
      <c r="I1467" s="237"/>
      <c r="J1467" s="244"/>
      <c r="K1467" s="237"/>
      <c r="M1467" s="238" t="s">
        <v>1673</v>
      </c>
      <c r="O1467" s="226"/>
    </row>
    <row r="1468" spans="1:80">
      <c r="A1468" s="235"/>
      <c r="B1468" s="239"/>
      <c r="C1468" s="635" t="s">
        <v>1674</v>
      </c>
      <c r="D1468" s="636"/>
      <c r="E1468" s="240">
        <v>6.65</v>
      </c>
      <c r="F1468" s="241"/>
      <c r="G1468" s="242"/>
      <c r="H1468" s="243"/>
      <c r="I1468" s="237"/>
      <c r="J1468" s="244"/>
      <c r="K1468" s="237"/>
      <c r="M1468" s="238" t="s">
        <v>1674</v>
      </c>
      <c r="O1468" s="226"/>
    </row>
    <row r="1469" spans="1:80">
      <c r="A1469" s="235"/>
      <c r="B1469" s="239"/>
      <c r="C1469" s="635" t="s">
        <v>1675</v>
      </c>
      <c r="D1469" s="636"/>
      <c r="E1469" s="240">
        <v>12</v>
      </c>
      <c r="F1469" s="241"/>
      <c r="G1469" s="242"/>
      <c r="H1469" s="243"/>
      <c r="I1469" s="237"/>
      <c r="J1469" s="244"/>
      <c r="K1469" s="237"/>
      <c r="M1469" s="238" t="s">
        <v>1675</v>
      </c>
      <c r="O1469" s="226"/>
    </row>
    <row r="1470" spans="1:80">
      <c r="A1470" s="235"/>
      <c r="B1470" s="239"/>
      <c r="C1470" s="635" t="s">
        <v>1676</v>
      </c>
      <c r="D1470" s="636"/>
      <c r="E1470" s="240">
        <v>5.56</v>
      </c>
      <c r="F1470" s="241"/>
      <c r="G1470" s="242"/>
      <c r="H1470" s="243"/>
      <c r="I1470" s="237"/>
      <c r="J1470" s="244"/>
      <c r="K1470" s="237"/>
      <c r="M1470" s="238" t="s">
        <v>1676</v>
      </c>
      <c r="O1470" s="226"/>
    </row>
    <row r="1471" spans="1:80">
      <c r="A1471" s="235"/>
      <c r="B1471" s="239"/>
      <c r="C1471" s="635" t="s">
        <v>1677</v>
      </c>
      <c r="D1471" s="636"/>
      <c r="E1471" s="240">
        <v>19.95</v>
      </c>
      <c r="F1471" s="241"/>
      <c r="G1471" s="242"/>
      <c r="H1471" s="243"/>
      <c r="I1471" s="237"/>
      <c r="J1471" s="244"/>
      <c r="K1471" s="237"/>
      <c r="M1471" s="238" t="s">
        <v>1677</v>
      </c>
      <c r="O1471" s="226"/>
    </row>
    <row r="1472" spans="1:80">
      <c r="A1472" s="235"/>
      <c r="B1472" s="239"/>
      <c r="C1472" s="635" t="s">
        <v>1678</v>
      </c>
      <c r="D1472" s="636"/>
      <c r="E1472" s="240">
        <v>5</v>
      </c>
      <c r="F1472" s="241"/>
      <c r="G1472" s="242"/>
      <c r="H1472" s="243"/>
      <c r="I1472" s="237"/>
      <c r="J1472" s="244"/>
      <c r="K1472" s="237"/>
      <c r="M1472" s="238" t="s">
        <v>1678</v>
      </c>
      <c r="O1472" s="226"/>
    </row>
    <row r="1473" spans="1:80">
      <c r="A1473" s="235"/>
      <c r="B1473" s="239"/>
      <c r="C1473" s="635" t="s">
        <v>1679</v>
      </c>
      <c r="D1473" s="636"/>
      <c r="E1473" s="240">
        <v>4.0999999999999996</v>
      </c>
      <c r="F1473" s="241"/>
      <c r="G1473" s="242"/>
      <c r="H1473" s="243"/>
      <c r="I1473" s="237"/>
      <c r="J1473" s="244"/>
      <c r="K1473" s="237"/>
      <c r="M1473" s="238" t="s">
        <v>1679</v>
      </c>
      <c r="O1473" s="226"/>
    </row>
    <row r="1474" spans="1:80">
      <c r="A1474" s="235"/>
      <c r="B1474" s="239"/>
      <c r="C1474" s="635" t="s">
        <v>1680</v>
      </c>
      <c r="D1474" s="636"/>
      <c r="E1474" s="240">
        <v>4.0999999999999996</v>
      </c>
      <c r="F1474" s="241"/>
      <c r="G1474" s="242"/>
      <c r="H1474" s="243"/>
      <c r="I1474" s="237"/>
      <c r="J1474" s="244"/>
      <c r="K1474" s="237"/>
      <c r="M1474" s="238" t="s">
        <v>1680</v>
      </c>
      <c r="O1474" s="226"/>
    </row>
    <row r="1475" spans="1:80">
      <c r="A1475" s="235"/>
      <c r="B1475" s="239"/>
      <c r="C1475" s="635" t="s">
        <v>1681</v>
      </c>
      <c r="D1475" s="636"/>
      <c r="E1475" s="240">
        <v>10.35</v>
      </c>
      <c r="F1475" s="241"/>
      <c r="G1475" s="242"/>
      <c r="H1475" s="243"/>
      <c r="I1475" s="237"/>
      <c r="J1475" s="244"/>
      <c r="K1475" s="237"/>
      <c r="M1475" s="238" t="s">
        <v>1681</v>
      </c>
      <c r="O1475" s="226"/>
    </row>
    <row r="1476" spans="1:80">
      <c r="A1476" s="235"/>
      <c r="B1476" s="239"/>
      <c r="C1476" s="635" t="s">
        <v>1682</v>
      </c>
      <c r="D1476" s="636"/>
      <c r="E1476" s="240">
        <v>25.45</v>
      </c>
      <c r="F1476" s="241"/>
      <c r="G1476" s="242"/>
      <c r="H1476" s="243"/>
      <c r="I1476" s="237"/>
      <c r="J1476" s="244"/>
      <c r="K1476" s="237"/>
      <c r="M1476" s="238" t="s">
        <v>1682</v>
      </c>
      <c r="O1476" s="226"/>
    </row>
    <row r="1477" spans="1:80">
      <c r="A1477" s="227">
        <v>391</v>
      </c>
      <c r="B1477" s="228" t="s">
        <v>1683</v>
      </c>
      <c r="C1477" s="229" t="s">
        <v>1684</v>
      </c>
      <c r="D1477" s="230" t="s">
        <v>1522</v>
      </c>
      <c r="E1477" s="231">
        <v>171.23150000000001</v>
      </c>
      <c r="F1477" s="231"/>
      <c r="G1477" s="232">
        <f>E1477*F1477</f>
        <v>0</v>
      </c>
      <c r="H1477" s="233">
        <v>2.2000000000000001E-4</v>
      </c>
      <c r="I1477" s="234">
        <f>E1477*H1477</f>
        <v>3.7670930000000005E-2</v>
      </c>
      <c r="J1477" s="233"/>
      <c r="K1477" s="234">
        <f>E1477*J1477</f>
        <v>0</v>
      </c>
      <c r="O1477" s="226">
        <v>2</v>
      </c>
      <c r="AA1477" s="199">
        <v>3</v>
      </c>
      <c r="AB1477" s="199">
        <v>7</v>
      </c>
      <c r="AC1477" s="199" t="s">
        <v>1683</v>
      </c>
      <c r="AZ1477" s="199">
        <v>2</v>
      </c>
      <c r="BA1477" s="199">
        <f>IF(AZ1477=1,G1477,0)</f>
        <v>0</v>
      </c>
      <c r="BB1477" s="199">
        <f>IF(AZ1477=2,G1477,0)</f>
        <v>0</v>
      </c>
      <c r="BC1477" s="199">
        <f>IF(AZ1477=3,G1477,0)</f>
        <v>0</v>
      </c>
      <c r="BD1477" s="199">
        <f>IF(AZ1477=4,G1477,0)</f>
        <v>0</v>
      </c>
      <c r="BE1477" s="199">
        <f>IF(AZ1477=5,G1477,0)</f>
        <v>0</v>
      </c>
      <c r="CA1477" s="226">
        <v>3</v>
      </c>
      <c r="CB1477" s="226">
        <v>7</v>
      </c>
    </row>
    <row r="1478" spans="1:80">
      <c r="A1478" s="235"/>
      <c r="B1478" s="239"/>
      <c r="C1478" s="635" t="s">
        <v>1685</v>
      </c>
      <c r="D1478" s="636"/>
      <c r="E1478" s="240">
        <v>21.884499999999999</v>
      </c>
      <c r="F1478" s="241"/>
      <c r="G1478" s="242"/>
      <c r="H1478" s="243"/>
      <c r="I1478" s="237"/>
      <c r="J1478" s="244"/>
      <c r="K1478" s="237"/>
      <c r="M1478" s="238" t="s">
        <v>1685</v>
      </c>
      <c r="O1478" s="226"/>
    </row>
    <row r="1479" spans="1:80">
      <c r="A1479" s="235"/>
      <c r="B1479" s="239"/>
      <c r="C1479" s="635" t="s">
        <v>1686</v>
      </c>
      <c r="D1479" s="636"/>
      <c r="E1479" s="240">
        <v>149.34700000000001</v>
      </c>
      <c r="F1479" s="241"/>
      <c r="G1479" s="242"/>
      <c r="H1479" s="243"/>
      <c r="I1479" s="237"/>
      <c r="J1479" s="244"/>
      <c r="K1479" s="237"/>
      <c r="M1479" s="238" t="s">
        <v>1686</v>
      </c>
      <c r="O1479" s="226"/>
    </row>
    <row r="1480" spans="1:80" ht="22.5">
      <c r="A1480" s="227">
        <v>392</v>
      </c>
      <c r="B1480" s="228" t="s">
        <v>1687</v>
      </c>
      <c r="C1480" s="229" t="s">
        <v>1688</v>
      </c>
      <c r="D1480" s="230" t="s">
        <v>1492</v>
      </c>
      <c r="E1480" s="231">
        <v>321.62479999999999</v>
      </c>
      <c r="F1480" s="231"/>
      <c r="G1480" s="232">
        <f>E1480*F1480</f>
        <v>0</v>
      </c>
      <c r="H1480" s="233">
        <v>1.15E-2</v>
      </c>
      <c r="I1480" s="234">
        <f>E1480*H1480</f>
        <v>3.6986851999999999</v>
      </c>
      <c r="J1480" s="233"/>
      <c r="K1480" s="234">
        <f>E1480*J1480</f>
        <v>0</v>
      </c>
      <c r="O1480" s="226">
        <v>2</v>
      </c>
      <c r="AA1480" s="199">
        <v>3</v>
      </c>
      <c r="AB1480" s="199">
        <v>7</v>
      </c>
      <c r="AC1480" s="199">
        <v>59782165</v>
      </c>
      <c r="AZ1480" s="199">
        <v>2</v>
      </c>
      <c r="BA1480" s="199">
        <f>IF(AZ1480=1,G1480,0)</f>
        <v>0</v>
      </c>
      <c r="BB1480" s="199">
        <f>IF(AZ1480=2,G1480,0)</f>
        <v>0</v>
      </c>
      <c r="BC1480" s="199">
        <f>IF(AZ1480=3,G1480,0)</f>
        <v>0</v>
      </c>
      <c r="BD1480" s="199">
        <f>IF(AZ1480=4,G1480,0)</f>
        <v>0</v>
      </c>
      <c r="BE1480" s="199">
        <f>IF(AZ1480=5,G1480,0)</f>
        <v>0</v>
      </c>
      <c r="CA1480" s="226">
        <v>3</v>
      </c>
      <c r="CB1480" s="226">
        <v>7</v>
      </c>
    </row>
    <row r="1481" spans="1:80">
      <c r="A1481" s="235"/>
      <c r="B1481" s="239"/>
      <c r="C1481" s="635" t="s">
        <v>1689</v>
      </c>
      <c r="D1481" s="636"/>
      <c r="E1481" s="240">
        <v>32.229900000000001</v>
      </c>
      <c r="F1481" s="241"/>
      <c r="G1481" s="242"/>
      <c r="H1481" s="243"/>
      <c r="I1481" s="237"/>
      <c r="J1481" s="244"/>
      <c r="K1481" s="237"/>
      <c r="M1481" s="238" t="s">
        <v>1689</v>
      </c>
      <c r="O1481" s="226"/>
    </row>
    <row r="1482" spans="1:80">
      <c r="A1482" s="235"/>
      <c r="B1482" s="239"/>
      <c r="C1482" s="635" t="s">
        <v>1690</v>
      </c>
      <c r="D1482" s="636"/>
      <c r="E1482" s="240">
        <v>289.39490000000001</v>
      </c>
      <c r="F1482" s="241"/>
      <c r="G1482" s="242"/>
      <c r="H1482" s="243"/>
      <c r="I1482" s="237"/>
      <c r="J1482" s="244"/>
      <c r="K1482" s="237"/>
      <c r="M1482" s="238" t="s">
        <v>1690</v>
      </c>
      <c r="O1482" s="226"/>
    </row>
    <row r="1483" spans="1:80">
      <c r="A1483" s="227">
        <v>393</v>
      </c>
      <c r="B1483" s="228" t="s">
        <v>1691</v>
      </c>
      <c r="C1483" s="229" t="s">
        <v>1692</v>
      </c>
      <c r="D1483" s="230" t="s">
        <v>1576</v>
      </c>
      <c r="E1483" s="231">
        <v>5.2700297349999996</v>
      </c>
      <c r="F1483" s="231"/>
      <c r="G1483" s="232">
        <f>E1483*F1483</f>
        <v>0</v>
      </c>
      <c r="H1483" s="233">
        <v>0</v>
      </c>
      <c r="I1483" s="234">
        <f>E1483*H1483</f>
        <v>0</v>
      </c>
      <c r="J1483" s="233"/>
      <c r="K1483" s="234">
        <f>E1483*J1483</f>
        <v>0</v>
      </c>
      <c r="O1483" s="226">
        <v>2</v>
      </c>
      <c r="AA1483" s="199">
        <v>7</v>
      </c>
      <c r="AB1483" s="199">
        <v>1001</v>
      </c>
      <c r="AC1483" s="199">
        <v>5</v>
      </c>
      <c r="AZ1483" s="199">
        <v>2</v>
      </c>
      <c r="BA1483" s="199">
        <f>IF(AZ1483=1,G1483,0)</f>
        <v>0</v>
      </c>
      <c r="BB1483" s="199">
        <f>IF(AZ1483=2,G1483,0)</f>
        <v>0</v>
      </c>
      <c r="BC1483" s="199">
        <f>IF(AZ1483=3,G1483,0)</f>
        <v>0</v>
      </c>
      <c r="BD1483" s="199">
        <f>IF(AZ1483=4,G1483,0)</f>
        <v>0</v>
      </c>
      <c r="BE1483" s="199">
        <f>IF(AZ1483=5,G1483,0)</f>
        <v>0</v>
      </c>
      <c r="CA1483" s="226">
        <v>7</v>
      </c>
      <c r="CB1483" s="226">
        <v>1001</v>
      </c>
    </row>
    <row r="1484" spans="1:80">
      <c r="A1484" s="245"/>
      <c r="B1484" s="246" t="s">
        <v>1436</v>
      </c>
      <c r="C1484" s="247" t="s">
        <v>1640</v>
      </c>
      <c r="D1484" s="248"/>
      <c r="E1484" s="249"/>
      <c r="F1484" s="250"/>
      <c r="G1484" s="251">
        <f>SUM(G1433:G1483)</f>
        <v>0</v>
      </c>
      <c r="H1484" s="252"/>
      <c r="I1484" s="253">
        <f>SUM(I1433:I1483)</f>
        <v>5.2700297349999996</v>
      </c>
      <c r="J1484" s="252"/>
      <c r="K1484" s="253">
        <f>SUM(K1433:K1483)</f>
        <v>0</v>
      </c>
      <c r="O1484" s="226">
        <v>4</v>
      </c>
      <c r="BA1484" s="254">
        <f>SUM(BA1433:BA1483)</f>
        <v>0</v>
      </c>
      <c r="BB1484" s="254">
        <f>SUM(BB1433:BB1483)</f>
        <v>0</v>
      </c>
      <c r="BC1484" s="254">
        <f>SUM(BC1433:BC1483)</f>
        <v>0</v>
      </c>
      <c r="BD1484" s="254">
        <f>SUM(BD1433:BD1483)</f>
        <v>0</v>
      </c>
      <c r="BE1484" s="254">
        <f>SUM(BE1433:BE1483)</f>
        <v>0</v>
      </c>
    </row>
    <row r="1485" spans="1:80">
      <c r="A1485" s="216" t="s">
        <v>1433</v>
      </c>
      <c r="B1485" s="217" t="s">
        <v>1693</v>
      </c>
      <c r="C1485" s="218" t="s">
        <v>1694</v>
      </c>
      <c r="D1485" s="219"/>
      <c r="E1485" s="220"/>
      <c r="F1485" s="220"/>
      <c r="G1485" s="221"/>
      <c r="H1485" s="222"/>
      <c r="I1485" s="223"/>
      <c r="J1485" s="224"/>
      <c r="K1485" s="225"/>
      <c r="O1485" s="226">
        <v>1</v>
      </c>
    </row>
    <row r="1486" spans="1:80">
      <c r="A1486" s="227">
        <v>394</v>
      </c>
      <c r="B1486" s="228" t="s">
        <v>1696</v>
      </c>
      <c r="C1486" s="229" t="s">
        <v>1697</v>
      </c>
      <c r="D1486" s="230" t="s">
        <v>1492</v>
      </c>
      <c r="E1486" s="231">
        <v>47.098399999999998</v>
      </c>
      <c r="F1486" s="231"/>
      <c r="G1486" s="232">
        <f>E1486*F1486</f>
        <v>0</v>
      </c>
      <c r="H1486" s="233">
        <v>8.0000000000000007E-5</v>
      </c>
      <c r="I1486" s="234">
        <f>E1486*H1486</f>
        <v>3.7678720000000002E-3</v>
      </c>
      <c r="J1486" s="233">
        <v>0</v>
      </c>
      <c r="K1486" s="234">
        <f>E1486*J1486</f>
        <v>0</v>
      </c>
      <c r="O1486" s="226">
        <v>2</v>
      </c>
      <c r="AA1486" s="199">
        <v>1</v>
      </c>
      <c r="AB1486" s="199">
        <v>7</v>
      </c>
      <c r="AC1486" s="199">
        <v>7</v>
      </c>
      <c r="AZ1486" s="199">
        <v>2</v>
      </c>
      <c r="BA1486" s="199">
        <f>IF(AZ1486=1,G1486,0)</f>
        <v>0</v>
      </c>
      <c r="BB1486" s="199">
        <f>IF(AZ1486=2,G1486,0)</f>
        <v>0</v>
      </c>
      <c r="BC1486" s="199">
        <f>IF(AZ1486=3,G1486,0)</f>
        <v>0</v>
      </c>
      <c r="BD1486" s="199">
        <f>IF(AZ1486=4,G1486,0)</f>
        <v>0</v>
      </c>
      <c r="BE1486" s="199">
        <f>IF(AZ1486=5,G1486,0)</f>
        <v>0</v>
      </c>
      <c r="CA1486" s="226">
        <v>1</v>
      </c>
      <c r="CB1486" s="226">
        <v>7</v>
      </c>
    </row>
    <row r="1487" spans="1:80">
      <c r="A1487" s="235"/>
      <c r="B1487" s="239"/>
      <c r="C1487" s="635" t="s">
        <v>1270</v>
      </c>
      <c r="D1487" s="636"/>
      <c r="E1487" s="240">
        <v>0</v>
      </c>
      <c r="F1487" s="241"/>
      <c r="G1487" s="242"/>
      <c r="H1487" s="243"/>
      <c r="I1487" s="237"/>
      <c r="J1487" s="244"/>
      <c r="K1487" s="237"/>
      <c r="M1487" s="238" t="s">
        <v>1270</v>
      </c>
      <c r="O1487" s="226"/>
    </row>
    <row r="1488" spans="1:80">
      <c r="A1488" s="235"/>
      <c r="B1488" s="239"/>
      <c r="C1488" s="635" t="s">
        <v>1698</v>
      </c>
      <c r="D1488" s="636"/>
      <c r="E1488" s="240">
        <v>1.984</v>
      </c>
      <c r="F1488" s="241"/>
      <c r="G1488" s="242"/>
      <c r="H1488" s="243"/>
      <c r="I1488" s="237"/>
      <c r="J1488" s="244"/>
      <c r="K1488" s="237"/>
      <c r="M1488" s="238" t="s">
        <v>1698</v>
      </c>
      <c r="O1488" s="226"/>
    </row>
    <row r="1489" spans="1:80">
      <c r="A1489" s="235"/>
      <c r="B1489" s="239"/>
      <c r="C1489" s="635" t="s">
        <v>1699</v>
      </c>
      <c r="D1489" s="636"/>
      <c r="E1489" s="240">
        <v>0.26</v>
      </c>
      <c r="F1489" s="241"/>
      <c r="G1489" s="242"/>
      <c r="H1489" s="243"/>
      <c r="I1489" s="237"/>
      <c r="J1489" s="244"/>
      <c r="K1489" s="237"/>
      <c r="M1489" s="238" t="s">
        <v>1699</v>
      </c>
      <c r="O1489" s="226"/>
    </row>
    <row r="1490" spans="1:80">
      <c r="A1490" s="235"/>
      <c r="B1490" s="239"/>
      <c r="C1490" s="635" t="s">
        <v>1700</v>
      </c>
      <c r="D1490" s="636"/>
      <c r="E1490" s="240">
        <v>0.16800000000000001</v>
      </c>
      <c r="F1490" s="241"/>
      <c r="G1490" s="242"/>
      <c r="H1490" s="243"/>
      <c r="I1490" s="237"/>
      <c r="J1490" s="244"/>
      <c r="K1490" s="237"/>
      <c r="M1490" s="238" t="s">
        <v>1700</v>
      </c>
      <c r="O1490" s="226"/>
    </row>
    <row r="1491" spans="1:80">
      <c r="A1491" s="235"/>
      <c r="B1491" s="239"/>
      <c r="C1491" s="635" t="s">
        <v>1701</v>
      </c>
      <c r="D1491" s="636"/>
      <c r="E1491" s="240">
        <v>0.1</v>
      </c>
      <c r="F1491" s="241"/>
      <c r="G1491" s="242"/>
      <c r="H1491" s="243"/>
      <c r="I1491" s="237"/>
      <c r="J1491" s="244"/>
      <c r="K1491" s="237"/>
      <c r="M1491" s="238" t="s">
        <v>1701</v>
      </c>
      <c r="O1491" s="226"/>
    </row>
    <row r="1492" spans="1:80">
      <c r="A1492" s="235"/>
      <c r="B1492" s="239"/>
      <c r="C1492" s="635" t="s">
        <v>1277</v>
      </c>
      <c r="D1492" s="636"/>
      <c r="E1492" s="240">
        <v>0</v>
      </c>
      <c r="F1492" s="241"/>
      <c r="G1492" s="242"/>
      <c r="H1492" s="243"/>
      <c r="I1492" s="237"/>
      <c r="J1492" s="244"/>
      <c r="K1492" s="237"/>
      <c r="M1492" s="238" t="s">
        <v>1277</v>
      </c>
      <c r="O1492" s="226"/>
    </row>
    <row r="1493" spans="1:80">
      <c r="A1493" s="235"/>
      <c r="B1493" s="239"/>
      <c r="C1493" s="635" t="s">
        <v>1702</v>
      </c>
      <c r="D1493" s="636"/>
      <c r="E1493" s="240">
        <v>2.7744</v>
      </c>
      <c r="F1493" s="241"/>
      <c r="G1493" s="242"/>
      <c r="H1493" s="243"/>
      <c r="I1493" s="237"/>
      <c r="J1493" s="244"/>
      <c r="K1493" s="237"/>
      <c r="M1493" s="238" t="s">
        <v>1702</v>
      </c>
      <c r="O1493" s="226"/>
    </row>
    <row r="1494" spans="1:80">
      <c r="A1494" s="235"/>
      <c r="B1494" s="239"/>
      <c r="C1494" s="635" t="s">
        <v>1703</v>
      </c>
      <c r="D1494" s="636"/>
      <c r="E1494" s="240">
        <v>4.1440000000000001</v>
      </c>
      <c r="F1494" s="241"/>
      <c r="G1494" s="242"/>
      <c r="H1494" s="243"/>
      <c r="I1494" s="237"/>
      <c r="J1494" s="244"/>
      <c r="K1494" s="237"/>
      <c r="M1494" s="238" t="s">
        <v>1703</v>
      </c>
      <c r="O1494" s="226"/>
    </row>
    <row r="1495" spans="1:80">
      <c r="A1495" s="235"/>
      <c r="B1495" s="239"/>
      <c r="C1495" s="635" t="s">
        <v>1704</v>
      </c>
      <c r="D1495" s="636"/>
      <c r="E1495" s="240">
        <v>26.468</v>
      </c>
      <c r="F1495" s="241"/>
      <c r="G1495" s="242"/>
      <c r="H1495" s="243"/>
      <c r="I1495" s="237"/>
      <c r="J1495" s="244"/>
      <c r="K1495" s="237"/>
      <c r="M1495" s="238" t="s">
        <v>1704</v>
      </c>
      <c r="O1495" s="226"/>
    </row>
    <row r="1496" spans="1:80">
      <c r="A1496" s="235"/>
      <c r="B1496" s="239"/>
      <c r="C1496" s="635" t="s">
        <v>1705</v>
      </c>
      <c r="D1496" s="636"/>
      <c r="E1496" s="240">
        <v>11.2</v>
      </c>
      <c r="F1496" s="241"/>
      <c r="G1496" s="242"/>
      <c r="H1496" s="243"/>
      <c r="I1496" s="237"/>
      <c r="J1496" s="244"/>
      <c r="K1496" s="237"/>
      <c r="M1496" s="238" t="s">
        <v>1705</v>
      </c>
      <c r="O1496" s="226"/>
    </row>
    <row r="1497" spans="1:80">
      <c r="A1497" s="227">
        <v>395</v>
      </c>
      <c r="B1497" s="228" t="s">
        <v>1706</v>
      </c>
      <c r="C1497" s="229" t="s">
        <v>1707</v>
      </c>
      <c r="D1497" s="230" t="s">
        <v>1492</v>
      </c>
      <c r="E1497" s="231">
        <v>2525.5666000000001</v>
      </c>
      <c r="F1497" s="231"/>
      <c r="G1497" s="232">
        <f>E1497*F1497</f>
        <v>0</v>
      </c>
      <c r="H1497" s="233">
        <v>1.6000000000000001E-4</v>
      </c>
      <c r="I1497" s="234">
        <f>E1497*H1497</f>
        <v>0.40409065600000005</v>
      </c>
      <c r="J1497" s="233">
        <v>0</v>
      </c>
      <c r="K1497" s="234">
        <f>E1497*J1497</f>
        <v>0</v>
      </c>
      <c r="O1497" s="226">
        <v>2</v>
      </c>
      <c r="AA1497" s="199">
        <v>1</v>
      </c>
      <c r="AB1497" s="199">
        <v>7</v>
      </c>
      <c r="AC1497" s="199">
        <v>7</v>
      </c>
      <c r="AZ1497" s="199">
        <v>2</v>
      </c>
      <c r="BA1497" s="199">
        <f>IF(AZ1497=1,G1497,0)</f>
        <v>0</v>
      </c>
      <c r="BB1497" s="199">
        <f>IF(AZ1497=2,G1497,0)</f>
        <v>0</v>
      </c>
      <c r="BC1497" s="199">
        <f>IF(AZ1497=3,G1497,0)</f>
        <v>0</v>
      </c>
      <c r="BD1497" s="199">
        <f>IF(AZ1497=4,G1497,0)</f>
        <v>0</v>
      </c>
      <c r="BE1497" s="199">
        <f>IF(AZ1497=5,G1497,0)</f>
        <v>0</v>
      </c>
      <c r="CA1497" s="226">
        <v>1</v>
      </c>
      <c r="CB1497" s="226">
        <v>7</v>
      </c>
    </row>
    <row r="1498" spans="1:80">
      <c r="A1498" s="235"/>
      <c r="B1498" s="239"/>
      <c r="C1498" s="635" t="s">
        <v>1004</v>
      </c>
      <c r="D1498" s="636"/>
      <c r="E1498" s="240">
        <v>0</v>
      </c>
      <c r="F1498" s="241"/>
      <c r="G1498" s="242"/>
      <c r="H1498" s="243"/>
      <c r="I1498" s="237"/>
      <c r="J1498" s="244"/>
      <c r="K1498" s="237"/>
      <c r="M1498" s="238" t="s">
        <v>1004</v>
      </c>
      <c r="O1498" s="226"/>
    </row>
    <row r="1499" spans="1:80">
      <c r="A1499" s="235"/>
      <c r="B1499" s="239"/>
      <c r="C1499" s="635" t="s">
        <v>1708</v>
      </c>
      <c r="D1499" s="636"/>
      <c r="E1499" s="240">
        <v>45.6</v>
      </c>
      <c r="F1499" s="241"/>
      <c r="G1499" s="242"/>
      <c r="H1499" s="243"/>
      <c r="I1499" s="237"/>
      <c r="J1499" s="244"/>
      <c r="K1499" s="237"/>
      <c r="M1499" s="238" t="s">
        <v>1708</v>
      </c>
      <c r="O1499" s="226"/>
    </row>
    <row r="1500" spans="1:80">
      <c r="A1500" s="235"/>
      <c r="B1500" s="239"/>
      <c r="C1500" s="635" t="s">
        <v>1709</v>
      </c>
      <c r="D1500" s="636"/>
      <c r="E1500" s="240">
        <v>362.18</v>
      </c>
      <c r="F1500" s="241"/>
      <c r="G1500" s="242"/>
      <c r="H1500" s="243"/>
      <c r="I1500" s="237"/>
      <c r="J1500" s="244"/>
      <c r="K1500" s="237"/>
      <c r="M1500" s="238" t="s">
        <v>1709</v>
      </c>
      <c r="O1500" s="226"/>
    </row>
    <row r="1501" spans="1:80">
      <c r="A1501" s="235"/>
      <c r="B1501" s="239"/>
      <c r="C1501" s="635" t="s">
        <v>1710</v>
      </c>
      <c r="D1501" s="636"/>
      <c r="E1501" s="240">
        <v>31.86</v>
      </c>
      <c r="F1501" s="241"/>
      <c r="G1501" s="242"/>
      <c r="H1501" s="243"/>
      <c r="I1501" s="237"/>
      <c r="J1501" s="244"/>
      <c r="K1501" s="237"/>
      <c r="M1501" s="238" t="s">
        <v>1710</v>
      </c>
      <c r="O1501" s="226"/>
    </row>
    <row r="1502" spans="1:80">
      <c r="A1502" s="235"/>
      <c r="B1502" s="239"/>
      <c r="C1502" s="635" t="s">
        <v>1711</v>
      </c>
      <c r="D1502" s="636"/>
      <c r="E1502" s="240">
        <v>55.524000000000001</v>
      </c>
      <c r="F1502" s="241"/>
      <c r="G1502" s="242"/>
      <c r="H1502" s="243"/>
      <c r="I1502" s="237"/>
      <c r="J1502" s="244"/>
      <c r="K1502" s="237"/>
      <c r="M1502" s="238" t="s">
        <v>1711</v>
      </c>
      <c r="O1502" s="226"/>
    </row>
    <row r="1503" spans="1:80">
      <c r="A1503" s="235"/>
      <c r="B1503" s="239"/>
      <c r="C1503" s="635" t="s">
        <v>1712</v>
      </c>
      <c r="D1503" s="636"/>
      <c r="E1503" s="240">
        <v>65.760000000000005</v>
      </c>
      <c r="F1503" s="241"/>
      <c r="G1503" s="242"/>
      <c r="H1503" s="243"/>
      <c r="I1503" s="237"/>
      <c r="J1503" s="244"/>
      <c r="K1503" s="237"/>
      <c r="M1503" s="238" t="s">
        <v>1712</v>
      </c>
      <c r="O1503" s="226"/>
    </row>
    <row r="1504" spans="1:80">
      <c r="A1504" s="235"/>
      <c r="B1504" s="239"/>
      <c r="C1504" s="635" t="s">
        <v>1713</v>
      </c>
      <c r="D1504" s="636"/>
      <c r="E1504" s="240">
        <v>86.975999999999999</v>
      </c>
      <c r="F1504" s="241"/>
      <c r="G1504" s="242"/>
      <c r="H1504" s="243"/>
      <c r="I1504" s="237"/>
      <c r="J1504" s="244"/>
      <c r="K1504" s="237"/>
      <c r="M1504" s="238" t="s">
        <v>1713</v>
      </c>
      <c r="O1504" s="226"/>
    </row>
    <row r="1505" spans="1:80">
      <c r="A1505" s="235"/>
      <c r="B1505" s="239"/>
      <c r="C1505" s="635" t="s">
        <v>1714</v>
      </c>
      <c r="D1505" s="636"/>
      <c r="E1505" s="240">
        <v>35.223999999999997</v>
      </c>
      <c r="F1505" s="241"/>
      <c r="G1505" s="242"/>
      <c r="H1505" s="243"/>
      <c r="I1505" s="237"/>
      <c r="J1505" s="244"/>
      <c r="K1505" s="237"/>
      <c r="M1505" s="238" t="s">
        <v>1714</v>
      </c>
      <c r="O1505" s="226"/>
    </row>
    <row r="1506" spans="1:80">
      <c r="A1506" s="235"/>
      <c r="B1506" s="239"/>
      <c r="C1506" s="635" t="s">
        <v>1715</v>
      </c>
      <c r="D1506" s="636"/>
      <c r="E1506" s="240">
        <v>17.04</v>
      </c>
      <c r="F1506" s="241"/>
      <c r="G1506" s="242"/>
      <c r="H1506" s="243"/>
      <c r="I1506" s="237"/>
      <c r="J1506" s="244"/>
      <c r="K1506" s="237"/>
      <c r="M1506" s="238" t="s">
        <v>1715</v>
      </c>
      <c r="O1506" s="226"/>
    </row>
    <row r="1507" spans="1:80">
      <c r="A1507" s="235"/>
      <c r="B1507" s="239"/>
      <c r="C1507" s="635" t="s">
        <v>1716</v>
      </c>
      <c r="D1507" s="636"/>
      <c r="E1507" s="240">
        <v>45.402000000000001</v>
      </c>
      <c r="F1507" s="241"/>
      <c r="G1507" s="242"/>
      <c r="H1507" s="243"/>
      <c r="I1507" s="237"/>
      <c r="J1507" s="244"/>
      <c r="K1507" s="237"/>
      <c r="M1507" s="238" t="s">
        <v>1716</v>
      </c>
      <c r="O1507" s="226"/>
    </row>
    <row r="1508" spans="1:80">
      <c r="A1508" s="235"/>
      <c r="B1508" s="239"/>
      <c r="C1508" s="635" t="s">
        <v>1717</v>
      </c>
      <c r="D1508" s="636"/>
      <c r="E1508" s="240">
        <v>46.8</v>
      </c>
      <c r="F1508" s="241"/>
      <c r="G1508" s="242"/>
      <c r="H1508" s="243"/>
      <c r="I1508" s="237"/>
      <c r="J1508" s="244"/>
      <c r="K1508" s="237"/>
      <c r="M1508" s="238" t="s">
        <v>1717</v>
      </c>
      <c r="O1508" s="226"/>
    </row>
    <row r="1509" spans="1:80">
      <c r="A1509" s="235"/>
      <c r="B1509" s="239"/>
      <c r="C1509" s="635" t="s">
        <v>1718</v>
      </c>
      <c r="D1509" s="636"/>
      <c r="E1509" s="240">
        <v>1449.7190000000001</v>
      </c>
      <c r="F1509" s="241"/>
      <c r="G1509" s="242"/>
      <c r="H1509" s="243"/>
      <c r="I1509" s="237"/>
      <c r="J1509" s="244"/>
      <c r="K1509" s="237"/>
      <c r="M1509" s="238" t="s">
        <v>1718</v>
      </c>
      <c r="O1509" s="226"/>
    </row>
    <row r="1510" spans="1:80" ht="22.5">
      <c r="A1510" s="235"/>
      <c r="B1510" s="239"/>
      <c r="C1510" s="635" t="s">
        <v>1719</v>
      </c>
      <c r="D1510" s="636"/>
      <c r="E1510" s="240">
        <v>112.88160000000001</v>
      </c>
      <c r="F1510" s="241"/>
      <c r="G1510" s="242"/>
      <c r="H1510" s="243"/>
      <c r="I1510" s="237"/>
      <c r="J1510" s="244"/>
      <c r="K1510" s="237"/>
      <c r="M1510" s="238" t="s">
        <v>1719</v>
      </c>
      <c r="O1510" s="226"/>
    </row>
    <row r="1511" spans="1:80">
      <c r="A1511" s="235"/>
      <c r="B1511" s="239"/>
      <c r="C1511" s="635" t="s">
        <v>1017</v>
      </c>
      <c r="D1511" s="636"/>
      <c r="E1511" s="240">
        <v>0</v>
      </c>
      <c r="F1511" s="241"/>
      <c r="G1511" s="242"/>
      <c r="H1511" s="243"/>
      <c r="I1511" s="237"/>
      <c r="J1511" s="244"/>
      <c r="K1511" s="237"/>
      <c r="M1511" s="238" t="s">
        <v>1017</v>
      </c>
      <c r="O1511" s="226"/>
    </row>
    <row r="1512" spans="1:80">
      <c r="A1512" s="235"/>
      <c r="B1512" s="239"/>
      <c r="C1512" s="635" t="s">
        <v>1720</v>
      </c>
      <c r="D1512" s="636"/>
      <c r="E1512" s="240">
        <v>17.399999999999999</v>
      </c>
      <c r="F1512" s="241"/>
      <c r="G1512" s="242"/>
      <c r="H1512" s="243"/>
      <c r="I1512" s="237"/>
      <c r="J1512" s="244"/>
      <c r="K1512" s="237"/>
      <c r="M1512" s="238" t="s">
        <v>1720</v>
      </c>
      <c r="O1512" s="226"/>
    </row>
    <row r="1513" spans="1:80">
      <c r="A1513" s="235"/>
      <c r="B1513" s="239"/>
      <c r="C1513" s="635" t="s">
        <v>1721</v>
      </c>
      <c r="D1513" s="636"/>
      <c r="E1513" s="240">
        <v>43.2</v>
      </c>
      <c r="F1513" s="241"/>
      <c r="G1513" s="242"/>
      <c r="H1513" s="243"/>
      <c r="I1513" s="237"/>
      <c r="J1513" s="244"/>
      <c r="K1513" s="237"/>
      <c r="M1513" s="238" t="s">
        <v>1721</v>
      </c>
      <c r="O1513" s="226"/>
    </row>
    <row r="1514" spans="1:80">
      <c r="A1514" s="235"/>
      <c r="B1514" s="239"/>
      <c r="C1514" s="635" t="s">
        <v>1722</v>
      </c>
      <c r="D1514" s="636"/>
      <c r="E1514" s="240">
        <v>110</v>
      </c>
      <c r="F1514" s="241"/>
      <c r="G1514" s="242"/>
      <c r="H1514" s="243"/>
      <c r="I1514" s="237"/>
      <c r="J1514" s="244"/>
      <c r="K1514" s="237"/>
      <c r="M1514" s="238">
        <v>110</v>
      </c>
      <c r="O1514" s="226"/>
    </row>
    <row r="1515" spans="1:80">
      <c r="A1515" s="227">
        <v>396</v>
      </c>
      <c r="B1515" s="228" t="s">
        <v>1723</v>
      </c>
      <c r="C1515" s="229" t="s">
        <v>1724</v>
      </c>
      <c r="D1515" s="230" t="s">
        <v>1492</v>
      </c>
      <c r="E1515" s="231">
        <v>859.72500000000002</v>
      </c>
      <c r="F1515" s="231"/>
      <c r="G1515" s="232">
        <f>E1515*F1515</f>
        <v>0</v>
      </c>
      <c r="H1515" s="233">
        <v>1.56E-3</v>
      </c>
      <c r="I1515" s="234">
        <f>E1515*H1515</f>
        <v>1.3411710000000001</v>
      </c>
      <c r="J1515" s="233">
        <v>0</v>
      </c>
      <c r="K1515" s="234">
        <f>E1515*J1515</f>
        <v>0</v>
      </c>
      <c r="O1515" s="226">
        <v>2</v>
      </c>
      <c r="AA1515" s="199">
        <v>1</v>
      </c>
      <c r="AB1515" s="199">
        <v>7</v>
      </c>
      <c r="AC1515" s="199">
        <v>7</v>
      </c>
      <c r="AZ1515" s="199">
        <v>2</v>
      </c>
      <c r="BA1515" s="199">
        <f>IF(AZ1515=1,G1515,0)</f>
        <v>0</v>
      </c>
      <c r="BB1515" s="199">
        <f>IF(AZ1515=2,G1515,0)</f>
        <v>0</v>
      </c>
      <c r="BC1515" s="199">
        <f>IF(AZ1515=3,G1515,0)</f>
        <v>0</v>
      </c>
      <c r="BD1515" s="199">
        <f>IF(AZ1515=4,G1515,0)</f>
        <v>0</v>
      </c>
      <c r="BE1515" s="199">
        <f>IF(AZ1515=5,G1515,0)</f>
        <v>0</v>
      </c>
      <c r="CA1515" s="226">
        <v>1</v>
      </c>
      <c r="CB1515" s="226">
        <v>7</v>
      </c>
    </row>
    <row r="1516" spans="1:80">
      <c r="A1516" s="235"/>
      <c r="B1516" s="239"/>
      <c r="C1516" s="635" t="s">
        <v>295</v>
      </c>
      <c r="D1516" s="636"/>
      <c r="E1516" s="240">
        <v>0</v>
      </c>
      <c r="F1516" s="241"/>
      <c r="G1516" s="242"/>
      <c r="H1516" s="243"/>
      <c r="I1516" s="237"/>
      <c r="J1516" s="244"/>
      <c r="K1516" s="237"/>
      <c r="M1516" s="238" t="s">
        <v>295</v>
      </c>
      <c r="O1516" s="226"/>
    </row>
    <row r="1517" spans="1:80">
      <c r="A1517" s="235"/>
      <c r="B1517" s="239"/>
      <c r="C1517" s="635" t="s">
        <v>1725</v>
      </c>
      <c r="D1517" s="636"/>
      <c r="E1517" s="240">
        <v>46.305</v>
      </c>
      <c r="F1517" s="241"/>
      <c r="G1517" s="242"/>
      <c r="H1517" s="243"/>
      <c r="I1517" s="237"/>
      <c r="J1517" s="244"/>
      <c r="K1517" s="237"/>
      <c r="M1517" s="238" t="s">
        <v>1725</v>
      </c>
      <c r="O1517" s="226"/>
    </row>
    <row r="1518" spans="1:80">
      <c r="A1518" s="235"/>
      <c r="B1518" s="239"/>
      <c r="C1518" s="635" t="s">
        <v>1726</v>
      </c>
      <c r="D1518" s="636"/>
      <c r="E1518" s="240">
        <v>27.45</v>
      </c>
      <c r="F1518" s="241"/>
      <c r="G1518" s="242"/>
      <c r="H1518" s="243"/>
      <c r="I1518" s="237"/>
      <c r="J1518" s="244"/>
      <c r="K1518" s="237"/>
      <c r="M1518" s="238" t="s">
        <v>1726</v>
      </c>
      <c r="O1518" s="226"/>
    </row>
    <row r="1519" spans="1:80">
      <c r="A1519" s="235"/>
      <c r="B1519" s="239"/>
      <c r="C1519" s="635" t="s">
        <v>1727</v>
      </c>
      <c r="D1519" s="636"/>
      <c r="E1519" s="240">
        <v>15.3</v>
      </c>
      <c r="F1519" s="241"/>
      <c r="G1519" s="242"/>
      <c r="H1519" s="243"/>
      <c r="I1519" s="237"/>
      <c r="J1519" s="244"/>
      <c r="K1519" s="237"/>
      <c r="M1519" s="238" t="s">
        <v>1727</v>
      </c>
      <c r="O1519" s="226"/>
    </row>
    <row r="1520" spans="1:80">
      <c r="A1520" s="235"/>
      <c r="B1520" s="239"/>
      <c r="C1520" s="635" t="s">
        <v>1728</v>
      </c>
      <c r="D1520" s="636"/>
      <c r="E1520" s="240">
        <v>30</v>
      </c>
      <c r="F1520" s="241"/>
      <c r="G1520" s="242"/>
      <c r="H1520" s="243"/>
      <c r="I1520" s="237"/>
      <c r="J1520" s="244"/>
      <c r="K1520" s="237"/>
      <c r="M1520" s="238" t="s">
        <v>1728</v>
      </c>
      <c r="O1520" s="226"/>
    </row>
    <row r="1521" spans="1:15">
      <c r="A1521" s="235"/>
      <c r="B1521" s="239"/>
      <c r="C1521" s="635" t="s">
        <v>1729</v>
      </c>
      <c r="D1521" s="636"/>
      <c r="E1521" s="240">
        <v>39.15</v>
      </c>
      <c r="F1521" s="241"/>
      <c r="G1521" s="242"/>
      <c r="H1521" s="243"/>
      <c r="I1521" s="237"/>
      <c r="J1521" s="244"/>
      <c r="K1521" s="237"/>
      <c r="M1521" s="238" t="s">
        <v>1729</v>
      </c>
      <c r="O1521" s="226"/>
    </row>
    <row r="1522" spans="1:15">
      <c r="A1522" s="235"/>
      <c r="B1522" s="239"/>
      <c r="C1522" s="635" t="s">
        <v>1730</v>
      </c>
      <c r="D1522" s="636"/>
      <c r="E1522" s="240">
        <v>23.28</v>
      </c>
      <c r="F1522" s="241"/>
      <c r="G1522" s="242"/>
      <c r="H1522" s="243"/>
      <c r="I1522" s="237"/>
      <c r="J1522" s="244"/>
      <c r="K1522" s="237"/>
      <c r="M1522" s="238" t="s">
        <v>1730</v>
      </c>
      <c r="O1522" s="226"/>
    </row>
    <row r="1523" spans="1:15">
      <c r="A1523" s="235"/>
      <c r="B1523" s="239"/>
      <c r="C1523" s="635" t="s">
        <v>1731</v>
      </c>
      <c r="D1523" s="636"/>
      <c r="E1523" s="240">
        <v>21.577500000000001</v>
      </c>
      <c r="F1523" s="241"/>
      <c r="G1523" s="242"/>
      <c r="H1523" s="243"/>
      <c r="I1523" s="237"/>
      <c r="J1523" s="244"/>
      <c r="K1523" s="237"/>
      <c r="M1523" s="238" t="s">
        <v>1731</v>
      </c>
      <c r="O1523" s="226"/>
    </row>
    <row r="1524" spans="1:15">
      <c r="A1524" s="235"/>
      <c r="B1524" s="239"/>
      <c r="C1524" s="635" t="s">
        <v>1732</v>
      </c>
      <c r="D1524" s="636"/>
      <c r="E1524" s="240">
        <v>23.925000000000001</v>
      </c>
      <c r="F1524" s="241"/>
      <c r="G1524" s="242"/>
      <c r="H1524" s="243"/>
      <c r="I1524" s="237"/>
      <c r="J1524" s="244"/>
      <c r="K1524" s="237"/>
      <c r="M1524" s="238" t="s">
        <v>1732</v>
      </c>
      <c r="O1524" s="226"/>
    </row>
    <row r="1525" spans="1:15">
      <c r="A1525" s="235"/>
      <c r="B1525" s="239"/>
      <c r="C1525" s="635" t="s">
        <v>1733</v>
      </c>
      <c r="D1525" s="636"/>
      <c r="E1525" s="240">
        <v>43.274999999999999</v>
      </c>
      <c r="F1525" s="241"/>
      <c r="G1525" s="242"/>
      <c r="H1525" s="243"/>
      <c r="I1525" s="237"/>
      <c r="J1525" s="244"/>
      <c r="K1525" s="237"/>
      <c r="M1525" s="238" t="s">
        <v>1733</v>
      </c>
      <c r="O1525" s="226"/>
    </row>
    <row r="1526" spans="1:15">
      <c r="A1526" s="235"/>
      <c r="B1526" s="239"/>
      <c r="C1526" s="635" t="s">
        <v>1734</v>
      </c>
      <c r="D1526" s="636"/>
      <c r="E1526" s="240">
        <v>18</v>
      </c>
      <c r="F1526" s="241"/>
      <c r="G1526" s="242"/>
      <c r="H1526" s="243"/>
      <c r="I1526" s="237"/>
      <c r="J1526" s="244"/>
      <c r="K1526" s="237"/>
      <c r="M1526" s="238" t="s">
        <v>1734</v>
      </c>
      <c r="O1526" s="226"/>
    </row>
    <row r="1527" spans="1:15">
      <c r="A1527" s="235"/>
      <c r="B1527" s="239"/>
      <c r="C1527" s="635" t="s">
        <v>1735</v>
      </c>
      <c r="D1527" s="636"/>
      <c r="E1527" s="240">
        <v>22.56</v>
      </c>
      <c r="F1527" s="241"/>
      <c r="G1527" s="242"/>
      <c r="H1527" s="243"/>
      <c r="I1527" s="237"/>
      <c r="J1527" s="244"/>
      <c r="K1527" s="237"/>
      <c r="M1527" s="238" t="s">
        <v>1735</v>
      </c>
      <c r="O1527" s="226"/>
    </row>
    <row r="1528" spans="1:15">
      <c r="A1528" s="235"/>
      <c r="B1528" s="239"/>
      <c r="C1528" s="635" t="s">
        <v>1736</v>
      </c>
      <c r="D1528" s="636"/>
      <c r="E1528" s="240">
        <v>24.555</v>
      </c>
      <c r="F1528" s="241"/>
      <c r="G1528" s="242"/>
      <c r="H1528" s="243"/>
      <c r="I1528" s="237"/>
      <c r="J1528" s="244"/>
      <c r="K1528" s="237"/>
      <c r="M1528" s="238" t="s">
        <v>1736</v>
      </c>
      <c r="O1528" s="226"/>
    </row>
    <row r="1529" spans="1:15">
      <c r="A1529" s="235"/>
      <c r="B1529" s="239"/>
      <c r="C1529" s="635" t="s">
        <v>1737</v>
      </c>
      <c r="D1529" s="636"/>
      <c r="E1529" s="240">
        <v>16.350000000000001</v>
      </c>
      <c r="F1529" s="241"/>
      <c r="G1529" s="242"/>
      <c r="H1529" s="243"/>
      <c r="I1529" s="237"/>
      <c r="J1529" s="244"/>
      <c r="K1529" s="237"/>
      <c r="M1529" s="238" t="s">
        <v>1737</v>
      </c>
      <c r="O1529" s="226"/>
    </row>
    <row r="1530" spans="1:15" ht="22.5">
      <c r="A1530" s="235"/>
      <c r="B1530" s="239"/>
      <c r="C1530" s="635" t="s">
        <v>1738</v>
      </c>
      <c r="D1530" s="636"/>
      <c r="E1530" s="240">
        <v>50.805</v>
      </c>
      <c r="F1530" s="241"/>
      <c r="G1530" s="242"/>
      <c r="H1530" s="243"/>
      <c r="I1530" s="237"/>
      <c r="J1530" s="244"/>
      <c r="K1530" s="237"/>
      <c r="M1530" s="238" t="s">
        <v>1738</v>
      </c>
      <c r="O1530" s="226"/>
    </row>
    <row r="1531" spans="1:15">
      <c r="A1531" s="235"/>
      <c r="B1531" s="239"/>
      <c r="C1531" s="635" t="s">
        <v>1739</v>
      </c>
      <c r="D1531" s="636"/>
      <c r="E1531" s="240">
        <v>3</v>
      </c>
      <c r="F1531" s="241"/>
      <c r="G1531" s="242"/>
      <c r="H1531" s="243"/>
      <c r="I1531" s="237"/>
      <c r="J1531" s="244"/>
      <c r="K1531" s="237"/>
      <c r="M1531" s="238" t="s">
        <v>1739</v>
      </c>
      <c r="O1531" s="226"/>
    </row>
    <row r="1532" spans="1:15">
      <c r="A1532" s="235"/>
      <c r="B1532" s="239"/>
      <c r="C1532" s="635" t="s">
        <v>492</v>
      </c>
      <c r="D1532" s="636"/>
      <c r="E1532" s="240">
        <v>0</v>
      </c>
      <c r="F1532" s="241"/>
      <c r="G1532" s="242"/>
      <c r="H1532" s="243"/>
      <c r="I1532" s="237"/>
      <c r="J1532" s="244"/>
      <c r="K1532" s="237"/>
      <c r="M1532" s="238" t="s">
        <v>492</v>
      </c>
      <c r="O1532" s="226"/>
    </row>
    <row r="1533" spans="1:15">
      <c r="A1533" s="235"/>
      <c r="B1533" s="239"/>
      <c r="C1533" s="635" t="s">
        <v>1740</v>
      </c>
      <c r="D1533" s="636"/>
      <c r="E1533" s="240">
        <v>35.4</v>
      </c>
      <c r="F1533" s="241"/>
      <c r="G1533" s="242"/>
      <c r="H1533" s="243"/>
      <c r="I1533" s="237"/>
      <c r="J1533" s="244"/>
      <c r="K1533" s="237"/>
      <c r="M1533" s="238" t="s">
        <v>1740</v>
      </c>
      <c r="O1533" s="226"/>
    </row>
    <row r="1534" spans="1:15">
      <c r="A1534" s="235"/>
      <c r="B1534" s="239"/>
      <c r="C1534" s="635" t="s">
        <v>1741</v>
      </c>
      <c r="D1534" s="636"/>
      <c r="E1534" s="240">
        <v>8.4749999999999996</v>
      </c>
      <c r="F1534" s="241"/>
      <c r="G1534" s="242"/>
      <c r="H1534" s="243"/>
      <c r="I1534" s="237"/>
      <c r="J1534" s="244"/>
      <c r="K1534" s="237"/>
      <c r="M1534" s="238" t="s">
        <v>1741</v>
      </c>
      <c r="O1534" s="226"/>
    </row>
    <row r="1535" spans="1:15">
      <c r="A1535" s="235"/>
      <c r="B1535" s="239"/>
      <c r="C1535" s="635" t="s">
        <v>1742</v>
      </c>
      <c r="D1535" s="636"/>
      <c r="E1535" s="240">
        <v>13.8</v>
      </c>
      <c r="F1535" s="241"/>
      <c r="G1535" s="242"/>
      <c r="H1535" s="243"/>
      <c r="I1535" s="237"/>
      <c r="J1535" s="244"/>
      <c r="K1535" s="237"/>
      <c r="M1535" s="238" t="s">
        <v>1742</v>
      </c>
      <c r="O1535" s="226"/>
    </row>
    <row r="1536" spans="1:15">
      <c r="A1536" s="235"/>
      <c r="B1536" s="239"/>
      <c r="C1536" s="635" t="s">
        <v>1743</v>
      </c>
      <c r="D1536" s="636"/>
      <c r="E1536" s="240">
        <v>8.4749999999999996</v>
      </c>
      <c r="F1536" s="241"/>
      <c r="G1536" s="242"/>
      <c r="H1536" s="243"/>
      <c r="I1536" s="237"/>
      <c r="J1536" s="244"/>
      <c r="K1536" s="237"/>
      <c r="M1536" s="238" t="s">
        <v>1743</v>
      </c>
      <c r="O1536" s="226"/>
    </row>
    <row r="1537" spans="1:15">
      <c r="A1537" s="235"/>
      <c r="B1537" s="239"/>
      <c r="C1537" s="635" t="s">
        <v>1744</v>
      </c>
      <c r="D1537" s="636"/>
      <c r="E1537" s="240">
        <v>35.4</v>
      </c>
      <c r="F1537" s="241"/>
      <c r="G1537" s="242"/>
      <c r="H1537" s="243"/>
      <c r="I1537" s="237"/>
      <c r="J1537" s="244"/>
      <c r="K1537" s="237"/>
      <c r="M1537" s="238" t="s">
        <v>1744</v>
      </c>
      <c r="O1537" s="226"/>
    </row>
    <row r="1538" spans="1:15">
      <c r="A1538" s="235"/>
      <c r="B1538" s="239"/>
      <c r="C1538" s="635" t="s">
        <v>1745</v>
      </c>
      <c r="D1538" s="636"/>
      <c r="E1538" s="240">
        <v>10.875</v>
      </c>
      <c r="F1538" s="241"/>
      <c r="G1538" s="242"/>
      <c r="H1538" s="243"/>
      <c r="I1538" s="237"/>
      <c r="J1538" s="244"/>
      <c r="K1538" s="237"/>
      <c r="M1538" s="238" t="s">
        <v>1745</v>
      </c>
      <c r="O1538" s="226"/>
    </row>
    <row r="1539" spans="1:15">
      <c r="A1539" s="235"/>
      <c r="B1539" s="239"/>
      <c r="C1539" s="635" t="s">
        <v>1746</v>
      </c>
      <c r="D1539" s="636"/>
      <c r="E1539" s="240">
        <v>6.75</v>
      </c>
      <c r="F1539" s="241"/>
      <c r="G1539" s="242"/>
      <c r="H1539" s="243"/>
      <c r="I1539" s="237"/>
      <c r="J1539" s="244"/>
      <c r="K1539" s="237"/>
      <c r="M1539" s="238" t="s">
        <v>1746</v>
      </c>
      <c r="O1539" s="226"/>
    </row>
    <row r="1540" spans="1:15">
      <c r="A1540" s="235"/>
      <c r="B1540" s="239"/>
      <c r="C1540" s="635" t="s">
        <v>1747</v>
      </c>
      <c r="D1540" s="636"/>
      <c r="E1540" s="240">
        <v>14.25</v>
      </c>
      <c r="F1540" s="241"/>
      <c r="G1540" s="242"/>
      <c r="H1540" s="243"/>
      <c r="I1540" s="237"/>
      <c r="J1540" s="244"/>
      <c r="K1540" s="237"/>
      <c r="M1540" s="238" t="s">
        <v>1747</v>
      </c>
      <c r="O1540" s="226"/>
    </row>
    <row r="1541" spans="1:15">
      <c r="A1541" s="235"/>
      <c r="B1541" s="239"/>
      <c r="C1541" s="635" t="s">
        <v>1748</v>
      </c>
      <c r="D1541" s="636"/>
      <c r="E1541" s="240">
        <v>8.1750000000000007</v>
      </c>
      <c r="F1541" s="241"/>
      <c r="G1541" s="242"/>
      <c r="H1541" s="243"/>
      <c r="I1541" s="237"/>
      <c r="J1541" s="244"/>
      <c r="K1541" s="237"/>
      <c r="M1541" s="238" t="s">
        <v>1748</v>
      </c>
      <c r="O1541" s="226"/>
    </row>
    <row r="1542" spans="1:15">
      <c r="A1542" s="235"/>
      <c r="B1542" s="239"/>
      <c r="C1542" s="635" t="s">
        <v>1749</v>
      </c>
      <c r="D1542" s="636"/>
      <c r="E1542" s="240">
        <v>5.4</v>
      </c>
      <c r="F1542" s="241"/>
      <c r="G1542" s="242"/>
      <c r="H1542" s="243"/>
      <c r="I1542" s="237"/>
      <c r="J1542" s="244"/>
      <c r="K1542" s="237"/>
      <c r="M1542" s="238" t="s">
        <v>1749</v>
      </c>
      <c r="O1542" s="226"/>
    </row>
    <row r="1543" spans="1:15">
      <c r="A1543" s="235"/>
      <c r="B1543" s="239"/>
      <c r="C1543" s="635" t="s">
        <v>1750</v>
      </c>
      <c r="D1543" s="636"/>
      <c r="E1543" s="240">
        <v>18.899999999999999</v>
      </c>
      <c r="F1543" s="241"/>
      <c r="G1543" s="242"/>
      <c r="H1543" s="243"/>
      <c r="I1543" s="237"/>
      <c r="J1543" s="244"/>
      <c r="K1543" s="237"/>
      <c r="M1543" s="238" t="s">
        <v>1750</v>
      </c>
      <c r="O1543" s="226"/>
    </row>
    <row r="1544" spans="1:15">
      <c r="A1544" s="235"/>
      <c r="B1544" s="239"/>
      <c r="C1544" s="635" t="s">
        <v>1751</v>
      </c>
      <c r="D1544" s="636"/>
      <c r="E1544" s="240">
        <v>16.559999999999999</v>
      </c>
      <c r="F1544" s="241"/>
      <c r="G1544" s="242"/>
      <c r="H1544" s="243"/>
      <c r="I1544" s="237"/>
      <c r="J1544" s="244"/>
      <c r="K1544" s="237"/>
      <c r="M1544" s="238" t="s">
        <v>1751</v>
      </c>
      <c r="O1544" s="226"/>
    </row>
    <row r="1545" spans="1:15">
      <c r="A1545" s="235"/>
      <c r="B1545" s="239"/>
      <c r="C1545" s="635" t="s">
        <v>1752</v>
      </c>
      <c r="D1545" s="636"/>
      <c r="E1545" s="240">
        <v>35.797499999999999</v>
      </c>
      <c r="F1545" s="241"/>
      <c r="G1545" s="242"/>
      <c r="H1545" s="243"/>
      <c r="I1545" s="237"/>
      <c r="J1545" s="244"/>
      <c r="K1545" s="237"/>
      <c r="M1545" s="238" t="s">
        <v>1752</v>
      </c>
      <c r="O1545" s="226"/>
    </row>
    <row r="1546" spans="1:15">
      <c r="A1546" s="235"/>
      <c r="B1546" s="239"/>
      <c r="C1546" s="635" t="s">
        <v>1753</v>
      </c>
      <c r="D1546" s="636"/>
      <c r="E1546" s="240">
        <v>35.774999999999999</v>
      </c>
      <c r="F1546" s="241"/>
      <c r="G1546" s="242"/>
      <c r="H1546" s="243"/>
      <c r="I1546" s="237"/>
      <c r="J1546" s="244"/>
      <c r="K1546" s="237"/>
      <c r="M1546" s="238" t="s">
        <v>1753</v>
      </c>
      <c r="O1546" s="226"/>
    </row>
    <row r="1547" spans="1:15">
      <c r="A1547" s="235"/>
      <c r="B1547" s="239"/>
      <c r="C1547" s="635" t="s">
        <v>1754</v>
      </c>
      <c r="D1547" s="636"/>
      <c r="E1547" s="240">
        <v>23.4</v>
      </c>
      <c r="F1547" s="241"/>
      <c r="G1547" s="242"/>
      <c r="H1547" s="243"/>
      <c r="I1547" s="237"/>
      <c r="J1547" s="244"/>
      <c r="K1547" s="237"/>
      <c r="M1547" s="238" t="s">
        <v>1754</v>
      </c>
      <c r="O1547" s="226"/>
    </row>
    <row r="1548" spans="1:15">
      <c r="A1548" s="235"/>
      <c r="B1548" s="239"/>
      <c r="C1548" s="635" t="s">
        <v>1755</v>
      </c>
      <c r="D1548" s="636"/>
      <c r="E1548" s="240">
        <v>23.024999999999999</v>
      </c>
      <c r="F1548" s="241"/>
      <c r="G1548" s="242"/>
      <c r="H1548" s="243"/>
      <c r="I1548" s="237"/>
      <c r="J1548" s="244"/>
      <c r="K1548" s="237"/>
      <c r="M1548" s="238" t="s">
        <v>1755</v>
      </c>
      <c r="O1548" s="226"/>
    </row>
    <row r="1549" spans="1:15">
      <c r="A1549" s="235"/>
      <c r="B1549" s="239"/>
      <c r="C1549" s="635" t="s">
        <v>1756</v>
      </c>
      <c r="D1549" s="636"/>
      <c r="E1549" s="240">
        <v>26.55</v>
      </c>
      <c r="F1549" s="241"/>
      <c r="G1549" s="242"/>
      <c r="H1549" s="243"/>
      <c r="I1549" s="237"/>
      <c r="J1549" s="244"/>
      <c r="K1549" s="237"/>
      <c r="M1549" s="238" t="s">
        <v>1756</v>
      </c>
      <c r="O1549" s="226"/>
    </row>
    <row r="1550" spans="1:15">
      <c r="A1550" s="235"/>
      <c r="B1550" s="239"/>
      <c r="C1550" s="635" t="s">
        <v>1757</v>
      </c>
      <c r="D1550" s="636"/>
      <c r="E1550" s="240">
        <v>19.905000000000001</v>
      </c>
      <c r="F1550" s="241"/>
      <c r="G1550" s="242"/>
      <c r="H1550" s="243"/>
      <c r="I1550" s="237"/>
      <c r="J1550" s="244"/>
      <c r="K1550" s="237"/>
      <c r="M1550" s="238" t="s">
        <v>1757</v>
      </c>
      <c r="O1550" s="226"/>
    </row>
    <row r="1551" spans="1:15">
      <c r="A1551" s="235"/>
      <c r="B1551" s="239"/>
      <c r="C1551" s="635" t="s">
        <v>1758</v>
      </c>
      <c r="D1551" s="636"/>
      <c r="E1551" s="240">
        <v>23.925000000000001</v>
      </c>
      <c r="F1551" s="241"/>
      <c r="G1551" s="242"/>
      <c r="H1551" s="243"/>
      <c r="I1551" s="237"/>
      <c r="J1551" s="244"/>
      <c r="K1551" s="237"/>
      <c r="M1551" s="238" t="s">
        <v>1758</v>
      </c>
      <c r="O1551" s="226"/>
    </row>
    <row r="1552" spans="1:15" ht="22.5">
      <c r="A1552" s="235"/>
      <c r="B1552" s="239"/>
      <c r="C1552" s="635" t="s">
        <v>1759</v>
      </c>
      <c r="D1552" s="636"/>
      <c r="E1552" s="240">
        <v>64.935000000000002</v>
      </c>
      <c r="F1552" s="241"/>
      <c r="G1552" s="242"/>
      <c r="H1552" s="243"/>
      <c r="I1552" s="237"/>
      <c r="J1552" s="244"/>
      <c r="K1552" s="237"/>
      <c r="M1552" s="238" t="s">
        <v>1759</v>
      </c>
      <c r="O1552" s="226"/>
    </row>
    <row r="1553" spans="1:80">
      <c r="A1553" s="235"/>
      <c r="B1553" s="239"/>
      <c r="C1553" s="635" t="s">
        <v>1760</v>
      </c>
      <c r="D1553" s="636"/>
      <c r="E1553" s="240">
        <v>18.420000000000002</v>
      </c>
      <c r="F1553" s="241"/>
      <c r="G1553" s="242"/>
      <c r="H1553" s="243"/>
      <c r="I1553" s="237"/>
      <c r="J1553" s="244"/>
      <c r="K1553" s="237"/>
      <c r="M1553" s="238" t="s">
        <v>1760</v>
      </c>
      <c r="O1553" s="226"/>
    </row>
    <row r="1554" spans="1:80">
      <c r="A1554" s="227">
        <v>397</v>
      </c>
      <c r="B1554" s="228" t="s">
        <v>1761</v>
      </c>
      <c r="C1554" s="229" t="s">
        <v>1762</v>
      </c>
      <c r="D1554" s="230" t="s">
        <v>1492</v>
      </c>
      <c r="E1554" s="231">
        <v>859.72500000000002</v>
      </c>
      <c r="F1554" s="231"/>
      <c r="G1554" s="232">
        <f>E1554*F1554</f>
        <v>0</v>
      </c>
      <c r="H1554" s="233">
        <v>1.9000000000000001E-4</v>
      </c>
      <c r="I1554" s="234">
        <f>E1554*H1554</f>
        <v>0.16334775000000001</v>
      </c>
      <c r="J1554" s="233">
        <v>0</v>
      </c>
      <c r="K1554" s="234">
        <f>E1554*J1554</f>
        <v>0</v>
      </c>
      <c r="O1554" s="226">
        <v>2</v>
      </c>
      <c r="AA1554" s="199">
        <v>1</v>
      </c>
      <c r="AB1554" s="199">
        <v>7</v>
      </c>
      <c r="AC1554" s="199">
        <v>7</v>
      </c>
      <c r="AZ1554" s="199">
        <v>2</v>
      </c>
      <c r="BA1554" s="199">
        <f>IF(AZ1554=1,G1554,0)</f>
        <v>0</v>
      </c>
      <c r="BB1554" s="199">
        <f>IF(AZ1554=2,G1554,0)</f>
        <v>0</v>
      </c>
      <c r="BC1554" s="199">
        <f>IF(AZ1554=3,G1554,0)</f>
        <v>0</v>
      </c>
      <c r="BD1554" s="199">
        <f>IF(AZ1554=4,G1554,0)</f>
        <v>0</v>
      </c>
      <c r="BE1554" s="199">
        <f>IF(AZ1554=5,G1554,0)</f>
        <v>0</v>
      </c>
      <c r="CA1554" s="226">
        <v>1</v>
      </c>
      <c r="CB1554" s="226">
        <v>7</v>
      </c>
    </row>
    <row r="1555" spans="1:80">
      <c r="A1555" s="235"/>
      <c r="B1555" s="239"/>
      <c r="C1555" s="635" t="s">
        <v>1763</v>
      </c>
      <c r="D1555" s="636"/>
      <c r="E1555" s="240">
        <v>859.72500000000002</v>
      </c>
      <c r="F1555" s="241"/>
      <c r="G1555" s="242"/>
      <c r="H1555" s="243"/>
      <c r="I1555" s="237"/>
      <c r="J1555" s="244"/>
      <c r="K1555" s="237"/>
      <c r="M1555" s="265">
        <v>859725</v>
      </c>
      <c r="O1555" s="226"/>
    </row>
    <row r="1556" spans="1:80">
      <c r="A1556" s="245"/>
      <c r="B1556" s="246" t="s">
        <v>1436</v>
      </c>
      <c r="C1556" s="247" t="s">
        <v>1695</v>
      </c>
      <c r="D1556" s="248"/>
      <c r="E1556" s="249"/>
      <c r="F1556" s="250"/>
      <c r="G1556" s="251">
        <f>SUM(G1485:G1555)</f>
        <v>0</v>
      </c>
      <c r="H1556" s="252"/>
      <c r="I1556" s="253">
        <f>SUM(I1485:I1555)</f>
        <v>1.9123772780000001</v>
      </c>
      <c r="J1556" s="252"/>
      <c r="K1556" s="253">
        <f>SUM(K1485:K1555)</f>
        <v>0</v>
      </c>
      <c r="O1556" s="226">
        <v>4</v>
      </c>
      <c r="BA1556" s="254">
        <f>SUM(BA1485:BA1555)</f>
        <v>0</v>
      </c>
      <c r="BB1556" s="254">
        <f>SUM(BB1485:BB1555)</f>
        <v>0</v>
      </c>
      <c r="BC1556" s="254">
        <f>SUM(BC1485:BC1555)</f>
        <v>0</v>
      </c>
      <c r="BD1556" s="254">
        <f>SUM(BD1485:BD1555)</f>
        <v>0</v>
      </c>
      <c r="BE1556" s="254">
        <f>SUM(BE1485:BE1555)</f>
        <v>0</v>
      </c>
    </row>
    <row r="1557" spans="1:80">
      <c r="A1557" s="216" t="s">
        <v>1433</v>
      </c>
      <c r="B1557" s="217" t="s">
        <v>1764</v>
      </c>
      <c r="C1557" s="218" t="s">
        <v>1765</v>
      </c>
      <c r="D1557" s="219"/>
      <c r="E1557" s="220"/>
      <c r="F1557" s="220"/>
      <c r="G1557" s="221"/>
      <c r="H1557" s="222"/>
      <c r="I1557" s="223"/>
      <c r="J1557" s="224"/>
      <c r="K1557" s="225"/>
      <c r="O1557" s="226">
        <v>1</v>
      </c>
    </row>
    <row r="1558" spans="1:80">
      <c r="A1558" s="227">
        <v>398</v>
      </c>
      <c r="B1558" s="228" t="s">
        <v>1767</v>
      </c>
      <c r="C1558" s="229" t="s">
        <v>1768</v>
      </c>
      <c r="D1558" s="230" t="s">
        <v>1492</v>
      </c>
      <c r="E1558" s="231">
        <v>1710.0108</v>
      </c>
      <c r="F1558" s="231"/>
      <c r="G1558" s="232">
        <f>E1558*F1558</f>
        <v>0</v>
      </c>
      <c r="H1558" s="233">
        <v>6.9999999999999994E-5</v>
      </c>
      <c r="I1558" s="234">
        <f>E1558*H1558</f>
        <v>0.11970075599999999</v>
      </c>
      <c r="J1558" s="233">
        <v>0</v>
      </c>
      <c r="K1558" s="234">
        <f>E1558*J1558</f>
        <v>0</v>
      </c>
      <c r="O1558" s="226">
        <v>2</v>
      </c>
      <c r="AA1558" s="199">
        <v>1</v>
      </c>
      <c r="AB1558" s="199">
        <v>7</v>
      </c>
      <c r="AC1558" s="199">
        <v>7</v>
      </c>
      <c r="AZ1558" s="199">
        <v>2</v>
      </c>
      <c r="BA1558" s="199">
        <f>IF(AZ1558=1,G1558,0)</f>
        <v>0</v>
      </c>
      <c r="BB1558" s="199">
        <f>IF(AZ1558=2,G1558,0)</f>
        <v>0</v>
      </c>
      <c r="BC1558" s="199">
        <f>IF(AZ1558=3,G1558,0)</f>
        <v>0</v>
      </c>
      <c r="BD1558" s="199">
        <f>IF(AZ1558=4,G1558,0)</f>
        <v>0</v>
      </c>
      <c r="BE1558" s="199">
        <f>IF(AZ1558=5,G1558,0)</f>
        <v>0</v>
      </c>
      <c r="CA1558" s="226">
        <v>1</v>
      </c>
      <c r="CB1558" s="226">
        <v>7</v>
      </c>
    </row>
    <row r="1559" spans="1:80">
      <c r="A1559" s="235"/>
      <c r="B1559" s="239"/>
      <c r="C1559" s="635" t="s">
        <v>1769</v>
      </c>
      <c r="D1559" s="636"/>
      <c r="E1559" s="240">
        <v>2569.7357999999999</v>
      </c>
      <c r="F1559" s="241"/>
      <c r="G1559" s="242"/>
      <c r="H1559" s="243"/>
      <c r="I1559" s="237"/>
      <c r="J1559" s="244"/>
      <c r="K1559" s="237"/>
      <c r="M1559" s="238" t="s">
        <v>1769</v>
      </c>
      <c r="O1559" s="226"/>
    </row>
    <row r="1560" spans="1:80">
      <c r="A1560" s="235"/>
      <c r="B1560" s="239"/>
      <c r="C1560" s="635" t="s">
        <v>1770</v>
      </c>
      <c r="D1560" s="636"/>
      <c r="E1560" s="240">
        <v>-859.72500000000002</v>
      </c>
      <c r="F1560" s="241"/>
      <c r="G1560" s="242"/>
      <c r="H1560" s="243"/>
      <c r="I1560" s="237"/>
      <c r="J1560" s="244"/>
      <c r="K1560" s="237"/>
      <c r="M1560" s="238" t="s">
        <v>1770</v>
      </c>
      <c r="O1560" s="226"/>
    </row>
    <row r="1561" spans="1:80">
      <c r="A1561" s="227">
        <v>399</v>
      </c>
      <c r="B1561" s="228" t="s">
        <v>1771</v>
      </c>
      <c r="C1561" s="229" t="s">
        <v>1772</v>
      </c>
      <c r="D1561" s="230" t="s">
        <v>1492</v>
      </c>
      <c r="E1561" s="231">
        <v>1710.0108</v>
      </c>
      <c r="F1561" s="231"/>
      <c r="G1561" s="232">
        <f>E1561*F1561</f>
        <v>0</v>
      </c>
      <c r="H1561" s="233">
        <v>2.9E-4</v>
      </c>
      <c r="I1561" s="234">
        <f>E1561*H1561</f>
        <v>0.49590313200000002</v>
      </c>
      <c r="J1561" s="233">
        <v>0</v>
      </c>
      <c r="K1561" s="234">
        <f>E1561*J1561</f>
        <v>0</v>
      </c>
      <c r="O1561" s="226">
        <v>2</v>
      </c>
      <c r="AA1561" s="199">
        <v>1</v>
      </c>
      <c r="AB1561" s="199">
        <v>7</v>
      </c>
      <c r="AC1561" s="199">
        <v>7</v>
      </c>
      <c r="AZ1561" s="199">
        <v>2</v>
      </c>
      <c r="BA1561" s="199">
        <f>IF(AZ1561=1,G1561,0)</f>
        <v>0</v>
      </c>
      <c r="BB1561" s="199">
        <f>IF(AZ1561=2,G1561,0)</f>
        <v>0</v>
      </c>
      <c r="BC1561" s="199">
        <f>IF(AZ1561=3,G1561,0)</f>
        <v>0</v>
      </c>
      <c r="BD1561" s="199">
        <f>IF(AZ1561=4,G1561,0)</f>
        <v>0</v>
      </c>
      <c r="BE1561" s="199">
        <f>IF(AZ1561=5,G1561,0)</f>
        <v>0</v>
      </c>
      <c r="CA1561" s="226">
        <v>1</v>
      </c>
      <c r="CB1561" s="226">
        <v>7</v>
      </c>
    </row>
    <row r="1562" spans="1:80">
      <c r="A1562" s="235"/>
      <c r="B1562" s="239"/>
      <c r="C1562" s="635" t="s">
        <v>1773</v>
      </c>
      <c r="D1562" s="636"/>
      <c r="E1562" s="240">
        <v>2569.7357999999999</v>
      </c>
      <c r="F1562" s="241"/>
      <c r="G1562" s="242"/>
      <c r="H1562" s="243"/>
      <c r="I1562" s="237"/>
      <c r="J1562" s="244"/>
      <c r="K1562" s="237"/>
      <c r="M1562" s="238" t="s">
        <v>1773</v>
      </c>
      <c r="O1562" s="226"/>
    </row>
    <row r="1563" spans="1:80">
      <c r="A1563" s="235"/>
      <c r="B1563" s="239"/>
      <c r="C1563" s="635" t="s">
        <v>1770</v>
      </c>
      <c r="D1563" s="636"/>
      <c r="E1563" s="240">
        <v>-859.72500000000002</v>
      </c>
      <c r="F1563" s="241"/>
      <c r="G1563" s="242"/>
      <c r="H1563" s="243"/>
      <c r="I1563" s="237"/>
      <c r="J1563" s="244"/>
      <c r="K1563" s="237"/>
      <c r="M1563" s="238" t="s">
        <v>1770</v>
      </c>
      <c r="O1563" s="226"/>
    </row>
    <row r="1564" spans="1:80">
      <c r="A1564" s="245"/>
      <c r="B1564" s="246" t="s">
        <v>1436</v>
      </c>
      <c r="C1564" s="247" t="s">
        <v>1766</v>
      </c>
      <c r="D1564" s="248"/>
      <c r="E1564" s="249"/>
      <c r="F1564" s="250"/>
      <c r="G1564" s="251">
        <f>SUM(G1557:G1563)</f>
        <v>0</v>
      </c>
      <c r="H1564" s="252"/>
      <c r="I1564" s="253">
        <f>SUM(I1557:I1563)</f>
        <v>0.61560388799999999</v>
      </c>
      <c r="J1564" s="252"/>
      <c r="K1564" s="253">
        <f>SUM(K1557:K1563)</f>
        <v>0</v>
      </c>
      <c r="O1564" s="226">
        <v>4</v>
      </c>
      <c r="BA1564" s="254">
        <f>SUM(BA1557:BA1563)</f>
        <v>0</v>
      </c>
      <c r="BB1564" s="254">
        <f>SUM(BB1557:BB1563)</f>
        <v>0</v>
      </c>
      <c r="BC1564" s="254">
        <f>SUM(BC1557:BC1563)</f>
        <v>0</v>
      </c>
      <c r="BD1564" s="254">
        <f>SUM(BD1557:BD1563)</f>
        <v>0</v>
      </c>
      <c r="BE1564" s="254">
        <f>SUM(BE1557:BE1563)</f>
        <v>0</v>
      </c>
    </row>
    <row r="1565" spans="1:80">
      <c r="A1565" s="216" t="s">
        <v>1433</v>
      </c>
      <c r="B1565" s="217" t="s">
        <v>1774</v>
      </c>
      <c r="C1565" s="218" t="s">
        <v>1775</v>
      </c>
      <c r="D1565" s="219"/>
      <c r="E1565" s="220"/>
      <c r="F1565" s="220"/>
      <c r="G1565" s="221"/>
      <c r="H1565" s="222"/>
      <c r="I1565" s="223"/>
      <c r="J1565" s="224"/>
      <c r="K1565" s="225"/>
      <c r="O1565" s="226">
        <v>1</v>
      </c>
    </row>
    <row r="1566" spans="1:80" ht="45">
      <c r="A1566" s="227">
        <v>400</v>
      </c>
      <c r="B1566" s="228" t="s">
        <v>1777</v>
      </c>
      <c r="C1566" s="229" t="s">
        <v>2977</v>
      </c>
      <c r="D1566" s="230" t="s">
        <v>1496</v>
      </c>
      <c r="E1566" s="231">
        <v>1</v>
      </c>
      <c r="F1566" s="231"/>
      <c r="G1566" s="232">
        <f>E1566*F1566</f>
        <v>0</v>
      </c>
      <c r="H1566" s="233">
        <v>0</v>
      </c>
      <c r="I1566" s="234">
        <f>E1566*H1566</f>
        <v>0</v>
      </c>
      <c r="J1566" s="233"/>
      <c r="K1566" s="234">
        <f>E1566*J1566</f>
        <v>0</v>
      </c>
      <c r="O1566" s="226">
        <v>2</v>
      </c>
      <c r="AA1566" s="199">
        <v>12</v>
      </c>
      <c r="AB1566" s="199">
        <v>0</v>
      </c>
      <c r="AC1566" s="199">
        <v>371</v>
      </c>
      <c r="AZ1566" s="199">
        <v>2</v>
      </c>
      <c r="BA1566" s="199">
        <f>IF(AZ1566=1,G1566,0)</f>
        <v>0</v>
      </c>
      <c r="BB1566" s="199">
        <f>IF(AZ1566=2,G1566,0)</f>
        <v>0</v>
      </c>
      <c r="BC1566" s="199">
        <f>IF(AZ1566=3,G1566,0)</f>
        <v>0</v>
      </c>
      <c r="BD1566" s="199">
        <f>IF(AZ1566=4,G1566,0)</f>
        <v>0</v>
      </c>
      <c r="BE1566" s="199">
        <f>IF(AZ1566=5,G1566,0)</f>
        <v>0</v>
      </c>
      <c r="CA1566" s="226">
        <v>12</v>
      </c>
      <c r="CB1566" s="226">
        <v>0</v>
      </c>
    </row>
    <row r="1567" spans="1:80">
      <c r="A1567" s="235"/>
      <c r="B1567" s="236"/>
      <c r="C1567" s="627" t="s">
        <v>3201</v>
      </c>
      <c r="D1567" s="628"/>
      <c r="E1567" s="628"/>
      <c r="F1567" s="628"/>
      <c r="G1567" s="629"/>
      <c r="I1567" s="237"/>
      <c r="K1567" s="237"/>
      <c r="L1567" s="238" t="s">
        <v>1778</v>
      </c>
      <c r="O1567" s="226">
        <v>3</v>
      </c>
    </row>
    <row r="1568" spans="1:80">
      <c r="A1568" s="235"/>
      <c r="B1568" s="239"/>
      <c r="C1568" s="635" t="s">
        <v>1779</v>
      </c>
      <c r="D1568" s="636"/>
      <c r="E1568" s="240">
        <v>1</v>
      </c>
      <c r="F1568" s="241"/>
      <c r="G1568" s="242"/>
      <c r="H1568" s="243"/>
      <c r="I1568" s="237"/>
      <c r="J1568" s="244"/>
      <c r="K1568" s="237"/>
      <c r="M1568" s="238" t="s">
        <v>1779</v>
      </c>
      <c r="O1568" s="226"/>
    </row>
    <row r="1569" spans="1:80" ht="45">
      <c r="A1569" s="227">
        <v>401</v>
      </c>
      <c r="B1569" s="228" t="s">
        <v>1780</v>
      </c>
      <c r="C1569" s="229" t="s">
        <v>2978</v>
      </c>
      <c r="D1569" s="230" t="s">
        <v>1496</v>
      </c>
      <c r="E1569" s="231">
        <v>1</v>
      </c>
      <c r="F1569" s="231"/>
      <c r="G1569" s="232">
        <f>E1569*F1569</f>
        <v>0</v>
      </c>
      <c r="H1569" s="233">
        <v>0</v>
      </c>
      <c r="I1569" s="234">
        <f>E1569*H1569</f>
        <v>0</v>
      </c>
      <c r="J1569" s="233"/>
      <c r="K1569" s="234">
        <f>E1569*J1569</f>
        <v>0</v>
      </c>
      <c r="O1569" s="226">
        <v>2</v>
      </c>
      <c r="AA1569" s="199">
        <v>12</v>
      </c>
      <c r="AB1569" s="199">
        <v>0</v>
      </c>
      <c r="AC1569" s="199">
        <v>381</v>
      </c>
      <c r="AZ1569" s="199">
        <v>2</v>
      </c>
      <c r="BA1569" s="199">
        <f>IF(AZ1569=1,G1569,0)</f>
        <v>0</v>
      </c>
      <c r="BB1569" s="199">
        <f>IF(AZ1569=2,G1569,0)</f>
        <v>0</v>
      </c>
      <c r="BC1569" s="199">
        <f>IF(AZ1569=3,G1569,0)</f>
        <v>0</v>
      </c>
      <c r="BD1569" s="199">
        <f>IF(AZ1569=4,G1569,0)</f>
        <v>0</v>
      </c>
      <c r="BE1569" s="199">
        <f>IF(AZ1569=5,G1569,0)</f>
        <v>0</v>
      </c>
      <c r="CA1569" s="226">
        <v>12</v>
      </c>
      <c r="CB1569" s="226">
        <v>0</v>
      </c>
    </row>
    <row r="1570" spans="1:80">
      <c r="A1570" s="235"/>
      <c r="B1570" s="236"/>
      <c r="C1570" s="627" t="s">
        <v>3201</v>
      </c>
      <c r="D1570" s="628"/>
      <c r="E1570" s="628"/>
      <c r="F1570" s="628"/>
      <c r="G1570" s="629"/>
      <c r="I1570" s="237"/>
      <c r="K1570" s="237"/>
      <c r="L1570" s="238" t="s">
        <v>1778</v>
      </c>
      <c r="O1570" s="226">
        <v>3</v>
      </c>
    </row>
    <row r="1571" spans="1:80">
      <c r="A1571" s="235"/>
      <c r="B1571" s="239"/>
      <c r="C1571" s="635" t="s">
        <v>1779</v>
      </c>
      <c r="D1571" s="636"/>
      <c r="E1571" s="240">
        <v>1</v>
      </c>
      <c r="F1571" s="241"/>
      <c r="G1571" s="242"/>
      <c r="H1571" s="243"/>
      <c r="I1571" s="237"/>
      <c r="J1571" s="244"/>
      <c r="K1571" s="237"/>
      <c r="M1571" s="238" t="s">
        <v>1779</v>
      </c>
      <c r="O1571" s="226"/>
    </row>
    <row r="1572" spans="1:80" ht="45">
      <c r="A1572" s="227">
        <v>402</v>
      </c>
      <c r="B1572" s="228" t="s">
        <v>1781</v>
      </c>
      <c r="C1572" s="229" t="s">
        <v>2979</v>
      </c>
      <c r="D1572" s="230" t="s">
        <v>1496</v>
      </c>
      <c r="E1572" s="231">
        <v>1</v>
      </c>
      <c r="F1572" s="231"/>
      <c r="G1572" s="232">
        <f>E1572*F1572</f>
        <v>0</v>
      </c>
      <c r="H1572" s="233">
        <v>0</v>
      </c>
      <c r="I1572" s="234">
        <f>E1572*H1572</f>
        <v>0</v>
      </c>
      <c r="J1572" s="233"/>
      <c r="K1572" s="234">
        <f>E1572*J1572</f>
        <v>0</v>
      </c>
      <c r="O1572" s="226">
        <v>2</v>
      </c>
      <c r="AA1572" s="199">
        <v>12</v>
      </c>
      <c r="AB1572" s="199">
        <v>0</v>
      </c>
      <c r="AC1572" s="199">
        <v>382</v>
      </c>
      <c r="AZ1572" s="199">
        <v>2</v>
      </c>
      <c r="BA1572" s="199">
        <f>IF(AZ1572=1,G1572,0)</f>
        <v>0</v>
      </c>
      <c r="BB1572" s="199">
        <f>IF(AZ1572=2,G1572,0)</f>
        <v>0</v>
      </c>
      <c r="BC1572" s="199">
        <f>IF(AZ1572=3,G1572,0)</f>
        <v>0</v>
      </c>
      <c r="BD1572" s="199">
        <f>IF(AZ1572=4,G1572,0)</f>
        <v>0</v>
      </c>
      <c r="BE1572" s="199">
        <f>IF(AZ1572=5,G1572,0)</f>
        <v>0</v>
      </c>
      <c r="CA1572" s="226">
        <v>12</v>
      </c>
      <c r="CB1572" s="226">
        <v>0</v>
      </c>
    </row>
    <row r="1573" spans="1:80">
      <c r="A1573" s="235"/>
      <c r="B1573" s="236"/>
      <c r="C1573" s="627" t="s">
        <v>3201</v>
      </c>
      <c r="D1573" s="628"/>
      <c r="E1573" s="628"/>
      <c r="F1573" s="628"/>
      <c r="G1573" s="629"/>
      <c r="I1573" s="237"/>
      <c r="K1573" s="237"/>
      <c r="L1573" s="238" t="s">
        <v>1778</v>
      </c>
      <c r="O1573" s="226">
        <v>3</v>
      </c>
    </row>
    <row r="1574" spans="1:80">
      <c r="A1574" s="235"/>
      <c r="B1574" s="239"/>
      <c r="C1574" s="635" t="s">
        <v>2985</v>
      </c>
      <c r="D1574" s="636"/>
      <c r="E1574" s="240">
        <v>1</v>
      </c>
      <c r="F1574" s="241"/>
      <c r="G1574" s="242"/>
      <c r="H1574" s="243"/>
      <c r="I1574" s="237"/>
      <c r="J1574" s="244"/>
      <c r="K1574" s="237"/>
      <c r="M1574" s="238" t="s">
        <v>1779</v>
      </c>
      <c r="O1574" s="226"/>
    </row>
    <row r="1575" spans="1:80" ht="45">
      <c r="A1575" s="227">
        <v>403</v>
      </c>
      <c r="B1575" s="228" t="s">
        <v>1782</v>
      </c>
      <c r="C1575" s="229" t="s">
        <v>2980</v>
      </c>
      <c r="D1575" s="230" t="s">
        <v>1496</v>
      </c>
      <c r="E1575" s="231">
        <v>1</v>
      </c>
      <c r="F1575" s="231"/>
      <c r="G1575" s="232">
        <f>E1575*F1575</f>
        <v>0</v>
      </c>
      <c r="H1575" s="233">
        <v>0</v>
      </c>
      <c r="I1575" s="234">
        <f>E1575*H1575</f>
        <v>0</v>
      </c>
      <c r="J1575" s="233"/>
      <c r="K1575" s="234">
        <f>E1575*J1575</f>
        <v>0</v>
      </c>
      <c r="O1575" s="226">
        <v>2</v>
      </c>
      <c r="AA1575" s="199">
        <v>12</v>
      </c>
      <c r="AB1575" s="199">
        <v>0</v>
      </c>
      <c r="AC1575" s="199">
        <v>383</v>
      </c>
      <c r="AZ1575" s="199">
        <v>2</v>
      </c>
      <c r="BA1575" s="199">
        <f>IF(AZ1575=1,G1575,0)</f>
        <v>0</v>
      </c>
      <c r="BB1575" s="199">
        <f>IF(AZ1575=2,G1575,0)</f>
        <v>0</v>
      </c>
      <c r="BC1575" s="199">
        <f>IF(AZ1575=3,G1575,0)</f>
        <v>0</v>
      </c>
      <c r="BD1575" s="199">
        <f>IF(AZ1575=4,G1575,0)</f>
        <v>0</v>
      </c>
      <c r="BE1575" s="199">
        <f>IF(AZ1575=5,G1575,0)</f>
        <v>0</v>
      </c>
      <c r="CA1575" s="226">
        <v>12</v>
      </c>
      <c r="CB1575" s="226">
        <v>0</v>
      </c>
    </row>
    <row r="1576" spans="1:80">
      <c r="A1576" s="235"/>
      <c r="B1576" s="236"/>
      <c r="C1576" s="627" t="s">
        <v>3201</v>
      </c>
      <c r="D1576" s="628"/>
      <c r="E1576" s="628"/>
      <c r="F1576" s="628"/>
      <c r="G1576" s="629"/>
      <c r="I1576" s="237"/>
      <c r="K1576" s="237"/>
      <c r="L1576" s="238" t="s">
        <v>1778</v>
      </c>
      <c r="O1576" s="226">
        <v>3</v>
      </c>
    </row>
    <row r="1577" spans="1:80">
      <c r="A1577" s="235"/>
      <c r="B1577" s="239"/>
      <c r="C1577" s="635" t="s">
        <v>1779</v>
      </c>
      <c r="D1577" s="636"/>
      <c r="E1577" s="240">
        <v>1</v>
      </c>
      <c r="F1577" s="241"/>
      <c r="G1577" s="242"/>
      <c r="H1577" s="243"/>
      <c r="I1577" s="237"/>
      <c r="J1577" s="244"/>
      <c r="K1577" s="237"/>
      <c r="M1577" s="238" t="s">
        <v>1779</v>
      </c>
      <c r="O1577" s="226"/>
    </row>
    <row r="1578" spans="1:80" ht="45">
      <c r="A1578" s="227">
        <v>404</v>
      </c>
      <c r="B1578" s="228" t="s">
        <v>1783</v>
      </c>
      <c r="C1578" s="229" t="s">
        <v>2981</v>
      </c>
      <c r="D1578" s="230" t="s">
        <v>1496</v>
      </c>
      <c r="E1578" s="231">
        <v>1</v>
      </c>
      <c r="F1578" s="231"/>
      <c r="G1578" s="232">
        <f>E1578*F1578</f>
        <v>0</v>
      </c>
      <c r="H1578" s="233">
        <v>0</v>
      </c>
      <c r="I1578" s="234">
        <f>E1578*H1578</f>
        <v>0</v>
      </c>
      <c r="J1578" s="233"/>
      <c r="K1578" s="234">
        <f>E1578*J1578</f>
        <v>0</v>
      </c>
      <c r="O1578" s="226">
        <v>2</v>
      </c>
      <c r="AA1578" s="199">
        <v>12</v>
      </c>
      <c r="AB1578" s="199">
        <v>0</v>
      </c>
      <c r="AC1578" s="199">
        <v>370</v>
      </c>
      <c r="AZ1578" s="199">
        <v>2</v>
      </c>
      <c r="BA1578" s="199">
        <f>IF(AZ1578=1,G1578,0)</f>
        <v>0</v>
      </c>
      <c r="BB1578" s="199">
        <f>IF(AZ1578=2,G1578,0)</f>
        <v>0</v>
      </c>
      <c r="BC1578" s="199">
        <f>IF(AZ1578=3,G1578,0)</f>
        <v>0</v>
      </c>
      <c r="BD1578" s="199">
        <f>IF(AZ1578=4,G1578,0)</f>
        <v>0</v>
      </c>
      <c r="BE1578" s="199">
        <f>IF(AZ1578=5,G1578,0)</f>
        <v>0</v>
      </c>
      <c r="CA1578" s="226">
        <v>12</v>
      </c>
      <c r="CB1578" s="226">
        <v>0</v>
      </c>
    </row>
    <row r="1579" spans="1:80">
      <c r="A1579" s="235"/>
      <c r="B1579" s="236"/>
      <c r="C1579" s="627" t="s">
        <v>3201</v>
      </c>
      <c r="D1579" s="628"/>
      <c r="E1579" s="628"/>
      <c r="F1579" s="628"/>
      <c r="G1579" s="629"/>
      <c r="I1579" s="237"/>
      <c r="K1579" s="237"/>
      <c r="L1579" s="238" t="s">
        <v>1778</v>
      </c>
      <c r="O1579" s="226">
        <v>3</v>
      </c>
    </row>
    <row r="1580" spans="1:80">
      <c r="A1580" s="235"/>
      <c r="B1580" s="239"/>
      <c r="C1580" s="635" t="s">
        <v>1779</v>
      </c>
      <c r="D1580" s="636"/>
      <c r="E1580" s="240">
        <v>1</v>
      </c>
      <c r="F1580" s="241"/>
      <c r="G1580" s="242"/>
      <c r="H1580" s="243"/>
      <c r="I1580" s="237"/>
      <c r="J1580" s="244"/>
      <c r="K1580" s="237"/>
      <c r="M1580" s="238" t="s">
        <v>1779</v>
      </c>
      <c r="O1580" s="226"/>
    </row>
    <row r="1581" spans="1:80" ht="45">
      <c r="A1581" s="227">
        <v>405</v>
      </c>
      <c r="B1581" s="228" t="s">
        <v>1784</v>
      </c>
      <c r="C1581" s="229" t="s">
        <v>2982</v>
      </c>
      <c r="D1581" s="230" t="s">
        <v>1496</v>
      </c>
      <c r="E1581" s="231">
        <v>1</v>
      </c>
      <c r="F1581" s="231"/>
      <c r="G1581" s="232">
        <f>E1581*F1581</f>
        <v>0</v>
      </c>
      <c r="H1581" s="233">
        <v>0</v>
      </c>
      <c r="I1581" s="234">
        <f>E1581*H1581</f>
        <v>0</v>
      </c>
      <c r="J1581" s="233"/>
      <c r="K1581" s="234">
        <f>E1581*J1581</f>
        <v>0</v>
      </c>
      <c r="O1581" s="226">
        <v>2</v>
      </c>
      <c r="AA1581" s="199">
        <v>12</v>
      </c>
      <c r="AB1581" s="199">
        <v>0</v>
      </c>
      <c r="AC1581" s="199">
        <v>384</v>
      </c>
      <c r="AZ1581" s="199">
        <v>2</v>
      </c>
      <c r="BA1581" s="199">
        <f>IF(AZ1581=1,G1581,0)</f>
        <v>0</v>
      </c>
      <c r="BB1581" s="199">
        <f>IF(AZ1581=2,G1581,0)</f>
        <v>0</v>
      </c>
      <c r="BC1581" s="199">
        <f>IF(AZ1581=3,G1581,0)</f>
        <v>0</v>
      </c>
      <c r="BD1581" s="199">
        <f>IF(AZ1581=4,G1581,0)</f>
        <v>0</v>
      </c>
      <c r="BE1581" s="199">
        <f>IF(AZ1581=5,G1581,0)</f>
        <v>0</v>
      </c>
      <c r="CA1581" s="226">
        <v>12</v>
      </c>
      <c r="CB1581" s="226">
        <v>0</v>
      </c>
    </row>
    <row r="1582" spans="1:80">
      <c r="A1582" s="235"/>
      <c r="B1582" s="236"/>
      <c r="C1582" s="627" t="s">
        <v>3201</v>
      </c>
      <c r="D1582" s="628"/>
      <c r="E1582" s="628"/>
      <c r="F1582" s="628"/>
      <c r="G1582" s="629"/>
      <c r="I1582" s="237"/>
      <c r="K1582" s="237"/>
      <c r="L1582" s="238" t="s">
        <v>1778</v>
      </c>
      <c r="O1582" s="226">
        <v>3</v>
      </c>
    </row>
    <row r="1583" spans="1:80">
      <c r="A1583" s="235"/>
      <c r="B1583" s="239"/>
      <c r="C1583" s="635" t="s">
        <v>2986</v>
      </c>
      <c r="D1583" s="636"/>
      <c r="E1583" s="240">
        <v>1</v>
      </c>
      <c r="F1583" s="241"/>
      <c r="G1583" s="242"/>
      <c r="H1583" s="243"/>
      <c r="I1583" s="237"/>
      <c r="J1583" s="244"/>
      <c r="K1583" s="237"/>
      <c r="M1583" s="238" t="s">
        <v>1779</v>
      </c>
      <c r="O1583" s="226"/>
    </row>
    <row r="1584" spans="1:80" ht="45">
      <c r="A1584" s="227">
        <v>406</v>
      </c>
      <c r="B1584" s="228" t="s">
        <v>1785</v>
      </c>
      <c r="C1584" s="229" t="s">
        <v>2983</v>
      </c>
      <c r="D1584" s="230" t="s">
        <v>1496</v>
      </c>
      <c r="E1584" s="231">
        <v>1</v>
      </c>
      <c r="F1584" s="231"/>
      <c r="G1584" s="232">
        <f>E1584*F1584</f>
        <v>0</v>
      </c>
      <c r="H1584" s="233">
        <v>0</v>
      </c>
      <c r="I1584" s="234">
        <f>E1584*H1584</f>
        <v>0</v>
      </c>
      <c r="J1584" s="233"/>
      <c r="K1584" s="234">
        <f>E1584*J1584</f>
        <v>0</v>
      </c>
      <c r="O1584" s="226">
        <v>2</v>
      </c>
      <c r="AA1584" s="199">
        <v>12</v>
      </c>
      <c r="AB1584" s="199">
        <v>0</v>
      </c>
      <c r="AC1584" s="199">
        <v>385</v>
      </c>
      <c r="AZ1584" s="199">
        <v>2</v>
      </c>
      <c r="BA1584" s="199">
        <f>IF(AZ1584=1,G1584,0)</f>
        <v>0</v>
      </c>
      <c r="BB1584" s="199">
        <f>IF(AZ1584=2,G1584,0)</f>
        <v>0</v>
      </c>
      <c r="BC1584" s="199">
        <f>IF(AZ1584=3,G1584,0)</f>
        <v>0</v>
      </c>
      <c r="BD1584" s="199">
        <f>IF(AZ1584=4,G1584,0)</f>
        <v>0</v>
      </c>
      <c r="BE1584" s="199">
        <f>IF(AZ1584=5,G1584,0)</f>
        <v>0</v>
      </c>
      <c r="CA1584" s="226">
        <v>12</v>
      </c>
      <c r="CB1584" s="226">
        <v>0</v>
      </c>
    </row>
    <row r="1585" spans="1:80">
      <c r="A1585" s="235"/>
      <c r="B1585" s="236"/>
      <c r="C1585" s="627" t="s">
        <v>3201</v>
      </c>
      <c r="D1585" s="628"/>
      <c r="E1585" s="628"/>
      <c r="F1585" s="628"/>
      <c r="G1585" s="629"/>
      <c r="I1585" s="237"/>
      <c r="K1585" s="237"/>
      <c r="L1585" s="238" t="s">
        <v>1778</v>
      </c>
      <c r="O1585" s="226">
        <v>3</v>
      </c>
    </row>
    <row r="1586" spans="1:80">
      <c r="A1586" s="235"/>
      <c r="B1586" s="239"/>
      <c r="C1586" s="635" t="s">
        <v>1779</v>
      </c>
      <c r="D1586" s="636"/>
      <c r="E1586" s="240">
        <v>1</v>
      </c>
      <c r="F1586" s="241"/>
      <c r="G1586" s="242"/>
      <c r="H1586" s="243"/>
      <c r="I1586" s="237"/>
      <c r="J1586" s="244"/>
      <c r="K1586" s="237"/>
      <c r="M1586" s="238" t="s">
        <v>1779</v>
      </c>
      <c r="O1586" s="226"/>
    </row>
    <row r="1587" spans="1:80" ht="45">
      <c r="A1587" s="227">
        <v>407</v>
      </c>
      <c r="B1587" s="228" t="s">
        <v>1786</v>
      </c>
      <c r="C1587" s="229" t="s">
        <v>2984</v>
      </c>
      <c r="D1587" s="230" t="s">
        <v>1496</v>
      </c>
      <c r="E1587" s="231">
        <v>1</v>
      </c>
      <c r="F1587" s="231"/>
      <c r="G1587" s="232">
        <f>E1587*F1587</f>
        <v>0</v>
      </c>
      <c r="H1587" s="233">
        <v>0</v>
      </c>
      <c r="I1587" s="234">
        <f>E1587*H1587</f>
        <v>0</v>
      </c>
      <c r="J1587" s="233"/>
      <c r="K1587" s="234">
        <f>E1587*J1587</f>
        <v>0</v>
      </c>
      <c r="O1587" s="226">
        <v>2</v>
      </c>
      <c r="AA1587" s="199">
        <v>12</v>
      </c>
      <c r="AB1587" s="199">
        <v>0</v>
      </c>
      <c r="AC1587" s="199">
        <v>386</v>
      </c>
      <c r="AZ1587" s="199">
        <v>2</v>
      </c>
      <c r="BA1587" s="199">
        <f>IF(AZ1587=1,G1587,0)</f>
        <v>0</v>
      </c>
      <c r="BB1587" s="199">
        <f>IF(AZ1587=2,G1587,0)</f>
        <v>0</v>
      </c>
      <c r="BC1587" s="199">
        <f>IF(AZ1587=3,G1587,0)</f>
        <v>0</v>
      </c>
      <c r="BD1587" s="199">
        <f>IF(AZ1587=4,G1587,0)</f>
        <v>0</v>
      </c>
      <c r="BE1587" s="199">
        <f>IF(AZ1587=5,G1587,0)</f>
        <v>0</v>
      </c>
      <c r="CA1587" s="226">
        <v>12</v>
      </c>
      <c r="CB1587" s="226">
        <v>0</v>
      </c>
    </row>
    <row r="1588" spans="1:80">
      <c r="A1588" s="235"/>
      <c r="B1588" s="236"/>
      <c r="C1588" s="627" t="s">
        <v>1778</v>
      </c>
      <c r="D1588" s="628"/>
      <c r="E1588" s="628"/>
      <c r="F1588" s="628"/>
      <c r="G1588" s="629"/>
      <c r="I1588" s="237"/>
      <c r="K1588" s="237"/>
      <c r="L1588" s="238" t="s">
        <v>1778</v>
      </c>
      <c r="O1588" s="226">
        <v>3</v>
      </c>
    </row>
    <row r="1589" spans="1:80">
      <c r="A1589" s="235"/>
      <c r="B1589" s="239"/>
      <c r="C1589" s="635" t="s">
        <v>2987</v>
      </c>
      <c r="D1589" s="636"/>
      <c r="E1589" s="240">
        <v>1</v>
      </c>
      <c r="F1589" s="241"/>
      <c r="G1589" s="242"/>
      <c r="H1589" s="243"/>
      <c r="I1589" s="237"/>
      <c r="J1589" s="244"/>
      <c r="K1589" s="237"/>
      <c r="M1589" s="238" t="s">
        <v>1779</v>
      </c>
      <c r="O1589" s="226"/>
    </row>
    <row r="1590" spans="1:80" ht="22.5">
      <c r="A1590" s="227">
        <v>408</v>
      </c>
      <c r="B1590" s="228" t="s">
        <v>1787</v>
      </c>
      <c r="C1590" s="229" t="s">
        <v>1788</v>
      </c>
      <c r="D1590" s="230" t="s">
        <v>1496</v>
      </c>
      <c r="E1590" s="231">
        <v>12</v>
      </c>
      <c r="F1590" s="231"/>
      <c r="G1590" s="232">
        <f>E1590*F1590</f>
        <v>0</v>
      </c>
      <c r="H1590" s="233">
        <v>0</v>
      </c>
      <c r="I1590" s="234">
        <f>E1590*H1590</f>
        <v>0</v>
      </c>
      <c r="J1590" s="233"/>
      <c r="K1590" s="234">
        <f>E1590*J1590</f>
        <v>0</v>
      </c>
      <c r="O1590" s="226">
        <v>2</v>
      </c>
      <c r="AA1590" s="199">
        <v>12</v>
      </c>
      <c r="AB1590" s="199">
        <v>0</v>
      </c>
      <c r="AC1590" s="199">
        <v>372</v>
      </c>
      <c r="AZ1590" s="199">
        <v>2</v>
      </c>
      <c r="BA1590" s="199">
        <f>IF(AZ1590=1,G1590,0)</f>
        <v>0</v>
      </c>
      <c r="BB1590" s="199">
        <f>IF(AZ1590=2,G1590,0)</f>
        <v>0</v>
      </c>
      <c r="BC1590" s="199">
        <f>IF(AZ1590=3,G1590,0)</f>
        <v>0</v>
      </c>
      <c r="BD1590" s="199">
        <f>IF(AZ1590=4,G1590,0)</f>
        <v>0</v>
      </c>
      <c r="BE1590" s="199">
        <f>IF(AZ1590=5,G1590,0)</f>
        <v>0</v>
      </c>
      <c r="CA1590" s="226">
        <v>12</v>
      </c>
      <c r="CB1590" s="226">
        <v>0</v>
      </c>
    </row>
    <row r="1591" spans="1:80">
      <c r="A1591" s="235"/>
      <c r="B1591" s="236"/>
      <c r="C1591" s="627" t="s">
        <v>1789</v>
      </c>
      <c r="D1591" s="628"/>
      <c r="E1591" s="628"/>
      <c r="F1591" s="628"/>
      <c r="G1591" s="629"/>
      <c r="I1591" s="237"/>
      <c r="K1591" s="237"/>
      <c r="L1591" s="238" t="s">
        <v>1789</v>
      </c>
      <c r="O1591" s="226">
        <v>3</v>
      </c>
    </row>
    <row r="1592" spans="1:80">
      <c r="A1592" s="235"/>
      <c r="B1592" s="239"/>
      <c r="C1592" s="635" t="s">
        <v>1790</v>
      </c>
      <c r="D1592" s="636"/>
      <c r="E1592" s="240">
        <v>12</v>
      </c>
      <c r="F1592" s="241"/>
      <c r="G1592" s="242"/>
      <c r="H1592" s="243"/>
      <c r="I1592" s="237"/>
      <c r="J1592" s="244"/>
      <c r="K1592" s="237"/>
      <c r="M1592" s="238" t="s">
        <v>1790</v>
      </c>
      <c r="O1592" s="226"/>
    </row>
    <row r="1593" spans="1:80" ht="22.5">
      <c r="A1593" s="227">
        <v>409</v>
      </c>
      <c r="B1593" s="228" t="s">
        <v>1791</v>
      </c>
      <c r="C1593" s="229" t="s">
        <v>1792</v>
      </c>
      <c r="D1593" s="230" t="s">
        <v>1496</v>
      </c>
      <c r="E1593" s="231">
        <v>9</v>
      </c>
      <c r="F1593" s="231"/>
      <c r="G1593" s="232">
        <f>E1593*F1593</f>
        <v>0</v>
      </c>
      <c r="H1593" s="233">
        <v>0</v>
      </c>
      <c r="I1593" s="234">
        <f>E1593*H1593</f>
        <v>0</v>
      </c>
      <c r="J1593" s="233"/>
      <c r="K1593" s="234">
        <f>E1593*J1593</f>
        <v>0</v>
      </c>
      <c r="O1593" s="226">
        <v>2</v>
      </c>
      <c r="AA1593" s="199">
        <v>12</v>
      </c>
      <c r="AB1593" s="199">
        <v>0</v>
      </c>
      <c r="AC1593" s="199">
        <v>374</v>
      </c>
      <c r="AZ1593" s="199">
        <v>2</v>
      </c>
      <c r="BA1593" s="199">
        <f>IF(AZ1593=1,G1593,0)</f>
        <v>0</v>
      </c>
      <c r="BB1593" s="199">
        <f>IF(AZ1593=2,G1593,0)</f>
        <v>0</v>
      </c>
      <c r="BC1593" s="199">
        <f>IF(AZ1593=3,G1593,0)</f>
        <v>0</v>
      </c>
      <c r="BD1593" s="199">
        <f>IF(AZ1593=4,G1593,0)</f>
        <v>0</v>
      </c>
      <c r="BE1593" s="199">
        <f>IF(AZ1593=5,G1593,0)</f>
        <v>0</v>
      </c>
      <c r="CA1593" s="226">
        <v>12</v>
      </c>
      <c r="CB1593" s="226">
        <v>0</v>
      </c>
    </row>
    <row r="1594" spans="1:80">
      <c r="A1594" s="235"/>
      <c r="B1594" s="236"/>
      <c r="C1594" s="627" t="s">
        <v>1793</v>
      </c>
      <c r="D1594" s="628"/>
      <c r="E1594" s="628"/>
      <c r="F1594" s="628"/>
      <c r="G1594" s="629"/>
      <c r="I1594" s="237"/>
      <c r="K1594" s="237"/>
      <c r="L1594" s="238" t="s">
        <v>1793</v>
      </c>
      <c r="O1594" s="226">
        <v>3</v>
      </c>
    </row>
    <row r="1595" spans="1:80">
      <c r="A1595" s="235"/>
      <c r="B1595" s="239"/>
      <c r="C1595" s="635" t="s">
        <v>1794</v>
      </c>
      <c r="D1595" s="636"/>
      <c r="E1595" s="240">
        <v>9</v>
      </c>
      <c r="F1595" s="241"/>
      <c r="G1595" s="242"/>
      <c r="H1595" s="243"/>
      <c r="I1595" s="237"/>
      <c r="J1595" s="244"/>
      <c r="K1595" s="237"/>
      <c r="M1595" s="238" t="s">
        <v>1794</v>
      </c>
      <c r="O1595" s="226"/>
    </row>
    <row r="1596" spans="1:80" ht="22.5">
      <c r="A1596" s="227">
        <v>410</v>
      </c>
      <c r="B1596" s="228" t="s">
        <v>1795</v>
      </c>
      <c r="C1596" s="229" t="s">
        <v>1796</v>
      </c>
      <c r="D1596" s="230" t="s">
        <v>1496</v>
      </c>
      <c r="E1596" s="231">
        <v>6</v>
      </c>
      <c r="F1596" s="231"/>
      <c r="G1596" s="232">
        <f>E1596*F1596</f>
        <v>0</v>
      </c>
      <c r="H1596" s="233">
        <v>0</v>
      </c>
      <c r="I1596" s="234">
        <f>E1596*H1596</f>
        <v>0</v>
      </c>
      <c r="J1596" s="233"/>
      <c r="K1596" s="234">
        <f>E1596*J1596</f>
        <v>0</v>
      </c>
      <c r="O1596" s="226">
        <v>2</v>
      </c>
      <c r="AA1596" s="199">
        <v>12</v>
      </c>
      <c r="AB1596" s="199">
        <v>0</v>
      </c>
      <c r="AC1596" s="199">
        <v>377</v>
      </c>
      <c r="AZ1596" s="199">
        <v>2</v>
      </c>
      <c r="BA1596" s="199">
        <f>IF(AZ1596=1,G1596,0)</f>
        <v>0</v>
      </c>
      <c r="BB1596" s="199">
        <f>IF(AZ1596=2,G1596,0)</f>
        <v>0</v>
      </c>
      <c r="BC1596" s="199">
        <f>IF(AZ1596=3,G1596,0)</f>
        <v>0</v>
      </c>
      <c r="BD1596" s="199">
        <f>IF(AZ1596=4,G1596,0)</f>
        <v>0</v>
      </c>
      <c r="BE1596" s="199">
        <f>IF(AZ1596=5,G1596,0)</f>
        <v>0</v>
      </c>
      <c r="CA1596" s="226">
        <v>12</v>
      </c>
      <c r="CB1596" s="226">
        <v>0</v>
      </c>
    </row>
    <row r="1597" spans="1:80">
      <c r="A1597" s="235"/>
      <c r="B1597" s="236"/>
      <c r="C1597" s="627" t="s">
        <v>1789</v>
      </c>
      <c r="D1597" s="628"/>
      <c r="E1597" s="628"/>
      <c r="F1597" s="628"/>
      <c r="G1597" s="629"/>
      <c r="I1597" s="237"/>
      <c r="K1597" s="237"/>
      <c r="L1597" s="238" t="s">
        <v>1789</v>
      </c>
      <c r="O1597" s="226">
        <v>3</v>
      </c>
    </row>
    <row r="1598" spans="1:80">
      <c r="A1598" s="235"/>
      <c r="B1598" s="239"/>
      <c r="C1598" s="635" t="s">
        <v>1797</v>
      </c>
      <c r="D1598" s="636"/>
      <c r="E1598" s="240">
        <v>6</v>
      </c>
      <c r="F1598" s="241"/>
      <c r="G1598" s="242"/>
      <c r="H1598" s="243"/>
      <c r="I1598" s="237"/>
      <c r="J1598" s="244"/>
      <c r="K1598" s="237"/>
      <c r="M1598" s="238" t="s">
        <v>1797</v>
      </c>
      <c r="O1598" s="226"/>
    </row>
    <row r="1599" spans="1:80" ht="22.5">
      <c r="A1599" s="227">
        <v>411</v>
      </c>
      <c r="B1599" s="228" t="s">
        <v>1798</v>
      </c>
      <c r="C1599" s="229" t="s">
        <v>1799</v>
      </c>
      <c r="D1599" s="230" t="s">
        <v>1496</v>
      </c>
      <c r="E1599" s="231">
        <v>9</v>
      </c>
      <c r="F1599" s="231"/>
      <c r="G1599" s="232">
        <f>E1599*F1599</f>
        <v>0</v>
      </c>
      <c r="H1599" s="233">
        <v>0</v>
      </c>
      <c r="I1599" s="234">
        <f>E1599*H1599</f>
        <v>0</v>
      </c>
      <c r="J1599" s="233"/>
      <c r="K1599" s="234">
        <f>E1599*J1599</f>
        <v>0</v>
      </c>
      <c r="O1599" s="226">
        <v>2</v>
      </c>
      <c r="AA1599" s="199">
        <v>12</v>
      </c>
      <c r="AB1599" s="199">
        <v>0</v>
      </c>
      <c r="AC1599" s="199">
        <v>376</v>
      </c>
      <c r="AZ1599" s="199">
        <v>2</v>
      </c>
      <c r="BA1599" s="199">
        <f>IF(AZ1599=1,G1599,0)</f>
        <v>0</v>
      </c>
      <c r="BB1599" s="199">
        <f>IF(AZ1599=2,G1599,0)</f>
        <v>0</v>
      </c>
      <c r="BC1599" s="199">
        <f>IF(AZ1599=3,G1599,0)</f>
        <v>0</v>
      </c>
      <c r="BD1599" s="199">
        <f>IF(AZ1599=4,G1599,0)</f>
        <v>0</v>
      </c>
      <c r="BE1599" s="199">
        <f>IF(AZ1599=5,G1599,0)</f>
        <v>0</v>
      </c>
      <c r="CA1599" s="226">
        <v>12</v>
      </c>
      <c r="CB1599" s="226">
        <v>0</v>
      </c>
    </row>
    <row r="1600" spans="1:80">
      <c r="A1600" s="235"/>
      <c r="B1600" s="236"/>
      <c r="C1600" s="627" t="s">
        <v>1793</v>
      </c>
      <c r="D1600" s="628"/>
      <c r="E1600" s="628"/>
      <c r="F1600" s="628"/>
      <c r="G1600" s="629"/>
      <c r="I1600" s="237"/>
      <c r="K1600" s="237"/>
      <c r="L1600" s="238" t="s">
        <v>1793</v>
      </c>
      <c r="O1600" s="226">
        <v>3</v>
      </c>
    </row>
    <row r="1601" spans="1:80">
      <c r="A1601" s="235"/>
      <c r="B1601" s="239"/>
      <c r="C1601" s="635" t="s">
        <v>1794</v>
      </c>
      <c r="D1601" s="636"/>
      <c r="E1601" s="240">
        <v>9</v>
      </c>
      <c r="F1601" s="241"/>
      <c r="G1601" s="242"/>
      <c r="H1601" s="243"/>
      <c r="I1601" s="237"/>
      <c r="J1601" s="244"/>
      <c r="K1601" s="237"/>
      <c r="M1601" s="238" t="s">
        <v>1794</v>
      </c>
      <c r="O1601" s="226"/>
    </row>
    <row r="1602" spans="1:80" ht="22.5">
      <c r="A1602" s="227">
        <v>412</v>
      </c>
      <c r="B1602" s="228" t="s">
        <v>1800</v>
      </c>
      <c r="C1602" s="229" t="s">
        <v>1801</v>
      </c>
      <c r="D1602" s="230" t="s">
        <v>1496</v>
      </c>
      <c r="E1602" s="231">
        <v>9</v>
      </c>
      <c r="F1602" s="231"/>
      <c r="G1602" s="232">
        <f>E1602*F1602</f>
        <v>0</v>
      </c>
      <c r="H1602" s="233">
        <v>0</v>
      </c>
      <c r="I1602" s="234">
        <f>E1602*H1602</f>
        <v>0</v>
      </c>
      <c r="J1602" s="233"/>
      <c r="K1602" s="234">
        <f>E1602*J1602</f>
        <v>0</v>
      </c>
      <c r="O1602" s="226">
        <v>2</v>
      </c>
      <c r="AA1602" s="199">
        <v>12</v>
      </c>
      <c r="AB1602" s="199">
        <v>0</v>
      </c>
      <c r="AC1602" s="199">
        <v>375</v>
      </c>
      <c r="AZ1602" s="199">
        <v>2</v>
      </c>
      <c r="BA1602" s="199">
        <f>IF(AZ1602=1,G1602,0)</f>
        <v>0</v>
      </c>
      <c r="BB1602" s="199">
        <f>IF(AZ1602=2,G1602,0)</f>
        <v>0</v>
      </c>
      <c r="BC1602" s="199">
        <f>IF(AZ1602=3,G1602,0)</f>
        <v>0</v>
      </c>
      <c r="BD1602" s="199">
        <f>IF(AZ1602=4,G1602,0)</f>
        <v>0</v>
      </c>
      <c r="BE1602" s="199">
        <f>IF(AZ1602=5,G1602,0)</f>
        <v>0</v>
      </c>
      <c r="CA1602" s="226">
        <v>12</v>
      </c>
      <c r="CB1602" s="226">
        <v>0</v>
      </c>
    </row>
    <row r="1603" spans="1:80">
      <c r="A1603" s="235"/>
      <c r="B1603" s="236"/>
      <c r="C1603" s="627" t="s">
        <v>1789</v>
      </c>
      <c r="D1603" s="628"/>
      <c r="E1603" s="628"/>
      <c r="F1603" s="628"/>
      <c r="G1603" s="629"/>
      <c r="I1603" s="237"/>
      <c r="K1603" s="237"/>
      <c r="L1603" s="238" t="s">
        <v>1789</v>
      </c>
      <c r="O1603" s="226">
        <v>3</v>
      </c>
    </row>
    <row r="1604" spans="1:80">
      <c r="A1604" s="235"/>
      <c r="B1604" s="239"/>
      <c r="C1604" s="635" t="s">
        <v>1794</v>
      </c>
      <c r="D1604" s="636"/>
      <c r="E1604" s="240">
        <v>9</v>
      </c>
      <c r="F1604" s="241"/>
      <c r="G1604" s="242"/>
      <c r="H1604" s="243"/>
      <c r="I1604" s="237"/>
      <c r="J1604" s="244"/>
      <c r="K1604" s="237"/>
      <c r="M1604" s="238" t="s">
        <v>1794</v>
      </c>
      <c r="O1604" s="226"/>
    </row>
    <row r="1605" spans="1:80" ht="22.5">
      <c r="A1605" s="227">
        <v>413</v>
      </c>
      <c r="B1605" s="228" t="s">
        <v>1802</v>
      </c>
      <c r="C1605" s="229" t="s">
        <v>1803</v>
      </c>
      <c r="D1605" s="230" t="s">
        <v>1496</v>
      </c>
      <c r="E1605" s="231">
        <v>9</v>
      </c>
      <c r="F1605" s="231"/>
      <c r="G1605" s="232">
        <f>E1605*F1605</f>
        <v>0</v>
      </c>
      <c r="H1605" s="233">
        <v>0</v>
      </c>
      <c r="I1605" s="234">
        <f>E1605*H1605</f>
        <v>0</v>
      </c>
      <c r="J1605" s="233"/>
      <c r="K1605" s="234">
        <f>E1605*J1605</f>
        <v>0</v>
      </c>
      <c r="O1605" s="226">
        <v>2</v>
      </c>
      <c r="AA1605" s="199">
        <v>12</v>
      </c>
      <c r="AB1605" s="199">
        <v>0</v>
      </c>
      <c r="AC1605" s="199">
        <v>369</v>
      </c>
      <c r="AZ1605" s="199">
        <v>2</v>
      </c>
      <c r="BA1605" s="199">
        <f>IF(AZ1605=1,G1605,0)</f>
        <v>0</v>
      </c>
      <c r="BB1605" s="199">
        <f>IF(AZ1605=2,G1605,0)</f>
        <v>0</v>
      </c>
      <c r="BC1605" s="199">
        <f>IF(AZ1605=3,G1605,0)</f>
        <v>0</v>
      </c>
      <c r="BD1605" s="199">
        <f>IF(AZ1605=4,G1605,0)</f>
        <v>0</v>
      </c>
      <c r="BE1605" s="199">
        <f>IF(AZ1605=5,G1605,0)</f>
        <v>0</v>
      </c>
      <c r="CA1605" s="226">
        <v>12</v>
      </c>
      <c r="CB1605" s="226">
        <v>0</v>
      </c>
    </row>
    <row r="1606" spans="1:80">
      <c r="A1606" s="235"/>
      <c r="B1606" s="236"/>
      <c r="C1606" s="627" t="s">
        <v>1804</v>
      </c>
      <c r="D1606" s="628"/>
      <c r="E1606" s="628"/>
      <c r="F1606" s="628"/>
      <c r="G1606" s="629"/>
      <c r="I1606" s="237"/>
      <c r="K1606" s="237"/>
      <c r="L1606" s="238" t="s">
        <v>1804</v>
      </c>
      <c r="O1606" s="226">
        <v>3</v>
      </c>
    </row>
    <row r="1607" spans="1:80">
      <c r="A1607" s="235"/>
      <c r="B1607" s="239"/>
      <c r="C1607" s="635" t="s">
        <v>1794</v>
      </c>
      <c r="D1607" s="636"/>
      <c r="E1607" s="240">
        <v>9</v>
      </c>
      <c r="F1607" s="241"/>
      <c r="G1607" s="242"/>
      <c r="H1607" s="243"/>
      <c r="I1607" s="237"/>
      <c r="J1607" s="244"/>
      <c r="K1607" s="237"/>
      <c r="M1607" s="238" t="s">
        <v>1794</v>
      </c>
      <c r="O1607" s="226"/>
    </row>
    <row r="1608" spans="1:80" ht="22.5">
      <c r="A1608" s="227">
        <v>414</v>
      </c>
      <c r="B1608" s="228" t="s">
        <v>1805</v>
      </c>
      <c r="C1608" s="229" t="s">
        <v>1806</v>
      </c>
      <c r="D1608" s="230" t="s">
        <v>1496</v>
      </c>
      <c r="E1608" s="231">
        <v>39</v>
      </c>
      <c r="F1608" s="231"/>
      <c r="G1608" s="232">
        <f>E1608*F1608</f>
        <v>0</v>
      </c>
      <c r="H1608" s="233">
        <v>0</v>
      </c>
      <c r="I1608" s="234">
        <f>E1608*H1608</f>
        <v>0</v>
      </c>
      <c r="J1608" s="233"/>
      <c r="K1608" s="234">
        <f>E1608*J1608</f>
        <v>0</v>
      </c>
      <c r="O1608" s="226">
        <v>2</v>
      </c>
      <c r="AA1608" s="199">
        <v>12</v>
      </c>
      <c r="AB1608" s="199">
        <v>0</v>
      </c>
      <c r="AC1608" s="199">
        <v>367</v>
      </c>
      <c r="AZ1608" s="199">
        <v>2</v>
      </c>
      <c r="BA1608" s="199">
        <f>IF(AZ1608=1,G1608,0)</f>
        <v>0</v>
      </c>
      <c r="BB1608" s="199">
        <f>IF(AZ1608=2,G1608,0)</f>
        <v>0</v>
      </c>
      <c r="BC1608" s="199">
        <f>IF(AZ1608=3,G1608,0)</f>
        <v>0</v>
      </c>
      <c r="BD1608" s="199">
        <f>IF(AZ1608=4,G1608,0)</f>
        <v>0</v>
      </c>
      <c r="BE1608" s="199">
        <f>IF(AZ1608=5,G1608,0)</f>
        <v>0</v>
      </c>
      <c r="CA1608" s="226">
        <v>12</v>
      </c>
      <c r="CB1608" s="226">
        <v>0</v>
      </c>
    </row>
    <row r="1609" spans="1:80">
      <c r="A1609" s="235"/>
      <c r="B1609" s="239"/>
      <c r="C1609" s="635" t="s">
        <v>1807</v>
      </c>
      <c r="D1609" s="636"/>
      <c r="E1609" s="240">
        <v>39</v>
      </c>
      <c r="F1609" s="241"/>
      <c r="G1609" s="242"/>
      <c r="H1609" s="243"/>
      <c r="I1609" s="237"/>
      <c r="J1609" s="244"/>
      <c r="K1609" s="237"/>
      <c r="M1609" s="238" t="s">
        <v>1807</v>
      </c>
      <c r="O1609" s="226"/>
    </row>
    <row r="1610" spans="1:80">
      <c r="A1610" s="227">
        <v>415</v>
      </c>
      <c r="B1610" s="228" t="s">
        <v>1808</v>
      </c>
      <c r="C1610" s="229" t="s">
        <v>1809</v>
      </c>
      <c r="D1610" s="230" t="s">
        <v>1496</v>
      </c>
      <c r="E1610" s="231">
        <v>1</v>
      </c>
      <c r="F1610" s="231"/>
      <c r="G1610" s="232">
        <f>E1610*F1610</f>
        <v>0</v>
      </c>
      <c r="H1610" s="233">
        <v>0</v>
      </c>
      <c r="I1610" s="234">
        <f>E1610*H1610</f>
        <v>0</v>
      </c>
      <c r="J1610" s="233"/>
      <c r="K1610" s="234">
        <f>E1610*J1610</f>
        <v>0</v>
      </c>
      <c r="O1610" s="226">
        <v>2</v>
      </c>
      <c r="AA1610" s="199">
        <v>12</v>
      </c>
      <c r="AB1610" s="199">
        <v>0</v>
      </c>
      <c r="AC1610" s="199">
        <v>368</v>
      </c>
      <c r="AZ1610" s="199">
        <v>2</v>
      </c>
      <c r="BA1610" s="199">
        <f>IF(AZ1610=1,G1610,0)</f>
        <v>0</v>
      </c>
      <c r="BB1610" s="199">
        <f>IF(AZ1610=2,G1610,0)</f>
        <v>0</v>
      </c>
      <c r="BC1610" s="199">
        <f>IF(AZ1610=3,G1610,0)</f>
        <v>0</v>
      </c>
      <c r="BD1610" s="199">
        <f>IF(AZ1610=4,G1610,0)</f>
        <v>0</v>
      </c>
      <c r="BE1610" s="199">
        <f>IF(AZ1610=5,G1610,0)</f>
        <v>0</v>
      </c>
      <c r="CA1610" s="226">
        <v>12</v>
      </c>
      <c r="CB1610" s="226">
        <v>0</v>
      </c>
    </row>
    <row r="1611" spans="1:80">
      <c r="A1611" s="235"/>
      <c r="B1611" s="239"/>
      <c r="C1611" s="635" t="s">
        <v>1779</v>
      </c>
      <c r="D1611" s="636"/>
      <c r="E1611" s="240">
        <v>1</v>
      </c>
      <c r="F1611" s="241"/>
      <c r="G1611" s="242"/>
      <c r="H1611" s="243"/>
      <c r="I1611" s="237"/>
      <c r="J1611" s="244"/>
      <c r="K1611" s="237"/>
      <c r="M1611" s="238" t="s">
        <v>1779</v>
      </c>
      <c r="O1611" s="226"/>
    </row>
    <row r="1612" spans="1:80">
      <c r="A1612" s="227">
        <v>416</v>
      </c>
      <c r="B1612" s="228" t="s">
        <v>1810</v>
      </c>
      <c r="C1612" s="229" t="s">
        <v>1811</v>
      </c>
      <c r="D1612" s="230" t="s">
        <v>1496</v>
      </c>
      <c r="E1612" s="231">
        <v>1</v>
      </c>
      <c r="F1612" s="231"/>
      <c r="G1612" s="232">
        <f>E1612*F1612</f>
        <v>0</v>
      </c>
      <c r="H1612" s="233">
        <v>0</v>
      </c>
      <c r="I1612" s="234">
        <f>E1612*H1612</f>
        <v>0</v>
      </c>
      <c r="J1612" s="233"/>
      <c r="K1612" s="234">
        <f>E1612*J1612</f>
        <v>0</v>
      </c>
      <c r="O1612" s="226">
        <v>2</v>
      </c>
      <c r="AA1612" s="199">
        <v>12</v>
      </c>
      <c r="AB1612" s="199">
        <v>0</v>
      </c>
      <c r="AC1612" s="199">
        <v>387</v>
      </c>
      <c r="AZ1612" s="199">
        <v>2</v>
      </c>
      <c r="BA1612" s="199">
        <f>IF(AZ1612=1,G1612,0)</f>
        <v>0</v>
      </c>
      <c r="BB1612" s="199">
        <f>IF(AZ1612=2,G1612,0)</f>
        <v>0</v>
      </c>
      <c r="BC1612" s="199">
        <f>IF(AZ1612=3,G1612,0)</f>
        <v>0</v>
      </c>
      <c r="BD1612" s="199">
        <f>IF(AZ1612=4,G1612,0)</f>
        <v>0</v>
      </c>
      <c r="BE1612" s="199">
        <f>IF(AZ1612=5,G1612,0)</f>
        <v>0</v>
      </c>
      <c r="CA1612" s="226">
        <v>12</v>
      </c>
      <c r="CB1612" s="226">
        <v>0</v>
      </c>
    </row>
    <row r="1613" spans="1:80">
      <c r="A1613" s="235"/>
      <c r="B1613" s="239"/>
      <c r="C1613" s="635" t="s">
        <v>1779</v>
      </c>
      <c r="D1613" s="636"/>
      <c r="E1613" s="240">
        <v>1</v>
      </c>
      <c r="F1613" s="241"/>
      <c r="G1613" s="242"/>
      <c r="H1613" s="243"/>
      <c r="I1613" s="237"/>
      <c r="J1613" s="244"/>
      <c r="K1613" s="237"/>
      <c r="M1613" s="238" t="s">
        <v>1779</v>
      </c>
      <c r="O1613" s="226"/>
    </row>
    <row r="1614" spans="1:80" ht="22.5">
      <c r="A1614" s="227">
        <v>417</v>
      </c>
      <c r="B1614" s="228" t="s">
        <v>1812</v>
      </c>
      <c r="C1614" s="229" t="s">
        <v>1813</v>
      </c>
      <c r="D1614" s="230" t="s">
        <v>1496</v>
      </c>
      <c r="E1614" s="231">
        <v>2</v>
      </c>
      <c r="F1614" s="231"/>
      <c r="G1614" s="232">
        <f>E1614*F1614</f>
        <v>0</v>
      </c>
      <c r="H1614" s="233">
        <v>0</v>
      </c>
      <c r="I1614" s="234">
        <f>E1614*H1614</f>
        <v>0</v>
      </c>
      <c r="J1614" s="233"/>
      <c r="K1614" s="234">
        <f>E1614*J1614</f>
        <v>0</v>
      </c>
      <c r="O1614" s="226">
        <v>2</v>
      </c>
      <c r="AA1614" s="199">
        <v>12</v>
      </c>
      <c r="AB1614" s="199">
        <v>0</v>
      </c>
      <c r="AC1614" s="199">
        <v>388</v>
      </c>
      <c r="AZ1614" s="199">
        <v>2</v>
      </c>
      <c r="BA1614" s="199">
        <f>IF(AZ1614=1,G1614,0)</f>
        <v>0</v>
      </c>
      <c r="BB1614" s="199">
        <f>IF(AZ1614=2,G1614,0)</f>
        <v>0</v>
      </c>
      <c r="BC1614" s="199">
        <f>IF(AZ1614=3,G1614,0)</f>
        <v>0</v>
      </c>
      <c r="BD1614" s="199">
        <f>IF(AZ1614=4,G1614,0)</f>
        <v>0</v>
      </c>
      <c r="BE1614" s="199">
        <f>IF(AZ1614=5,G1614,0)</f>
        <v>0</v>
      </c>
      <c r="CA1614" s="226">
        <v>12</v>
      </c>
      <c r="CB1614" s="226">
        <v>0</v>
      </c>
    </row>
    <row r="1615" spans="1:80">
      <c r="A1615" s="235"/>
      <c r="B1615" s="239"/>
      <c r="C1615" s="635" t="s">
        <v>1814</v>
      </c>
      <c r="D1615" s="636"/>
      <c r="E1615" s="240">
        <v>2</v>
      </c>
      <c r="F1615" s="241"/>
      <c r="G1615" s="242"/>
      <c r="H1615" s="243"/>
      <c r="I1615" s="237"/>
      <c r="J1615" s="244"/>
      <c r="K1615" s="237"/>
      <c r="M1615" s="238" t="s">
        <v>1814</v>
      </c>
      <c r="O1615" s="226"/>
    </row>
    <row r="1616" spans="1:80" ht="22.5">
      <c r="A1616" s="227">
        <v>418</v>
      </c>
      <c r="B1616" s="228" t="s">
        <v>1815</v>
      </c>
      <c r="C1616" s="229" t="s">
        <v>1816</v>
      </c>
      <c r="D1616" s="230" t="s">
        <v>1496</v>
      </c>
      <c r="E1616" s="231">
        <v>2</v>
      </c>
      <c r="F1616" s="231"/>
      <c r="G1616" s="232">
        <f>E1616*F1616</f>
        <v>0</v>
      </c>
      <c r="H1616" s="233">
        <v>0</v>
      </c>
      <c r="I1616" s="234">
        <f>E1616*H1616</f>
        <v>0</v>
      </c>
      <c r="J1616" s="233"/>
      <c r="K1616" s="234">
        <f>E1616*J1616</f>
        <v>0</v>
      </c>
      <c r="O1616" s="226">
        <v>2</v>
      </c>
      <c r="AA1616" s="199">
        <v>12</v>
      </c>
      <c r="AB1616" s="199">
        <v>0</v>
      </c>
      <c r="AC1616" s="199">
        <v>389</v>
      </c>
      <c r="AZ1616" s="199">
        <v>2</v>
      </c>
      <c r="BA1616" s="199">
        <f>IF(AZ1616=1,G1616,0)</f>
        <v>0</v>
      </c>
      <c r="BB1616" s="199">
        <f>IF(AZ1616=2,G1616,0)</f>
        <v>0</v>
      </c>
      <c r="BC1616" s="199">
        <f>IF(AZ1616=3,G1616,0)</f>
        <v>0</v>
      </c>
      <c r="BD1616" s="199">
        <f>IF(AZ1616=4,G1616,0)</f>
        <v>0</v>
      </c>
      <c r="BE1616" s="199">
        <f>IF(AZ1616=5,G1616,0)</f>
        <v>0</v>
      </c>
      <c r="CA1616" s="226">
        <v>12</v>
      </c>
      <c r="CB1616" s="226">
        <v>0</v>
      </c>
    </row>
    <row r="1617" spans="1:80">
      <c r="A1617" s="235"/>
      <c r="B1617" s="239"/>
      <c r="C1617" s="635" t="s">
        <v>1814</v>
      </c>
      <c r="D1617" s="636"/>
      <c r="E1617" s="240">
        <v>2</v>
      </c>
      <c r="F1617" s="241"/>
      <c r="G1617" s="242"/>
      <c r="H1617" s="243"/>
      <c r="I1617" s="237"/>
      <c r="J1617" s="244"/>
      <c r="K1617" s="237"/>
      <c r="M1617" s="238" t="s">
        <v>1814</v>
      </c>
      <c r="O1617" s="226"/>
    </row>
    <row r="1618" spans="1:80">
      <c r="A1618" s="227">
        <v>419</v>
      </c>
      <c r="B1618" s="228" t="s">
        <v>1817</v>
      </c>
      <c r="C1618" s="229" t="s">
        <v>1818</v>
      </c>
      <c r="D1618" s="230" t="s">
        <v>1496</v>
      </c>
      <c r="E1618" s="231">
        <v>2</v>
      </c>
      <c r="F1618" s="231"/>
      <c r="G1618" s="232">
        <f>E1618*F1618</f>
        <v>0</v>
      </c>
      <c r="H1618" s="233">
        <v>0</v>
      </c>
      <c r="I1618" s="234">
        <f>E1618*H1618</f>
        <v>0</v>
      </c>
      <c r="J1618" s="233"/>
      <c r="K1618" s="234">
        <f>E1618*J1618</f>
        <v>0</v>
      </c>
      <c r="O1618" s="226">
        <v>2</v>
      </c>
      <c r="AA1618" s="199">
        <v>12</v>
      </c>
      <c r="AB1618" s="199">
        <v>0</v>
      </c>
      <c r="AC1618" s="199">
        <v>390</v>
      </c>
      <c r="AZ1618" s="199">
        <v>2</v>
      </c>
      <c r="BA1618" s="199">
        <f>IF(AZ1618=1,G1618,0)</f>
        <v>0</v>
      </c>
      <c r="BB1618" s="199">
        <f>IF(AZ1618=2,G1618,0)</f>
        <v>0</v>
      </c>
      <c r="BC1618" s="199">
        <f>IF(AZ1618=3,G1618,0)</f>
        <v>0</v>
      </c>
      <c r="BD1618" s="199">
        <f>IF(AZ1618=4,G1618,0)</f>
        <v>0</v>
      </c>
      <c r="BE1618" s="199">
        <f>IF(AZ1618=5,G1618,0)</f>
        <v>0</v>
      </c>
      <c r="CA1618" s="226">
        <v>12</v>
      </c>
      <c r="CB1618" s="226">
        <v>0</v>
      </c>
    </row>
    <row r="1619" spans="1:80">
      <c r="A1619" s="235"/>
      <c r="B1619" s="239"/>
      <c r="C1619" s="635" t="s">
        <v>1814</v>
      </c>
      <c r="D1619" s="636"/>
      <c r="E1619" s="240">
        <v>2</v>
      </c>
      <c r="F1619" s="241"/>
      <c r="G1619" s="242"/>
      <c r="H1619" s="243"/>
      <c r="I1619" s="237"/>
      <c r="J1619" s="244"/>
      <c r="K1619" s="237"/>
      <c r="M1619" s="238" t="s">
        <v>1814</v>
      </c>
      <c r="O1619" s="226"/>
    </row>
    <row r="1620" spans="1:80" ht="22.5">
      <c r="A1620" s="227">
        <v>420</v>
      </c>
      <c r="B1620" s="228" t="s">
        <v>1819</v>
      </c>
      <c r="C1620" s="229" t="s">
        <v>1820</v>
      </c>
      <c r="D1620" s="230" t="s">
        <v>1496</v>
      </c>
      <c r="E1620" s="231">
        <v>1</v>
      </c>
      <c r="F1620" s="231"/>
      <c r="G1620" s="232">
        <f>E1620*F1620</f>
        <v>0</v>
      </c>
      <c r="H1620" s="233">
        <v>0</v>
      </c>
      <c r="I1620" s="234">
        <f>E1620*H1620</f>
        <v>0</v>
      </c>
      <c r="J1620" s="233"/>
      <c r="K1620" s="234">
        <f>E1620*J1620</f>
        <v>0</v>
      </c>
      <c r="O1620" s="226">
        <v>2</v>
      </c>
      <c r="AA1620" s="199">
        <v>12</v>
      </c>
      <c r="AB1620" s="199">
        <v>0</v>
      </c>
      <c r="AC1620" s="199">
        <v>391</v>
      </c>
      <c r="AZ1620" s="199">
        <v>2</v>
      </c>
      <c r="BA1620" s="199">
        <f>IF(AZ1620=1,G1620,0)</f>
        <v>0</v>
      </c>
      <c r="BB1620" s="199">
        <f>IF(AZ1620=2,G1620,0)</f>
        <v>0</v>
      </c>
      <c r="BC1620" s="199">
        <f>IF(AZ1620=3,G1620,0)</f>
        <v>0</v>
      </c>
      <c r="BD1620" s="199">
        <f>IF(AZ1620=4,G1620,0)</f>
        <v>0</v>
      </c>
      <c r="BE1620" s="199">
        <f>IF(AZ1620=5,G1620,0)</f>
        <v>0</v>
      </c>
      <c r="CA1620" s="226">
        <v>12</v>
      </c>
      <c r="CB1620" s="226">
        <v>0</v>
      </c>
    </row>
    <row r="1621" spans="1:80">
      <c r="A1621" s="235"/>
      <c r="B1621" s="239"/>
      <c r="C1621" s="635" t="s">
        <v>1779</v>
      </c>
      <c r="D1621" s="636"/>
      <c r="E1621" s="240">
        <v>1</v>
      </c>
      <c r="F1621" s="241"/>
      <c r="G1621" s="242"/>
      <c r="H1621" s="243"/>
      <c r="I1621" s="237"/>
      <c r="J1621" s="244"/>
      <c r="K1621" s="237"/>
      <c r="M1621" s="238" t="s">
        <v>1779</v>
      </c>
      <c r="O1621" s="226"/>
    </row>
    <row r="1622" spans="1:80">
      <c r="A1622" s="245"/>
      <c r="B1622" s="246" t="s">
        <v>1436</v>
      </c>
      <c r="C1622" s="247" t="s">
        <v>1776</v>
      </c>
      <c r="D1622" s="248"/>
      <c r="E1622" s="249"/>
      <c r="F1622" s="250"/>
      <c r="G1622" s="251">
        <f>SUM(G1565:G1621)</f>
        <v>0</v>
      </c>
      <c r="H1622" s="252"/>
      <c r="I1622" s="253">
        <f>SUM(I1565:I1621)</f>
        <v>0</v>
      </c>
      <c r="J1622" s="252"/>
      <c r="K1622" s="253">
        <f>SUM(K1565:K1621)</f>
        <v>0</v>
      </c>
      <c r="O1622" s="226">
        <v>4</v>
      </c>
      <c r="BA1622" s="254">
        <f>SUM(BA1565:BA1621)</f>
        <v>0</v>
      </c>
      <c r="BB1622" s="254">
        <f>SUM(BB1565:BB1621)</f>
        <v>0</v>
      </c>
      <c r="BC1622" s="254">
        <f>SUM(BC1565:BC1621)</f>
        <v>0</v>
      </c>
      <c r="BD1622" s="254">
        <f>SUM(BD1565:BD1621)</f>
        <v>0</v>
      </c>
      <c r="BE1622" s="254">
        <f>SUM(BE1565:BE1621)</f>
        <v>0</v>
      </c>
    </row>
    <row r="1623" spans="1:80">
      <c r="E1623" s="199"/>
    </row>
    <row r="1624" spans="1:80">
      <c r="E1624" s="199"/>
    </row>
    <row r="1625" spans="1:80">
      <c r="E1625" s="199"/>
    </row>
    <row r="1626" spans="1:80">
      <c r="E1626" s="199"/>
    </row>
    <row r="1627" spans="1:80">
      <c r="E1627" s="199"/>
    </row>
    <row r="1628" spans="1:80">
      <c r="E1628" s="199"/>
    </row>
    <row r="1629" spans="1:80">
      <c r="E1629" s="199"/>
    </row>
    <row r="1630" spans="1:80">
      <c r="E1630" s="199"/>
    </row>
    <row r="1631" spans="1:80">
      <c r="E1631" s="199"/>
    </row>
    <row r="1632" spans="1:80">
      <c r="E1632" s="199"/>
    </row>
    <row r="1633" spans="1:7">
      <c r="E1633" s="199"/>
    </row>
    <row r="1634" spans="1:7">
      <c r="E1634" s="199"/>
    </row>
    <row r="1635" spans="1:7">
      <c r="E1635" s="199"/>
    </row>
    <row r="1636" spans="1:7">
      <c r="E1636" s="199"/>
    </row>
    <row r="1637" spans="1:7">
      <c r="E1637" s="199"/>
    </row>
    <row r="1638" spans="1:7">
      <c r="E1638" s="199"/>
    </row>
    <row r="1639" spans="1:7">
      <c r="E1639" s="199"/>
    </row>
    <row r="1640" spans="1:7">
      <c r="E1640" s="199"/>
    </row>
    <row r="1641" spans="1:7">
      <c r="E1641" s="199"/>
    </row>
    <row r="1642" spans="1:7">
      <c r="E1642" s="199"/>
    </row>
    <row r="1643" spans="1:7">
      <c r="E1643" s="199"/>
    </row>
    <row r="1644" spans="1:7">
      <c r="E1644" s="199"/>
    </row>
    <row r="1645" spans="1:7">
      <c r="E1645" s="199"/>
    </row>
    <row r="1646" spans="1:7">
      <c r="A1646" s="244"/>
      <c r="B1646" s="244"/>
      <c r="C1646" s="244"/>
      <c r="D1646" s="244"/>
      <c r="E1646" s="244"/>
      <c r="F1646" s="244"/>
      <c r="G1646" s="244"/>
    </row>
    <row r="1647" spans="1:7">
      <c r="A1647" s="244"/>
      <c r="B1647" s="244"/>
      <c r="C1647" s="244"/>
      <c r="D1647" s="244"/>
      <c r="E1647" s="244"/>
      <c r="F1647" s="244"/>
      <c r="G1647" s="244"/>
    </row>
    <row r="1648" spans="1:7">
      <c r="A1648" s="244"/>
      <c r="B1648" s="244"/>
      <c r="C1648" s="244"/>
      <c r="D1648" s="244"/>
      <c r="E1648" s="244"/>
      <c r="F1648" s="244"/>
      <c r="G1648" s="244"/>
    </row>
    <row r="1649" spans="1:7">
      <c r="A1649" s="244"/>
      <c r="B1649" s="244"/>
      <c r="C1649" s="244"/>
      <c r="D1649" s="244"/>
      <c r="E1649" s="244"/>
      <c r="F1649" s="244"/>
      <c r="G1649" s="244"/>
    </row>
    <row r="1650" spans="1:7">
      <c r="E1650" s="199"/>
    </row>
    <row r="1651" spans="1:7">
      <c r="E1651" s="199"/>
    </row>
    <row r="1652" spans="1:7">
      <c r="E1652" s="199"/>
    </row>
    <row r="1653" spans="1:7">
      <c r="E1653" s="199"/>
    </row>
    <row r="1654" spans="1:7">
      <c r="E1654" s="199"/>
    </row>
    <row r="1655" spans="1:7">
      <c r="E1655" s="199"/>
    </row>
    <row r="1656" spans="1:7">
      <c r="E1656" s="199"/>
    </row>
    <row r="1657" spans="1:7">
      <c r="E1657" s="199"/>
    </row>
    <row r="1658" spans="1:7">
      <c r="E1658" s="199"/>
    </row>
    <row r="1659" spans="1:7">
      <c r="E1659" s="199"/>
    </row>
    <row r="1660" spans="1:7">
      <c r="E1660" s="199"/>
    </row>
    <row r="1661" spans="1:7">
      <c r="E1661" s="199"/>
    </row>
    <row r="1662" spans="1:7">
      <c r="E1662" s="199"/>
    </row>
    <row r="1663" spans="1:7">
      <c r="E1663" s="199"/>
    </row>
    <row r="1664" spans="1:7">
      <c r="E1664" s="199"/>
    </row>
    <row r="1665" spans="5:5">
      <c r="E1665" s="199"/>
    </row>
    <row r="1666" spans="5:5">
      <c r="E1666" s="199"/>
    </row>
    <row r="1667" spans="5:5">
      <c r="E1667" s="199"/>
    </row>
    <row r="1668" spans="5:5">
      <c r="E1668" s="199"/>
    </row>
    <row r="1669" spans="5:5">
      <c r="E1669" s="199"/>
    </row>
    <row r="1670" spans="5:5">
      <c r="E1670" s="199"/>
    </row>
    <row r="1671" spans="5:5">
      <c r="E1671" s="199"/>
    </row>
    <row r="1672" spans="5:5">
      <c r="E1672" s="199"/>
    </row>
    <row r="1673" spans="5:5">
      <c r="E1673" s="199"/>
    </row>
    <row r="1674" spans="5:5">
      <c r="E1674" s="199"/>
    </row>
    <row r="1675" spans="5:5">
      <c r="E1675" s="199"/>
    </row>
    <row r="1676" spans="5:5">
      <c r="E1676" s="199"/>
    </row>
    <row r="1677" spans="5:5">
      <c r="E1677" s="199"/>
    </row>
    <row r="1678" spans="5:5">
      <c r="E1678" s="199"/>
    </row>
    <row r="1679" spans="5:5">
      <c r="E1679" s="199"/>
    </row>
    <row r="1680" spans="5:5">
      <c r="E1680" s="199"/>
    </row>
    <row r="1681" spans="1:7">
      <c r="A1681" s="255"/>
      <c r="B1681" s="255"/>
    </row>
    <row r="1682" spans="1:7">
      <c r="A1682" s="244"/>
      <c r="B1682" s="244"/>
      <c r="C1682" s="256"/>
      <c r="D1682" s="256"/>
      <c r="E1682" s="257"/>
      <c r="F1682" s="256"/>
      <c r="G1682" s="258"/>
    </row>
    <row r="1683" spans="1:7">
      <c r="A1683" s="259"/>
      <c r="B1683" s="259"/>
      <c r="C1683" s="244"/>
      <c r="D1683" s="244"/>
      <c r="E1683" s="260"/>
      <c r="F1683" s="244"/>
      <c r="G1683" s="244"/>
    </row>
    <row r="1684" spans="1:7">
      <c r="A1684" s="244"/>
      <c r="B1684" s="244"/>
      <c r="C1684" s="244"/>
      <c r="D1684" s="244"/>
      <c r="E1684" s="260"/>
      <c r="F1684" s="244"/>
      <c r="G1684" s="244"/>
    </row>
    <row r="1685" spans="1:7">
      <c r="A1685" s="244"/>
      <c r="B1685" s="244"/>
      <c r="C1685" s="244"/>
      <c r="D1685" s="244"/>
      <c r="E1685" s="260"/>
      <c r="F1685" s="244"/>
      <c r="G1685" s="244"/>
    </row>
    <row r="1686" spans="1:7">
      <c r="A1686" s="244"/>
      <c r="B1686" s="244"/>
      <c r="C1686" s="244"/>
      <c r="D1686" s="244"/>
      <c r="E1686" s="260"/>
      <c r="F1686" s="244"/>
      <c r="G1686" s="244"/>
    </row>
    <row r="1687" spans="1:7">
      <c r="A1687" s="244"/>
      <c r="B1687" s="244"/>
      <c r="C1687" s="244"/>
      <c r="D1687" s="244"/>
      <c r="E1687" s="260"/>
      <c r="F1687" s="244"/>
      <c r="G1687" s="244"/>
    </row>
    <row r="1688" spans="1:7">
      <c r="A1688" s="244"/>
      <c r="B1688" s="244"/>
      <c r="C1688" s="244"/>
      <c r="D1688" s="244"/>
      <c r="E1688" s="260"/>
      <c r="F1688" s="244"/>
      <c r="G1688" s="244"/>
    </row>
    <row r="1689" spans="1:7">
      <c r="A1689" s="244"/>
      <c r="B1689" s="244"/>
      <c r="C1689" s="244"/>
      <c r="D1689" s="244"/>
      <c r="E1689" s="260"/>
      <c r="F1689" s="244"/>
      <c r="G1689" s="244"/>
    </row>
    <row r="1690" spans="1:7">
      <c r="A1690" s="244"/>
      <c r="B1690" s="244"/>
      <c r="C1690" s="244"/>
      <c r="D1690" s="244"/>
      <c r="E1690" s="260"/>
      <c r="F1690" s="244"/>
      <c r="G1690" s="244"/>
    </row>
    <row r="1691" spans="1:7">
      <c r="A1691" s="244"/>
      <c r="B1691" s="244"/>
      <c r="C1691" s="244"/>
      <c r="D1691" s="244"/>
      <c r="E1691" s="260"/>
      <c r="F1691" s="244"/>
      <c r="G1691" s="244"/>
    </row>
    <row r="1692" spans="1:7">
      <c r="A1692" s="244"/>
      <c r="B1692" s="244"/>
      <c r="C1692" s="244"/>
      <c r="D1692" s="244"/>
      <c r="E1692" s="260"/>
      <c r="F1692" s="244"/>
      <c r="G1692" s="244"/>
    </row>
    <row r="1693" spans="1:7">
      <c r="A1693" s="244"/>
      <c r="B1693" s="244"/>
      <c r="C1693" s="244"/>
      <c r="D1693" s="244"/>
      <c r="E1693" s="260"/>
      <c r="F1693" s="244"/>
      <c r="G1693" s="244"/>
    </row>
    <row r="1694" spans="1:7">
      <c r="A1694" s="244"/>
      <c r="B1694" s="244"/>
      <c r="C1694" s="244"/>
      <c r="D1694" s="244"/>
      <c r="E1694" s="260"/>
      <c r="F1694" s="244"/>
      <c r="G1694" s="244"/>
    </row>
    <row r="1695" spans="1:7">
      <c r="A1695" s="244"/>
      <c r="B1695" s="244"/>
      <c r="C1695" s="244"/>
      <c r="D1695" s="244"/>
      <c r="E1695" s="260"/>
      <c r="F1695" s="244"/>
      <c r="G1695" s="244"/>
    </row>
  </sheetData>
  <mergeCells count="1145">
    <mergeCell ref="C12:D12"/>
    <mergeCell ref="C14:D14"/>
    <mergeCell ref="A1:G1"/>
    <mergeCell ref="A3:B3"/>
    <mergeCell ref="A4:B4"/>
    <mergeCell ref="E4:G4"/>
    <mergeCell ref="C9:D9"/>
    <mergeCell ref="C10:D10"/>
    <mergeCell ref="C30:D30"/>
    <mergeCell ref="C42:D42"/>
    <mergeCell ref="C24:D24"/>
    <mergeCell ref="C25:D25"/>
    <mergeCell ref="C26:D26"/>
    <mergeCell ref="C28:D28"/>
    <mergeCell ref="C34:D34"/>
    <mergeCell ref="C36:D36"/>
    <mergeCell ref="C38:D38"/>
    <mergeCell ref="C21:D21"/>
    <mergeCell ref="C22:D22"/>
    <mergeCell ref="C15:D15"/>
    <mergeCell ref="C16:D16"/>
    <mergeCell ref="C17:D17"/>
    <mergeCell ref="C19:D19"/>
    <mergeCell ref="C89:D89"/>
    <mergeCell ref="C85:D85"/>
    <mergeCell ref="C49:D49"/>
    <mergeCell ref="C50:D50"/>
    <mergeCell ref="C51:D51"/>
    <mergeCell ref="C52:D52"/>
    <mergeCell ref="C55:D55"/>
    <mergeCell ref="C56:D56"/>
    <mergeCell ref="C32:D32"/>
    <mergeCell ref="C125:D125"/>
    <mergeCell ref="C62:D62"/>
    <mergeCell ref="C63:D63"/>
    <mergeCell ref="C53:D53"/>
    <mergeCell ref="C69:D69"/>
    <mergeCell ref="C70:D70"/>
    <mergeCell ref="C86:D86"/>
    <mergeCell ref="C87:D87"/>
    <mergeCell ref="C88:D88"/>
    <mergeCell ref="C77:D77"/>
    <mergeCell ref="C23:D23"/>
    <mergeCell ref="C65:D65"/>
    <mergeCell ref="C67:D67"/>
    <mergeCell ref="C54:D54"/>
    <mergeCell ref="C59:D59"/>
    <mergeCell ref="C60:D60"/>
    <mergeCell ref="C44:D44"/>
    <mergeCell ref="C40:D40"/>
    <mergeCell ref="C41:D41"/>
    <mergeCell ref="C139:D139"/>
    <mergeCell ref="C140:D140"/>
    <mergeCell ref="C90:D90"/>
    <mergeCell ref="C72:D72"/>
    <mergeCell ref="C73:D73"/>
    <mergeCell ref="C75:D75"/>
    <mergeCell ref="C83:D83"/>
    <mergeCell ref="C79:D79"/>
    <mergeCell ref="C81:D81"/>
    <mergeCell ref="C78:D78"/>
    <mergeCell ref="C96:D96"/>
    <mergeCell ref="C98:D98"/>
    <mergeCell ref="C137:D137"/>
    <mergeCell ref="C57:D57"/>
    <mergeCell ref="C58:D58"/>
    <mergeCell ref="C84:D84"/>
    <mergeCell ref="C80:D80"/>
    <mergeCell ref="C131:D131"/>
    <mergeCell ref="C101:D101"/>
    <mergeCell ref="C102:D102"/>
    <mergeCell ref="C175:G175"/>
    <mergeCell ref="C163:D163"/>
    <mergeCell ref="C165:D165"/>
    <mergeCell ref="C122:D122"/>
    <mergeCell ref="C123:D123"/>
    <mergeCell ref="C82:D82"/>
    <mergeCell ref="C91:D91"/>
    <mergeCell ref="C116:D116"/>
    <mergeCell ref="C92:D92"/>
    <mergeCell ref="C94:D94"/>
    <mergeCell ref="C99:D99"/>
    <mergeCell ref="C100:D100"/>
    <mergeCell ref="C105:D105"/>
    <mergeCell ref="C106:D106"/>
    <mergeCell ref="C104:D104"/>
    <mergeCell ref="C220:D220"/>
    <mergeCell ref="C197:D197"/>
    <mergeCell ref="C199:D199"/>
    <mergeCell ref="C127:D127"/>
    <mergeCell ref="C128:D128"/>
    <mergeCell ref="C171:D171"/>
    <mergeCell ref="C169:D169"/>
    <mergeCell ref="C170:D170"/>
    <mergeCell ref="C166:D166"/>
    <mergeCell ref="C108:D108"/>
    <mergeCell ref="C110:D110"/>
    <mergeCell ref="C112:D112"/>
    <mergeCell ref="C114:D114"/>
    <mergeCell ref="C129:D129"/>
    <mergeCell ref="C120:D120"/>
    <mergeCell ref="C161:D161"/>
    <mergeCell ref="C103:D103"/>
    <mergeCell ref="C144:D144"/>
    <mergeCell ref="C133:D133"/>
    <mergeCell ref="C134:D134"/>
    <mergeCell ref="C130:D130"/>
    <mergeCell ref="C136:D136"/>
    <mergeCell ref="C121:D121"/>
    <mergeCell ref="C142:D142"/>
    <mergeCell ref="C138:D138"/>
    <mergeCell ref="C191:D191"/>
    <mergeCell ref="C226:D226"/>
    <mergeCell ref="C244:D244"/>
    <mergeCell ref="C236:D236"/>
    <mergeCell ref="C215:D215"/>
    <mergeCell ref="C216:D216"/>
    <mergeCell ref="C230:D230"/>
    <mergeCell ref="C232:D232"/>
    <mergeCell ref="C233:D233"/>
    <mergeCell ref="C208:D208"/>
    <mergeCell ref="C146:D146"/>
    <mergeCell ref="C148:D148"/>
    <mergeCell ref="C150:D150"/>
    <mergeCell ref="C152:D152"/>
    <mergeCell ref="C173:D173"/>
    <mergeCell ref="C159:D159"/>
    <mergeCell ref="C167:D167"/>
    <mergeCell ref="C154:D154"/>
    <mergeCell ref="C157:D157"/>
    <mergeCell ref="C155:D155"/>
    <mergeCell ref="C239:D239"/>
    <mergeCell ref="C211:G211"/>
    <mergeCell ref="C212:G212"/>
    <mergeCell ref="C227:D227"/>
    <mergeCell ref="C229:D229"/>
    <mergeCell ref="C224:D224"/>
    <mergeCell ref="C235:D235"/>
    <mergeCell ref="C218:D218"/>
    <mergeCell ref="C222:D222"/>
    <mergeCell ref="C194:D194"/>
    <mergeCell ref="C183:D183"/>
    <mergeCell ref="C184:D184"/>
    <mergeCell ref="C176:D176"/>
    <mergeCell ref="C178:D178"/>
    <mergeCell ref="C187:D187"/>
    <mergeCell ref="C209:D209"/>
    <mergeCell ref="C188:D188"/>
    <mergeCell ref="C190:D190"/>
    <mergeCell ref="C257:D257"/>
    <mergeCell ref="C195:D195"/>
    <mergeCell ref="C203:D203"/>
    <mergeCell ref="C207:D207"/>
    <mergeCell ref="C246:D246"/>
    <mergeCell ref="C238:D238"/>
    <mergeCell ref="C245:D245"/>
    <mergeCell ref="C213:D213"/>
    <mergeCell ref="C214:D214"/>
    <mergeCell ref="C221:D221"/>
    <mergeCell ref="C276:D276"/>
    <mergeCell ref="C247:D247"/>
    <mergeCell ref="C274:G274"/>
    <mergeCell ref="C249:D249"/>
    <mergeCell ref="C250:D250"/>
    <mergeCell ref="C251:D251"/>
    <mergeCell ref="C252:D252"/>
    <mergeCell ref="C268:D268"/>
    <mergeCell ref="C269:D269"/>
    <mergeCell ref="C255:D255"/>
    <mergeCell ref="C275:G275"/>
    <mergeCell ref="C305:G305"/>
    <mergeCell ref="C180:G180"/>
    <mergeCell ref="C181:D181"/>
    <mergeCell ref="C200:D200"/>
    <mergeCell ref="C202:D202"/>
    <mergeCell ref="C186:D186"/>
    <mergeCell ref="C193:D193"/>
    <mergeCell ref="C242:D242"/>
    <mergeCell ref="C243:D243"/>
    <mergeCell ref="C332:D332"/>
    <mergeCell ref="C349:D349"/>
    <mergeCell ref="C350:D350"/>
    <mergeCell ref="C336:D336"/>
    <mergeCell ref="C338:D338"/>
    <mergeCell ref="C339:D339"/>
    <mergeCell ref="C344:D344"/>
    <mergeCell ref="C345:D345"/>
    <mergeCell ref="C347:D347"/>
    <mergeCell ref="C308:D308"/>
    <mergeCell ref="C306:D306"/>
    <mergeCell ref="C264:D264"/>
    <mergeCell ref="C266:D266"/>
    <mergeCell ref="C298:G298"/>
    <mergeCell ref="C299:D299"/>
    <mergeCell ref="C271:D271"/>
    <mergeCell ref="C296:D296"/>
    <mergeCell ref="C303:D303"/>
    <mergeCell ref="C277:D277"/>
    <mergeCell ref="C333:D333"/>
    <mergeCell ref="C334:D334"/>
    <mergeCell ref="C330:D330"/>
    <mergeCell ref="C326:D326"/>
    <mergeCell ref="C331:D331"/>
    <mergeCell ref="C295:G295"/>
    <mergeCell ref="C316:D316"/>
    <mergeCell ref="C310:D310"/>
    <mergeCell ref="C314:D314"/>
    <mergeCell ref="C315:D315"/>
    <mergeCell ref="C318:D318"/>
    <mergeCell ref="C322:D322"/>
    <mergeCell ref="C323:D323"/>
    <mergeCell ref="C324:D324"/>
    <mergeCell ref="C320:D320"/>
    <mergeCell ref="C321:D321"/>
    <mergeCell ref="C272:D272"/>
    <mergeCell ref="C286:D286"/>
    <mergeCell ref="C290:D290"/>
    <mergeCell ref="C259:G259"/>
    <mergeCell ref="C260:D260"/>
    <mergeCell ref="C263:D263"/>
    <mergeCell ref="C284:D284"/>
    <mergeCell ref="C279:D279"/>
    <mergeCell ref="C281:D281"/>
    <mergeCell ref="C282:D282"/>
    <mergeCell ref="C253:D253"/>
    <mergeCell ref="C329:D329"/>
    <mergeCell ref="C254:D254"/>
    <mergeCell ref="C241:D241"/>
    <mergeCell ref="C328:D328"/>
    <mergeCell ref="C325:D325"/>
    <mergeCell ref="C292:D292"/>
    <mergeCell ref="C294:G294"/>
    <mergeCell ref="C301:D301"/>
    <mergeCell ref="C261:D261"/>
    <mergeCell ref="C340:D340"/>
    <mergeCell ref="C341:D341"/>
    <mergeCell ref="C342:D342"/>
    <mergeCell ref="C351:D351"/>
    <mergeCell ref="C354:D354"/>
    <mergeCell ref="C360:D360"/>
    <mergeCell ref="C357:D357"/>
    <mergeCell ref="C396:D396"/>
    <mergeCell ref="C383:D383"/>
    <mergeCell ref="C386:D386"/>
    <mergeCell ref="C382:D382"/>
    <mergeCell ref="C375:D375"/>
    <mergeCell ref="C363:D363"/>
    <mergeCell ref="C364:D364"/>
    <mergeCell ref="C366:D366"/>
    <mergeCell ref="C368:D368"/>
    <mergeCell ref="C369:D369"/>
    <mergeCell ref="C376:D376"/>
    <mergeCell ref="C370:D370"/>
    <mergeCell ref="C371:D371"/>
    <mergeCell ref="C352:D352"/>
    <mergeCell ref="C353:D353"/>
    <mergeCell ref="C374:D374"/>
    <mergeCell ref="C397:D397"/>
    <mergeCell ref="C392:D392"/>
    <mergeCell ref="C390:D390"/>
    <mergeCell ref="C388:D388"/>
    <mergeCell ref="C348:D348"/>
    <mergeCell ref="C384:D384"/>
    <mergeCell ref="C385:D385"/>
    <mergeCell ref="C355:D355"/>
    <mergeCell ref="C356:D356"/>
    <mergeCell ref="C361:D361"/>
    <mergeCell ref="C379:D379"/>
    <mergeCell ref="C380:D380"/>
    <mergeCell ref="C377:D377"/>
    <mergeCell ref="C362:D362"/>
    <mergeCell ref="C400:D400"/>
    <mergeCell ref="C387:D387"/>
    <mergeCell ref="C389:D389"/>
    <mergeCell ref="C398:D398"/>
    <mergeCell ref="C399:D399"/>
    <mergeCell ref="C391:D391"/>
    <mergeCell ref="C367:D367"/>
    <mergeCell ref="C393:D393"/>
    <mergeCell ref="C394:D394"/>
    <mergeCell ref="C395:D395"/>
    <mergeCell ref="C359:D359"/>
    <mergeCell ref="C358:D358"/>
    <mergeCell ref="C381:D381"/>
    <mergeCell ref="C372:D372"/>
    <mergeCell ref="C373:D373"/>
    <mergeCell ref="C378:D378"/>
    <mergeCell ref="C424:D424"/>
    <mergeCell ref="C417:D417"/>
    <mergeCell ref="C404:D404"/>
    <mergeCell ref="C423:D423"/>
    <mergeCell ref="C411:D411"/>
    <mergeCell ref="C410:D410"/>
    <mergeCell ref="C412:D412"/>
    <mergeCell ref="C422:D422"/>
    <mergeCell ref="C405:D405"/>
    <mergeCell ref="C403:D403"/>
    <mergeCell ref="C402:D402"/>
    <mergeCell ref="C401:D401"/>
    <mergeCell ref="C407:D407"/>
    <mergeCell ref="C416:D416"/>
    <mergeCell ref="C428:D428"/>
    <mergeCell ref="C418:D418"/>
    <mergeCell ref="C419:D419"/>
    <mergeCell ref="C408:D408"/>
    <mergeCell ref="C427:D427"/>
    <mergeCell ref="C429:D429"/>
    <mergeCell ref="C442:D442"/>
    <mergeCell ref="C443:D443"/>
    <mergeCell ref="C426:D426"/>
    <mergeCell ref="C436:D436"/>
    <mergeCell ref="C441:D441"/>
    <mergeCell ref="C433:G433"/>
    <mergeCell ref="C434:D434"/>
    <mergeCell ref="C440:D440"/>
    <mergeCell ref="C438:D438"/>
    <mergeCell ref="C406:D406"/>
    <mergeCell ref="C413:D413"/>
    <mergeCell ref="C421:D421"/>
    <mergeCell ref="C414:D414"/>
    <mergeCell ref="C415:D415"/>
    <mergeCell ref="C409:D409"/>
    <mergeCell ref="C471:D471"/>
    <mergeCell ref="C454:D454"/>
    <mergeCell ref="C455:D455"/>
    <mergeCell ref="C449:D449"/>
    <mergeCell ref="C450:D450"/>
    <mergeCell ref="C451:D451"/>
    <mergeCell ref="C452:D452"/>
    <mergeCell ref="C492:D492"/>
    <mergeCell ref="C488:D488"/>
    <mergeCell ref="C482:D482"/>
    <mergeCell ref="C478:D478"/>
    <mergeCell ref="C480:D480"/>
    <mergeCell ref="C460:D460"/>
    <mergeCell ref="C485:D485"/>
    <mergeCell ref="C486:D486"/>
    <mergeCell ref="C487:D487"/>
    <mergeCell ref="C469:D469"/>
    <mergeCell ref="C457:D457"/>
    <mergeCell ref="C458:D458"/>
    <mergeCell ref="C462:D462"/>
    <mergeCell ref="C445:D445"/>
    <mergeCell ref="C453:D453"/>
    <mergeCell ref="C497:G497"/>
    <mergeCell ref="C476:D476"/>
    <mergeCell ref="C481:D481"/>
    <mergeCell ref="C489:D489"/>
    <mergeCell ref="C491:D491"/>
    <mergeCell ref="C467:D467"/>
    <mergeCell ref="C463:D463"/>
    <mergeCell ref="C502:D502"/>
    <mergeCell ref="C504:D504"/>
    <mergeCell ref="C495:D495"/>
    <mergeCell ref="C499:D499"/>
    <mergeCell ref="C498:D498"/>
    <mergeCell ref="C494:D494"/>
    <mergeCell ref="C500:D500"/>
    <mergeCell ref="C501:D501"/>
    <mergeCell ref="C527:D527"/>
    <mergeCell ref="C521:D521"/>
    <mergeCell ref="C505:D505"/>
    <mergeCell ref="C459:D459"/>
    <mergeCell ref="C483:D483"/>
    <mergeCell ref="C493:D493"/>
    <mergeCell ref="C474:D474"/>
    <mergeCell ref="C472:D472"/>
    <mergeCell ref="C464:D464"/>
    <mergeCell ref="C466:D466"/>
    <mergeCell ref="C573:D573"/>
    <mergeCell ref="C584:D584"/>
    <mergeCell ref="C507:D507"/>
    <mergeCell ref="C511:G511"/>
    <mergeCell ref="C535:D535"/>
    <mergeCell ref="C540:D540"/>
    <mergeCell ref="C513:D513"/>
    <mergeCell ref="C512:D512"/>
    <mergeCell ref="C510:G510"/>
    <mergeCell ref="C526:D526"/>
    <mergeCell ref="C525:D525"/>
    <mergeCell ref="C517:D517"/>
    <mergeCell ref="C519:D519"/>
    <mergeCell ref="C528:D528"/>
    <mergeCell ref="C605:D605"/>
    <mergeCell ref="C598:D598"/>
    <mergeCell ref="C599:D599"/>
    <mergeCell ref="C563:D563"/>
    <mergeCell ref="C583:D583"/>
    <mergeCell ref="C577:D577"/>
    <mergeCell ref="C557:D557"/>
    <mergeCell ref="C529:D529"/>
    <mergeCell ref="C564:D564"/>
    <mergeCell ref="C571:D571"/>
    <mergeCell ref="C562:D562"/>
    <mergeCell ref="C553:D553"/>
    <mergeCell ref="C537:D537"/>
    <mergeCell ref="C542:D542"/>
    <mergeCell ref="C543:D543"/>
    <mergeCell ref="C545:D545"/>
    <mergeCell ref="C509:G509"/>
    <mergeCell ref="C586:D586"/>
    <mergeCell ref="C612:D612"/>
    <mergeCell ref="C614:D614"/>
    <mergeCell ref="C597:D597"/>
    <mergeCell ref="C539:D539"/>
    <mergeCell ref="C531:D531"/>
    <mergeCell ref="C533:D533"/>
    <mergeCell ref="C541:D541"/>
    <mergeCell ref="C607:D607"/>
    <mergeCell ref="C647:D647"/>
    <mergeCell ref="C646:D646"/>
    <mergeCell ref="C635:D635"/>
    <mergeCell ref="C629:D629"/>
    <mergeCell ref="C631:D631"/>
    <mergeCell ref="C633:D633"/>
    <mergeCell ref="C641:D641"/>
    <mergeCell ref="C643:D643"/>
    <mergeCell ref="C551:D551"/>
    <mergeCell ref="C663:D663"/>
    <mergeCell ref="C587:D587"/>
    <mergeCell ref="C588:D588"/>
    <mergeCell ref="C579:D579"/>
    <mergeCell ref="C581:D581"/>
    <mergeCell ref="C585:D585"/>
    <mergeCell ref="C608:D608"/>
    <mergeCell ref="C610:D610"/>
    <mergeCell ref="C606:D606"/>
    <mergeCell ref="C670:D670"/>
    <mergeCell ref="C671:D671"/>
    <mergeCell ref="C672:D672"/>
    <mergeCell ref="C673:D673"/>
    <mergeCell ref="C547:D547"/>
    <mergeCell ref="C567:D567"/>
    <mergeCell ref="C559:D559"/>
    <mergeCell ref="C561:G561"/>
    <mergeCell ref="C566:G566"/>
    <mergeCell ref="C549:D549"/>
    <mergeCell ref="C569:D569"/>
    <mergeCell ref="C669:D669"/>
    <mergeCell ref="C640:D640"/>
    <mergeCell ref="C660:D660"/>
    <mergeCell ref="C666:D666"/>
    <mergeCell ref="C661:D661"/>
    <mergeCell ref="C662:D662"/>
    <mergeCell ref="C668:D668"/>
    <mergeCell ref="C653:D653"/>
    <mergeCell ref="C655:D655"/>
    <mergeCell ref="C622:D622"/>
    <mergeCell ref="C624:D624"/>
    <mergeCell ref="C634:D634"/>
    <mergeCell ref="C602:D602"/>
    <mergeCell ref="C600:D600"/>
    <mergeCell ref="C575:D575"/>
    <mergeCell ref="C601:D601"/>
    <mergeCell ref="C603:D603"/>
    <mergeCell ref="C595:D595"/>
    <mergeCell ref="C644:D644"/>
    <mergeCell ref="C645:D645"/>
    <mergeCell ref="C665:D665"/>
    <mergeCell ref="C616:D616"/>
    <mergeCell ref="C637:D637"/>
    <mergeCell ref="C638:D638"/>
    <mergeCell ref="C639:D639"/>
    <mergeCell ref="C636:D636"/>
    <mergeCell ref="C618:D618"/>
    <mergeCell ref="C620:D620"/>
    <mergeCell ref="C667:D667"/>
    <mergeCell ref="C648:D648"/>
    <mergeCell ref="C657:D657"/>
    <mergeCell ref="C658:D658"/>
    <mergeCell ref="C659:D659"/>
    <mergeCell ref="C649:D649"/>
    <mergeCell ref="C652:D652"/>
    <mergeCell ref="C650:D650"/>
    <mergeCell ref="C705:D705"/>
    <mergeCell ref="C710:D710"/>
    <mergeCell ref="C708:D708"/>
    <mergeCell ref="C709:D709"/>
    <mergeCell ref="C700:D700"/>
    <mergeCell ref="C679:D679"/>
    <mergeCell ref="C680:D680"/>
    <mergeCell ref="C704:D704"/>
    <mergeCell ref="C697:D697"/>
    <mergeCell ref="C698:D698"/>
    <mergeCell ref="C675:D675"/>
    <mergeCell ref="C676:D676"/>
    <mergeCell ref="C691:D691"/>
    <mergeCell ref="C692:D692"/>
    <mergeCell ref="C685:D685"/>
    <mergeCell ref="C687:D687"/>
    <mergeCell ref="C689:D689"/>
    <mergeCell ref="C690:D690"/>
    <mergeCell ref="C707:D707"/>
    <mergeCell ref="C677:D677"/>
    <mergeCell ref="C678:D678"/>
    <mergeCell ref="C699:D699"/>
    <mergeCell ref="C694:D694"/>
    <mergeCell ref="C696:D696"/>
    <mergeCell ref="C681:D681"/>
    <mergeCell ref="C683:D683"/>
    <mergeCell ref="C701:D701"/>
    <mergeCell ref="C703:D703"/>
    <mergeCell ref="C712:D712"/>
    <mergeCell ref="C713:D713"/>
    <mergeCell ref="C717:D717"/>
    <mergeCell ref="C724:G724"/>
    <mergeCell ref="C714:D714"/>
    <mergeCell ref="C720:D720"/>
    <mergeCell ref="C722:G722"/>
    <mergeCell ref="C716:D716"/>
    <mergeCell ref="C723:G723"/>
    <mergeCell ref="C718:D718"/>
    <mergeCell ref="C746:D746"/>
    <mergeCell ref="C747:D747"/>
    <mergeCell ref="C745:D745"/>
    <mergeCell ref="C757:D757"/>
    <mergeCell ref="C725:G725"/>
    <mergeCell ref="C726:G726"/>
    <mergeCell ref="C731:G731"/>
    <mergeCell ref="C732:D732"/>
    <mergeCell ref="C727:G727"/>
    <mergeCell ref="C728:G728"/>
    <mergeCell ref="C729:G729"/>
    <mergeCell ref="C741:D741"/>
    <mergeCell ref="C730:G730"/>
    <mergeCell ref="C772:D772"/>
    <mergeCell ref="C749:D749"/>
    <mergeCell ref="C744:D744"/>
    <mergeCell ref="C742:D742"/>
    <mergeCell ref="C736:D736"/>
    <mergeCell ref="C787:D787"/>
    <mergeCell ref="C782:D782"/>
    <mergeCell ref="C733:D733"/>
    <mergeCell ref="C734:D734"/>
    <mergeCell ref="C748:D748"/>
    <mergeCell ref="C776:D776"/>
    <mergeCell ref="C767:D767"/>
    <mergeCell ref="C773:D773"/>
    <mergeCell ref="C774:D774"/>
    <mergeCell ref="C786:D786"/>
    <mergeCell ref="C789:D789"/>
    <mergeCell ref="C750:D750"/>
    <mergeCell ref="C751:D751"/>
    <mergeCell ref="C753:D753"/>
    <mergeCell ref="C768:D768"/>
    <mergeCell ref="C769:D769"/>
    <mergeCell ref="C771:D771"/>
    <mergeCell ref="C760:D760"/>
    <mergeCell ref="C761:D761"/>
    <mergeCell ref="C756:D756"/>
    <mergeCell ref="C791:D791"/>
    <mergeCell ref="C762:D762"/>
    <mergeCell ref="C763:D763"/>
    <mergeCell ref="C779:D779"/>
    <mergeCell ref="C790:D790"/>
    <mergeCell ref="C788:D788"/>
    <mergeCell ref="C783:D783"/>
    <mergeCell ref="C780:D780"/>
    <mergeCell ref="C781:D781"/>
    <mergeCell ref="C778:D778"/>
    <mergeCell ref="C845:G845"/>
    <mergeCell ref="C827:D827"/>
    <mergeCell ref="C838:G838"/>
    <mergeCell ref="C839:G839"/>
    <mergeCell ref="C834:D834"/>
    <mergeCell ref="C835:D835"/>
    <mergeCell ref="C837:G837"/>
    <mergeCell ref="C807:D807"/>
    <mergeCell ref="C808:D808"/>
    <mergeCell ref="C795:D795"/>
    <mergeCell ref="C797:D797"/>
    <mergeCell ref="C799:D799"/>
    <mergeCell ref="C805:D805"/>
    <mergeCell ref="C801:G801"/>
    <mergeCell ref="C802:D802"/>
    <mergeCell ref="C804:G804"/>
    <mergeCell ref="C793:D793"/>
    <mergeCell ref="C754:D754"/>
    <mergeCell ref="C755:D755"/>
    <mergeCell ref="C758:D758"/>
    <mergeCell ref="C759:D759"/>
    <mergeCell ref="C792:D792"/>
    <mergeCell ref="C764:D764"/>
    <mergeCell ref="C765:D765"/>
    <mergeCell ref="C784:D784"/>
    <mergeCell ref="C785:D785"/>
    <mergeCell ref="C865:D865"/>
    <mergeCell ref="C809:D809"/>
    <mergeCell ref="C825:G825"/>
    <mergeCell ref="C821:D821"/>
    <mergeCell ref="C820:D820"/>
    <mergeCell ref="C812:D812"/>
    <mergeCell ref="C813:D813"/>
    <mergeCell ref="C824:G824"/>
    <mergeCell ref="C818:D818"/>
    <mergeCell ref="C819:D819"/>
    <mergeCell ref="C840:D840"/>
    <mergeCell ref="C867:D867"/>
    <mergeCell ref="C869:D869"/>
    <mergeCell ref="C871:G871"/>
    <mergeCell ref="C832:D832"/>
    <mergeCell ref="C833:D833"/>
    <mergeCell ref="C851:D851"/>
    <mergeCell ref="C859:D859"/>
    <mergeCell ref="C861:D861"/>
    <mergeCell ref="C863:D863"/>
    <mergeCell ref="C853:D853"/>
    <mergeCell ref="C826:G826"/>
    <mergeCell ref="C822:D822"/>
    <mergeCell ref="C848:D848"/>
    <mergeCell ref="C810:D810"/>
    <mergeCell ref="C811:D811"/>
    <mergeCell ref="C814:D814"/>
    <mergeCell ref="C815:D815"/>
    <mergeCell ref="C816:D816"/>
    <mergeCell ref="C817:D817"/>
    <mergeCell ref="C902:D902"/>
    <mergeCell ref="C872:D872"/>
    <mergeCell ref="C879:D879"/>
    <mergeCell ref="C846:D846"/>
    <mergeCell ref="C847:D847"/>
    <mergeCell ref="C849:D849"/>
    <mergeCell ref="C857:D857"/>
    <mergeCell ref="C876:D876"/>
    <mergeCell ref="C878:D878"/>
    <mergeCell ref="C875:G875"/>
    <mergeCell ref="C893:D893"/>
    <mergeCell ref="C895:D895"/>
    <mergeCell ref="C897:D897"/>
    <mergeCell ref="C899:D899"/>
    <mergeCell ref="C891:D891"/>
    <mergeCell ref="C901:D901"/>
    <mergeCell ref="C873:D873"/>
    <mergeCell ref="C855:D855"/>
    <mergeCell ref="C942:D942"/>
    <mergeCell ref="C904:G904"/>
    <mergeCell ref="C905:D905"/>
    <mergeCell ref="C885:D885"/>
    <mergeCell ref="C882:D882"/>
    <mergeCell ref="C906:D906"/>
    <mergeCell ref="C907:D907"/>
    <mergeCell ref="C908:D908"/>
    <mergeCell ref="C969:D969"/>
    <mergeCell ref="C930:D930"/>
    <mergeCell ref="C931:D931"/>
    <mergeCell ref="C971:D971"/>
    <mergeCell ref="C953:D953"/>
    <mergeCell ref="C957:D957"/>
    <mergeCell ref="C959:D959"/>
    <mergeCell ref="C961:D961"/>
    <mergeCell ref="C944:D944"/>
    <mergeCell ref="C881:G881"/>
    <mergeCell ref="C911:D911"/>
    <mergeCell ref="C929:D929"/>
    <mergeCell ref="C884:G884"/>
    <mergeCell ref="C951:D951"/>
    <mergeCell ref="C952:D952"/>
    <mergeCell ref="C920:D920"/>
    <mergeCell ref="C918:D918"/>
    <mergeCell ref="C887:D887"/>
    <mergeCell ref="C889:D889"/>
    <mergeCell ref="C996:D996"/>
    <mergeCell ref="C1009:D1009"/>
    <mergeCell ref="C1010:D1010"/>
    <mergeCell ref="C991:G991"/>
    <mergeCell ref="C981:D981"/>
    <mergeCell ref="C909:D909"/>
    <mergeCell ref="C910:D910"/>
    <mergeCell ref="C924:D924"/>
    <mergeCell ref="C934:G934"/>
    <mergeCell ref="C975:D975"/>
    <mergeCell ref="C982:D982"/>
    <mergeCell ref="C984:G984"/>
    <mergeCell ref="C985:D985"/>
    <mergeCell ref="C988:D988"/>
    <mergeCell ref="C987:G987"/>
    <mergeCell ref="C945:D945"/>
    <mergeCell ref="C947:D947"/>
    <mergeCell ref="C965:D965"/>
    <mergeCell ref="C967:D967"/>
    <mergeCell ref="C973:D973"/>
    <mergeCell ref="C979:D979"/>
    <mergeCell ref="C912:D912"/>
    <mergeCell ref="C913:D913"/>
    <mergeCell ref="C915:G915"/>
    <mergeCell ref="C916:D916"/>
    <mergeCell ref="C921:D921"/>
    <mergeCell ref="C923:D923"/>
    <mergeCell ref="C963:D963"/>
    <mergeCell ref="C949:G949"/>
    <mergeCell ref="C935:D935"/>
    <mergeCell ref="C1054:G1054"/>
    <mergeCell ref="C1055:D1055"/>
    <mergeCell ref="C1057:G1057"/>
    <mergeCell ref="C1034:D1034"/>
    <mergeCell ref="C1035:D1035"/>
    <mergeCell ref="C1032:D1032"/>
    <mergeCell ref="C1039:D1039"/>
    <mergeCell ref="C1040:D1040"/>
    <mergeCell ref="C1041:D1041"/>
    <mergeCell ref="C1029:D1029"/>
    <mergeCell ref="C1051:G1051"/>
    <mergeCell ref="C1038:D1038"/>
    <mergeCell ref="C1025:D1025"/>
    <mergeCell ref="C1026:D1026"/>
    <mergeCell ref="C1033:D1033"/>
    <mergeCell ref="C1030:D1030"/>
    <mergeCell ref="C1031:D1031"/>
    <mergeCell ref="C993:G993"/>
    <mergeCell ref="C1004:D1004"/>
    <mergeCell ref="C1005:D1005"/>
    <mergeCell ref="C994:G994"/>
    <mergeCell ref="C1022:D1022"/>
    <mergeCell ref="C1027:D1027"/>
    <mergeCell ref="C1023:D1023"/>
    <mergeCell ref="C1013:D1013"/>
    <mergeCell ref="C1014:D1014"/>
    <mergeCell ref="C995:G995"/>
    <mergeCell ref="C1019:D1019"/>
    <mergeCell ref="C1020:D1020"/>
    <mergeCell ref="C933:G933"/>
    <mergeCell ref="C1011:D1011"/>
    <mergeCell ref="C1012:D1012"/>
    <mergeCell ref="C1006:D1006"/>
    <mergeCell ref="C990:G990"/>
    <mergeCell ref="C997:D997"/>
    <mergeCell ref="C1002:D1002"/>
    <mergeCell ref="C1003:D1003"/>
    <mergeCell ref="C1097:D1097"/>
    <mergeCell ref="C1099:G1099"/>
    <mergeCell ref="C936:D936"/>
    <mergeCell ref="C950:G950"/>
    <mergeCell ref="C956:G956"/>
    <mergeCell ref="C977:D977"/>
    <mergeCell ref="C992:G992"/>
    <mergeCell ref="C1008:D1008"/>
    <mergeCell ref="C937:D937"/>
    <mergeCell ref="C955:G955"/>
    <mergeCell ref="C1021:D1021"/>
    <mergeCell ref="C1067:D1067"/>
    <mergeCell ref="C1130:D1130"/>
    <mergeCell ref="C1132:G1132"/>
    <mergeCell ref="C1061:D1061"/>
    <mergeCell ref="C1063:G1063"/>
    <mergeCell ref="C1073:D1073"/>
    <mergeCell ref="C1075:G1075"/>
    <mergeCell ref="C1064:D1064"/>
    <mergeCell ref="C1066:G1066"/>
    <mergeCell ref="C1048:G1048"/>
    <mergeCell ref="C1049:D1049"/>
    <mergeCell ref="C1094:D1094"/>
    <mergeCell ref="C1096:G1096"/>
    <mergeCell ref="C1036:D1036"/>
    <mergeCell ref="C1015:D1015"/>
    <mergeCell ref="C1024:D1024"/>
    <mergeCell ref="C1016:D1016"/>
    <mergeCell ref="C1017:D1017"/>
    <mergeCell ref="C1018:D1018"/>
    <mergeCell ref="C1100:D1100"/>
    <mergeCell ref="C1102:G1102"/>
    <mergeCell ref="C1069:G1069"/>
    <mergeCell ref="C1070:D1070"/>
    <mergeCell ref="C1072:G1072"/>
    <mergeCell ref="C1037:D1037"/>
    <mergeCell ref="C1060:G1060"/>
    <mergeCell ref="C1042:D1042"/>
    <mergeCell ref="C1044:D1044"/>
    <mergeCell ref="C1046:D1046"/>
    <mergeCell ref="C1079:D1079"/>
    <mergeCell ref="C1081:G1081"/>
    <mergeCell ref="C1112:D1112"/>
    <mergeCell ref="C1114:G1114"/>
    <mergeCell ref="C1109:D1109"/>
    <mergeCell ref="C1111:G1111"/>
    <mergeCell ref="C1091:D1091"/>
    <mergeCell ref="C1093:G1093"/>
    <mergeCell ref="C1103:D1103"/>
    <mergeCell ref="C1105:G1105"/>
    <mergeCell ref="C1121:D1121"/>
    <mergeCell ref="C1123:G1123"/>
    <mergeCell ref="C1127:D1127"/>
    <mergeCell ref="C1129:G1129"/>
    <mergeCell ref="C1052:D1052"/>
    <mergeCell ref="C1058:D1058"/>
    <mergeCell ref="C1118:D1118"/>
    <mergeCell ref="C1120:G1120"/>
    <mergeCell ref="C1076:D1076"/>
    <mergeCell ref="C1078:G1078"/>
    <mergeCell ref="C1145:D1145"/>
    <mergeCell ref="C1147:G1147"/>
    <mergeCell ref="C1133:D1133"/>
    <mergeCell ref="C1135:G1135"/>
    <mergeCell ref="C1142:D1142"/>
    <mergeCell ref="C1144:G1144"/>
    <mergeCell ref="C1136:D1136"/>
    <mergeCell ref="C1138:G1138"/>
    <mergeCell ref="C1139:D1139"/>
    <mergeCell ref="C1141:G1141"/>
    <mergeCell ref="C1163:D1163"/>
    <mergeCell ref="C1165:G1165"/>
    <mergeCell ref="C1115:D1115"/>
    <mergeCell ref="C1117:G1117"/>
    <mergeCell ref="C1085:D1085"/>
    <mergeCell ref="C1087:G1087"/>
    <mergeCell ref="C1088:D1088"/>
    <mergeCell ref="C1090:G1090"/>
    <mergeCell ref="C1106:D1106"/>
    <mergeCell ref="C1108:G1108"/>
    <mergeCell ref="C1178:D1178"/>
    <mergeCell ref="C1180:G1180"/>
    <mergeCell ref="C1082:D1082"/>
    <mergeCell ref="C1084:G1084"/>
    <mergeCell ref="C1192:D1192"/>
    <mergeCell ref="C1194:G1194"/>
    <mergeCell ref="C1157:D1157"/>
    <mergeCell ref="C1159:G1159"/>
    <mergeCell ref="C1160:D1160"/>
    <mergeCell ref="C1162:G1162"/>
    <mergeCell ref="C1169:D1169"/>
    <mergeCell ref="C1171:G1171"/>
    <mergeCell ref="C1172:D1172"/>
    <mergeCell ref="C1174:G1174"/>
    <mergeCell ref="C1175:D1175"/>
    <mergeCell ref="C1177:G1177"/>
    <mergeCell ref="C1166:D1166"/>
    <mergeCell ref="C1168:G1168"/>
    <mergeCell ref="C1124:D1124"/>
    <mergeCell ref="C1126:G1126"/>
    <mergeCell ref="C1151:D1151"/>
    <mergeCell ref="C1153:G1153"/>
    <mergeCell ref="C1154:D1154"/>
    <mergeCell ref="C1156:G1156"/>
    <mergeCell ref="C1148:D1148"/>
    <mergeCell ref="C1150:G1150"/>
    <mergeCell ref="C1181:G1181"/>
    <mergeCell ref="C1182:D1182"/>
    <mergeCell ref="C1246:G1246"/>
    <mergeCell ref="C1247:D1247"/>
    <mergeCell ref="C1219:D1219"/>
    <mergeCell ref="C1221:G1221"/>
    <mergeCell ref="C1207:D1207"/>
    <mergeCell ref="C1209:G1209"/>
    <mergeCell ref="C1195:D1195"/>
    <mergeCell ref="C1189:D1189"/>
    <mergeCell ref="C1191:G1191"/>
    <mergeCell ref="C1184:G1184"/>
    <mergeCell ref="C1185:G1185"/>
    <mergeCell ref="C1186:D1186"/>
    <mergeCell ref="C1188:G1188"/>
    <mergeCell ref="C1266:G1266"/>
    <mergeCell ref="C1197:G1197"/>
    <mergeCell ref="C1204:D1204"/>
    <mergeCell ref="C1206:G1206"/>
    <mergeCell ref="C1201:D1201"/>
    <mergeCell ref="C1203:G1203"/>
    <mergeCell ref="C1234:G1234"/>
    <mergeCell ref="C1198:D1198"/>
    <mergeCell ref="C1200:G1200"/>
    <mergeCell ref="C1210:D1210"/>
    <mergeCell ref="C1212:G1212"/>
    <mergeCell ref="C1284:G1284"/>
    <mergeCell ref="C1285:G1285"/>
    <mergeCell ref="C1216:D1216"/>
    <mergeCell ref="C1235:D1235"/>
    <mergeCell ref="C1243:G1243"/>
    <mergeCell ref="C1244:D1244"/>
    <mergeCell ref="C1249:G1249"/>
    <mergeCell ref="C1250:D1250"/>
    <mergeCell ref="C1231:G1231"/>
    <mergeCell ref="C1291:D1291"/>
    <mergeCell ref="C1296:G1296"/>
    <mergeCell ref="C1297:G1297"/>
    <mergeCell ref="C1237:G1237"/>
    <mergeCell ref="C1238:D1238"/>
    <mergeCell ref="C1267:D1267"/>
    <mergeCell ref="C1241:D1241"/>
    <mergeCell ref="C1225:G1225"/>
    <mergeCell ref="C1226:D1226"/>
    <mergeCell ref="C1218:G1218"/>
    <mergeCell ref="C1255:G1255"/>
    <mergeCell ref="C1256:G1256"/>
    <mergeCell ref="C1252:G1252"/>
    <mergeCell ref="C1253:D1253"/>
    <mergeCell ref="C1228:G1228"/>
    <mergeCell ref="C1229:D1229"/>
    <mergeCell ref="C1222:G1222"/>
    <mergeCell ref="C1223:D1223"/>
    <mergeCell ref="C1213:D1213"/>
    <mergeCell ref="C1215:G1215"/>
    <mergeCell ref="C1232:D1232"/>
    <mergeCell ref="C1240:G1240"/>
    <mergeCell ref="C1353:D1353"/>
    <mergeCell ref="C1301:G1301"/>
    <mergeCell ref="C1302:D1302"/>
    <mergeCell ref="C1304:G1304"/>
    <mergeCell ref="C1305:G1305"/>
    <mergeCell ref="C1306:D1306"/>
    <mergeCell ref="C1308:G1308"/>
    <mergeCell ref="C1309:D1309"/>
    <mergeCell ref="C1320:D1320"/>
    <mergeCell ref="C1257:D1257"/>
    <mergeCell ref="C1259:G1259"/>
    <mergeCell ref="C1276:G1276"/>
    <mergeCell ref="C1277:G1277"/>
    <mergeCell ref="C1269:G1269"/>
    <mergeCell ref="C1270:D1270"/>
    <mergeCell ref="C1272:D1272"/>
    <mergeCell ref="C1274:D1274"/>
    <mergeCell ref="C1263:G1263"/>
    <mergeCell ref="C1264:D1264"/>
    <mergeCell ref="C1260:D1260"/>
    <mergeCell ref="C1262:G1262"/>
    <mergeCell ref="C1286:D1286"/>
    <mergeCell ref="C1288:D1288"/>
    <mergeCell ref="C1278:D1278"/>
    <mergeCell ref="C1280:G1280"/>
    <mergeCell ref="C1312:D1312"/>
    <mergeCell ref="C1314:D1314"/>
    <mergeCell ref="C1293:G1293"/>
    <mergeCell ref="C1294:D1294"/>
    <mergeCell ref="C1281:G1281"/>
    <mergeCell ref="C1282:D1282"/>
    <mergeCell ref="C1336:D1336"/>
    <mergeCell ref="C1338:D1338"/>
    <mergeCell ref="C1330:D1330"/>
    <mergeCell ref="C1298:D1298"/>
    <mergeCell ref="C1300:G1300"/>
    <mergeCell ref="C1290:G1290"/>
    <mergeCell ref="C1318:D1318"/>
    <mergeCell ref="C1311:D1311"/>
    <mergeCell ref="C1315:D1315"/>
    <mergeCell ref="C1317:D1317"/>
    <mergeCell ref="C1342:D1342"/>
    <mergeCell ref="C1332:D1332"/>
    <mergeCell ref="C1321:D1321"/>
    <mergeCell ref="C1323:D1323"/>
    <mergeCell ref="C1324:D1324"/>
    <mergeCell ref="C1326:D1326"/>
    <mergeCell ref="C1339:D1339"/>
    <mergeCell ref="C1341:D1341"/>
    <mergeCell ref="C1327:D1327"/>
    <mergeCell ref="C1329:D1329"/>
    <mergeCell ref="C1370:D1370"/>
    <mergeCell ref="C1371:D1371"/>
    <mergeCell ref="C1373:D1373"/>
    <mergeCell ref="C1393:D1393"/>
    <mergeCell ref="C1382:D1382"/>
    <mergeCell ref="C1378:D1378"/>
    <mergeCell ref="C1380:D1380"/>
    <mergeCell ref="C1381:D1381"/>
    <mergeCell ref="C1394:D1394"/>
    <mergeCell ref="C1384:D1384"/>
    <mergeCell ref="C1386:D1386"/>
    <mergeCell ref="C1387:D1387"/>
    <mergeCell ref="C1389:D1389"/>
    <mergeCell ref="C1391:D1391"/>
    <mergeCell ref="C1392:D1392"/>
    <mergeCell ref="C1333:D1333"/>
    <mergeCell ref="C1335:D1335"/>
    <mergeCell ref="C1344:D1344"/>
    <mergeCell ref="C1346:D1346"/>
    <mergeCell ref="C1395:D1395"/>
    <mergeCell ref="C1355:D1355"/>
    <mergeCell ref="C1359:D1359"/>
    <mergeCell ref="C1361:D1361"/>
    <mergeCell ref="C1356:D1356"/>
    <mergeCell ref="C1358:D1358"/>
    <mergeCell ref="C1367:D1367"/>
    <mergeCell ref="C1368:D1368"/>
    <mergeCell ref="C1343:D1343"/>
    <mergeCell ref="C1350:D1350"/>
    <mergeCell ref="C1347:D1347"/>
    <mergeCell ref="C1349:D1349"/>
    <mergeCell ref="C1362:D1362"/>
    <mergeCell ref="C1364:D1364"/>
    <mergeCell ref="C1365:D1365"/>
    <mergeCell ref="C1352:D1352"/>
    <mergeCell ref="C1453:D1453"/>
    <mergeCell ref="C1409:D1409"/>
    <mergeCell ref="C1426:D1426"/>
    <mergeCell ref="C1418:D1418"/>
    <mergeCell ref="C1419:D1419"/>
    <mergeCell ref="C1424:D1424"/>
    <mergeCell ref="C1425:D1425"/>
    <mergeCell ref="C1442:D1442"/>
    <mergeCell ref="C1464:D1464"/>
    <mergeCell ref="C1465:D1465"/>
    <mergeCell ref="C1414:D1414"/>
    <mergeCell ref="C1416:D1416"/>
    <mergeCell ref="C1429:D1429"/>
    <mergeCell ref="C1430:D1430"/>
    <mergeCell ref="C1463:D1463"/>
    <mergeCell ref="C1454:D1454"/>
    <mergeCell ref="C1452:D1452"/>
    <mergeCell ref="C1441:D1441"/>
    <mergeCell ref="C1397:D1397"/>
    <mergeCell ref="C1411:D1411"/>
    <mergeCell ref="C1412:D1412"/>
    <mergeCell ref="C1399:D1399"/>
    <mergeCell ref="C1427:D1427"/>
    <mergeCell ref="C1400:D1400"/>
    <mergeCell ref="C1401:D1401"/>
    <mergeCell ref="C1406:D1406"/>
    <mergeCell ref="C1408:D1408"/>
    <mergeCell ref="C1435:D1435"/>
    <mergeCell ref="C1437:D1437"/>
    <mergeCell ref="C1438:D1438"/>
    <mergeCell ref="C1439:D1439"/>
    <mergeCell ref="C1476:D1476"/>
    <mergeCell ref="C1481:D1481"/>
    <mergeCell ref="C1460:D1460"/>
    <mergeCell ref="C1471:D1471"/>
    <mergeCell ref="C1443:D1443"/>
    <mergeCell ref="C1440:D1440"/>
    <mergeCell ref="C1470:D1470"/>
    <mergeCell ref="C1469:D1469"/>
    <mergeCell ref="C1444:D1444"/>
    <mergeCell ref="C1445:D1445"/>
    <mergeCell ref="C1455:D1455"/>
    <mergeCell ref="C1461:D1461"/>
    <mergeCell ref="C1448:D1448"/>
    <mergeCell ref="C1446:D1446"/>
    <mergeCell ref="C1466:D1466"/>
    <mergeCell ref="C1447:D1447"/>
    <mergeCell ref="C1514:D1514"/>
    <mergeCell ref="C1496:D1496"/>
    <mergeCell ref="C1503:D1503"/>
    <mergeCell ref="C1504:D1504"/>
    <mergeCell ref="C1513:D1513"/>
    <mergeCell ref="C1507:D1507"/>
    <mergeCell ref="C1508:D1508"/>
    <mergeCell ref="C1509:D1509"/>
    <mergeCell ref="C1502:D1502"/>
    <mergeCell ref="C1512:D1512"/>
    <mergeCell ref="C1472:D1472"/>
    <mergeCell ref="C1478:D1478"/>
    <mergeCell ref="C1479:D1479"/>
    <mergeCell ref="C1475:D1475"/>
    <mergeCell ref="C1474:D1474"/>
    <mergeCell ref="C1473:D1473"/>
    <mergeCell ref="C1492:D1492"/>
    <mergeCell ref="C1491:D1491"/>
    <mergeCell ref="C1459:D1459"/>
    <mergeCell ref="C1525:D1525"/>
    <mergeCell ref="C1482:D1482"/>
    <mergeCell ref="C1505:D1505"/>
    <mergeCell ref="C1498:D1498"/>
    <mergeCell ref="C1499:D1499"/>
    <mergeCell ref="C1487:D1487"/>
    <mergeCell ref="C1488:D1488"/>
    <mergeCell ref="C1489:D1489"/>
    <mergeCell ref="C1490:D1490"/>
    <mergeCell ref="C1526:D1526"/>
    <mergeCell ref="C1522:D1522"/>
    <mergeCell ref="C1449:D1449"/>
    <mergeCell ref="C1450:D1450"/>
    <mergeCell ref="C1451:D1451"/>
    <mergeCell ref="C1462:D1462"/>
    <mergeCell ref="C1467:D1467"/>
    <mergeCell ref="C1468:D1468"/>
    <mergeCell ref="C1456:D1456"/>
    <mergeCell ref="C1457:D1457"/>
    <mergeCell ref="C1536:D1536"/>
    <mergeCell ref="C1511:D1511"/>
    <mergeCell ref="C1523:D1523"/>
    <mergeCell ref="C1524:D1524"/>
    <mergeCell ref="C1521:D1521"/>
    <mergeCell ref="C1530:D1530"/>
    <mergeCell ref="C1533:D1533"/>
    <mergeCell ref="C1518:D1518"/>
    <mergeCell ref="C1520:D1520"/>
    <mergeCell ref="C1531:D1531"/>
    <mergeCell ref="C1493:D1493"/>
    <mergeCell ref="C1527:D1527"/>
    <mergeCell ref="C1528:D1528"/>
    <mergeCell ref="C1529:D1529"/>
    <mergeCell ref="C1506:D1506"/>
    <mergeCell ref="C1495:D1495"/>
    <mergeCell ref="C1516:D1516"/>
    <mergeCell ref="C1517:D1517"/>
    <mergeCell ref="C1519:D1519"/>
    <mergeCell ref="C1510:D1510"/>
    <mergeCell ref="C1540:D1540"/>
    <mergeCell ref="C1541:D1541"/>
    <mergeCell ref="C1542:D1542"/>
    <mergeCell ref="C1545:D1545"/>
    <mergeCell ref="C1494:D1494"/>
    <mergeCell ref="C1500:D1500"/>
    <mergeCell ref="C1501:D1501"/>
    <mergeCell ref="C1539:D1539"/>
    <mergeCell ref="C1534:D1534"/>
    <mergeCell ref="C1535:D1535"/>
    <mergeCell ref="C1543:D1543"/>
    <mergeCell ref="C1544:D1544"/>
    <mergeCell ref="C1551:D1551"/>
    <mergeCell ref="C1552:D1552"/>
    <mergeCell ref="C1553:D1553"/>
    <mergeCell ref="C1555:D1555"/>
    <mergeCell ref="C1550:D1550"/>
    <mergeCell ref="C1548:D1548"/>
    <mergeCell ref="C1579:G1579"/>
    <mergeCell ref="C1580:D1580"/>
    <mergeCell ref="C1582:G1582"/>
    <mergeCell ref="C1583:D1583"/>
    <mergeCell ref="C1547:D1547"/>
    <mergeCell ref="C1532:D1532"/>
    <mergeCell ref="C1537:D1537"/>
    <mergeCell ref="C1538:D1538"/>
    <mergeCell ref="C1546:D1546"/>
    <mergeCell ref="C1559:D1559"/>
    <mergeCell ref="C1560:D1560"/>
    <mergeCell ref="C1562:D1562"/>
    <mergeCell ref="C1563:D1563"/>
    <mergeCell ref="C1570:G1570"/>
    <mergeCell ref="C1567:G1567"/>
    <mergeCell ref="C1568:D1568"/>
    <mergeCell ref="C1549:D1549"/>
    <mergeCell ref="C1594:G1594"/>
    <mergeCell ref="C1595:D1595"/>
    <mergeCell ref="C1571:D1571"/>
    <mergeCell ref="C1573:G1573"/>
    <mergeCell ref="C1574:D1574"/>
    <mergeCell ref="C1585:G1585"/>
    <mergeCell ref="C1576:G1576"/>
    <mergeCell ref="C1577:D1577"/>
    <mergeCell ref="C1586:D1586"/>
    <mergeCell ref="C1617:D1617"/>
    <mergeCell ref="C1619:D1619"/>
    <mergeCell ref="C1621:D1621"/>
    <mergeCell ref="C1606:G1606"/>
    <mergeCell ref="C1607:D1607"/>
    <mergeCell ref="C1609:D1609"/>
    <mergeCell ref="C1611:D1611"/>
    <mergeCell ref="C1613:D1613"/>
    <mergeCell ref="C1615:D1615"/>
    <mergeCell ref="C1603:G1603"/>
    <mergeCell ref="C1604:D1604"/>
    <mergeCell ref="C1588:G1588"/>
    <mergeCell ref="C1597:G1597"/>
    <mergeCell ref="C1598:D1598"/>
    <mergeCell ref="C1601:D1601"/>
    <mergeCell ref="C1589:D1589"/>
    <mergeCell ref="C1591:G1591"/>
    <mergeCell ref="C1592:D1592"/>
    <mergeCell ref="C1600:G1600"/>
  </mergeCells>
  <phoneticPr fontId="0" type="noConversion"/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110"/>
  <sheetViews>
    <sheetView topLeftCell="F1" zoomScaleNormal="100" zoomScaleSheetLayoutView="100" workbookViewId="0">
      <pane ySplit="3" topLeftCell="A4" activePane="bottomLeft" state="frozen"/>
      <selection pane="bottomLeft" activeCell="K48" sqref="K48"/>
    </sheetView>
  </sheetViews>
  <sheetFormatPr defaultColWidth="8.85546875" defaultRowHeight="12.75" outlineLevelRow="2"/>
  <cols>
    <col min="1" max="5" width="9.140625" style="468" hidden="1" customWidth="1"/>
    <col min="6" max="6" width="8.42578125" style="475" customWidth="1"/>
    <col min="7" max="7" width="14.28515625" style="474" customWidth="1"/>
    <col min="8" max="8" width="10" style="474" customWidth="1"/>
    <col min="9" max="9" width="57.140625" style="473" customWidth="1"/>
    <col min="10" max="10" width="8.7109375" style="472" customWidth="1"/>
    <col min="11" max="11" width="10.5703125" style="471" customWidth="1"/>
    <col min="12" max="12" width="12.42578125" style="470" customWidth="1"/>
    <col min="13" max="13" width="11.42578125" style="469" customWidth="1"/>
    <col min="14" max="14" width="9.42578125" style="468" customWidth="1"/>
    <col min="15" max="16384" width="8.85546875" style="468"/>
  </cols>
  <sheetData>
    <row r="1" spans="6:15" ht="21.6" customHeight="1">
      <c r="F1" s="541"/>
      <c r="G1" s="540"/>
      <c r="H1" s="540"/>
      <c r="I1" s="540"/>
      <c r="J1" s="540"/>
      <c r="K1" s="539"/>
      <c r="L1" s="538"/>
      <c r="M1" s="537"/>
    </row>
    <row r="2" spans="6:15" ht="21.6" customHeight="1">
      <c r="F2" s="541"/>
      <c r="G2" s="540"/>
      <c r="H2" s="540"/>
      <c r="I2" s="540"/>
      <c r="J2" s="540"/>
      <c r="K2" s="539"/>
      <c r="L2" s="538"/>
      <c r="M2" s="537"/>
    </row>
    <row r="3" spans="6:15" s="532" customFormat="1" ht="13.5" thickBot="1">
      <c r="F3" s="533" t="s">
        <v>3200</v>
      </c>
      <c r="G3" s="536" t="s">
        <v>1827</v>
      </c>
      <c r="H3" s="536" t="s">
        <v>3199</v>
      </c>
      <c r="I3" s="535" t="s">
        <v>3198</v>
      </c>
      <c r="J3" s="534" t="s">
        <v>1425</v>
      </c>
      <c r="K3" s="533" t="s">
        <v>3197</v>
      </c>
      <c r="L3" s="533" t="s">
        <v>3196</v>
      </c>
      <c r="M3" s="533" t="s">
        <v>3195</v>
      </c>
    </row>
    <row r="4" spans="6:15" ht="11.25" customHeight="1">
      <c r="F4" s="531"/>
      <c r="G4" s="530"/>
      <c r="H4" s="530"/>
      <c r="I4" s="528" t="s">
        <v>3194</v>
      </c>
      <c r="J4" s="527"/>
      <c r="K4" s="526"/>
      <c r="L4" s="525"/>
      <c r="M4" s="524"/>
    </row>
    <row r="5" spans="6:15" s="522" customFormat="1" ht="17.25" customHeight="1">
      <c r="F5" s="529"/>
      <c r="G5" s="528"/>
      <c r="H5" s="528"/>
      <c r="I5" s="527" t="s">
        <v>2992</v>
      </c>
      <c r="J5" s="526"/>
      <c r="K5" s="525"/>
      <c r="L5" s="524"/>
      <c r="M5" s="524">
        <f>M6+M16+M21+M35+M57+M91</f>
        <v>0</v>
      </c>
      <c r="N5" s="523"/>
      <c r="O5" s="523"/>
    </row>
    <row r="6" spans="6:15" s="506" customFormat="1" ht="16.5" customHeight="1" outlineLevel="1">
      <c r="F6" s="505"/>
      <c r="G6" s="512"/>
      <c r="H6" s="512"/>
      <c r="I6" s="512" t="s">
        <v>3193</v>
      </c>
      <c r="J6" s="511"/>
      <c r="K6" s="510"/>
      <c r="L6" s="509" t="s">
        <v>1346</v>
      </c>
      <c r="M6" s="508">
        <f>SUBTOTAL(9,M7:M14)</f>
        <v>0</v>
      </c>
    </row>
    <row r="7" spans="6:15" s="506" customFormat="1" ht="26.25" customHeight="1" outlineLevel="1">
      <c r="F7" s="490">
        <v>1</v>
      </c>
      <c r="G7" s="498" t="s">
        <v>3192</v>
      </c>
      <c r="H7" s="498" t="s">
        <v>3191</v>
      </c>
      <c r="I7" s="497" t="s">
        <v>3190</v>
      </c>
      <c r="J7" s="496" t="s">
        <v>1526</v>
      </c>
      <c r="K7" s="495">
        <v>135.6</v>
      </c>
      <c r="L7" s="494"/>
      <c r="M7" s="493">
        <f t="shared" ref="M7:M14" si="0">K7*L7</f>
        <v>0</v>
      </c>
    </row>
    <row r="8" spans="6:15" s="506" customFormat="1" ht="26.25" customHeight="1" outlineLevel="1">
      <c r="F8" s="490">
        <v>2</v>
      </c>
      <c r="G8" s="498" t="s">
        <v>3189</v>
      </c>
      <c r="H8" s="498" t="s">
        <v>3188</v>
      </c>
      <c r="I8" s="497" t="s">
        <v>3187</v>
      </c>
      <c r="J8" s="496" t="s">
        <v>1526</v>
      </c>
      <c r="K8" s="495">
        <v>135.6</v>
      </c>
      <c r="L8" s="494"/>
      <c r="M8" s="493">
        <f t="shared" si="0"/>
        <v>0</v>
      </c>
    </row>
    <row r="9" spans="6:15" s="506" customFormat="1" ht="24" customHeight="1" outlineLevel="1">
      <c r="F9" s="490">
        <v>3</v>
      </c>
      <c r="G9" s="498" t="s">
        <v>3186</v>
      </c>
      <c r="H9" s="498" t="s">
        <v>3185</v>
      </c>
      <c r="I9" s="497" t="s">
        <v>3184</v>
      </c>
      <c r="J9" s="496" t="s">
        <v>1526</v>
      </c>
      <c r="K9" s="495">
        <v>61.02</v>
      </c>
      <c r="L9" s="494"/>
      <c r="M9" s="493">
        <f t="shared" si="0"/>
        <v>0</v>
      </c>
    </row>
    <row r="10" spans="6:15" s="506" customFormat="1" ht="23.25" customHeight="1" outlineLevel="1">
      <c r="F10" s="490">
        <v>4</v>
      </c>
      <c r="G10" s="498" t="s">
        <v>3183</v>
      </c>
      <c r="H10" s="498" t="s">
        <v>3182</v>
      </c>
      <c r="I10" s="497" t="s">
        <v>3181</v>
      </c>
      <c r="J10" s="496" t="s">
        <v>1526</v>
      </c>
      <c r="K10" s="495">
        <v>61.02</v>
      </c>
      <c r="L10" s="494"/>
      <c r="M10" s="493">
        <f t="shared" si="0"/>
        <v>0</v>
      </c>
    </row>
    <row r="11" spans="6:15" s="506" customFormat="1" ht="16.5" customHeight="1" outlineLevel="1">
      <c r="F11" s="490">
        <v>5</v>
      </c>
      <c r="G11" s="498" t="s">
        <v>3180</v>
      </c>
      <c r="H11" s="498" t="s">
        <v>3179</v>
      </c>
      <c r="I11" s="497" t="s">
        <v>3178</v>
      </c>
      <c r="J11" s="496" t="s">
        <v>1526</v>
      </c>
      <c r="K11" s="495">
        <v>61.02</v>
      </c>
      <c r="L11" s="494"/>
      <c r="M11" s="493">
        <f t="shared" si="0"/>
        <v>0</v>
      </c>
    </row>
    <row r="12" spans="6:15" s="506" customFormat="1" ht="27.75" customHeight="1" outlineLevel="1">
      <c r="F12" s="490">
        <v>6</v>
      </c>
      <c r="G12" s="498" t="s">
        <v>3177</v>
      </c>
      <c r="H12" s="498" t="s">
        <v>3176</v>
      </c>
      <c r="I12" s="497" t="s">
        <v>3175</v>
      </c>
      <c r="J12" s="496" t="s">
        <v>1526</v>
      </c>
      <c r="K12" s="495">
        <v>74.58</v>
      </c>
      <c r="L12" s="494"/>
      <c r="M12" s="493">
        <f t="shared" si="0"/>
        <v>0</v>
      </c>
    </row>
    <row r="13" spans="6:15" s="506" customFormat="1" ht="27.75" customHeight="1" outlineLevel="1">
      <c r="F13" s="490">
        <v>7</v>
      </c>
      <c r="G13" s="498" t="s">
        <v>3174</v>
      </c>
      <c r="H13" s="498" t="s">
        <v>3173</v>
      </c>
      <c r="I13" s="497" t="s">
        <v>3172</v>
      </c>
      <c r="J13" s="496" t="s">
        <v>1526</v>
      </c>
      <c r="K13" s="495">
        <v>61.02</v>
      </c>
      <c r="L13" s="494"/>
      <c r="M13" s="493">
        <f t="shared" si="0"/>
        <v>0</v>
      </c>
    </row>
    <row r="14" spans="6:15" s="506" customFormat="1" ht="16.5" customHeight="1" outlineLevel="1">
      <c r="F14" s="490">
        <v>8</v>
      </c>
      <c r="G14" s="498" t="s">
        <v>3171</v>
      </c>
      <c r="H14" s="498"/>
      <c r="I14" s="497" t="s">
        <v>3170</v>
      </c>
      <c r="J14" s="496" t="s">
        <v>1576</v>
      </c>
      <c r="K14" s="495">
        <v>109.84</v>
      </c>
      <c r="L14" s="494"/>
      <c r="M14" s="493">
        <f t="shared" si="0"/>
        <v>0</v>
      </c>
    </row>
    <row r="15" spans="6:15" s="477" customFormat="1" ht="12.75" customHeight="1" outlineLevel="2">
      <c r="F15" s="476"/>
      <c r="G15" s="481"/>
      <c r="H15" s="481"/>
      <c r="I15" s="482"/>
      <c r="J15" s="481"/>
      <c r="K15" s="480"/>
      <c r="L15" s="479"/>
      <c r="M15" s="478"/>
    </row>
    <row r="16" spans="6:15" s="506" customFormat="1" ht="16.5" customHeight="1" outlineLevel="1">
      <c r="F16" s="505"/>
      <c r="G16" s="512"/>
      <c r="H16" s="512"/>
      <c r="I16" s="512" t="s">
        <v>3169</v>
      </c>
      <c r="J16" s="511"/>
      <c r="K16" s="510"/>
      <c r="L16" s="509"/>
      <c r="M16" s="508">
        <f>SUBTOTAL(9,M17:M19)</f>
        <v>0</v>
      </c>
    </row>
    <row r="17" spans="6:13" s="491" customFormat="1" ht="24" outlineLevel="2">
      <c r="F17" s="490">
        <v>9</v>
      </c>
      <c r="G17" s="498" t="s">
        <v>3168</v>
      </c>
      <c r="H17" s="498"/>
      <c r="I17" s="497" t="s">
        <v>3167</v>
      </c>
      <c r="J17" s="496" t="s">
        <v>1826</v>
      </c>
      <c r="K17" s="495">
        <v>70</v>
      </c>
      <c r="L17" s="494"/>
      <c r="M17" s="493">
        <f>K17*L17</f>
        <v>0</v>
      </c>
    </row>
    <row r="18" spans="6:13" s="491" customFormat="1" ht="48" outlineLevel="2">
      <c r="F18" s="518" t="s">
        <v>3166</v>
      </c>
      <c r="G18" s="504" t="s">
        <v>3165</v>
      </c>
      <c r="H18" s="504"/>
      <c r="I18" s="503" t="s">
        <v>3164</v>
      </c>
      <c r="J18" s="521" t="s">
        <v>147</v>
      </c>
      <c r="K18" s="519">
        <v>1</v>
      </c>
      <c r="L18" s="500"/>
      <c r="M18" s="499">
        <f>K18*L18</f>
        <v>0</v>
      </c>
    </row>
    <row r="19" spans="6:13" s="491" customFormat="1" ht="24" outlineLevel="2">
      <c r="F19" s="490">
        <v>10</v>
      </c>
      <c r="G19" s="498" t="s">
        <v>3163</v>
      </c>
      <c r="H19" s="498"/>
      <c r="I19" s="497" t="s">
        <v>3162</v>
      </c>
      <c r="J19" s="496" t="s">
        <v>147</v>
      </c>
      <c r="K19" s="495">
        <v>1</v>
      </c>
      <c r="L19" s="494"/>
      <c r="M19" s="493">
        <f>K19*L19</f>
        <v>0</v>
      </c>
    </row>
    <row r="20" spans="6:13" s="477" customFormat="1" ht="12.75" customHeight="1" outlineLevel="2">
      <c r="F20" s="476"/>
      <c r="G20" s="481"/>
      <c r="H20" s="481"/>
      <c r="I20" s="482"/>
      <c r="J20" s="481"/>
      <c r="K20" s="480"/>
      <c r="L20" s="479"/>
      <c r="M20" s="478"/>
    </row>
    <row r="21" spans="6:13" s="506" customFormat="1" ht="16.5" customHeight="1" outlineLevel="1">
      <c r="F21" s="505"/>
      <c r="G21" s="512"/>
      <c r="H21" s="512"/>
      <c r="I21" s="512" t="s">
        <v>3161</v>
      </c>
      <c r="J21" s="511"/>
      <c r="K21" s="510"/>
      <c r="L21" s="509"/>
      <c r="M21" s="508">
        <f>SUBTOTAL(9,M22:M34)</f>
        <v>0</v>
      </c>
    </row>
    <row r="22" spans="6:13" s="491" customFormat="1" ht="12" outlineLevel="2">
      <c r="F22" s="490">
        <v>11</v>
      </c>
      <c r="G22" s="498" t="s">
        <v>3160</v>
      </c>
      <c r="H22" s="498"/>
      <c r="I22" s="497" t="s">
        <v>3159</v>
      </c>
      <c r="J22" s="496" t="s">
        <v>1522</v>
      </c>
      <c r="K22" s="495">
        <v>90</v>
      </c>
      <c r="L22" s="494"/>
      <c r="M22" s="493">
        <f t="shared" ref="M22:M32" si="1">K22*L22</f>
        <v>0</v>
      </c>
    </row>
    <row r="23" spans="6:13" s="491" customFormat="1" ht="12" outlineLevel="2">
      <c r="F23" s="490" t="s">
        <v>3158</v>
      </c>
      <c r="G23" s="498" t="s">
        <v>3157</v>
      </c>
      <c r="H23" s="498"/>
      <c r="I23" s="497" t="s">
        <v>3156</v>
      </c>
      <c r="J23" s="496" t="s">
        <v>1522</v>
      </c>
      <c r="K23" s="495">
        <v>89</v>
      </c>
      <c r="L23" s="494"/>
      <c r="M23" s="493">
        <f t="shared" si="1"/>
        <v>0</v>
      </c>
    </row>
    <row r="24" spans="6:13" s="491" customFormat="1" ht="12" outlineLevel="2">
      <c r="F24" s="490">
        <v>12</v>
      </c>
      <c r="G24" s="498" t="s">
        <v>3155</v>
      </c>
      <c r="H24" s="498"/>
      <c r="I24" s="497" t="s">
        <v>3154</v>
      </c>
      <c r="J24" s="496" t="s">
        <v>1522</v>
      </c>
      <c r="K24" s="495">
        <v>16</v>
      </c>
      <c r="L24" s="494"/>
      <c r="M24" s="493">
        <f t="shared" si="1"/>
        <v>0</v>
      </c>
    </row>
    <row r="25" spans="6:13" s="491" customFormat="1" ht="12" outlineLevel="2">
      <c r="F25" s="490" t="s">
        <v>3153</v>
      </c>
      <c r="G25" s="498" t="s">
        <v>3152</v>
      </c>
      <c r="H25" s="498"/>
      <c r="I25" s="497" t="s">
        <v>3151</v>
      </c>
      <c r="J25" s="496" t="s">
        <v>1522</v>
      </c>
      <c r="K25" s="495">
        <v>25</v>
      </c>
      <c r="L25" s="494"/>
      <c r="M25" s="493">
        <f t="shared" si="1"/>
        <v>0</v>
      </c>
    </row>
    <row r="26" spans="6:13" s="491" customFormat="1" ht="12" outlineLevel="2">
      <c r="F26" s="490">
        <v>13</v>
      </c>
      <c r="G26" s="498" t="s">
        <v>3150</v>
      </c>
      <c r="H26" s="498"/>
      <c r="I26" s="497" t="s">
        <v>3149</v>
      </c>
      <c r="J26" s="496" t="s">
        <v>1522</v>
      </c>
      <c r="K26" s="495">
        <v>51</v>
      </c>
      <c r="L26" s="494"/>
      <c r="M26" s="493">
        <f t="shared" si="1"/>
        <v>0</v>
      </c>
    </row>
    <row r="27" spans="6:13" s="491" customFormat="1" ht="12" outlineLevel="2">
      <c r="F27" s="490" t="s">
        <v>3148</v>
      </c>
      <c r="G27" s="498" t="s">
        <v>3147</v>
      </c>
      <c r="H27" s="498"/>
      <c r="I27" s="497" t="s">
        <v>3146</v>
      </c>
      <c r="J27" s="496" t="s">
        <v>1522</v>
      </c>
      <c r="K27" s="495">
        <v>51</v>
      </c>
      <c r="L27" s="494"/>
      <c r="M27" s="493">
        <f t="shared" si="1"/>
        <v>0</v>
      </c>
    </row>
    <row r="28" spans="6:13" s="491" customFormat="1" ht="12" outlineLevel="2">
      <c r="F28" s="490">
        <v>14</v>
      </c>
      <c r="G28" s="498" t="s">
        <v>3145</v>
      </c>
      <c r="H28" s="498"/>
      <c r="I28" s="497" t="s">
        <v>3144</v>
      </c>
      <c r="J28" s="496" t="s">
        <v>1522</v>
      </c>
      <c r="K28" s="495">
        <v>17</v>
      </c>
      <c r="L28" s="494"/>
      <c r="M28" s="493">
        <f t="shared" si="1"/>
        <v>0</v>
      </c>
    </row>
    <row r="29" spans="6:13" s="491" customFormat="1" ht="12" outlineLevel="2">
      <c r="F29" s="490">
        <v>15</v>
      </c>
      <c r="G29" s="498" t="s">
        <v>3143</v>
      </c>
      <c r="H29" s="498"/>
      <c r="I29" s="497" t="s">
        <v>3142</v>
      </c>
      <c r="J29" s="496" t="s">
        <v>1522</v>
      </c>
      <c r="K29" s="495">
        <v>17</v>
      </c>
      <c r="L29" s="494"/>
      <c r="M29" s="493">
        <f t="shared" si="1"/>
        <v>0</v>
      </c>
    </row>
    <row r="30" spans="6:13" s="491" customFormat="1" ht="12" outlineLevel="2">
      <c r="F30" s="490">
        <v>16</v>
      </c>
      <c r="G30" s="498" t="s">
        <v>3141</v>
      </c>
      <c r="H30" s="498"/>
      <c r="I30" s="497" t="s">
        <v>3140</v>
      </c>
      <c r="J30" s="496" t="s">
        <v>1522</v>
      </c>
      <c r="K30" s="495">
        <v>19</v>
      </c>
      <c r="L30" s="494"/>
      <c r="M30" s="493">
        <f t="shared" si="1"/>
        <v>0</v>
      </c>
    </row>
    <row r="31" spans="6:13" s="491" customFormat="1" ht="12" outlineLevel="2">
      <c r="F31" s="490">
        <v>17</v>
      </c>
      <c r="G31" s="498" t="s">
        <v>3139</v>
      </c>
      <c r="H31" s="498"/>
      <c r="I31" s="497" t="s">
        <v>3138</v>
      </c>
      <c r="J31" s="496" t="s">
        <v>1522</v>
      </c>
      <c r="K31" s="495">
        <v>19</v>
      </c>
      <c r="L31" s="494"/>
      <c r="M31" s="493">
        <f t="shared" si="1"/>
        <v>0</v>
      </c>
    </row>
    <row r="32" spans="6:13" s="491" customFormat="1" ht="12" outlineLevel="2">
      <c r="F32" s="490">
        <v>18</v>
      </c>
      <c r="G32" s="498" t="s">
        <v>3137</v>
      </c>
      <c r="H32" s="498"/>
      <c r="I32" s="497" t="s">
        <v>3136</v>
      </c>
      <c r="J32" s="496" t="s">
        <v>1522</v>
      </c>
      <c r="K32" s="495">
        <v>19</v>
      </c>
      <c r="L32" s="494"/>
      <c r="M32" s="493">
        <f t="shared" si="1"/>
        <v>0</v>
      </c>
    </row>
    <row r="33" spans="6:14" s="491" customFormat="1" ht="12" outlineLevel="2">
      <c r="F33" s="490"/>
      <c r="G33" s="498"/>
      <c r="H33" s="498"/>
      <c r="I33" s="497"/>
      <c r="J33" s="496"/>
      <c r="K33" s="495"/>
      <c r="L33" s="494"/>
      <c r="M33" s="493"/>
    </row>
    <row r="34" spans="6:14" s="477" customFormat="1" ht="12.75" customHeight="1" outlineLevel="2">
      <c r="F34" s="490"/>
      <c r="G34" s="498"/>
      <c r="H34" s="498"/>
      <c r="I34" s="497"/>
      <c r="J34" s="496"/>
      <c r="K34" s="495"/>
      <c r="L34" s="494"/>
      <c r="M34" s="493"/>
    </row>
    <row r="35" spans="6:14" s="506" customFormat="1" ht="16.5" customHeight="1" outlineLevel="1">
      <c r="F35" s="505"/>
      <c r="G35" s="512"/>
      <c r="H35" s="512"/>
      <c r="I35" s="512" t="s">
        <v>3135</v>
      </c>
      <c r="J35" s="511"/>
      <c r="K35" s="510"/>
      <c r="L35" s="509"/>
      <c r="M35" s="508">
        <f>SUBTOTAL(9,M36:M56)</f>
        <v>0</v>
      </c>
    </row>
    <row r="36" spans="6:14" s="491" customFormat="1" ht="24" outlineLevel="2">
      <c r="F36" s="490">
        <v>17</v>
      </c>
      <c r="G36" s="498" t="s">
        <v>3134</v>
      </c>
      <c r="H36" s="498" t="s">
        <v>3133</v>
      </c>
      <c r="I36" s="497" t="s">
        <v>3132</v>
      </c>
      <c r="J36" s="496" t="s">
        <v>147</v>
      </c>
      <c r="K36" s="495">
        <v>15</v>
      </c>
      <c r="L36" s="494"/>
      <c r="M36" s="493">
        <f t="shared" ref="M36:M56" si="2">K36*L36</f>
        <v>0</v>
      </c>
    </row>
    <row r="37" spans="6:14" s="491" customFormat="1" ht="24" outlineLevel="2">
      <c r="F37" s="490">
        <v>18</v>
      </c>
      <c r="G37" s="498" t="s">
        <v>3131</v>
      </c>
      <c r="H37" s="498" t="s">
        <v>3130</v>
      </c>
      <c r="I37" s="497" t="s">
        <v>3129</v>
      </c>
      <c r="J37" s="496" t="s">
        <v>1496</v>
      </c>
      <c r="K37" s="495">
        <v>9</v>
      </c>
      <c r="L37" s="494"/>
      <c r="M37" s="493">
        <f t="shared" si="2"/>
        <v>0</v>
      </c>
    </row>
    <row r="38" spans="6:14" s="491" customFormat="1" ht="24" outlineLevel="2">
      <c r="F38" s="490">
        <v>19</v>
      </c>
      <c r="G38" s="498" t="s">
        <v>3128</v>
      </c>
      <c r="H38" s="498" t="s">
        <v>3127</v>
      </c>
      <c r="I38" s="497" t="s">
        <v>3126</v>
      </c>
      <c r="J38" s="496" t="s">
        <v>1496</v>
      </c>
      <c r="K38" s="495">
        <v>11</v>
      </c>
      <c r="L38" s="494"/>
      <c r="M38" s="493">
        <f t="shared" si="2"/>
        <v>0</v>
      </c>
    </row>
    <row r="39" spans="6:14" s="491" customFormat="1" ht="24" outlineLevel="2">
      <c r="F39" s="490">
        <v>20</v>
      </c>
      <c r="G39" s="498" t="s">
        <v>3125</v>
      </c>
      <c r="H39" s="498" t="s">
        <v>3124</v>
      </c>
      <c r="I39" s="497" t="s">
        <v>3123</v>
      </c>
      <c r="J39" s="496" t="s">
        <v>1522</v>
      </c>
      <c r="K39" s="495">
        <v>303</v>
      </c>
      <c r="L39" s="494"/>
      <c r="M39" s="493">
        <f t="shared" si="2"/>
        <v>0</v>
      </c>
    </row>
    <row r="40" spans="6:14" s="491" customFormat="1" ht="12" outlineLevel="2">
      <c r="F40" s="490" t="s">
        <v>1825</v>
      </c>
      <c r="G40" s="498" t="s">
        <v>3119</v>
      </c>
      <c r="H40" s="498"/>
      <c r="I40" s="497" t="s">
        <v>3122</v>
      </c>
      <c r="J40" s="496" t="s">
        <v>1522</v>
      </c>
      <c r="K40" s="495">
        <v>44</v>
      </c>
      <c r="L40" s="494"/>
      <c r="M40" s="493">
        <f t="shared" si="2"/>
        <v>0</v>
      </c>
    </row>
    <row r="41" spans="6:14" s="491" customFormat="1" ht="12" outlineLevel="2">
      <c r="F41" s="490" t="s">
        <v>1825</v>
      </c>
      <c r="G41" s="498" t="s">
        <v>3119</v>
      </c>
      <c r="H41" s="498"/>
      <c r="I41" s="497" t="s">
        <v>3121</v>
      </c>
      <c r="J41" s="496" t="s">
        <v>1522</v>
      </c>
      <c r="K41" s="495">
        <v>129</v>
      </c>
      <c r="L41" s="494"/>
      <c r="M41" s="493">
        <f t="shared" si="2"/>
        <v>0</v>
      </c>
    </row>
    <row r="42" spans="6:14" s="491" customFormat="1" ht="24" outlineLevel="2">
      <c r="F42" s="490" t="s">
        <v>1825</v>
      </c>
      <c r="G42" s="498" t="s">
        <v>3119</v>
      </c>
      <c r="H42" s="498"/>
      <c r="I42" s="497" t="s">
        <v>3120</v>
      </c>
      <c r="J42" s="496" t="s">
        <v>1522</v>
      </c>
      <c r="K42" s="495">
        <v>50</v>
      </c>
      <c r="L42" s="494"/>
      <c r="M42" s="493">
        <f t="shared" si="2"/>
        <v>0</v>
      </c>
    </row>
    <row r="43" spans="6:14" s="491" customFormat="1" ht="12" outlineLevel="2">
      <c r="F43" s="490" t="s">
        <v>1825</v>
      </c>
      <c r="G43" s="498" t="s">
        <v>3119</v>
      </c>
      <c r="H43" s="498"/>
      <c r="I43" s="497" t="s">
        <v>3118</v>
      </c>
      <c r="J43" s="496" t="s">
        <v>1522</v>
      </c>
      <c r="K43" s="495">
        <v>12</v>
      </c>
      <c r="L43" s="494"/>
      <c r="M43" s="493">
        <f t="shared" si="2"/>
        <v>0</v>
      </c>
    </row>
    <row r="44" spans="6:14" s="491" customFormat="1" ht="36" outlineLevel="2">
      <c r="F44" s="490" t="s">
        <v>1824</v>
      </c>
      <c r="G44" s="498" t="s">
        <v>3117</v>
      </c>
      <c r="H44" s="498"/>
      <c r="I44" s="497" t="s">
        <v>3116</v>
      </c>
      <c r="J44" s="496" t="s">
        <v>147</v>
      </c>
      <c r="K44" s="495">
        <v>15</v>
      </c>
      <c r="L44" s="494"/>
      <c r="M44" s="493">
        <f t="shared" si="2"/>
        <v>0</v>
      </c>
      <c r="N44" s="492"/>
    </row>
    <row r="45" spans="6:14" s="491" customFormat="1" ht="12" outlineLevel="2">
      <c r="F45" s="516" t="s">
        <v>3115</v>
      </c>
      <c r="G45" s="516" t="s">
        <v>3114</v>
      </c>
      <c r="H45" s="516"/>
      <c r="I45" s="516" t="s">
        <v>3113</v>
      </c>
      <c r="J45" s="516" t="s">
        <v>147</v>
      </c>
      <c r="K45" s="515">
        <v>1</v>
      </c>
      <c r="L45" s="514"/>
      <c r="M45" s="513">
        <f t="shared" si="2"/>
        <v>0</v>
      </c>
      <c r="N45" s="492"/>
    </row>
    <row r="46" spans="6:14" s="491" customFormat="1" ht="12" outlineLevel="2">
      <c r="F46" s="490" t="s">
        <v>1823</v>
      </c>
      <c r="G46" s="498" t="s">
        <v>3112</v>
      </c>
      <c r="H46" s="498"/>
      <c r="I46" s="497" t="s">
        <v>3111</v>
      </c>
      <c r="J46" s="496" t="s">
        <v>147</v>
      </c>
      <c r="K46" s="495">
        <v>5</v>
      </c>
      <c r="L46" s="494"/>
      <c r="M46" s="493">
        <f t="shared" si="2"/>
        <v>0</v>
      </c>
      <c r="N46" s="492"/>
    </row>
    <row r="47" spans="6:14" s="491" customFormat="1" ht="12" outlineLevel="2">
      <c r="F47" s="490">
        <v>24</v>
      </c>
      <c r="G47" s="498" t="s">
        <v>3110</v>
      </c>
      <c r="H47" s="498"/>
      <c r="I47" s="497" t="s">
        <v>3109</v>
      </c>
      <c r="J47" s="496" t="s">
        <v>1522</v>
      </c>
      <c r="K47" s="495">
        <v>10</v>
      </c>
      <c r="L47" s="494"/>
      <c r="M47" s="493">
        <f t="shared" si="2"/>
        <v>0</v>
      </c>
      <c r="N47" s="492"/>
    </row>
    <row r="48" spans="6:14" s="491" customFormat="1" ht="12" outlineLevel="2">
      <c r="F48" s="490" t="s">
        <v>3108</v>
      </c>
      <c r="G48" s="498" t="s">
        <v>3107</v>
      </c>
      <c r="H48" s="498"/>
      <c r="I48" s="497" t="s">
        <v>3106</v>
      </c>
      <c r="J48" s="496" t="s">
        <v>1496</v>
      </c>
      <c r="K48" s="495">
        <v>2</v>
      </c>
      <c r="L48" s="494"/>
      <c r="M48" s="493">
        <f t="shared" si="2"/>
        <v>0</v>
      </c>
      <c r="N48" s="492"/>
    </row>
    <row r="49" spans="6:14" s="491" customFormat="1" ht="12" outlineLevel="2">
      <c r="F49" s="490">
        <v>25</v>
      </c>
      <c r="G49" s="498" t="s">
        <v>3105</v>
      </c>
      <c r="H49" s="498"/>
      <c r="I49" s="497" t="s">
        <v>3104</v>
      </c>
      <c r="J49" s="496" t="s">
        <v>1522</v>
      </c>
      <c r="K49" s="495">
        <v>35</v>
      </c>
      <c r="L49" s="494"/>
      <c r="M49" s="493">
        <f t="shared" si="2"/>
        <v>0</v>
      </c>
      <c r="N49" s="492"/>
    </row>
    <row r="50" spans="6:14" s="491" customFormat="1" ht="12" outlineLevel="2">
      <c r="F50" s="490">
        <v>26</v>
      </c>
      <c r="G50" s="498" t="s">
        <v>3103</v>
      </c>
      <c r="H50" s="498"/>
      <c r="I50" s="497" t="s">
        <v>3102</v>
      </c>
      <c r="J50" s="496" t="s">
        <v>1522</v>
      </c>
      <c r="K50" s="495">
        <v>85</v>
      </c>
      <c r="L50" s="494"/>
      <c r="M50" s="493">
        <f t="shared" si="2"/>
        <v>0</v>
      </c>
      <c r="N50" s="492"/>
    </row>
    <row r="51" spans="6:14" s="491" customFormat="1" ht="12" outlineLevel="2">
      <c r="F51" s="490">
        <v>27</v>
      </c>
      <c r="G51" s="498" t="s">
        <v>3101</v>
      </c>
      <c r="H51" s="498"/>
      <c r="I51" s="497" t="s">
        <v>3100</v>
      </c>
      <c r="J51" s="496" t="s">
        <v>1522</v>
      </c>
      <c r="K51" s="495">
        <v>77</v>
      </c>
      <c r="L51" s="494"/>
      <c r="M51" s="493">
        <f t="shared" si="2"/>
        <v>0</v>
      </c>
      <c r="N51" s="492"/>
    </row>
    <row r="52" spans="6:14" s="491" customFormat="1" ht="12" outlineLevel="2">
      <c r="F52" s="490">
        <v>28</v>
      </c>
      <c r="G52" s="498" t="s">
        <v>3099</v>
      </c>
      <c r="H52" s="498"/>
      <c r="I52" s="497" t="s">
        <v>3098</v>
      </c>
      <c r="J52" s="496" t="s">
        <v>1522</v>
      </c>
      <c r="K52" s="495">
        <v>40</v>
      </c>
      <c r="L52" s="494"/>
      <c r="M52" s="493">
        <f t="shared" si="2"/>
        <v>0</v>
      </c>
      <c r="N52" s="492"/>
    </row>
    <row r="53" spans="6:14" s="491" customFormat="1" ht="12" outlineLevel="2">
      <c r="F53" s="490">
        <v>29</v>
      </c>
      <c r="G53" s="498" t="s">
        <v>3097</v>
      </c>
      <c r="H53" s="498"/>
      <c r="I53" s="497" t="s">
        <v>3096</v>
      </c>
      <c r="J53" s="496" t="s">
        <v>147</v>
      </c>
      <c r="K53" s="495">
        <v>6</v>
      </c>
      <c r="L53" s="494"/>
      <c r="M53" s="493">
        <f t="shared" si="2"/>
        <v>0</v>
      </c>
      <c r="N53" s="492"/>
    </row>
    <row r="54" spans="6:14" s="491" customFormat="1" ht="24" outlineLevel="2">
      <c r="F54" s="490">
        <v>34</v>
      </c>
      <c r="G54" s="498" t="s">
        <v>3095</v>
      </c>
      <c r="H54" s="498"/>
      <c r="I54" s="497" t="s">
        <v>3094</v>
      </c>
      <c r="J54" s="496" t="s">
        <v>147</v>
      </c>
      <c r="K54" s="495">
        <v>1</v>
      </c>
      <c r="L54" s="494"/>
      <c r="M54" s="493">
        <f t="shared" si="2"/>
        <v>0</v>
      </c>
      <c r="N54" s="492"/>
    </row>
    <row r="55" spans="6:14" s="491" customFormat="1" ht="12" outlineLevel="2">
      <c r="F55" s="518">
        <v>35</v>
      </c>
      <c r="G55" s="504" t="s">
        <v>3093</v>
      </c>
      <c r="H55" s="504"/>
      <c r="I55" s="503" t="s">
        <v>3092</v>
      </c>
      <c r="J55" s="520" t="s">
        <v>147</v>
      </c>
      <c r="K55" s="519">
        <v>3</v>
      </c>
      <c r="L55" s="500"/>
      <c r="M55" s="499">
        <f t="shared" si="2"/>
        <v>0</v>
      </c>
      <c r="N55" s="492"/>
    </row>
    <row r="56" spans="6:14" s="491" customFormat="1" ht="12" outlineLevel="2">
      <c r="F56" s="518">
        <v>36</v>
      </c>
      <c r="G56" s="516" t="s">
        <v>3091</v>
      </c>
      <c r="H56" s="516"/>
      <c r="I56" s="516" t="s">
        <v>3090</v>
      </c>
      <c r="J56" s="516" t="s">
        <v>147</v>
      </c>
      <c r="K56" s="515">
        <v>3</v>
      </c>
      <c r="L56" s="514"/>
      <c r="M56" s="513">
        <f t="shared" si="2"/>
        <v>0</v>
      </c>
      <c r="N56" s="492"/>
    </row>
    <row r="57" spans="6:14" s="506" customFormat="1" ht="16.5" customHeight="1" outlineLevel="1">
      <c r="F57" s="476"/>
      <c r="G57" s="512"/>
      <c r="H57" s="512"/>
      <c r="I57" s="512" t="s">
        <v>3089</v>
      </c>
      <c r="J57" s="511"/>
      <c r="K57" s="510"/>
      <c r="L57" s="509"/>
      <c r="M57" s="508">
        <f>SUBTOTAL(9,M58:M90)</f>
        <v>0</v>
      </c>
      <c r="N57" s="507"/>
    </row>
    <row r="58" spans="6:14" s="491" customFormat="1" ht="12" outlineLevel="2">
      <c r="F58" s="505">
        <v>36</v>
      </c>
      <c r="G58" s="498" t="s">
        <v>3088</v>
      </c>
      <c r="H58" s="498" t="s">
        <v>3087</v>
      </c>
      <c r="I58" s="497" t="s">
        <v>3086</v>
      </c>
      <c r="J58" s="496" t="s">
        <v>1522</v>
      </c>
      <c r="K58" s="495">
        <v>565</v>
      </c>
      <c r="L58" s="494"/>
      <c r="M58" s="493">
        <f t="shared" ref="M58:M90" si="3">K58*L58</f>
        <v>0</v>
      </c>
      <c r="N58" s="492"/>
    </row>
    <row r="59" spans="6:14" s="491" customFormat="1" ht="12" outlineLevel="2">
      <c r="F59" s="490">
        <v>37</v>
      </c>
      <c r="G59" s="498" t="s">
        <v>3085</v>
      </c>
      <c r="H59" s="498" t="s">
        <v>3084</v>
      </c>
      <c r="I59" s="497" t="s">
        <v>3083</v>
      </c>
      <c r="J59" s="496" t="s">
        <v>1522</v>
      </c>
      <c r="K59" s="495">
        <v>565</v>
      </c>
      <c r="L59" s="494"/>
      <c r="M59" s="493">
        <f t="shared" si="3"/>
        <v>0</v>
      </c>
      <c r="N59" s="492"/>
    </row>
    <row r="60" spans="6:14" s="491" customFormat="1" ht="24" customHeight="1" outlineLevel="2">
      <c r="F60" s="516" t="s">
        <v>3082</v>
      </c>
      <c r="G60" s="516" t="s">
        <v>3081</v>
      </c>
      <c r="H60" s="516"/>
      <c r="I60" s="517" t="s">
        <v>3080</v>
      </c>
      <c r="J60" s="516" t="s">
        <v>147</v>
      </c>
      <c r="K60" s="515">
        <v>1</v>
      </c>
      <c r="L60" s="514"/>
      <c r="M60" s="513">
        <f t="shared" si="3"/>
        <v>0</v>
      </c>
      <c r="N60" s="492"/>
    </row>
    <row r="61" spans="6:14" s="491" customFormat="1" ht="12" outlineLevel="2">
      <c r="F61" s="516" t="s">
        <v>3079</v>
      </c>
      <c r="G61" s="516" t="s">
        <v>3078</v>
      </c>
      <c r="H61" s="516"/>
      <c r="I61" s="516" t="s">
        <v>3077</v>
      </c>
      <c r="J61" s="516" t="s">
        <v>3076</v>
      </c>
      <c r="K61" s="515">
        <v>6</v>
      </c>
      <c r="L61" s="514"/>
      <c r="M61" s="513">
        <f t="shared" si="3"/>
        <v>0</v>
      </c>
      <c r="N61" s="492"/>
    </row>
    <row r="62" spans="6:14" s="491" customFormat="1" ht="12" outlineLevel="2">
      <c r="F62" s="490">
        <v>38</v>
      </c>
      <c r="G62" s="498" t="s">
        <v>3075</v>
      </c>
      <c r="H62" s="498"/>
      <c r="I62" s="497" t="s">
        <v>3074</v>
      </c>
      <c r="J62" s="496" t="s">
        <v>1522</v>
      </c>
      <c r="K62" s="495">
        <v>88</v>
      </c>
      <c r="L62" s="494"/>
      <c r="M62" s="493">
        <f t="shared" si="3"/>
        <v>0</v>
      </c>
      <c r="N62" s="492"/>
    </row>
    <row r="63" spans="6:14" s="491" customFormat="1" ht="12" outlineLevel="2">
      <c r="F63" s="490">
        <v>39</v>
      </c>
      <c r="G63" s="498" t="s">
        <v>3073</v>
      </c>
      <c r="H63" s="498"/>
      <c r="I63" s="497" t="s">
        <v>3072</v>
      </c>
      <c r="J63" s="496" t="s">
        <v>1522</v>
      </c>
      <c r="K63" s="495">
        <v>179</v>
      </c>
      <c r="L63" s="494"/>
      <c r="M63" s="493">
        <f t="shared" si="3"/>
        <v>0</v>
      </c>
      <c r="N63" s="492"/>
    </row>
    <row r="64" spans="6:14" s="491" customFormat="1" ht="12" outlineLevel="2">
      <c r="F64" s="490" t="s">
        <v>1822</v>
      </c>
      <c r="G64" s="498" t="s">
        <v>3071</v>
      </c>
      <c r="H64" s="498"/>
      <c r="I64" s="497" t="s">
        <v>3070</v>
      </c>
      <c r="J64" s="496" t="s">
        <v>1522</v>
      </c>
      <c r="K64" s="495">
        <v>101</v>
      </c>
      <c r="L64" s="494"/>
      <c r="M64" s="493">
        <f t="shared" si="3"/>
        <v>0</v>
      </c>
      <c r="N64" s="492"/>
    </row>
    <row r="65" spans="6:14" s="491" customFormat="1" ht="12" outlineLevel="2">
      <c r="F65" s="490" t="s">
        <v>3069</v>
      </c>
      <c r="G65" s="498" t="s">
        <v>3068</v>
      </c>
      <c r="H65" s="498"/>
      <c r="I65" s="497" t="s">
        <v>3067</v>
      </c>
      <c r="J65" s="496" t="s">
        <v>1522</v>
      </c>
      <c r="K65" s="495">
        <v>32</v>
      </c>
      <c r="L65" s="494"/>
      <c r="M65" s="493">
        <f t="shared" si="3"/>
        <v>0</v>
      </c>
      <c r="N65" s="492"/>
    </row>
    <row r="66" spans="6:14" s="491" customFormat="1" ht="12" outlineLevel="2">
      <c r="F66" s="490">
        <v>41</v>
      </c>
      <c r="G66" s="498" t="s">
        <v>3066</v>
      </c>
      <c r="H66" s="498"/>
      <c r="I66" s="497" t="s">
        <v>3065</v>
      </c>
      <c r="J66" s="496" t="s">
        <v>1522</v>
      </c>
      <c r="K66" s="495">
        <v>94</v>
      </c>
      <c r="L66" s="494"/>
      <c r="M66" s="493">
        <f t="shared" si="3"/>
        <v>0</v>
      </c>
      <c r="N66" s="492"/>
    </row>
    <row r="67" spans="6:14" s="491" customFormat="1" ht="12" outlineLevel="2">
      <c r="F67" s="490" t="s">
        <v>3064</v>
      </c>
      <c r="G67" s="498" t="s">
        <v>3063</v>
      </c>
      <c r="H67" s="498"/>
      <c r="I67" s="497" t="s">
        <v>3062</v>
      </c>
      <c r="J67" s="496" t="s">
        <v>1522</v>
      </c>
      <c r="K67" s="495">
        <v>4</v>
      </c>
      <c r="L67" s="494"/>
      <c r="M67" s="493">
        <f t="shared" si="3"/>
        <v>0</v>
      </c>
      <c r="N67" s="492"/>
    </row>
    <row r="68" spans="6:14" s="491" customFormat="1" ht="12" outlineLevel="2">
      <c r="F68" s="490">
        <v>43</v>
      </c>
      <c r="G68" s="498" t="s">
        <v>3061</v>
      </c>
      <c r="H68" s="498"/>
      <c r="I68" s="497" t="s">
        <v>3060</v>
      </c>
      <c r="J68" s="496" t="s">
        <v>1522</v>
      </c>
      <c r="K68" s="495">
        <v>23</v>
      </c>
      <c r="L68" s="494"/>
      <c r="M68" s="493">
        <f t="shared" si="3"/>
        <v>0</v>
      </c>
      <c r="N68" s="492"/>
    </row>
    <row r="69" spans="6:14" s="491" customFormat="1" ht="12" outlineLevel="2">
      <c r="F69" s="490">
        <v>44</v>
      </c>
      <c r="G69" s="498" t="s">
        <v>3059</v>
      </c>
      <c r="H69" s="498"/>
      <c r="I69" s="497" t="s">
        <v>3058</v>
      </c>
      <c r="J69" s="496" t="s">
        <v>1522</v>
      </c>
      <c r="K69" s="495">
        <v>39</v>
      </c>
      <c r="L69" s="494"/>
      <c r="M69" s="493">
        <f t="shared" si="3"/>
        <v>0</v>
      </c>
      <c r="N69" s="492"/>
    </row>
    <row r="70" spans="6:14" s="491" customFormat="1" ht="12" outlineLevel="2">
      <c r="F70" s="490">
        <v>45</v>
      </c>
      <c r="G70" s="498" t="s">
        <v>3057</v>
      </c>
      <c r="H70" s="498"/>
      <c r="I70" s="497" t="s">
        <v>3056</v>
      </c>
      <c r="J70" s="496" t="s">
        <v>1522</v>
      </c>
      <c r="K70" s="495">
        <v>5</v>
      </c>
      <c r="L70" s="494"/>
      <c r="M70" s="493">
        <f t="shared" si="3"/>
        <v>0</v>
      </c>
      <c r="N70" s="492"/>
    </row>
    <row r="71" spans="6:14" s="491" customFormat="1" ht="12" outlineLevel="2">
      <c r="F71" s="490">
        <v>46</v>
      </c>
      <c r="G71" s="498" t="s">
        <v>3055</v>
      </c>
      <c r="H71" s="498"/>
      <c r="I71" s="497" t="s">
        <v>3054</v>
      </c>
      <c r="J71" s="496" t="s">
        <v>147</v>
      </c>
      <c r="K71" s="495">
        <v>1</v>
      </c>
      <c r="L71" s="494"/>
      <c r="M71" s="493">
        <f t="shared" si="3"/>
        <v>0</v>
      </c>
      <c r="N71" s="492"/>
    </row>
    <row r="72" spans="6:14" s="491" customFormat="1" ht="12" outlineLevel="2">
      <c r="F72" s="490">
        <v>47</v>
      </c>
      <c r="G72" s="498" t="s">
        <v>3053</v>
      </c>
      <c r="H72" s="498"/>
      <c r="I72" s="497" t="s">
        <v>3052</v>
      </c>
      <c r="J72" s="496" t="s">
        <v>147</v>
      </c>
      <c r="K72" s="495">
        <v>1</v>
      </c>
      <c r="L72" s="494"/>
      <c r="M72" s="493">
        <f t="shared" si="3"/>
        <v>0</v>
      </c>
      <c r="N72" s="492"/>
    </row>
    <row r="73" spans="6:14" s="491" customFormat="1" ht="24" outlineLevel="2">
      <c r="F73" s="490">
        <v>47</v>
      </c>
      <c r="G73" s="498" t="s">
        <v>3051</v>
      </c>
      <c r="H73" s="498" t="s">
        <v>1346</v>
      </c>
      <c r="I73" s="497" t="s">
        <v>3050</v>
      </c>
      <c r="J73" s="496" t="s">
        <v>147</v>
      </c>
      <c r="K73" s="495">
        <v>2</v>
      </c>
      <c r="L73" s="494"/>
      <c r="M73" s="493">
        <f t="shared" si="3"/>
        <v>0</v>
      </c>
      <c r="N73" s="492"/>
    </row>
    <row r="74" spans="6:14" s="491" customFormat="1" ht="12" outlineLevel="2">
      <c r="F74" s="490">
        <v>48</v>
      </c>
      <c r="G74" s="498" t="s">
        <v>3049</v>
      </c>
      <c r="H74" s="498"/>
      <c r="I74" s="497" t="s">
        <v>3048</v>
      </c>
      <c r="J74" s="496" t="s">
        <v>1496</v>
      </c>
      <c r="K74" s="495">
        <v>7</v>
      </c>
      <c r="L74" s="494"/>
      <c r="M74" s="493">
        <f t="shared" si="3"/>
        <v>0</v>
      </c>
      <c r="N74" s="492"/>
    </row>
    <row r="75" spans="6:14" s="491" customFormat="1" ht="12" outlineLevel="2">
      <c r="F75" s="490">
        <v>49</v>
      </c>
      <c r="G75" s="498" t="s">
        <v>3047</v>
      </c>
      <c r="H75" s="498"/>
      <c r="I75" s="497" t="s">
        <v>3046</v>
      </c>
      <c r="J75" s="496" t="s">
        <v>1496</v>
      </c>
      <c r="K75" s="495">
        <v>41</v>
      </c>
      <c r="L75" s="494"/>
      <c r="M75" s="493">
        <f t="shared" si="3"/>
        <v>0</v>
      </c>
      <c r="N75" s="492"/>
    </row>
    <row r="76" spans="6:14" s="491" customFormat="1" ht="12" outlineLevel="2">
      <c r="F76" s="490">
        <v>50</v>
      </c>
      <c r="G76" s="498" t="s">
        <v>3045</v>
      </c>
      <c r="H76" s="498"/>
      <c r="I76" s="497" t="s">
        <v>3044</v>
      </c>
      <c r="J76" s="496" t="s">
        <v>1496</v>
      </c>
      <c r="K76" s="495">
        <v>5</v>
      </c>
      <c r="L76" s="494"/>
      <c r="M76" s="493">
        <f t="shared" si="3"/>
        <v>0</v>
      </c>
      <c r="N76" s="492"/>
    </row>
    <row r="77" spans="6:14" s="491" customFormat="1" ht="12" outlineLevel="2">
      <c r="F77" s="490">
        <v>51</v>
      </c>
      <c r="G77" s="498" t="s">
        <v>3043</v>
      </c>
      <c r="H77" s="498"/>
      <c r="I77" s="497" t="s">
        <v>3042</v>
      </c>
      <c r="J77" s="496" t="s">
        <v>1496</v>
      </c>
      <c r="K77" s="495">
        <v>16</v>
      </c>
      <c r="L77" s="494"/>
      <c r="M77" s="493">
        <f t="shared" si="3"/>
        <v>0</v>
      </c>
      <c r="N77" s="492"/>
    </row>
    <row r="78" spans="6:14" s="491" customFormat="1" ht="12" outlineLevel="2">
      <c r="F78" s="490" t="s">
        <v>3041</v>
      </c>
      <c r="G78" s="498" t="s">
        <v>3040</v>
      </c>
      <c r="H78" s="498"/>
      <c r="I78" s="497" t="s">
        <v>3039</v>
      </c>
      <c r="J78" s="496" t="s">
        <v>1496</v>
      </c>
      <c r="K78" s="495">
        <v>1</v>
      </c>
      <c r="L78" s="494"/>
      <c r="M78" s="493">
        <f t="shared" si="3"/>
        <v>0</v>
      </c>
      <c r="N78" s="492"/>
    </row>
    <row r="79" spans="6:14" s="491" customFormat="1" ht="12" outlineLevel="2">
      <c r="F79" s="490">
        <v>52</v>
      </c>
      <c r="G79" s="498" t="s">
        <v>3038</v>
      </c>
      <c r="H79" s="498"/>
      <c r="I79" s="497" t="s">
        <v>3037</v>
      </c>
      <c r="J79" s="496" t="s">
        <v>1496</v>
      </c>
      <c r="K79" s="495">
        <v>4</v>
      </c>
      <c r="L79" s="494"/>
      <c r="M79" s="493">
        <f t="shared" si="3"/>
        <v>0</v>
      </c>
      <c r="N79" s="492"/>
    </row>
    <row r="80" spans="6:14" s="491" customFormat="1" ht="12" outlineLevel="2">
      <c r="F80" s="490">
        <v>53</v>
      </c>
      <c r="G80" s="498" t="s">
        <v>3036</v>
      </c>
      <c r="H80" s="498"/>
      <c r="I80" s="497" t="s">
        <v>3035</v>
      </c>
      <c r="J80" s="496" t="s">
        <v>1496</v>
      </c>
      <c r="K80" s="495">
        <v>2</v>
      </c>
      <c r="L80" s="494"/>
      <c r="M80" s="493">
        <f t="shared" si="3"/>
        <v>0</v>
      </c>
      <c r="N80" s="492"/>
    </row>
    <row r="81" spans="6:14" s="491" customFormat="1" ht="12" outlineLevel="2">
      <c r="F81" s="490">
        <v>54</v>
      </c>
      <c r="G81" s="498" t="s">
        <v>3034</v>
      </c>
      <c r="H81" s="498"/>
      <c r="I81" s="497" t="s">
        <v>3033</v>
      </c>
      <c r="J81" s="496" t="s">
        <v>147</v>
      </c>
      <c r="K81" s="495">
        <v>1</v>
      </c>
      <c r="L81" s="494"/>
      <c r="M81" s="493">
        <f t="shared" si="3"/>
        <v>0</v>
      </c>
      <c r="N81" s="492"/>
    </row>
    <row r="82" spans="6:14" s="491" customFormat="1" ht="12" outlineLevel="2">
      <c r="F82" s="490" t="s">
        <v>1821</v>
      </c>
      <c r="G82" s="498" t="s">
        <v>3032</v>
      </c>
      <c r="H82" s="498"/>
      <c r="I82" s="497" t="s">
        <v>3031</v>
      </c>
      <c r="J82" s="496" t="s">
        <v>147</v>
      </c>
      <c r="K82" s="495">
        <v>1</v>
      </c>
      <c r="L82" s="494"/>
      <c r="M82" s="493">
        <f t="shared" si="3"/>
        <v>0</v>
      </c>
      <c r="N82" s="492"/>
    </row>
    <row r="83" spans="6:14" s="491" customFormat="1" ht="12" outlineLevel="2">
      <c r="F83" s="490">
        <v>56</v>
      </c>
      <c r="G83" s="498" t="s">
        <v>3030</v>
      </c>
      <c r="H83" s="498"/>
      <c r="I83" s="497" t="s">
        <v>3029</v>
      </c>
      <c r="J83" s="496" t="s">
        <v>147</v>
      </c>
      <c r="K83" s="495">
        <v>1</v>
      </c>
      <c r="L83" s="494"/>
      <c r="M83" s="493">
        <f t="shared" si="3"/>
        <v>0</v>
      </c>
      <c r="N83" s="492"/>
    </row>
    <row r="84" spans="6:14" s="491" customFormat="1" ht="12" outlineLevel="2">
      <c r="F84" s="490">
        <v>57</v>
      </c>
      <c r="G84" s="498" t="s">
        <v>3028</v>
      </c>
      <c r="H84" s="498"/>
      <c r="I84" s="497" t="s">
        <v>3027</v>
      </c>
      <c r="J84" s="496" t="s">
        <v>147</v>
      </c>
      <c r="K84" s="495">
        <v>1</v>
      </c>
      <c r="L84" s="494"/>
      <c r="M84" s="493">
        <f t="shared" si="3"/>
        <v>0</v>
      </c>
      <c r="N84" s="492"/>
    </row>
    <row r="85" spans="6:14" s="491" customFormat="1" ht="12" outlineLevel="2">
      <c r="F85" s="490">
        <v>58</v>
      </c>
      <c r="G85" s="498" t="s">
        <v>3026</v>
      </c>
      <c r="H85" s="498"/>
      <c r="I85" s="497" t="s">
        <v>3025</v>
      </c>
      <c r="J85" s="496" t="s">
        <v>147</v>
      </c>
      <c r="K85" s="495">
        <v>10</v>
      </c>
      <c r="L85" s="494"/>
      <c r="M85" s="493">
        <f t="shared" si="3"/>
        <v>0</v>
      </c>
      <c r="N85" s="492"/>
    </row>
    <row r="86" spans="6:14" s="491" customFormat="1" ht="12" outlineLevel="2">
      <c r="F86" s="490">
        <v>59</v>
      </c>
      <c r="G86" s="498" t="s">
        <v>3024</v>
      </c>
      <c r="H86" s="498"/>
      <c r="I86" s="497" t="s">
        <v>3023</v>
      </c>
      <c r="J86" s="496" t="s">
        <v>147</v>
      </c>
      <c r="K86" s="495">
        <v>1</v>
      </c>
      <c r="L86" s="494"/>
      <c r="M86" s="493">
        <f t="shared" si="3"/>
        <v>0</v>
      </c>
      <c r="N86" s="492"/>
    </row>
    <row r="87" spans="6:14" s="491" customFormat="1" ht="12" outlineLevel="2">
      <c r="F87" s="490">
        <v>60</v>
      </c>
      <c r="G87" s="498" t="s">
        <v>3022</v>
      </c>
      <c r="H87" s="498"/>
      <c r="I87" s="497" t="s">
        <v>3021</v>
      </c>
      <c r="J87" s="496" t="s">
        <v>147</v>
      </c>
      <c r="K87" s="495">
        <v>1</v>
      </c>
      <c r="L87" s="494"/>
      <c r="M87" s="493">
        <f t="shared" si="3"/>
        <v>0</v>
      </c>
      <c r="N87" s="492"/>
    </row>
    <row r="88" spans="6:14" s="491" customFormat="1" ht="12" outlineLevel="2">
      <c r="F88" s="490">
        <v>61</v>
      </c>
      <c r="G88" s="498" t="s">
        <v>3020</v>
      </c>
      <c r="H88" s="498"/>
      <c r="I88" s="497" t="s">
        <v>3019</v>
      </c>
      <c r="J88" s="496" t="s">
        <v>147</v>
      </c>
      <c r="K88" s="495">
        <v>1</v>
      </c>
      <c r="L88" s="494"/>
      <c r="M88" s="493">
        <f t="shared" si="3"/>
        <v>0</v>
      </c>
      <c r="N88" s="492"/>
    </row>
    <row r="89" spans="6:14" s="491" customFormat="1" ht="12" outlineLevel="2">
      <c r="F89" s="490">
        <v>62</v>
      </c>
      <c r="G89" s="498" t="s">
        <v>3018</v>
      </c>
      <c r="H89" s="498"/>
      <c r="I89" s="497" t="s">
        <v>3017</v>
      </c>
      <c r="J89" s="496" t="s">
        <v>147</v>
      </c>
      <c r="K89" s="495">
        <v>1</v>
      </c>
      <c r="L89" s="494"/>
      <c r="M89" s="493">
        <f t="shared" si="3"/>
        <v>0</v>
      </c>
      <c r="N89" s="492"/>
    </row>
    <row r="90" spans="6:14" s="491" customFormat="1" ht="12" outlineLevel="2">
      <c r="F90" s="490">
        <v>63</v>
      </c>
      <c r="G90" s="498" t="s">
        <v>3016</v>
      </c>
      <c r="H90" s="498"/>
      <c r="I90" s="497" t="s">
        <v>3015</v>
      </c>
      <c r="J90" s="496" t="s">
        <v>147</v>
      </c>
      <c r="K90" s="495">
        <v>95</v>
      </c>
      <c r="L90" s="494"/>
      <c r="M90" s="493">
        <f t="shared" si="3"/>
        <v>0</v>
      </c>
      <c r="N90" s="492"/>
    </row>
    <row r="91" spans="6:14" s="506" customFormat="1" ht="16.5" customHeight="1" outlineLevel="1">
      <c r="F91" s="490"/>
      <c r="G91" s="512"/>
      <c r="H91" s="512"/>
      <c r="I91" s="512" t="s">
        <v>3014</v>
      </c>
      <c r="J91" s="511"/>
      <c r="K91" s="510"/>
      <c r="L91" s="509"/>
      <c r="M91" s="508">
        <f>SUBTOTAL(9,M92:M105)</f>
        <v>0</v>
      </c>
      <c r="N91" s="507"/>
    </row>
    <row r="92" spans="6:14" s="491" customFormat="1" ht="12" outlineLevel="2">
      <c r="F92" s="505">
        <v>59</v>
      </c>
      <c r="G92" s="504"/>
      <c r="H92" s="504"/>
      <c r="I92" s="503"/>
      <c r="J92" s="502"/>
      <c r="K92" s="501"/>
      <c r="L92" s="500"/>
      <c r="M92" s="499"/>
      <c r="N92" s="492"/>
    </row>
    <row r="93" spans="6:14" s="491" customFormat="1" ht="24" outlineLevel="2">
      <c r="F93" s="490">
        <v>61</v>
      </c>
      <c r="G93" s="498" t="s">
        <v>3013</v>
      </c>
      <c r="H93" s="498"/>
      <c r="I93" s="497" t="s">
        <v>3012</v>
      </c>
      <c r="J93" s="496" t="s">
        <v>147</v>
      </c>
      <c r="K93" s="495">
        <v>25</v>
      </c>
      <c r="L93" s="494"/>
      <c r="M93" s="493">
        <f t="shared" ref="M93:M101" si="4">K93*L93</f>
        <v>0</v>
      </c>
      <c r="N93" s="492"/>
    </row>
    <row r="94" spans="6:14" s="491" customFormat="1" ht="24" outlineLevel="2">
      <c r="F94" s="490">
        <v>62</v>
      </c>
      <c r="G94" s="498" t="s">
        <v>3011</v>
      </c>
      <c r="H94" s="498"/>
      <c r="I94" s="497" t="s">
        <v>3010</v>
      </c>
      <c r="J94" s="496" t="s">
        <v>147</v>
      </c>
      <c r="K94" s="495">
        <v>9</v>
      </c>
      <c r="L94" s="494"/>
      <c r="M94" s="493">
        <f t="shared" si="4"/>
        <v>0</v>
      </c>
      <c r="N94" s="492"/>
    </row>
    <row r="95" spans="6:14" s="491" customFormat="1" ht="24" outlineLevel="2">
      <c r="F95" s="490" t="s">
        <v>3009</v>
      </c>
      <c r="G95" s="498" t="s">
        <v>3008</v>
      </c>
      <c r="H95" s="498"/>
      <c r="I95" s="497" t="s">
        <v>3007</v>
      </c>
      <c r="J95" s="496" t="s">
        <v>147</v>
      </c>
      <c r="K95" s="495">
        <v>1</v>
      </c>
      <c r="L95" s="494"/>
      <c r="M95" s="493">
        <f t="shared" si="4"/>
        <v>0</v>
      </c>
      <c r="N95" s="492"/>
    </row>
    <row r="96" spans="6:14" s="491" customFormat="1" ht="12" outlineLevel="2">
      <c r="F96" s="490">
        <v>63</v>
      </c>
      <c r="G96" s="498" t="s">
        <v>3006</v>
      </c>
      <c r="H96" s="498"/>
      <c r="I96" s="497" t="s">
        <v>3005</v>
      </c>
      <c r="J96" s="496" t="s">
        <v>147</v>
      </c>
      <c r="K96" s="495">
        <v>5</v>
      </c>
      <c r="L96" s="494"/>
      <c r="M96" s="493">
        <f t="shared" si="4"/>
        <v>0</v>
      </c>
      <c r="N96" s="492"/>
    </row>
    <row r="97" spans="6:14" s="491" customFormat="1" ht="12" outlineLevel="2">
      <c r="F97" s="490">
        <v>64</v>
      </c>
      <c r="G97" s="498" t="s">
        <v>3004</v>
      </c>
      <c r="H97" s="498"/>
      <c r="I97" s="497" t="s">
        <v>3003</v>
      </c>
      <c r="J97" s="496" t="s">
        <v>147</v>
      </c>
      <c r="K97" s="495">
        <v>2</v>
      </c>
      <c r="L97" s="494"/>
      <c r="M97" s="493">
        <f t="shared" si="4"/>
        <v>0</v>
      </c>
      <c r="N97" s="492"/>
    </row>
    <row r="98" spans="6:14" s="491" customFormat="1" ht="12" outlineLevel="2">
      <c r="F98" s="490" t="s">
        <v>3002</v>
      </c>
      <c r="G98" s="498" t="s">
        <v>3001</v>
      </c>
      <c r="H98" s="498"/>
      <c r="I98" s="497" t="s">
        <v>3000</v>
      </c>
      <c r="J98" s="496" t="s">
        <v>147</v>
      </c>
      <c r="K98" s="495">
        <v>3</v>
      </c>
      <c r="L98" s="494"/>
      <c r="M98" s="493">
        <f t="shared" si="4"/>
        <v>0</v>
      </c>
      <c r="N98" s="492"/>
    </row>
    <row r="99" spans="6:14" s="491" customFormat="1" ht="12" outlineLevel="2">
      <c r="F99" s="490">
        <v>65</v>
      </c>
      <c r="G99" s="498" t="s">
        <v>2999</v>
      </c>
      <c r="H99" s="498"/>
      <c r="I99" s="497" t="s">
        <v>2998</v>
      </c>
      <c r="J99" s="496" t="s">
        <v>147</v>
      </c>
      <c r="K99" s="495">
        <v>25</v>
      </c>
      <c r="L99" s="494"/>
      <c r="M99" s="493">
        <f t="shared" si="4"/>
        <v>0</v>
      </c>
      <c r="N99" s="492"/>
    </row>
    <row r="100" spans="6:14" s="491" customFormat="1" ht="12" outlineLevel="2">
      <c r="F100" s="490" t="s">
        <v>2997</v>
      </c>
      <c r="G100" s="498" t="s">
        <v>2996</v>
      </c>
      <c r="H100" s="498"/>
      <c r="I100" s="497" t="s">
        <v>2995</v>
      </c>
      <c r="J100" s="496" t="s">
        <v>147</v>
      </c>
      <c r="K100" s="495">
        <v>14</v>
      </c>
      <c r="L100" s="494"/>
      <c r="M100" s="493">
        <f t="shared" si="4"/>
        <v>0</v>
      </c>
      <c r="N100" s="492"/>
    </row>
    <row r="101" spans="6:14" s="491" customFormat="1" ht="12" outlineLevel="2">
      <c r="F101" s="490">
        <v>66</v>
      </c>
      <c r="G101" s="498" t="s">
        <v>2994</v>
      </c>
      <c r="H101" s="498"/>
      <c r="I101" s="497" t="s">
        <v>2993</v>
      </c>
      <c r="J101" s="496" t="s">
        <v>147</v>
      </c>
      <c r="K101" s="495">
        <v>2</v>
      </c>
      <c r="L101" s="494"/>
      <c r="M101" s="493">
        <f t="shared" si="4"/>
        <v>0</v>
      </c>
      <c r="N101" s="492"/>
    </row>
    <row r="102" spans="6:14" s="491" customFormat="1" ht="12" outlineLevel="2">
      <c r="F102" s="490"/>
      <c r="G102" s="498"/>
      <c r="H102" s="498"/>
      <c r="I102" s="497"/>
      <c r="J102" s="496"/>
      <c r="K102" s="495"/>
      <c r="L102" s="494"/>
      <c r="M102" s="493"/>
      <c r="N102" s="492"/>
    </row>
    <row r="103" spans="6:14" s="491" customFormat="1" ht="12" outlineLevel="2">
      <c r="F103" s="490"/>
      <c r="G103" s="498"/>
      <c r="H103" s="498"/>
      <c r="I103" s="497"/>
      <c r="J103" s="496"/>
      <c r="K103" s="495"/>
      <c r="L103" s="494"/>
      <c r="M103" s="493"/>
      <c r="N103" s="492"/>
    </row>
    <row r="104" spans="6:14" s="491" customFormat="1" ht="12" outlineLevel="2">
      <c r="F104" s="490"/>
      <c r="G104" s="498"/>
      <c r="H104" s="498"/>
      <c r="I104" s="497"/>
      <c r="J104" s="496"/>
      <c r="K104" s="495"/>
      <c r="L104" s="494"/>
      <c r="M104" s="493"/>
      <c r="N104" s="492"/>
    </row>
    <row r="105" spans="6:14" s="491" customFormat="1" ht="12" outlineLevel="2">
      <c r="F105" s="490"/>
      <c r="G105" s="498"/>
      <c r="H105" s="498"/>
      <c r="I105" s="497"/>
      <c r="J105" s="496"/>
      <c r="K105" s="495"/>
      <c r="L105" s="494"/>
      <c r="M105" s="493"/>
      <c r="N105" s="492"/>
    </row>
    <row r="106" spans="6:14" s="477" customFormat="1" ht="12.75" customHeight="1" outlineLevel="2">
      <c r="F106" s="490"/>
      <c r="G106" s="481"/>
      <c r="H106" s="481"/>
      <c r="I106" s="489" t="s">
        <v>2992</v>
      </c>
      <c r="J106" s="481"/>
      <c r="K106" s="480"/>
      <c r="L106" s="479"/>
      <c r="M106" s="478">
        <f>SUM(M92:M105)</f>
        <v>0</v>
      </c>
      <c r="N106" s="477">
        <v>-177</v>
      </c>
    </row>
    <row r="107" spans="6:14" s="477" customFormat="1" ht="12.75" customHeight="1" outlineLevel="2">
      <c r="F107" s="488"/>
      <c r="G107" s="285"/>
      <c r="H107" s="487"/>
      <c r="I107" s="486"/>
      <c r="J107" s="485"/>
      <c r="K107" s="484"/>
      <c r="L107" s="483"/>
      <c r="M107" s="478"/>
    </row>
    <row r="108" spans="6:14" s="477" customFormat="1" ht="12.75" customHeight="1" outlineLevel="1">
      <c r="F108" s="488"/>
      <c r="G108" s="285"/>
      <c r="H108" s="487"/>
      <c r="I108" s="486"/>
      <c r="J108" s="485"/>
      <c r="K108" s="484"/>
      <c r="L108" s="483"/>
      <c r="M108" s="478"/>
    </row>
    <row r="109" spans="6:14" s="477" customFormat="1" ht="12.75" customHeight="1">
      <c r="F109" s="476"/>
      <c r="G109" s="481"/>
      <c r="H109" s="481"/>
      <c r="I109" s="482"/>
      <c r="J109" s="481"/>
      <c r="K109" s="480"/>
      <c r="L109" s="479"/>
      <c r="M109" s="478"/>
    </row>
    <row r="110" spans="6:14">
      <c r="F110" s="476"/>
    </row>
  </sheetData>
  <phoneticPr fontId="0" type="noConversion"/>
  <pageMargins left="0.39370078740157483" right="0.39370078740157483" top="0.59055118110236227" bottom="0.59055118110236227" header="0.39370078740157483" footer="0.39370078740157483"/>
  <pageSetup paperSize="9" scale="90" fitToHeight="9999" orientation="landscape" horizontalDpi="300" verticalDpi="300" r:id="rId1"/>
  <headerFooter alignWithMargins="0">
    <oddFooter>&amp;L&amp;8www.euroCALC.cz&amp;C&amp;8&amp;P z &amp;N&amp;R&amp;8&amp;D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U805"/>
  <sheetViews>
    <sheetView topLeftCell="A397" workbookViewId="0">
      <selection activeCell="I263" sqref="I263"/>
    </sheetView>
  </sheetViews>
  <sheetFormatPr defaultColWidth="8.85546875" defaultRowHeight="12.75"/>
  <cols>
    <col min="1" max="1" width="4.28515625" style="286" customWidth="1"/>
    <col min="2" max="2" width="11.42578125" style="286" customWidth="1"/>
    <col min="3" max="3" width="54.85546875" style="286" customWidth="1"/>
    <col min="4" max="4" width="5.5703125" style="286" customWidth="1"/>
    <col min="5" max="5" width="8.140625" style="286" customWidth="1"/>
    <col min="6" max="6" width="10.7109375" style="286" customWidth="1"/>
    <col min="7" max="7" width="12.140625" style="286" customWidth="1"/>
    <col min="8" max="8" width="11.5703125" style="286" customWidth="1"/>
    <col min="9" max="9" width="12" style="286" customWidth="1"/>
    <col min="10" max="10" width="9.5703125" style="286" customWidth="1"/>
    <col min="11" max="16384" width="8.85546875" style="286"/>
  </cols>
  <sheetData>
    <row r="1" spans="1:10">
      <c r="I1" s="286" t="s">
        <v>2257</v>
      </c>
    </row>
    <row r="2" spans="1:10">
      <c r="A2" s="286" t="s">
        <v>1854</v>
      </c>
      <c r="B2" s="286" t="s">
        <v>1853</v>
      </c>
      <c r="C2" s="295" t="s">
        <v>2256</v>
      </c>
      <c r="D2" s="295" t="s">
        <v>1851</v>
      </c>
      <c r="E2" s="295" t="s">
        <v>1850</v>
      </c>
      <c r="F2" s="301" t="s">
        <v>2255</v>
      </c>
      <c r="G2" s="295" t="s">
        <v>2255</v>
      </c>
      <c r="H2" s="295" t="s">
        <v>2254</v>
      </c>
      <c r="I2" s="295" t="s">
        <v>2253</v>
      </c>
      <c r="J2" s="295"/>
    </row>
    <row r="3" spans="1:10">
      <c r="C3" s="295"/>
      <c r="D3" s="295"/>
      <c r="E3" s="295"/>
      <c r="F3" s="301" t="s">
        <v>2252</v>
      </c>
      <c r="G3" s="295" t="s">
        <v>2251</v>
      </c>
      <c r="H3" s="295" t="s">
        <v>2250</v>
      </c>
      <c r="I3" s="295" t="s">
        <v>2249</v>
      </c>
      <c r="J3" s="295"/>
    </row>
    <row r="4" spans="1:10">
      <c r="C4" s="295"/>
      <c r="D4" s="295"/>
      <c r="E4" s="295"/>
      <c r="F4" s="295"/>
      <c r="G4" s="295"/>
      <c r="H4" s="295"/>
      <c r="I4" s="295"/>
      <c r="J4" s="295"/>
    </row>
    <row r="5" spans="1:10">
      <c r="A5" s="286" t="s">
        <v>2248</v>
      </c>
      <c r="C5" s="303"/>
      <c r="D5" s="295"/>
      <c r="E5" s="295"/>
      <c r="F5" s="295"/>
      <c r="G5" s="295"/>
      <c r="H5" s="295"/>
      <c r="I5" s="295"/>
      <c r="J5" s="295"/>
    </row>
    <row r="6" spans="1:10">
      <c r="C6" s="303"/>
      <c r="D6" s="295"/>
      <c r="E6" s="295"/>
      <c r="F6" s="295"/>
      <c r="G6" s="295"/>
      <c r="H6" s="295"/>
      <c r="I6" s="295"/>
      <c r="J6" s="295"/>
    </row>
    <row r="7" spans="1:10">
      <c r="C7" s="303"/>
      <c r="D7" s="295"/>
      <c r="E7" s="295"/>
      <c r="F7" s="295"/>
      <c r="G7" s="295"/>
      <c r="H7" s="295"/>
      <c r="I7" s="295"/>
      <c r="J7" s="295"/>
    </row>
    <row r="8" spans="1:10">
      <c r="C8" s="303"/>
      <c r="D8" s="295"/>
      <c r="E8" s="295"/>
      <c r="F8" s="295"/>
      <c r="G8" s="295"/>
      <c r="H8" s="295"/>
      <c r="I8" s="295"/>
      <c r="J8" s="295"/>
    </row>
    <row r="9" spans="1:10">
      <c r="C9" s="290" t="s">
        <v>2247</v>
      </c>
      <c r="D9" s="299"/>
      <c r="E9" s="299"/>
      <c r="F9" s="299"/>
      <c r="G9" s="299"/>
      <c r="H9" s="299"/>
      <c r="I9" s="299"/>
      <c r="J9" s="293"/>
    </row>
    <row r="10" spans="1:10">
      <c r="C10" s="295"/>
      <c r="D10" s="295"/>
      <c r="E10" s="295"/>
      <c r="F10" s="295"/>
      <c r="G10" s="295"/>
      <c r="H10" s="295"/>
      <c r="I10" s="295"/>
      <c r="J10" s="295"/>
    </row>
    <row r="11" spans="1:10">
      <c r="A11" s="286" t="s">
        <v>1845</v>
      </c>
      <c r="C11" s="286" t="s">
        <v>2239</v>
      </c>
      <c r="D11" s="295"/>
      <c r="E11" s="295"/>
      <c r="F11" s="295"/>
      <c r="G11" s="315">
        <f>H180</f>
        <v>0</v>
      </c>
      <c r="H11" s="295"/>
      <c r="I11" s="295"/>
      <c r="J11" s="295"/>
    </row>
    <row r="12" spans="1:10">
      <c r="A12" s="286" t="s">
        <v>1843</v>
      </c>
      <c r="C12" s="286" t="s">
        <v>2246</v>
      </c>
      <c r="D12" s="295"/>
      <c r="E12" s="295"/>
      <c r="F12" s="295"/>
      <c r="G12" s="315">
        <f>H212</f>
        <v>0</v>
      </c>
      <c r="H12" s="295"/>
      <c r="I12" s="295"/>
      <c r="J12" s="295"/>
    </row>
    <row r="13" spans="1:10">
      <c r="A13" s="286" t="s">
        <v>1841</v>
      </c>
      <c r="C13" s="286" t="s">
        <v>2245</v>
      </c>
      <c r="D13" s="295"/>
      <c r="E13" s="295"/>
      <c r="F13" s="295"/>
      <c r="G13" s="315">
        <f>F287</f>
        <v>0</v>
      </c>
      <c r="H13" s="295"/>
      <c r="I13" s="295"/>
      <c r="J13" s="295"/>
    </row>
    <row r="14" spans="1:10">
      <c r="A14" s="286" t="s">
        <v>1839</v>
      </c>
      <c r="C14" s="286" t="s">
        <v>1979</v>
      </c>
      <c r="D14" s="295"/>
      <c r="E14" s="295"/>
      <c r="F14" s="295"/>
      <c r="G14" s="315">
        <f>H348</f>
        <v>0</v>
      </c>
      <c r="H14" s="295"/>
      <c r="I14" s="295"/>
      <c r="J14" s="295"/>
    </row>
    <row r="15" spans="1:10">
      <c r="A15" s="286" t="s">
        <v>1837</v>
      </c>
      <c r="C15" s="286" t="s">
        <v>2244</v>
      </c>
      <c r="D15" s="295"/>
      <c r="E15" s="295"/>
      <c r="F15" s="295"/>
      <c r="G15" s="315">
        <f>H386</f>
        <v>0</v>
      </c>
      <c r="H15" s="295"/>
      <c r="I15" s="295"/>
      <c r="J15" s="295"/>
    </row>
    <row r="16" spans="1:10">
      <c r="A16" s="286" t="s">
        <v>1835</v>
      </c>
      <c r="C16" s="286" t="s">
        <v>2243</v>
      </c>
      <c r="D16" s="295"/>
      <c r="E16" s="295"/>
      <c r="F16" s="295"/>
      <c r="G16" s="315">
        <f>I392</f>
        <v>0</v>
      </c>
      <c r="H16" s="295"/>
      <c r="I16" s="295"/>
      <c r="J16" s="295"/>
    </row>
    <row r="17" spans="1:10">
      <c r="A17" s="286" t="s">
        <v>1833</v>
      </c>
      <c r="C17" s="286" t="s">
        <v>1372</v>
      </c>
      <c r="D17" s="295"/>
      <c r="E17" s="295"/>
      <c r="F17" s="295"/>
      <c r="G17" s="315">
        <f>I407</f>
        <v>0</v>
      </c>
      <c r="H17" s="295"/>
      <c r="I17" s="295"/>
      <c r="J17" s="295"/>
    </row>
    <row r="18" spans="1:10">
      <c r="A18" s="286" t="s">
        <v>1898</v>
      </c>
      <c r="C18" s="286" t="s">
        <v>2242</v>
      </c>
      <c r="D18" s="295"/>
      <c r="E18" s="295"/>
      <c r="F18" s="295"/>
      <c r="G18" s="315">
        <f>I424</f>
        <v>0</v>
      </c>
      <c r="H18" s="295"/>
      <c r="I18" s="295"/>
      <c r="J18" s="295"/>
    </row>
    <row r="19" spans="1:10">
      <c r="C19" s="290" t="s">
        <v>2241</v>
      </c>
      <c r="G19" s="298">
        <f>SUM(G11:G18)</f>
        <v>0</v>
      </c>
    </row>
    <row r="37" spans="1:9">
      <c r="I37" s="286" t="s">
        <v>2240</v>
      </c>
    </row>
    <row r="38" spans="1:9">
      <c r="A38" s="286" t="s">
        <v>1854</v>
      </c>
      <c r="B38" s="286" t="s">
        <v>1853</v>
      </c>
      <c r="C38" s="286" t="s">
        <v>1852</v>
      </c>
      <c r="D38" s="286" t="s">
        <v>1851</v>
      </c>
      <c r="E38" s="286" t="s">
        <v>1850</v>
      </c>
      <c r="F38" s="286" t="s">
        <v>1370</v>
      </c>
      <c r="G38" s="286" t="s">
        <v>1370</v>
      </c>
      <c r="H38" s="286" t="s">
        <v>1371</v>
      </c>
      <c r="I38" s="286" t="s">
        <v>1849</v>
      </c>
    </row>
    <row r="39" spans="1:9">
      <c r="F39" s="286" t="s">
        <v>1848</v>
      </c>
      <c r="G39" s="286" t="s">
        <v>1847</v>
      </c>
      <c r="H39" s="286" t="s">
        <v>1848</v>
      </c>
      <c r="I39" s="286" t="s">
        <v>1847</v>
      </c>
    </row>
    <row r="40" spans="1:9">
      <c r="C40" s="341" t="s">
        <v>2239</v>
      </c>
    </row>
    <row r="41" spans="1:9">
      <c r="C41" s="341" t="s">
        <v>2238</v>
      </c>
    </row>
    <row r="42" spans="1:9">
      <c r="A42" s="286" t="s">
        <v>1845</v>
      </c>
      <c r="B42" s="309" t="s">
        <v>2237</v>
      </c>
      <c r="C42" s="286" t="s">
        <v>1969</v>
      </c>
      <c r="D42" s="286" t="s">
        <v>1831</v>
      </c>
      <c r="E42" s="286">
        <v>133</v>
      </c>
      <c r="F42" s="316"/>
      <c r="G42" s="297">
        <f>E42*F42</f>
        <v>0</v>
      </c>
      <c r="H42" s="316"/>
      <c r="I42" s="300">
        <f t="shared" ref="I42:I49" si="0">E42*H42</f>
        <v>0</v>
      </c>
    </row>
    <row r="43" spans="1:9">
      <c r="A43" s="286" t="s">
        <v>1843</v>
      </c>
      <c r="B43" s="309" t="s">
        <v>2235</v>
      </c>
      <c r="C43" s="286" t="s">
        <v>2236</v>
      </c>
      <c r="D43" s="286" t="s">
        <v>1831</v>
      </c>
      <c r="E43" s="286">
        <v>178</v>
      </c>
      <c r="F43" s="316"/>
      <c r="G43" s="297">
        <f>E43*F43</f>
        <v>0</v>
      </c>
      <c r="H43" s="316"/>
      <c r="I43" s="300">
        <f t="shared" si="0"/>
        <v>0</v>
      </c>
    </row>
    <row r="44" spans="1:9">
      <c r="A44" s="286" t="s">
        <v>1841</v>
      </c>
      <c r="B44" s="309" t="s">
        <v>2235</v>
      </c>
      <c r="C44" s="286" t="s">
        <v>2234</v>
      </c>
      <c r="D44" s="286" t="s">
        <v>1831</v>
      </c>
      <c r="E44" s="286">
        <v>4</v>
      </c>
      <c r="F44" s="316"/>
      <c r="G44" s="297">
        <f>E44*F44</f>
        <v>0</v>
      </c>
      <c r="H44" s="316"/>
      <c r="I44" s="300">
        <f t="shared" si="0"/>
        <v>0</v>
      </c>
    </row>
    <row r="45" spans="1:9">
      <c r="A45" s="286" t="s">
        <v>1839</v>
      </c>
      <c r="B45" s="309" t="s">
        <v>2233</v>
      </c>
      <c r="C45" s="286" t="s">
        <v>2232</v>
      </c>
      <c r="D45" s="286" t="s">
        <v>1831</v>
      </c>
      <c r="E45" s="286">
        <v>5</v>
      </c>
      <c r="F45" s="316"/>
      <c r="G45" s="297">
        <f>E45*F45</f>
        <v>0</v>
      </c>
      <c r="H45" s="316"/>
      <c r="I45" s="300">
        <f t="shared" si="0"/>
        <v>0</v>
      </c>
    </row>
    <row r="46" spans="1:9">
      <c r="A46" s="286" t="s">
        <v>1837</v>
      </c>
      <c r="B46" s="309" t="s">
        <v>1873</v>
      </c>
      <c r="C46" s="286" t="s">
        <v>2231</v>
      </c>
      <c r="D46" s="286" t="s">
        <v>1831</v>
      </c>
      <c r="E46" s="286">
        <v>60</v>
      </c>
      <c r="F46" s="316"/>
      <c r="G46" s="297">
        <f>E46*F46</f>
        <v>0</v>
      </c>
      <c r="H46" s="316"/>
      <c r="I46" s="300">
        <f t="shared" si="0"/>
        <v>0</v>
      </c>
    </row>
    <row r="47" spans="1:9">
      <c r="A47" s="286" t="s">
        <v>1835</v>
      </c>
      <c r="B47" s="309" t="s">
        <v>2230</v>
      </c>
      <c r="C47" s="286" t="s">
        <v>2229</v>
      </c>
      <c r="D47" s="286" t="s">
        <v>1831</v>
      </c>
      <c r="E47" s="286">
        <v>182</v>
      </c>
      <c r="F47" s="316"/>
      <c r="G47" s="297"/>
      <c r="H47" s="316"/>
      <c r="I47" s="300">
        <f t="shared" si="0"/>
        <v>0</v>
      </c>
    </row>
    <row r="48" spans="1:9">
      <c r="A48" s="286" t="s">
        <v>1833</v>
      </c>
      <c r="B48" s="309" t="s">
        <v>2228</v>
      </c>
      <c r="C48" s="286" t="s">
        <v>2227</v>
      </c>
      <c r="D48" s="286" t="s">
        <v>1831</v>
      </c>
      <c r="E48" s="286">
        <v>60</v>
      </c>
      <c r="F48" s="316"/>
      <c r="G48" s="297"/>
      <c r="H48" s="316"/>
      <c r="I48" s="300">
        <f t="shared" si="0"/>
        <v>0</v>
      </c>
    </row>
    <row r="49" spans="1:9">
      <c r="A49" s="286" t="s">
        <v>1898</v>
      </c>
      <c r="B49" s="286" t="s">
        <v>1891</v>
      </c>
      <c r="C49" s="286" t="s">
        <v>2226</v>
      </c>
      <c r="D49" s="286" t="s">
        <v>1522</v>
      </c>
      <c r="E49" s="286">
        <v>160</v>
      </c>
      <c r="F49" s="316"/>
      <c r="G49" s="297">
        <f>E49*F49</f>
        <v>0</v>
      </c>
      <c r="H49" s="316"/>
      <c r="I49" s="300">
        <f t="shared" si="0"/>
        <v>0</v>
      </c>
    </row>
    <row r="50" spans="1:9">
      <c r="C50" s="433" t="s">
        <v>2904</v>
      </c>
      <c r="F50" s="316"/>
      <c r="G50" s="297"/>
      <c r="H50" s="316"/>
      <c r="I50" s="300"/>
    </row>
    <row r="51" spans="1:9">
      <c r="A51" s="286" t="s">
        <v>1895</v>
      </c>
      <c r="B51" s="286" t="s">
        <v>2224</v>
      </c>
      <c r="C51" s="286" t="s">
        <v>2225</v>
      </c>
      <c r="D51" s="286" t="s">
        <v>1831</v>
      </c>
      <c r="E51" s="286">
        <v>10</v>
      </c>
      <c r="F51" s="316"/>
      <c r="G51" s="297">
        <f>E51*F51</f>
        <v>0</v>
      </c>
      <c r="H51" s="316"/>
      <c r="I51" s="300">
        <f>E51*H51</f>
        <v>0</v>
      </c>
    </row>
    <row r="52" spans="1:9">
      <c r="A52" s="286" t="s">
        <v>1892</v>
      </c>
      <c r="B52" s="286" t="s">
        <v>2224</v>
      </c>
      <c r="C52" s="286" t="s">
        <v>2223</v>
      </c>
      <c r="D52" s="286" t="s">
        <v>1831</v>
      </c>
      <c r="E52" s="286">
        <v>122</v>
      </c>
      <c r="F52" s="316"/>
      <c r="G52" s="297">
        <f>E52*F52</f>
        <v>0</v>
      </c>
      <c r="H52" s="316"/>
      <c r="I52" s="300">
        <f>E52*H52</f>
        <v>0</v>
      </c>
    </row>
    <row r="53" spans="1:9">
      <c r="A53" s="286" t="s">
        <v>1889</v>
      </c>
      <c r="B53" s="286" t="s">
        <v>2218</v>
      </c>
      <c r="C53" s="295" t="s">
        <v>2222</v>
      </c>
      <c r="D53" s="286" t="s">
        <v>1522</v>
      </c>
      <c r="E53" s="286">
        <v>115</v>
      </c>
      <c r="F53" s="316"/>
      <c r="G53" s="297">
        <f>E53*F53</f>
        <v>0</v>
      </c>
      <c r="H53" s="316"/>
      <c r="I53" s="300">
        <f>E53*H53</f>
        <v>0</v>
      </c>
    </row>
    <row r="54" spans="1:9">
      <c r="C54" s="433" t="s">
        <v>2903</v>
      </c>
      <c r="F54" s="316"/>
      <c r="G54" s="297"/>
      <c r="H54" s="316"/>
      <c r="I54" s="300"/>
    </row>
    <row r="55" spans="1:9">
      <c r="A55" s="286" t="s">
        <v>1887</v>
      </c>
      <c r="B55" s="286" t="s">
        <v>2218</v>
      </c>
      <c r="C55" s="286" t="s">
        <v>2221</v>
      </c>
      <c r="D55" s="286" t="s">
        <v>1831</v>
      </c>
      <c r="E55" s="286">
        <v>25</v>
      </c>
      <c r="F55" s="316"/>
      <c r="G55" s="297">
        <f>E55*F55</f>
        <v>0</v>
      </c>
      <c r="H55" s="316"/>
      <c r="I55" s="300">
        <f>E55*H55</f>
        <v>0</v>
      </c>
    </row>
    <row r="56" spans="1:9">
      <c r="C56" s="433" t="s">
        <v>2902</v>
      </c>
      <c r="F56" s="316"/>
      <c r="G56" s="297"/>
      <c r="H56" s="316"/>
      <c r="I56" s="300"/>
    </row>
    <row r="57" spans="1:9">
      <c r="A57" s="286" t="s">
        <v>1885</v>
      </c>
      <c r="B57" s="286" t="s">
        <v>2218</v>
      </c>
      <c r="C57" s="286" t="s">
        <v>2220</v>
      </c>
      <c r="D57" s="286" t="s">
        <v>1831</v>
      </c>
      <c r="E57" s="286">
        <v>44</v>
      </c>
      <c r="F57" s="316"/>
      <c r="G57" s="297">
        <f>E57*F57</f>
        <v>0</v>
      </c>
      <c r="H57" s="316"/>
      <c r="I57" s="300">
        <f>E57*H57</f>
        <v>0</v>
      </c>
    </row>
    <row r="58" spans="1:9">
      <c r="C58" s="433" t="s">
        <v>2901</v>
      </c>
      <c r="F58" s="316"/>
      <c r="G58" s="297"/>
      <c r="H58" s="316"/>
      <c r="I58" s="300"/>
    </row>
    <row r="59" spans="1:9">
      <c r="A59" s="286" t="s">
        <v>1883</v>
      </c>
      <c r="B59" s="286" t="s">
        <v>2218</v>
      </c>
      <c r="C59" s="286" t="s">
        <v>2219</v>
      </c>
      <c r="D59" s="286" t="s">
        <v>1831</v>
      </c>
      <c r="E59" s="286">
        <v>2100</v>
      </c>
      <c r="F59" s="316"/>
      <c r="G59" s="297">
        <f>E59*F59</f>
        <v>0</v>
      </c>
      <c r="H59" s="316"/>
      <c r="I59" s="300">
        <f>E59*H59</f>
        <v>0</v>
      </c>
    </row>
    <row r="60" spans="1:9">
      <c r="A60" s="286" t="s">
        <v>1883</v>
      </c>
      <c r="B60" s="286" t="s">
        <v>2218</v>
      </c>
      <c r="C60" s="286" t="s">
        <v>2217</v>
      </c>
      <c r="D60" s="286" t="s">
        <v>1522</v>
      </c>
      <c r="E60" s="286">
        <v>250</v>
      </c>
      <c r="F60" s="316"/>
      <c r="G60" s="297">
        <f>E60*F60</f>
        <v>0</v>
      </c>
      <c r="H60" s="316"/>
      <c r="I60" s="300">
        <f>E60*H60</f>
        <v>0</v>
      </c>
    </row>
    <row r="61" spans="1:9">
      <c r="C61" s="433" t="s">
        <v>2900</v>
      </c>
      <c r="F61" s="316"/>
      <c r="G61" s="297"/>
      <c r="H61" s="316"/>
      <c r="I61" s="300"/>
    </row>
    <row r="62" spans="1:9">
      <c r="C62" s="341" t="s">
        <v>2216</v>
      </c>
      <c r="F62" s="316"/>
      <c r="G62" s="297"/>
      <c r="H62" s="316"/>
      <c r="I62" s="300"/>
    </row>
    <row r="63" spans="1:9">
      <c r="A63" s="286" t="s">
        <v>1881</v>
      </c>
      <c r="B63" s="309" t="s">
        <v>2215</v>
      </c>
      <c r="C63" s="286" t="s">
        <v>2214</v>
      </c>
      <c r="D63" s="286" t="s">
        <v>1522</v>
      </c>
      <c r="E63" s="288">
        <v>325</v>
      </c>
      <c r="F63" s="316"/>
      <c r="G63" s="297">
        <f>E63*F63</f>
        <v>0</v>
      </c>
      <c r="H63" s="316"/>
      <c r="I63" s="300">
        <f>E63*H63</f>
        <v>0</v>
      </c>
    </row>
    <row r="64" spans="1:9">
      <c r="B64" s="309"/>
      <c r="C64" s="433" t="s">
        <v>2899</v>
      </c>
      <c r="E64" s="288"/>
      <c r="F64" s="316"/>
      <c r="G64" s="297"/>
      <c r="H64" s="316"/>
      <c r="I64" s="300"/>
    </row>
    <row r="65" spans="1:9">
      <c r="A65" s="286" t="s">
        <v>1879</v>
      </c>
      <c r="B65" s="309" t="s">
        <v>1897</v>
      </c>
      <c r="C65" s="286" t="s">
        <v>1905</v>
      </c>
      <c r="D65" s="286" t="s">
        <v>1522</v>
      </c>
      <c r="E65" s="288">
        <v>2550</v>
      </c>
      <c r="F65" s="316"/>
      <c r="G65" s="297">
        <f>E65*F65</f>
        <v>0</v>
      </c>
      <c r="H65" s="316"/>
      <c r="I65" s="300">
        <f>E65*H65</f>
        <v>0</v>
      </c>
    </row>
    <row r="66" spans="1:9">
      <c r="B66" s="309"/>
      <c r="C66" s="433" t="s">
        <v>2898</v>
      </c>
      <c r="E66" s="288"/>
      <c r="F66" s="316"/>
      <c r="G66" s="297"/>
      <c r="H66" s="316"/>
      <c r="I66" s="300"/>
    </row>
    <row r="67" spans="1:9">
      <c r="A67" s="286" t="s">
        <v>1876</v>
      </c>
      <c r="B67" s="309" t="s">
        <v>1897</v>
      </c>
      <c r="C67" s="286" t="s">
        <v>2213</v>
      </c>
      <c r="D67" s="286" t="s">
        <v>1522</v>
      </c>
      <c r="E67" s="288">
        <v>30</v>
      </c>
      <c r="F67" s="316"/>
      <c r="G67" s="297">
        <f>E67*F67</f>
        <v>0</v>
      </c>
      <c r="H67" s="316"/>
      <c r="I67" s="300">
        <f>E67*H67</f>
        <v>0</v>
      </c>
    </row>
    <row r="68" spans="1:9">
      <c r="B68" s="309"/>
      <c r="C68" s="433" t="s">
        <v>2879</v>
      </c>
      <c r="E68" s="288"/>
      <c r="F68" s="316"/>
      <c r="G68" s="297"/>
      <c r="H68" s="316"/>
      <c r="I68" s="300"/>
    </row>
    <row r="69" spans="1:9">
      <c r="A69" s="286" t="s">
        <v>1874</v>
      </c>
      <c r="B69" s="309" t="s">
        <v>2212</v>
      </c>
      <c r="C69" s="286" t="s">
        <v>2211</v>
      </c>
      <c r="D69" s="286" t="s">
        <v>1522</v>
      </c>
      <c r="E69" s="288">
        <v>1420</v>
      </c>
      <c r="F69" s="316"/>
      <c r="G69" s="297">
        <f>E69*F69</f>
        <v>0</v>
      </c>
      <c r="H69" s="316"/>
      <c r="I69" s="300">
        <f>E69*H69</f>
        <v>0</v>
      </c>
    </row>
    <row r="70" spans="1:9">
      <c r="B70" s="309"/>
      <c r="C70" s="433" t="s">
        <v>2897</v>
      </c>
      <c r="E70" s="288"/>
      <c r="F70" s="316"/>
      <c r="G70" s="297"/>
      <c r="H70" s="316"/>
      <c r="I70" s="300"/>
    </row>
    <row r="71" spans="1:9">
      <c r="A71" s="286" t="s">
        <v>1948</v>
      </c>
      <c r="B71" s="309" t="s">
        <v>2210</v>
      </c>
      <c r="C71" s="286" t="s">
        <v>2209</v>
      </c>
      <c r="D71" s="286" t="s">
        <v>1522</v>
      </c>
      <c r="E71" s="288">
        <v>1080</v>
      </c>
      <c r="F71" s="316"/>
      <c r="G71" s="297">
        <f>E71*F71</f>
        <v>0</v>
      </c>
      <c r="H71" s="316"/>
      <c r="I71" s="300">
        <f>E71*H71</f>
        <v>0</v>
      </c>
    </row>
    <row r="72" spans="1:9">
      <c r="B72" s="309"/>
      <c r="C72" s="433" t="s">
        <v>2896</v>
      </c>
      <c r="E72" s="288"/>
      <c r="F72" s="316"/>
      <c r="G72" s="297"/>
      <c r="H72" s="316"/>
      <c r="I72" s="300"/>
    </row>
    <row r="73" spans="1:9">
      <c r="I73" s="286" t="s">
        <v>2195</v>
      </c>
    </row>
    <row r="74" spans="1:9">
      <c r="A74" s="286" t="s">
        <v>1854</v>
      </c>
      <c r="B74" s="286" t="s">
        <v>1853</v>
      </c>
      <c r="C74" s="286" t="s">
        <v>1852</v>
      </c>
      <c r="D74" s="286" t="s">
        <v>1851</v>
      </c>
      <c r="E74" s="286" t="s">
        <v>1850</v>
      </c>
      <c r="F74" s="286" t="s">
        <v>1370</v>
      </c>
      <c r="G74" s="286" t="s">
        <v>1370</v>
      </c>
      <c r="H74" s="286" t="s">
        <v>1371</v>
      </c>
      <c r="I74" s="286" t="s">
        <v>1849</v>
      </c>
    </row>
    <row r="75" spans="1:9">
      <c r="F75" s="286" t="s">
        <v>1848</v>
      </c>
      <c r="G75" s="286" t="s">
        <v>1847</v>
      </c>
      <c r="H75" s="286" t="s">
        <v>1848</v>
      </c>
      <c r="I75" s="286" t="s">
        <v>1847</v>
      </c>
    </row>
    <row r="76" spans="1:9">
      <c r="A76" s="286" t="s">
        <v>1944</v>
      </c>
      <c r="B76" s="309" t="s">
        <v>2208</v>
      </c>
      <c r="C76" s="286" t="s">
        <v>2207</v>
      </c>
      <c r="D76" s="286" t="s">
        <v>1522</v>
      </c>
      <c r="E76" s="288">
        <v>475</v>
      </c>
      <c r="F76" s="316"/>
      <c r="G76" s="297">
        <f>E76*F76</f>
        <v>0</v>
      </c>
      <c r="H76" s="316"/>
      <c r="I76" s="300">
        <f>E76*H76</f>
        <v>0</v>
      </c>
    </row>
    <row r="77" spans="1:9">
      <c r="B77" s="309"/>
      <c r="C77" s="433" t="s">
        <v>2895</v>
      </c>
      <c r="E77" s="288"/>
      <c r="F77" s="316"/>
      <c r="G77" s="297"/>
      <c r="H77" s="316"/>
      <c r="I77" s="300"/>
    </row>
    <row r="78" spans="1:9">
      <c r="A78" s="286" t="s">
        <v>1825</v>
      </c>
      <c r="B78" s="309" t="s">
        <v>2206</v>
      </c>
      <c r="C78" s="286" t="s">
        <v>2205</v>
      </c>
      <c r="D78" s="286" t="s">
        <v>1522</v>
      </c>
      <c r="E78" s="288">
        <v>70</v>
      </c>
      <c r="F78" s="316"/>
      <c r="G78" s="297">
        <f>E78*F78</f>
        <v>0</v>
      </c>
      <c r="H78" s="316"/>
      <c r="I78" s="300">
        <f>E78*H78</f>
        <v>0</v>
      </c>
    </row>
    <row r="79" spans="1:9">
      <c r="B79" s="309"/>
      <c r="C79" s="433" t="s">
        <v>2894</v>
      </c>
      <c r="E79" s="288"/>
      <c r="F79" s="316"/>
      <c r="G79" s="297"/>
      <c r="H79" s="316"/>
      <c r="I79" s="300"/>
    </row>
    <row r="80" spans="1:9">
      <c r="A80" s="286" t="s">
        <v>1824</v>
      </c>
      <c r="B80" s="309" t="s">
        <v>2202</v>
      </c>
      <c r="C80" s="286" t="s">
        <v>2204</v>
      </c>
      <c r="D80" s="286" t="s">
        <v>1522</v>
      </c>
      <c r="E80" s="286">
        <v>235</v>
      </c>
      <c r="F80" s="316"/>
      <c r="G80" s="297">
        <f>E80*F80</f>
        <v>0</v>
      </c>
      <c r="H80" s="316"/>
      <c r="I80" s="300">
        <f>E80*H80</f>
        <v>0</v>
      </c>
    </row>
    <row r="81" spans="1:9">
      <c r="B81" s="309"/>
      <c r="C81" s="433" t="s">
        <v>2893</v>
      </c>
      <c r="F81" s="316"/>
      <c r="G81" s="297"/>
      <c r="H81" s="316"/>
      <c r="I81" s="300"/>
    </row>
    <row r="82" spans="1:9">
      <c r="A82" s="286" t="s">
        <v>1823</v>
      </c>
      <c r="B82" s="309" t="s">
        <v>2202</v>
      </c>
      <c r="C82" s="286" t="s">
        <v>2203</v>
      </c>
      <c r="D82" s="286" t="s">
        <v>1522</v>
      </c>
      <c r="E82" s="286">
        <v>35</v>
      </c>
      <c r="F82" s="316"/>
      <c r="G82" s="297">
        <f>E82*F82</f>
        <v>0</v>
      </c>
      <c r="H82" s="316"/>
      <c r="I82" s="300">
        <f>E82*H82</f>
        <v>0</v>
      </c>
    </row>
    <row r="83" spans="1:9">
      <c r="B83" s="309"/>
      <c r="C83" s="433" t="s">
        <v>2892</v>
      </c>
      <c r="F83" s="316"/>
      <c r="G83" s="297"/>
      <c r="H83" s="316"/>
      <c r="I83" s="300"/>
    </row>
    <row r="84" spans="1:9">
      <c r="A84" s="286" t="s">
        <v>1938</v>
      </c>
      <c r="B84" s="309" t="s">
        <v>2202</v>
      </c>
      <c r="C84" s="286" t="s">
        <v>2201</v>
      </c>
      <c r="D84" s="286" t="s">
        <v>1522</v>
      </c>
      <c r="E84" s="286">
        <v>50</v>
      </c>
      <c r="F84" s="316"/>
      <c r="G84" s="297">
        <f>E84*F84</f>
        <v>0</v>
      </c>
      <c r="H84" s="316"/>
      <c r="I84" s="300">
        <f>E84*H84</f>
        <v>0</v>
      </c>
    </row>
    <row r="85" spans="1:9">
      <c r="B85" s="309"/>
      <c r="C85" s="433" t="s">
        <v>2891</v>
      </c>
      <c r="F85" s="316"/>
      <c r="G85" s="297"/>
      <c r="H85" s="316"/>
      <c r="I85" s="300"/>
    </row>
    <row r="86" spans="1:9">
      <c r="A86" s="286" t="s">
        <v>1935</v>
      </c>
      <c r="B86" s="286" t="s">
        <v>1894</v>
      </c>
      <c r="C86" s="286" t="s">
        <v>1893</v>
      </c>
      <c r="D86" s="286" t="s">
        <v>1522</v>
      </c>
      <c r="E86" s="286">
        <v>460</v>
      </c>
      <c r="F86" s="316"/>
      <c r="G86" s="297">
        <f>E86*F86</f>
        <v>0</v>
      </c>
      <c r="H86" s="316"/>
      <c r="I86" s="300">
        <f>E86*H86</f>
        <v>0</v>
      </c>
    </row>
    <row r="87" spans="1:9">
      <c r="C87" s="433" t="s">
        <v>2890</v>
      </c>
      <c r="F87" s="316"/>
      <c r="G87" s="297"/>
      <c r="H87" s="316"/>
      <c r="I87" s="300"/>
    </row>
    <row r="88" spans="1:9">
      <c r="A88" s="286" t="s">
        <v>1932</v>
      </c>
      <c r="B88" s="286" t="s">
        <v>2199</v>
      </c>
      <c r="C88" s="286" t="s">
        <v>2200</v>
      </c>
      <c r="D88" s="286" t="s">
        <v>1522</v>
      </c>
      <c r="E88" s="286">
        <v>210</v>
      </c>
      <c r="F88" s="316"/>
      <c r="G88" s="297">
        <f>E88*F88</f>
        <v>0</v>
      </c>
      <c r="H88" s="316"/>
      <c r="I88" s="300">
        <f>E88*H88</f>
        <v>0</v>
      </c>
    </row>
    <row r="89" spans="1:9">
      <c r="C89" s="433" t="s">
        <v>2889</v>
      </c>
      <c r="F89" s="316"/>
      <c r="G89" s="297"/>
      <c r="H89" s="316"/>
      <c r="I89" s="300"/>
    </row>
    <row r="90" spans="1:9">
      <c r="A90" s="286" t="s">
        <v>1930</v>
      </c>
      <c r="B90" s="286" t="s">
        <v>2199</v>
      </c>
      <c r="C90" s="286" t="s">
        <v>2198</v>
      </c>
      <c r="D90" s="286" t="s">
        <v>1522</v>
      </c>
      <c r="E90" s="286">
        <v>40</v>
      </c>
      <c r="F90" s="316"/>
      <c r="G90" s="297">
        <f>E90*F90</f>
        <v>0</v>
      </c>
      <c r="H90" s="316"/>
      <c r="I90" s="300">
        <f>E90*H90</f>
        <v>0</v>
      </c>
    </row>
    <row r="91" spans="1:9">
      <c r="C91" s="433" t="s">
        <v>2878</v>
      </c>
      <c r="F91" s="316"/>
      <c r="G91" s="297"/>
      <c r="H91" s="316"/>
      <c r="I91" s="300"/>
    </row>
    <row r="92" spans="1:9">
      <c r="A92" s="286" t="s">
        <v>1927</v>
      </c>
      <c r="B92" s="286" t="s">
        <v>2193</v>
      </c>
      <c r="C92" s="286" t="s">
        <v>2197</v>
      </c>
      <c r="D92" s="286" t="s">
        <v>1522</v>
      </c>
      <c r="E92" s="286">
        <v>30</v>
      </c>
      <c r="F92" s="316"/>
      <c r="G92" s="297">
        <f>E92*F92</f>
        <v>0</v>
      </c>
      <c r="H92" s="316"/>
      <c r="I92" s="300">
        <f>E92*H92</f>
        <v>0</v>
      </c>
    </row>
    <row r="93" spans="1:9">
      <c r="C93" s="433" t="s">
        <v>2888</v>
      </c>
      <c r="F93" s="316"/>
      <c r="G93" s="297"/>
      <c r="H93" s="316"/>
      <c r="I93" s="300"/>
    </row>
    <row r="94" spans="1:9">
      <c r="A94" s="286" t="s">
        <v>1924</v>
      </c>
      <c r="B94" s="286" t="s">
        <v>2193</v>
      </c>
      <c r="C94" s="286" t="s">
        <v>2196</v>
      </c>
      <c r="D94" s="286" t="s">
        <v>1522</v>
      </c>
      <c r="E94" s="286">
        <v>20</v>
      </c>
      <c r="F94" s="316"/>
      <c r="G94" s="297">
        <f>E94*F94</f>
        <v>0</v>
      </c>
      <c r="H94" s="316"/>
      <c r="I94" s="300">
        <f>E94*H94</f>
        <v>0</v>
      </c>
    </row>
    <row r="95" spans="1:9">
      <c r="C95" s="433" t="s">
        <v>2887</v>
      </c>
      <c r="F95" s="316"/>
      <c r="G95" s="297"/>
      <c r="H95" s="316"/>
      <c r="I95" s="300"/>
    </row>
    <row r="96" spans="1:9">
      <c r="A96" s="286" t="s">
        <v>2194</v>
      </c>
      <c r="B96" s="286" t="s">
        <v>2193</v>
      </c>
      <c r="C96" s="286" t="s">
        <v>2192</v>
      </c>
      <c r="D96" s="286" t="s">
        <v>1522</v>
      </c>
      <c r="E96" s="286">
        <v>24</v>
      </c>
      <c r="F96" s="316"/>
      <c r="G96" s="297">
        <f>E96*F96</f>
        <v>0</v>
      </c>
      <c r="H96" s="316"/>
      <c r="I96" s="300">
        <f>E96*H96</f>
        <v>0</v>
      </c>
    </row>
    <row r="97" spans="1:9">
      <c r="C97" s="433" t="s">
        <v>2886</v>
      </c>
      <c r="F97" s="316"/>
      <c r="G97" s="297"/>
      <c r="H97" s="316"/>
      <c r="I97" s="300"/>
    </row>
    <row r="98" spans="1:9">
      <c r="A98" s="286" t="s">
        <v>2191</v>
      </c>
      <c r="B98" s="309" t="s">
        <v>2190</v>
      </c>
      <c r="C98" s="286" t="s">
        <v>2189</v>
      </c>
      <c r="D98" s="286" t="s">
        <v>1831</v>
      </c>
      <c r="E98" s="342">
        <v>650</v>
      </c>
      <c r="G98" s="297">
        <f t="shared" ref="G98:G103" si="1">E98*F98</f>
        <v>0</v>
      </c>
      <c r="H98" s="316"/>
      <c r="I98" s="300">
        <f t="shared" ref="I98:I103" si="2">E98*H98</f>
        <v>0</v>
      </c>
    </row>
    <row r="99" spans="1:9">
      <c r="A99" s="286" t="s">
        <v>2188</v>
      </c>
      <c r="B99" s="309" t="s">
        <v>2183</v>
      </c>
      <c r="C99" s="286" t="s">
        <v>2187</v>
      </c>
      <c r="D99" s="286" t="s">
        <v>1831</v>
      </c>
      <c r="E99" s="286">
        <v>40</v>
      </c>
      <c r="G99" s="297">
        <f t="shared" si="1"/>
        <v>0</v>
      </c>
      <c r="H99" s="316"/>
      <c r="I99" s="300">
        <f t="shared" si="2"/>
        <v>0</v>
      </c>
    </row>
    <row r="100" spans="1:9">
      <c r="A100" s="286" t="s">
        <v>2186</v>
      </c>
      <c r="B100" s="309" t="s">
        <v>2183</v>
      </c>
      <c r="C100" s="286" t="s">
        <v>2185</v>
      </c>
      <c r="D100" s="286" t="s">
        <v>1831</v>
      </c>
      <c r="E100" s="286">
        <v>10</v>
      </c>
      <c r="G100" s="297">
        <f t="shared" si="1"/>
        <v>0</v>
      </c>
      <c r="H100" s="316"/>
      <c r="I100" s="300">
        <f t="shared" si="2"/>
        <v>0</v>
      </c>
    </row>
    <row r="101" spans="1:9">
      <c r="A101" s="286" t="s">
        <v>2184</v>
      </c>
      <c r="B101" s="309" t="s">
        <v>2183</v>
      </c>
      <c r="C101" s="286" t="s">
        <v>2182</v>
      </c>
      <c r="D101" s="286" t="s">
        <v>1831</v>
      </c>
      <c r="E101" s="286">
        <v>8</v>
      </c>
      <c r="G101" s="297">
        <f t="shared" si="1"/>
        <v>0</v>
      </c>
      <c r="H101" s="316"/>
      <c r="I101" s="300">
        <f t="shared" si="2"/>
        <v>0</v>
      </c>
    </row>
    <row r="102" spans="1:9">
      <c r="A102" s="286" t="s">
        <v>2181</v>
      </c>
      <c r="B102" s="309" t="s">
        <v>2178</v>
      </c>
      <c r="C102" s="286" t="s">
        <v>2180</v>
      </c>
      <c r="D102" s="286" t="s">
        <v>1831</v>
      </c>
      <c r="E102" s="286">
        <v>2</v>
      </c>
      <c r="G102" s="297">
        <f t="shared" si="1"/>
        <v>0</v>
      </c>
      <c r="H102" s="316"/>
      <c r="I102" s="300">
        <f t="shared" si="2"/>
        <v>0</v>
      </c>
    </row>
    <row r="103" spans="1:9">
      <c r="A103" s="286" t="s">
        <v>2179</v>
      </c>
      <c r="B103" s="309" t="s">
        <v>2178</v>
      </c>
      <c r="C103" s="286" t="s">
        <v>2177</v>
      </c>
      <c r="D103" s="286" t="s">
        <v>1831</v>
      </c>
      <c r="E103" s="286">
        <v>2</v>
      </c>
      <c r="G103" s="297">
        <f t="shared" si="1"/>
        <v>0</v>
      </c>
      <c r="H103" s="316"/>
      <c r="I103" s="300">
        <f t="shared" si="2"/>
        <v>0</v>
      </c>
    </row>
    <row r="104" spans="1:9">
      <c r="C104" s="341" t="s">
        <v>2176</v>
      </c>
      <c r="G104" s="288"/>
      <c r="I104" s="288"/>
    </row>
    <row r="105" spans="1:9">
      <c r="A105" s="286" t="s">
        <v>2175</v>
      </c>
      <c r="B105" s="309" t="s">
        <v>2174</v>
      </c>
      <c r="C105" s="286" t="s">
        <v>2173</v>
      </c>
      <c r="D105" s="286" t="s">
        <v>1831</v>
      </c>
      <c r="E105" s="286">
        <v>33</v>
      </c>
      <c r="F105" s="306"/>
      <c r="G105" s="297">
        <f>E105*F105</f>
        <v>0</v>
      </c>
      <c r="H105" s="287"/>
      <c r="I105" s="300">
        <f>E105*H105</f>
        <v>0</v>
      </c>
    </row>
    <row r="106" spans="1:9">
      <c r="A106" s="286" t="s">
        <v>2172</v>
      </c>
      <c r="B106" s="309" t="s">
        <v>2171</v>
      </c>
      <c r="C106" s="286" t="s">
        <v>2170</v>
      </c>
      <c r="D106" s="286" t="s">
        <v>1831</v>
      </c>
      <c r="E106" s="286">
        <v>6</v>
      </c>
      <c r="F106" s="306"/>
      <c r="G106" s="297">
        <f>E106*F106</f>
        <v>0</v>
      </c>
      <c r="H106" s="287"/>
      <c r="I106" s="300">
        <f>E106*H106</f>
        <v>0</v>
      </c>
    </row>
    <row r="107" spans="1:9">
      <c r="A107" s="286" t="s">
        <v>2169</v>
      </c>
      <c r="B107" s="309" t="s">
        <v>2168</v>
      </c>
      <c r="C107" s="286" t="s">
        <v>2167</v>
      </c>
      <c r="D107" s="286" t="s">
        <v>1831</v>
      </c>
      <c r="E107" s="286">
        <v>18</v>
      </c>
      <c r="F107" s="306"/>
      <c r="G107" s="297">
        <f>E107*F107</f>
        <v>0</v>
      </c>
      <c r="H107" s="287"/>
      <c r="I107" s="300">
        <f>E107*H107</f>
        <v>0</v>
      </c>
    </row>
    <row r="108" spans="1:9">
      <c r="A108" s="286" t="s">
        <v>1822</v>
      </c>
      <c r="B108" s="309" t="s">
        <v>2166</v>
      </c>
      <c r="C108" s="286" t="s">
        <v>2165</v>
      </c>
      <c r="D108" s="286" t="s">
        <v>1831</v>
      </c>
      <c r="E108" s="286">
        <v>14</v>
      </c>
      <c r="F108" s="306"/>
      <c r="G108" s="297">
        <f>E108*F108</f>
        <v>0</v>
      </c>
      <c r="H108" s="287"/>
      <c r="I108" s="300">
        <f>E108*H108</f>
        <v>0</v>
      </c>
    </row>
    <row r="109" spans="1:9">
      <c r="I109" s="286" t="s">
        <v>2120</v>
      </c>
    </row>
    <row r="110" spans="1:9">
      <c r="A110" s="286" t="s">
        <v>1854</v>
      </c>
      <c r="B110" s="286" t="s">
        <v>1853</v>
      </c>
      <c r="C110" s="286" t="s">
        <v>1852</v>
      </c>
      <c r="D110" s="286" t="s">
        <v>1851</v>
      </c>
      <c r="E110" s="286" t="s">
        <v>1850</v>
      </c>
      <c r="F110" s="286" t="s">
        <v>1370</v>
      </c>
      <c r="G110" s="286" t="s">
        <v>1370</v>
      </c>
      <c r="H110" s="286" t="s">
        <v>1371</v>
      </c>
      <c r="I110" s="286" t="s">
        <v>1849</v>
      </c>
    </row>
    <row r="111" spans="1:9">
      <c r="F111" s="286" t="s">
        <v>1848</v>
      </c>
      <c r="G111" s="286" t="s">
        <v>1847</v>
      </c>
      <c r="H111" s="286" t="s">
        <v>1848</v>
      </c>
      <c r="I111" s="286" t="s">
        <v>1847</v>
      </c>
    </row>
    <row r="112" spans="1:9">
      <c r="A112" s="286" t="s">
        <v>2164</v>
      </c>
      <c r="B112" s="309" t="s">
        <v>2152</v>
      </c>
      <c r="C112" s="286" t="s">
        <v>2163</v>
      </c>
      <c r="D112" s="286" t="s">
        <v>1831</v>
      </c>
      <c r="E112" s="286">
        <v>8</v>
      </c>
      <c r="F112" s="306"/>
      <c r="G112" s="297">
        <f t="shared" ref="G112:G127" si="3">E112*F112</f>
        <v>0</v>
      </c>
      <c r="H112" s="287"/>
      <c r="I112" s="300">
        <f t="shared" ref="I112:I127" si="4">E112*H112</f>
        <v>0</v>
      </c>
    </row>
    <row r="113" spans="1:9">
      <c r="A113" s="286" t="s">
        <v>2162</v>
      </c>
      <c r="B113" s="309" t="s">
        <v>2155</v>
      </c>
      <c r="C113" s="286" t="s">
        <v>2161</v>
      </c>
      <c r="D113" s="286" t="s">
        <v>1831</v>
      </c>
      <c r="E113" s="286">
        <v>1</v>
      </c>
      <c r="F113" s="306"/>
      <c r="G113" s="297">
        <f t="shared" si="3"/>
        <v>0</v>
      </c>
      <c r="H113" s="287"/>
      <c r="I113" s="300">
        <f t="shared" si="4"/>
        <v>0</v>
      </c>
    </row>
    <row r="114" spans="1:9">
      <c r="A114" s="286" t="s">
        <v>2160</v>
      </c>
      <c r="B114" s="309" t="s">
        <v>2155</v>
      </c>
      <c r="C114" s="286" t="s">
        <v>2159</v>
      </c>
      <c r="D114" s="286" t="s">
        <v>1831</v>
      </c>
      <c r="E114" s="286">
        <v>16</v>
      </c>
      <c r="F114" s="306"/>
      <c r="G114" s="297">
        <f t="shared" si="3"/>
        <v>0</v>
      </c>
      <c r="H114" s="287"/>
      <c r="I114" s="300">
        <f t="shared" si="4"/>
        <v>0</v>
      </c>
    </row>
    <row r="115" spans="1:9">
      <c r="A115" s="286" t="s">
        <v>2158</v>
      </c>
      <c r="B115" s="309" t="s">
        <v>2155</v>
      </c>
      <c r="C115" s="286" t="s">
        <v>2157</v>
      </c>
      <c r="D115" s="286" t="s">
        <v>1831</v>
      </c>
      <c r="E115" s="286">
        <v>2</v>
      </c>
      <c r="F115" s="306"/>
      <c r="G115" s="297">
        <f t="shared" si="3"/>
        <v>0</v>
      </c>
      <c r="H115" s="287"/>
      <c r="I115" s="300">
        <f t="shared" si="4"/>
        <v>0</v>
      </c>
    </row>
    <row r="116" spans="1:9">
      <c r="A116" s="286" t="s">
        <v>2156</v>
      </c>
      <c r="B116" s="309" t="s">
        <v>2155</v>
      </c>
      <c r="C116" s="286" t="s">
        <v>2154</v>
      </c>
      <c r="D116" s="286" t="s">
        <v>1831</v>
      </c>
      <c r="E116" s="286">
        <v>14</v>
      </c>
      <c r="F116" s="306"/>
      <c r="G116" s="297">
        <f t="shared" si="3"/>
        <v>0</v>
      </c>
      <c r="H116" s="287"/>
      <c r="I116" s="300">
        <f t="shared" si="4"/>
        <v>0</v>
      </c>
    </row>
    <row r="117" spans="1:9">
      <c r="A117" s="286" t="s">
        <v>2153</v>
      </c>
      <c r="B117" s="309" t="s">
        <v>2152</v>
      </c>
      <c r="C117" s="286" t="s">
        <v>2151</v>
      </c>
      <c r="D117" s="286" t="s">
        <v>1831</v>
      </c>
      <c r="E117" s="286">
        <v>1</v>
      </c>
      <c r="F117" s="306"/>
      <c r="G117" s="297">
        <f t="shared" si="3"/>
        <v>0</v>
      </c>
      <c r="H117" s="287"/>
      <c r="I117" s="300">
        <f t="shared" si="4"/>
        <v>0</v>
      </c>
    </row>
    <row r="118" spans="1:9">
      <c r="A118" s="286" t="s">
        <v>2150</v>
      </c>
      <c r="B118" s="309" t="s">
        <v>2145</v>
      </c>
      <c r="C118" s="286" t="s">
        <v>2149</v>
      </c>
      <c r="D118" s="286" t="s">
        <v>1831</v>
      </c>
      <c r="E118" s="286">
        <v>1</v>
      </c>
      <c r="F118" s="306"/>
      <c r="G118" s="297">
        <f t="shared" si="3"/>
        <v>0</v>
      </c>
      <c r="H118" s="287"/>
      <c r="I118" s="300">
        <f t="shared" si="4"/>
        <v>0</v>
      </c>
    </row>
    <row r="119" spans="1:9">
      <c r="A119" s="286" t="s">
        <v>2148</v>
      </c>
      <c r="B119" s="309" t="s">
        <v>2145</v>
      </c>
      <c r="C119" s="286" t="s">
        <v>2147</v>
      </c>
      <c r="D119" s="286" t="s">
        <v>1831</v>
      </c>
      <c r="E119" s="286">
        <v>3</v>
      </c>
      <c r="F119" s="306"/>
      <c r="G119" s="297">
        <f t="shared" si="3"/>
        <v>0</v>
      </c>
      <c r="H119" s="287"/>
      <c r="I119" s="300">
        <f t="shared" si="4"/>
        <v>0</v>
      </c>
    </row>
    <row r="120" spans="1:9">
      <c r="A120" s="286" t="s">
        <v>2146</v>
      </c>
      <c r="B120" s="309" t="s">
        <v>2145</v>
      </c>
      <c r="C120" s="286" t="s">
        <v>2144</v>
      </c>
      <c r="D120" s="286" t="s">
        <v>1831</v>
      </c>
      <c r="E120" s="286">
        <v>7</v>
      </c>
      <c r="F120" s="306"/>
      <c r="G120" s="297">
        <f t="shared" si="3"/>
        <v>0</v>
      </c>
      <c r="H120" s="287"/>
      <c r="I120" s="300">
        <f t="shared" si="4"/>
        <v>0</v>
      </c>
    </row>
    <row r="121" spans="1:9">
      <c r="A121" s="286" t="s">
        <v>2143</v>
      </c>
      <c r="B121" s="309" t="s">
        <v>2142</v>
      </c>
      <c r="C121" s="286" t="s">
        <v>2141</v>
      </c>
      <c r="D121" s="286" t="s">
        <v>1831</v>
      </c>
      <c r="E121" s="286">
        <v>28</v>
      </c>
      <c r="F121" s="306"/>
      <c r="G121" s="297">
        <f t="shared" si="3"/>
        <v>0</v>
      </c>
      <c r="H121" s="287"/>
      <c r="I121" s="300">
        <f t="shared" si="4"/>
        <v>0</v>
      </c>
    </row>
    <row r="122" spans="1:9">
      <c r="A122" s="286" t="s">
        <v>2140</v>
      </c>
      <c r="B122" s="309" t="s">
        <v>2139</v>
      </c>
      <c r="C122" s="286" t="s">
        <v>2138</v>
      </c>
      <c r="D122" s="286" t="s">
        <v>1831</v>
      </c>
      <c r="E122" s="286">
        <v>32</v>
      </c>
      <c r="F122" s="306"/>
      <c r="G122" s="297">
        <f t="shared" si="3"/>
        <v>0</v>
      </c>
      <c r="H122" s="287"/>
      <c r="I122" s="300">
        <f t="shared" si="4"/>
        <v>0</v>
      </c>
    </row>
    <row r="123" spans="1:9">
      <c r="A123" s="286" t="s">
        <v>2137</v>
      </c>
      <c r="B123" s="309" t="s">
        <v>2136</v>
      </c>
      <c r="C123" s="286" t="s">
        <v>2135</v>
      </c>
      <c r="D123" s="286" t="s">
        <v>1831</v>
      </c>
      <c r="E123" s="286">
        <v>42</v>
      </c>
      <c r="F123" s="306"/>
      <c r="G123" s="297">
        <f t="shared" si="3"/>
        <v>0</v>
      </c>
      <c r="H123" s="287"/>
      <c r="I123" s="300">
        <f t="shared" si="4"/>
        <v>0</v>
      </c>
    </row>
    <row r="124" spans="1:9">
      <c r="A124" s="286" t="s">
        <v>2134</v>
      </c>
      <c r="B124" s="309" t="s">
        <v>2131</v>
      </c>
      <c r="C124" s="286" t="s">
        <v>2133</v>
      </c>
      <c r="D124" s="286" t="s">
        <v>1831</v>
      </c>
      <c r="E124" s="286">
        <v>15</v>
      </c>
      <c r="F124" s="306"/>
      <c r="G124" s="297">
        <f t="shared" si="3"/>
        <v>0</v>
      </c>
      <c r="H124" s="287"/>
      <c r="I124" s="300">
        <f t="shared" si="4"/>
        <v>0</v>
      </c>
    </row>
    <row r="125" spans="1:9">
      <c r="A125" s="286" t="s">
        <v>2132</v>
      </c>
      <c r="B125" s="309" t="s">
        <v>2131</v>
      </c>
      <c r="C125" s="286" t="s">
        <v>2130</v>
      </c>
      <c r="D125" s="286" t="s">
        <v>1831</v>
      </c>
      <c r="E125" s="286">
        <v>8</v>
      </c>
      <c r="F125" s="306"/>
      <c r="G125" s="297">
        <f t="shared" si="3"/>
        <v>0</v>
      </c>
      <c r="H125" s="287"/>
      <c r="I125" s="300">
        <f t="shared" si="4"/>
        <v>0</v>
      </c>
    </row>
    <row r="126" spans="1:9">
      <c r="A126" s="286" t="s">
        <v>1821</v>
      </c>
      <c r="B126" s="309" t="s">
        <v>2129</v>
      </c>
      <c r="C126" s="286" t="s">
        <v>2128</v>
      </c>
      <c r="D126" s="286" t="s">
        <v>1831</v>
      </c>
      <c r="E126" s="286">
        <v>2</v>
      </c>
      <c r="F126" s="288"/>
      <c r="G126" s="297">
        <f t="shared" si="3"/>
        <v>0</v>
      </c>
      <c r="H126" s="287"/>
      <c r="I126" s="300">
        <f t="shared" si="4"/>
        <v>0</v>
      </c>
    </row>
    <row r="127" spans="1:9">
      <c r="A127" s="286" t="s">
        <v>2127</v>
      </c>
      <c r="B127" s="309" t="s">
        <v>2126</v>
      </c>
      <c r="C127" s="286" t="s">
        <v>2125</v>
      </c>
      <c r="D127" s="286" t="s">
        <v>1831</v>
      </c>
      <c r="E127" s="286">
        <v>10</v>
      </c>
      <c r="F127" s="288"/>
      <c r="G127" s="297">
        <f t="shared" si="3"/>
        <v>0</v>
      </c>
      <c r="H127" s="287"/>
      <c r="I127" s="300">
        <f t="shared" si="4"/>
        <v>0</v>
      </c>
    </row>
    <row r="128" spans="1:9">
      <c r="C128" s="341" t="s">
        <v>2124</v>
      </c>
      <c r="D128" s="299"/>
      <c r="E128" s="299"/>
      <c r="F128" s="340"/>
      <c r="G128" s="299"/>
      <c r="H128" s="291"/>
    </row>
    <row r="129" spans="1:11">
      <c r="A129" s="286" t="s">
        <v>2123</v>
      </c>
      <c r="B129" s="286" t="s">
        <v>2081</v>
      </c>
      <c r="C129" s="286" t="s">
        <v>2122</v>
      </c>
      <c r="F129" s="306"/>
      <c r="G129" s="297"/>
      <c r="H129" s="306"/>
      <c r="I129" s="300"/>
    </row>
    <row r="130" spans="1:11">
      <c r="C130" s="286" t="s">
        <v>2121</v>
      </c>
      <c r="D130" s="286" t="s">
        <v>1831</v>
      </c>
      <c r="E130" s="286">
        <v>6</v>
      </c>
      <c r="F130" s="306"/>
      <c r="G130" s="297">
        <f>E130*F130</f>
        <v>0</v>
      </c>
      <c r="H130" s="306"/>
      <c r="I130" s="300">
        <f>E130*H130</f>
        <v>0</v>
      </c>
      <c r="K130" s="306"/>
    </row>
    <row r="131" spans="1:11">
      <c r="A131" s="286" t="s">
        <v>2119</v>
      </c>
      <c r="B131" s="286" t="s">
        <v>2081</v>
      </c>
      <c r="C131" s="286" t="s">
        <v>2118</v>
      </c>
      <c r="F131" s="306"/>
      <c r="G131" s="297"/>
      <c r="H131" s="306"/>
      <c r="I131" s="300"/>
    </row>
    <row r="132" spans="1:11">
      <c r="C132" s="286" t="s">
        <v>2117</v>
      </c>
      <c r="D132" s="286" t="s">
        <v>1831</v>
      </c>
      <c r="E132" s="286">
        <v>6</v>
      </c>
      <c r="F132" s="306"/>
      <c r="G132" s="297">
        <f>E132*F132</f>
        <v>0</v>
      </c>
      <c r="H132" s="306"/>
      <c r="I132" s="300">
        <f>E132*H132</f>
        <v>0</v>
      </c>
    </row>
    <row r="133" spans="1:11">
      <c r="A133" s="286" t="s">
        <v>2116</v>
      </c>
      <c r="B133" s="286" t="s">
        <v>2081</v>
      </c>
      <c r="C133" s="286" t="s">
        <v>2115</v>
      </c>
      <c r="F133" s="306"/>
      <c r="G133" s="297"/>
      <c r="H133" s="306"/>
      <c r="I133" s="300"/>
    </row>
    <row r="134" spans="1:11">
      <c r="C134" s="286" t="s">
        <v>2114</v>
      </c>
      <c r="F134" s="306"/>
      <c r="G134" s="297"/>
      <c r="H134" s="306"/>
      <c r="I134" s="300"/>
    </row>
    <row r="135" spans="1:11">
      <c r="C135" s="286" t="s">
        <v>2113</v>
      </c>
      <c r="D135" s="286" t="s">
        <v>1831</v>
      </c>
      <c r="E135" s="286">
        <v>11</v>
      </c>
      <c r="F135" s="306"/>
      <c r="G135" s="297">
        <f>E135*F135</f>
        <v>0</v>
      </c>
      <c r="H135" s="306"/>
      <c r="I135" s="300">
        <f>E135*H135</f>
        <v>0</v>
      </c>
    </row>
    <row r="136" spans="1:11">
      <c r="A136" s="286" t="s">
        <v>2112</v>
      </c>
      <c r="B136" s="286" t="s">
        <v>2081</v>
      </c>
      <c r="C136" s="286" t="s">
        <v>2111</v>
      </c>
      <c r="F136" s="306"/>
      <c r="G136" s="297"/>
      <c r="H136" s="306"/>
      <c r="I136" s="300"/>
    </row>
    <row r="137" spans="1:11">
      <c r="C137" s="286" t="s">
        <v>2110</v>
      </c>
      <c r="F137" s="306"/>
      <c r="G137" s="297"/>
      <c r="H137" s="306"/>
      <c r="I137" s="300"/>
    </row>
    <row r="138" spans="1:11">
      <c r="C138" s="286" t="s">
        <v>2109</v>
      </c>
      <c r="F138" s="306"/>
      <c r="G138" s="297"/>
      <c r="H138" s="306"/>
      <c r="I138" s="300"/>
    </row>
    <row r="139" spans="1:11">
      <c r="C139" s="286" t="s">
        <v>2108</v>
      </c>
      <c r="D139" s="286" t="s">
        <v>1831</v>
      </c>
      <c r="E139" s="286">
        <v>29</v>
      </c>
      <c r="F139" s="306"/>
      <c r="G139" s="297">
        <f>E139*F139</f>
        <v>0</v>
      </c>
      <c r="H139" s="306"/>
      <c r="I139" s="300">
        <f>E139*H139</f>
        <v>0</v>
      </c>
    </row>
    <row r="140" spans="1:11">
      <c r="A140" s="286" t="s">
        <v>2107</v>
      </c>
      <c r="B140" s="286" t="s">
        <v>2081</v>
      </c>
      <c r="C140" s="286" t="s">
        <v>2094</v>
      </c>
      <c r="F140" s="306"/>
      <c r="G140" s="297"/>
      <c r="H140" s="306"/>
      <c r="I140" s="300"/>
    </row>
    <row r="141" spans="1:11">
      <c r="C141" s="286" t="s">
        <v>2093</v>
      </c>
      <c r="F141" s="306"/>
      <c r="G141" s="297"/>
      <c r="H141" s="306"/>
      <c r="I141" s="300"/>
    </row>
    <row r="142" spans="1:11">
      <c r="C142" s="286" t="s">
        <v>2106</v>
      </c>
      <c r="F142" s="306"/>
      <c r="G142" s="297"/>
      <c r="H142" s="306"/>
      <c r="I142" s="300"/>
    </row>
    <row r="143" spans="1:11">
      <c r="C143" s="286" t="s">
        <v>2105</v>
      </c>
      <c r="D143" s="286" t="s">
        <v>1831</v>
      </c>
      <c r="E143" s="286">
        <v>40</v>
      </c>
      <c r="F143" s="306"/>
      <c r="G143" s="297">
        <f>E143*F143</f>
        <v>0</v>
      </c>
      <c r="H143" s="306"/>
      <c r="I143" s="300">
        <f>E143*H143</f>
        <v>0</v>
      </c>
    </row>
    <row r="144" spans="1:11">
      <c r="F144" s="306"/>
      <c r="G144" s="297"/>
      <c r="H144" s="306"/>
      <c r="I144" s="300"/>
    </row>
    <row r="145" spans="1:9">
      <c r="I145" s="286" t="s">
        <v>2087</v>
      </c>
    </row>
    <row r="146" spans="1:9">
      <c r="A146" s="286" t="s">
        <v>1854</v>
      </c>
      <c r="B146" s="286" t="s">
        <v>1853</v>
      </c>
      <c r="C146" s="286" t="s">
        <v>1852</v>
      </c>
      <c r="D146" s="286" t="s">
        <v>1851</v>
      </c>
      <c r="E146" s="286" t="s">
        <v>1850</v>
      </c>
      <c r="F146" s="286" t="s">
        <v>1370</v>
      </c>
      <c r="G146" s="286" t="s">
        <v>1370</v>
      </c>
      <c r="H146" s="286" t="s">
        <v>1371</v>
      </c>
      <c r="I146" s="286" t="s">
        <v>1849</v>
      </c>
    </row>
    <row r="147" spans="1:9">
      <c r="F147" s="286" t="s">
        <v>1848</v>
      </c>
      <c r="G147" s="286" t="s">
        <v>1847</v>
      </c>
      <c r="H147" s="286" t="s">
        <v>1848</v>
      </c>
      <c r="I147" s="286" t="s">
        <v>1847</v>
      </c>
    </row>
    <row r="148" spans="1:9">
      <c r="A148" s="286" t="s">
        <v>2104</v>
      </c>
      <c r="B148" s="286" t="s">
        <v>2081</v>
      </c>
      <c r="C148" s="286" t="s">
        <v>2094</v>
      </c>
      <c r="F148" s="306"/>
      <c r="G148" s="297"/>
      <c r="H148" s="306"/>
      <c r="I148" s="300"/>
    </row>
    <row r="149" spans="1:9">
      <c r="C149" s="286" t="s">
        <v>2093</v>
      </c>
      <c r="F149" s="306"/>
      <c r="G149" s="297"/>
      <c r="H149" s="306"/>
      <c r="I149" s="300"/>
    </row>
    <row r="150" spans="1:9">
      <c r="C150" s="286" t="s">
        <v>2103</v>
      </c>
      <c r="F150" s="306"/>
      <c r="G150" s="297"/>
      <c r="H150" s="306"/>
      <c r="I150" s="300"/>
    </row>
    <row r="151" spans="1:9">
      <c r="C151" s="286" t="s">
        <v>2102</v>
      </c>
      <c r="D151" s="286" t="s">
        <v>1831</v>
      </c>
      <c r="E151" s="286">
        <v>24</v>
      </c>
      <c r="F151" s="306"/>
      <c r="G151" s="297">
        <f>E151*F151</f>
        <v>0</v>
      </c>
      <c r="H151" s="306"/>
      <c r="I151" s="300">
        <f>E151*H151</f>
        <v>0</v>
      </c>
    </row>
    <row r="152" spans="1:9">
      <c r="A152" s="286" t="s">
        <v>2101</v>
      </c>
      <c r="B152" s="286" t="s">
        <v>2081</v>
      </c>
      <c r="C152" s="286" t="s">
        <v>2094</v>
      </c>
      <c r="F152" s="306"/>
      <c r="G152" s="297"/>
      <c r="H152" s="306"/>
      <c r="I152" s="300"/>
    </row>
    <row r="153" spans="1:9">
      <c r="C153" s="286" t="s">
        <v>2093</v>
      </c>
      <c r="F153" s="306"/>
      <c r="G153" s="297"/>
      <c r="H153" s="306"/>
      <c r="I153" s="300"/>
    </row>
    <row r="154" spans="1:9">
      <c r="C154" s="286" t="s">
        <v>2100</v>
      </c>
      <c r="F154" s="306"/>
      <c r="G154" s="297"/>
      <c r="H154" s="306"/>
      <c r="I154" s="300"/>
    </row>
    <row r="155" spans="1:9">
      <c r="C155" s="286" t="s">
        <v>2099</v>
      </c>
      <c r="D155" s="286" t="s">
        <v>1831</v>
      </c>
      <c r="E155" s="286">
        <v>22</v>
      </c>
      <c r="F155" s="306"/>
      <c r="G155" s="297">
        <f>E155*F155</f>
        <v>0</v>
      </c>
      <c r="H155" s="306"/>
      <c r="I155" s="300">
        <f>E155*H155</f>
        <v>0</v>
      </c>
    </row>
    <row r="156" spans="1:9">
      <c r="A156" s="286" t="s">
        <v>2098</v>
      </c>
      <c r="B156" s="286" t="s">
        <v>2081</v>
      </c>
      <c r="C156" s="286" t="s">
        <v>2085</v>
      </c>
      <c r="F156" s="306"/>
      <c r="G156" s="297"/>
      <c r="H156" s="306"/>
      <c r="I156" s="300"/>
    </row>
    <row r="157" spans="1:9">
      <c r="C157" s="286" t="s">
        <v>2097</v>
      </c>
      <c r="F157" s="306"/>
      <c r="G157" s="297"/>
      <c r="H157" s="306"/>
      <c r="I157" s="300"/>
    </row>
    <row r="158" spans="1:9">
      <c r="C158" s="286" t="s">
        <v>2096</v>
      </c>
      <c r="D158" s="286" t="s">
        <v>1831</v>
      </c>
      <c r="E158" s="286">
        <v>20</v>
      </c>
      <c r="F158" s="306"/>
      <c r="G158" s="297">
        <f>E158*F158</f>
        <v>0</v>
      </c>
      <c r="H158" s="306"/>
      <c r="I158" s="300">
        <f>E158*H158</f>
        <v>0</v>
      </c>
    </row>
    <row r="159" spans="1:9">
      <c r="A159" s="286" t="s">
        <v>2095</v>
      </c>
      <c r="B159" s="286" t="s">
        <v>2081</v>
      </c>
      <c r="C159" s="286" t="s">
        <v>2094</v>
      </c>
      <c r="F159" s="306"/>
      <c r="G159" s="297"/>
      <c r="H159" s="306"/>
      <c r="I159" s="300"/>
    </row>
    <row r="160" spans="1:9">
      <c r="C160" s="286" t="s">
        <v>2093</v>
      </c>
      <c r="F160" s="306"/>
      <c r="G160" s="297"/>
      <c r="H160" s="306"/>
      <c r="I160" s="300"/>
    </row>
    <row r="161" spans="1:10">
      <c r="C161" s="286" t="s">
        <v>2092</v>
      </c>
      <c r="F161" s="306"/>
      <c r="G161" s="297"/>
      <c r="H161" s="306"/>
      <c r="I161" s="300"/>
    </row>
    <row r="162" spans="1:10">
      <c r="C162" s="286" t="s">
        <v>2091</v>
      </c>
      <c r="D162" s="286" t="s">
        <v>1831</v>
      </c>
      <c r="E162" s="286">
        <v>6</v>
      </c>
      <c r="F162" s="306"/>
      <c r="G162" s="297">
        <f>E162*F162</f>
        <v>0</v>
      </c>
      <c r="H162" s="306"/>
      <c r="I162" s="300">
        <f>E162*H162</f>
        <v>0</v>
      </c>
    </row>
    <row r="163" spans="1:10">
      <c r="A163" s="286" t="s">
        <v>2090</v>
      </c>
      <c r="B163" s="286" t="s">
        <v>2081</v>
      </c>
      <c r="C163" s="286" t="s">
        <v>2085</v>
      </c>
      <c r="F163" s="306"/>
      <c r="G163" s="297"/>
      <c r="H163" s="306"/>
      <c r="I163" s="300"/>
    </row>
    <row r="164" spans="1:10">
      <c r="C164" s="286" t="s">
        <v>2089</v>
      </c>
      <c r="F164" s="306"/>
      <c r="G164" s="297"/>
      <c r="H164" s="306"/>
      <c r="I164" s="300"/>
    </row>
    <row r="165" spans="1:10">
      <c r="C165" s="286" t="s">
        <v>2088</v>
      </c>
      <c r="D165" s="286" t="s">
        <v>1831</v>
      </c>
      <c r="E165" s="286">
        <v>42</v>
      </c>
      <c r="F165" s="306"/>
      <c r="G165" s="297">
        <f>E165*F165</f>
        <v>0</v>
      </c>
      <c r="H165" s="306"/>
      <c r="I165" s="300">
        <f>E165*H165</f>
        <v>0</v>
      </c>
    </row>
    <row r="166" spans="1:10">
      <c r="A166" s="286" t="s">
        <v>2086</v>
      </c>
      <c r="B166" s="286" t="s">
        <v>2081</v>
      </c>
      <c r="C166" s="286" t="s">
        <v>2085</v>
      </c>
      <c r="F166" s="306"/>
      <c r="G166" s="297"/>
      <c r="H166" s="306"/>
      <c r="I166" s="300"/>
    </row>
    <row r="167" spans="1:10">
      <c r="C167" s="286" t="s">
        <v>2084</v>
      </c>
      <c r="F167" s="306"/>
      <c r="G167" s="297"/>
      <c r="H167" s="306"/>
      <c r="I167" s="300"/>
    </row>
    <row r="168" spans="1:10">
      <c r="C168" s="286" t="s">
        <v>2083</v>
      </c>
      <c r="D168" s="286" t="s">
        <v>1831</v>
      </c>
      <c r="E168" s="286">
        <v>7</v>
      </c>
      <c r="F168" s="306"/>
      <c r="G168" s="297">
        <f>E168*F168</f>
        <v>0</v>
      </c>
      <c r="H168" s="306"/>
      <c r="I168" s="300">
        <f>E168*H168</f>
        <v>0</v>
      </c>
    </row>
    <row r="169" spans="1:10">
      <c r="A169" s="286" t="s">
        <v>2082</v>
      </c>
      <c r="B169" s="286" t="s">
        <v>2081</v>
      </c>
      <c r="C169" s="286" t="s">
        <v>2080</v>
      </c>
      <c r="F169" s="306"/>
      <c r="G169" s="297"/>
      <c r="H169" s="306"/>
      <c r="I169" s="300"/>
    </row>
    <row r="170" spans="1:10">
      <c r="C170" s="286" t="s">
        <v>2079</v>
      </c>
      <c r="F170" s="306"/>
      <c r="G170" s="297"/>
      <c r="H170" s="306"/>
      <c r="I170" s="300"/>
    </row>
    <row r="171" spans="1:10">
      <c r="C171" s="286" t="s">
        <v>2078</v>
      </c>
      <c r="D171" s="286" t="s">
        <v>1831</v>
      </c>
      <c r="E171" s="286">
        <v>1</v>
      </c>
      <c r="F171" s="306"/>
      <c r="G171" s="297">
        <f>E171*F171</f>
        <v>0</v>
      </c>
      <c r="H171" s="306"/>
      <c r="I171" s="300">
        <f>E171*H171</f>
        <v>0</v>
      </c>
    </row>
    <row r="172" spans="1:10">
      <c r="A172" s="286" t="s">
        <v>2077</v>
      </c>
      <c r="B172" s="286" t="s">
        <v>2076</v>
      </c>
      <c r="C172" s="286" t="s">
        <v>2075</v>
      </c>
      <c r="D172" s="286" t="s">
        <v>1831</v>
      </c>
      <c r="E172" s="286">
        <v>214</v>
      </c>
      <c r="F172" s="306"/>
      <c r="G172" s="306"/>
      <c r="H172" s="306"/>
      <c r="I172" s="306">
        <f>E172*H172</f>
        <v>0</v>
      </c>
      <c r="J172" s="307"/>
    </row>
    <row r="173" spans="1:10">
      <c r="A173" s="286" t="s">
        <v>2074</v>
      </c>
      <c r="B173" s="286" t="s">
        <v>2073</v>
      </c>
      <c r="C173" s="286" t="s">
        <v>2072</v>
      </c>
      <c r="D173" s="286" t="s">
        <v>1831</v>
      </c>
      <c r="E173" s="286">
        <v>286</v>
      </c>
      <c r="F173" s="306"/>
      <c r="G173" s="306"/>
      <c r="H173" s="306"/>
      <c r="I173" s="306">
        <f>E173*H173</f>
        <v>0</v>
      </c>
      <c r="J173" s="307"/>
    </row>
    <row r="174" spans="1:10">
      <c r="A174" s="286" t="s">
        <v>2071</v>
      </c>
      <c r="B174" s="286" t="s">
        <v>2070</v>
      </c>
      <c r="C174" s="286" t="s">
        <v>2069</v>
      </c>
      <c r="D174" s="286" t="s">
        <v>87</v>
      </c>
      <c r="E174" s="286">
        <v>40</v>
      </c>
      <c r="F174" s="306"/>
      <c r="G174" s="297">
        <f>E174*F174</f>
        <v>0</v>
      </c>
      <c r="H174" s="306"/>
      <c r="I174" s="306">
        <f>E174*H174</f>
        <v>0</v>
      </c>
      <c r="J174" s="307"/>
    </row>
    <row r="175" spans="1:10">
      <c r="C175" s="286" t="s">
        <v>1871</v>
      </c>
      <c r="F175" s="297"/>
      <c r="G175" s="297">
        <f>SUM(G42:G174)</f>
        <v>0</v>
      </c>
      <c r="H175" s="287"/>
      <c r="I175" s="297">
        <f>SUM(I42:I174)</f>
        <v>0</v>
      </c>
      <c r="J175" s="287"/>
    </row>
    <row r="176" spans="1:10">
      <c r="C176" s="286" t="s">
        <v>2041</v>
      </c>
      <c r="D176" s="286" t="s">
        <v>1357</v>
      </c>
      <c r="E176" s="286">
        <v>5</v>
      </c>
      <c r="F176" s="288"/>
      <c r="G176" s="306">
        <f>(G49+G53+G55+G57+G63+G65+G67+G69+G71+G76+G78+G80+G82+G84+G86+G88+G90+G92+G94+G96)*0.05</f>
        <v>0</v>
      </c>
      <c r="H176" s="287"/>
      <c r="I176" s="287"/>
    </row>
    <row r="177" spans="1:12">
      <c r="C177" s="286" t="s">
        <v>2040</v>
      </c>
      <c r="D177" s="286" t="s">
        <v>1357</v>
      </c>
      <c r="E177" s="286">
        <v>3</v>
      </c>
      <c r="F177" s="288"/>
      <c r="G177" s="306">
        <f>(G175)*0.03</f>
        <v>0</v>
      </c>
      <c r="H177" s="287"/>
      <c r="I177" s="287"/>
    </row>
    <row r="178" spans="1:12">
      <c r="C178" s="286" t="s">
        <v>2039</v>
      </c>
      <c r="D178" s="286" t="s">
        <v>1357</v>
      </c>
      <c r="E178" s="286">
        <v>6</v>
      </c>
      <c r="F178" s="288"/>
      <c r="G178" s="287"/>
      <c r="H178" s="287"/>
      <c r="I178" s="306">
        <f>(I175)*0.06</f>
        <v>0</v>
      </c>
      <c r="L178" s="304"/>
    </row>
    <row r="179" spans="1:12">
      <c r="C179" s="286" t="s">
        <v>2038</v>
      </c>
      <c r="F179" s="291"/>
      <c r="G179" s="297">
        <f>G175+G176+G177</f>
        <v>0</v>
      </c>
      <c r="H179" s="291"/>
      <c r="I179" s="297">
        <f>I175+I178</f>
        <v>0</v>
      </c>
      <c r="L179" s="304"/>
    </row>
    <row r="180" spans="1:12">
      <c r="C180" s="286" t="s">
        <v>2068</v>
      </c>
      <c r="F180" s="291"/>
      <c r="G180" s="291"/>
      <c r="H180" s="298">
        <f>G179+I179</f>
        <v>0</v>
      </c>
      <c r="I180" s="291"/>
      <c r="L180" s="304"/>
    </row>
    <row r="181" spans="1:12">
      <c r="I181" s="286" t="s">
        <v>2044</v>
      </c>
      <c r="L181" s="304"/>
    </row>
    <row r="182" spans="1:12">
      <c r="A182" s="286" t="s">
        <v>1854</v>
      </c>
      <c r="B182" s="286" t="s">
        <v>1853</v>
      </c>
      <c r="C182" s="286" t="s">
        <v>1852</v>
      </c>
      <c r="D182" s="286" t="s">
        <v>1851</v>
      </c>
      <c r="E182" s="286" t="s">
        <v>1850</v>
      </c>
      <c r="F182" s="286" t="s">
        <v>1370</v>
      </c>
      <c r="G182" s="286" t="s">
        <v>1370</v>
      </c>
      <c r="H182" s="286" t="s">
        <v>1371</v>
      </c>
      <c r="I182" s="286" t="s">
        <v>1849</v>
      </c>
      <c r="L182" s="304"/>
    </row>
    <row r="183" spans="1:12">
      <c r="F183" s="286" t="s">
        <v>1848</v>
      </c>
      <c r="G183" s="286" t="s">
        <v>1847</v>
      </c>
      <c r="H183" s="286" t="s">
        <v>1848</v>
      </c>
      <c r="I183" s="286" t="s">
        <v>1847</v>
      </c>
      <c r="L183" s="304"/>
    </row>
    <row r="184" spans="1:12">
      <c r="F184" s="291"/>
      <c r="G184" s="291"/>
      <c r="H184" s="298"/>
      <c r="I184" s="291"/>
      <c r="L184" s="304"/>
    </row>
    <row r="185" spans="1:12">
      <c r="C185" s="290" t="s">
        <v>2067</v>
      </c>
      <c r="L185" s="304"/>
    </row>
    <row r="186" spans="1:12">
      <c r="A186" s="286" t="s">
        <v>1845</v>
      </c>
      <c r="B186" s="309" t="s">
        <v>2066</v>
      </c>
      <c r="C186" s="286" t="s">
        <v>2065</v>
      </c>
      <c r="D186" s="286" t="s">
        <v>1522</v>
      </c>
      <c r="E186" s="286">
        <v>315</v>
      </c>
      <c r="F186" s="287"/>
      <c r="G186" s="297">
        <f>E186*F186</f>
        <v>0</v>
      </c>
      <c r="H186" s="287"/>
      <c r="I186" s="300">
        <f>E186*H186</f>
        <v>0</v>
      </c>
      <c r="L186" s="304"/>
    </row>
    <row r="187" spans="1:12">
      <c r="B187" s="309"/>
      <c r="C187" s="433" t="s">
        <v>2885</v>
      </c>
      <c r="F187" s="287"/>
      <c r="G187" s="297"/>
      <c r="H187" s="287"/>
      <c r="I187" s="300"/>
      <c r="L187" s="304"/>
    </row>
    <row r="188" spans="1:12">
      <c r="A188" s="286" t="s">
        <v>1843</v>
      </c>
      <c r="B188" s="309" t="s">
        <v>2064</v>
      </c>
      <c r="C188" s="286" t="s">
        <v>2063</v>
      </c>
      <c r="D188" s="286" t="s">
        <v>1522</v>
      </c>
      <c r="E188" s="286">
        <v>60</v>
      </c>
      <c r="F188" s="287"/>
      <c r="G188" s="297">
        <f>E188*F188</f>
        <v>0</v>
      </c>
      <c r="H188" s="287"/>
      <c r="I188" s="300">
        <f>E188*H188</f>
        <v>0</v>
      </c>
      <c r="L188" s="304"/>
    </row>
    <row r="189" spans="1:12">
      <c r="B189" s="309"/>
      <c r="C189" s="433" t="s">
        <v>2884</v>
      </c>
      <c r="F189" s="287"/>
      <c r="G189" s="297"/>
      <c r="H189" s="287"/>
      <c r="I189" s="300"/>
      <c r="L189" s="304"/>
    </row>
    <row r="190" spans="1:12">
      <c r="A190" s="286" t="s">
        <v>1841</v>
      </c>
      <c r="B190" s="286" t="s">
        <v>2062</v>
      </c>
      <c r="C190" s="286" t="s">
        <v>2061</v>
      </c>
      <c r="D190" s="286" t="s">
        <v>1522</v>
      </c>
      <c r="E190" s="286">
        <v>135</v>
      </c>
      <c r="F190" s="287"/>
      <c r="G190" s="297">
        <f>E190*F190</f>
        <v>0</v>
      </c>
      <c r="H190" s="287"/>
      <c r="I190" s="300">
        <f>E190*H190</f>
        <v>0</v>
      </c>
      <c r="L190" s="304"/>
    </row>
    <row r="191" spans="1:12">
      <c r="C191" s="433" t="s">
        <v>2883</v>
      </c>
      <c r="F191" s="287"/>
      <c r="G191" s="297"/>
      <c r="H191" s="287"/>
      <c r="I191" s="300"/>
      <c r="L191" s="304"/>
    </row>
    <row r="192" spans="1:12">
      <c r="A192" s="286" t="s">
        <v>1839</v>
      </c>
      <c r="B192" s="286" t="s">
        <v>2050</v>
      </c>
      <c r="C192" s="286" t="s">
        <v>2060</v>
      </c>
      <c r="D192" s="286" t="s">
        <v>1831</v>
      </c>
      <c r="E192" s="286">
        <v>4</v>
      </c>
      <c r="F192" s="287"/>
      <c r="G192" s="297">
        <f t="shared" ref="G192:G203" si="5">E192*F192</f>
        <v>0</v>
      </c>
      <c r="H192" s="287"/>
      <c r="I192" s="300">
        <f t="shared" ref="I192:I205" si="6">E192*H192</f>
        <v>0</v>
      </c>
      <c r="L192" s="304"/>
    </row>
    <row r="193" spans="1:12">
      <c r="A193" s="286" t="s">
        <v>1837</v>
      </c>
      <c r="B193" s="286" t="s">
        <v>2050</v>
      </c>
      <c r="C193" s="286" t="s">
        <v>2059</v>
      </c>
      <c r="D193" s="286" t="s">
        <v>1831</v>
      </c>
      <c r="E193" s="286">
        <v>24</v>
      </c>
      <c r="F193" s="287"/>
      <c r="G193" s="297">
        <f t="shared" si="5"/>
        <v>0</v>
      </c>
      <c r="H193" s="287"/>
      <c r="I193" s="300">
        <f t="shared" si="6"/>
        <v>0</v>
      </c>
      <c r="L193" s="304"/>
    </row>
    <row r="194" spans="1:12">
      <c r="A194" s="286" t="s">
        <v>1835</v>
      </c>
      <c r="B194" s="309" t="s">
        <v>2050</v>
      </c>
      <c r="C194" s="286" t="s">
        <v>2058</v>
      </c>
      <c r="D194" s="286" t="s">
        <v>1831</v>
      </c>
      <c r="E194" s="286">
        <v>7</v>
      </c>
      <c r="F194" s="287"/>
      <c r="G194" s="297">
        <f t="shared" si="5"/>
        <v>0</v>
      </c>
      <c r="H194" s="287"/>
      <c r="I194" s="300">
        <f t="shared" si="6"/>
        <v>0</v>
      </c>
      <c r="L194" s="304"/>
    </row>
    <row r="195" spans="1:12">
      <c r="A195" s="286" t="s">
        <v>1833</v>
      </c>
      <c r="B195" s="309" t="s">
        <v>2050</v>
      </c>
      <c r="C195" s="286" t="s">
        <v>2057</v>
      </c>
      <c r="D195" s="286" t="s">
        <v>1831</v>
      </c>
      <c r="E195" s="286">
        <v>34</v>
      </c>
      <c r="F195" s="287"/>
      <c r="G195" s="297">
        <f t="shared" si="5"/>
        <v>0</v>
      </c>
      <c r="H195" s="287"/>
      <c r="I195" s="300">
        <f t="shared" si="6"/>
        <v>0</v>
      </c>
      <c r="L195" s="304"/>
    </row>
    <row r="196" spans="1:12">
      <c r="A196" s="286" t="s">
        <v>1898</v>
      </c>
      <c r="B196" s="309" t="s">
        <v>2050</v>
      </c>
      <c r="C196" s="286" t="s">
        <v>2056</v>
      </c>
      <c r="D196" s="286" t="s">
        <v>1831</v>
      </c>
      <c r="E196" s="286">
        <v>6</v>
      </c>
      <c r="F196" s="287"/>
      <c r="G196" s="297">
        <f t="shared" si="5"/>
        <v>0</v>
      </c>
      <c r="H196" s="287"/>
      <c r="I196" s="300">
        <f t="shared" si="6"/>
        <v>0</v>
      </c>
      <c r="L196" s="304"/>
    </row>
    <row r="197" spans="1:12">
      <c r="A197" s="286" t="s">
        <v>1895</v>
      </c>
      <c r="B197" s="309" t="s">
        <v>2043</v>
      </c>
      <c r="C197" s="286" t="s">
        <v>2055</v>
      </c>
      <c r="D197" s="286" t="s">
        <v>1831</v>
      </c>
      <c r="E197" s="286">
        <v>5</v>
      </c>
      <c r="F197" s="287"/>
      <c r="G197" s="297">
        <f t="shared" si="5"/>
        <v>0</v>
      </c>
      <c r="H197" s="287"/>
      <c r="I197" s="300">
        <f t="shared" si="6"/>
        <v>0</v>
      </c>
      <c r="J197" s="288"/>
      <c r="L197" s="304"/>
    </row>
    <row r="198" spans="1:12">
      <c r="A198" s="286" t="s">
        <v>1892</v>
      </c>
      <c r="B198" s="286" t="s">
        <v>2050</v>
      </c>
      <c r="C198" s="286" t="s">
        <v>2054</v>
      </c>
      <c r="D198" s="286" t="s">
        <v>1831</v>
      </c>
      <c r="E198" s="286">
        <v>7</v>
      </c>
      <c r="F198" s="287"/>
      <c r="G198" s="297">
        <f t="shared" si="5"/>
        <v>0</v>
      </c>
      <c r="H198" s="287"/>
      <c r="I198" s="300">
        <f t="shared" si="6"/>
        <v>0</v>
      </c>
      <c r="L198" s="304"/>
    </row>
    <row r="199" spans="1:12">
      <c r="A199" s="286" t="s">
        <v>1889</v>
      </c>
      <c r="B199" s="309" t="s">
        <v>2046</v>
      </c>
      <c r="C199" s="286" t="s">
        <v>2053</v>
      </c>
      <c r="D199" s="286" t="s">
        <v>1831</v>
      </c>
      <c r="E199" s="286">
        <v>7</v>
      </c>
      <c r="F199" s="287"/>
      <c r="G199" s="297">
        <f t="shared" si="5"/>
        <v>0</v>
      </c>
      <c r="H199" s="287"/>
      <c r="I199" s="300">
        <f t="shared" si="6"/>
        <v>0</v>
      </c>
      <c r="K199" s="288"/>
    </row>
    <row r="200" spans="1:12">
      <c r="A200" s="286" t="s">
        <v>1887</v>
      </c>
      <c r="B200" s="309" t="s">
        <v>2043</v>
      </c>
      <c r="C200" s="339" t="s">
        <v>2052</v>
      </c>
      <c r="D200" s="338" t="s">
        <v>1831</v>
      </c>
      <c r="E200" s="338">
        <v>1</v>
      </c>
      <c r="F200" s="337"/>
      <c r="G200" s="297">
        <f t="shared" si="5"/>
        <v>0</v>
      </c>
      <c r="H200" s="337"/>
      <c r="I200" s="300">
        <f t="shared" si="6"/>
        <v>0</v>
      </c>
      <c r="J200" s="288"/>
      <c r="L200" s="304"/>
    </row>
    <row r="201" spans="1:12">
      <c r="A201" s="286" t="s">
        <v>1885</v>
      </c>
      <c r="B201" s="309" t="s">
        <v>2043</v>
      </c>
      <c r="C201" s="339" t="s">
        <v>2051</v>
      </c>
      <c r="D201" s="338" t="s">
        <v>1831</v>
      </c>
      <c r="E201" s="338">
        <v>4</v>
      </c>
      <c r="F201" s="337"/>
      <c r="G201" s="297">
        <f t="shared" si="5"/>
        <v>0</v>
      </c>
      <c r="H201" s="337"/>
      <c r="I201" s="300">
        <f t="shared" si="6"/>
        <v>0</v>
      </c>
      <c r="J201" s="288"/>
      <c r="L201" s="304"/>
    </row>
    <row r="202" spans="1:12">
      <c r="A202" s="286" t="s">
        <v>1883</v>
      </c>
      <c r="B202" s="286" t="s">
        <v>2050</v>
      </c>
      <c r="C202" s="286" t="s">
        <v>2049</v>
      </c>
      <c r="D202" s="286" t="s">
        <v>1831</v>
      </c>
      <c r="E202" s="286">
        <v>5</v>
      </c>
      <c r="F202" s="287"/>
      <c r="G202" s="297">
        <f t="shared" si="5"/>
        <v>0</v>
      </c>
      <c r="H202" s="287"/>
      <c r="I202" s="300">
        <f t="shared" si="6"/>
        <v>0</v>
      </c>
      <c r="L202" s="304"/>
    </row>
    <row r="203" spans="1:12">
      <c r="A203" s="286" t="s">
        <v>1881</v>
      </c>
      <c r="B203" s="309" t="s">
        <v>2048</v>
      </c>
      <c r="C203" s="286" t="s">
        <v>2047</v>
      </c>
      <c r="D203" s="286" t="s">
        <v>1831</v>
      </c>
      <c r="E203" s="286">
        <v>1</v>
      </c>
      <c r="F203" s="287"/>
      <c r="G203" s="297">
        <f t="shared" si="5"/>
        <v>0</v>
      </c>
      <c r="H203" s="287"/>
      <c r="I203" s="300">
        <f t="shared" si="6"/>
        <v>0</v>
      </c>
      <c r="J203" s="288"/>
      <c r="L203" s="304"/>
    </row>
    <row r="204" spans="1:12">
      <c r="A204" s="286" t="s">
        <v>1879</v>
      </c>
      <c r="B204" s="309" t="s">
        <v>2046</v>
      </c>
      <c r="C204" s="286" t="s">
        <v>2045</v>
      </c>
      <c r="D204" s="286" t="s">
        <v>1831</v>
      </c>
      <c r="E204" s="286">
        <v>87</v>
      </c>
      <c r="F204" s="287"/>
      <c r="G204" s="297"/>
      <c r="H204" s="287"/>
      <c r="I204" s="300">
        <f t="shared" si="6"/>
        <v>0</v>
      </c>
      <c r="L204" s="304"/>
    </row>
    <row r="205" spans="1:12">
      <c r="A205" s="286" t="s">
        <v>1876</v>
      </c>
      <c r="B205" s="309" t="s">
        <v>2043</v>
      </c>
      <c r="C205" s="339" t="s">
        <v>2042</v>
      </c>
      <c r="D205" s="338" t="s">
        <v>1831</v>
      </c>
      <c r="E205" s="338">
        <v>7</v>
      </c>
      <c r="F205" s="337"/>
      <c r="G205" s="297">
        <f>E205*F205</f>
        <v>0</v>
      </c>
      <c r="H205" s="337"/>
      <c r="I205" s="300">
        <f t="shared" si="6"/>
        <v>0</v>
      </c>
      <c r="J205" s="288"/>
      <c r="L205" s="304"/>
    </row>
    <row r="206" spans="1:12">
      <c r="B206" s="309"/>
      <c r="F206" s="287"/>
      <c r="G206" s="297"/>
      <c r="H206" s="287"/>
      <c r="I206" s="300"/>
      <c r="L206" s="304"/>
    </row>
    <row r="207" spans="1:12">
      <c r="C207" s="286" t="s">
        <v>1984</v>
      </c>
      <c r="F207" s="287"/>
      <c r="G207" s="297">
        <f>SUM(G186:G206)</f>
        <v>0</v>
      </c>
      <c r="H207" s="288"/>
      <c r="I207" s="297">
        <f>SUM(I186:I206)</f>
        <v>0</v>
      </c>
      <c r="J207" s="288"/>
      <c r="L207" s="304"/>
    </row>
    <row r="208" spans="1:12">
      <c r="C208" s="286" t="s">
        <v>2041</v>
      </c>
      <c r="D208" s="286" t="s">
        <v>1357</v>
      </c>
      <c r="E208" s="286">
        <v>5</v>
      </c>
      <c r="F208" s="288"/>
      <c r="G208" s="287">
        <f>(G186+G188+G190)*0.05</f>
        <v>0</v>
      </c>
      <c r="H208" s="287"/>
      <c r="I208" s="287"/>
      <c r="L208" s="304"/>
    </row>
    <row r="209" spans="1:12">
      <c r="C209" s="286" t="s">
        <v>2040</v>
      </c>
      <c r="D209" s="286" t="s">
        <v>1357</v>
      </c>
      <c r="E209" s="286">
        <v>3</v>
      </c>
      <c r="F209" s="288"/>
      <c r="G209" s="287">
        <f>(G207)*0.03</f>
        <v>0</v>
      </c>
      <c r="H209" s="287"/>
      <c r="I209" s="287"/>
      <c r="L209" s="304"/>
    </row>
    <row r="210" spans="1:12">
      <c r="C210" s="286" t="s">
        <v>2039</v>
      </c>
      <c r="D210" s="286" t="s">
        <v>1357</v>
      </c>
      <c r="E210" s="286">
        <v>2</v>
      </c>
      <c r="F210" s="288"/>
      <c r="G210" s="287"/>
      <c r="H210" s="287"/>
      <c r="I210" s="287">
        <f>(I207)*0.02</f>
        <v>0</v>
      </c>
      <c r="K210" s="288"/>
      <c r="L210" s="304"/>
    </row>
    <row r="211" spans="1:12">
      <c r="C211" s="286" t="s">
        <v>2038</v>
      </c>
      <c r="F211" s="291"/>
      <c r="G211" s="297">
        <f>G207+G208+G209</f>
        <v>0</v>
      </c>
      <c r="H211" s="287"/>
      <c r="I211" s="297">
        <f>I207+I210</f>
        <v>0</v>
      </c>
      <c r="J211" s="288"/>
      <c r="K211" s="288"/>
      <c r="L211" s="304"/>
    </row>
    <row r="212" spans="1:12">
      <c r="C212" s="290" t="s">
        <v>2037</v>
      </c>
      <c r="F212" s="291"/>
      <c r="G212" s="287"/>
      <c r="H212" s="298">
        <f>G211+I211</f>
        <v>0</v>
      </c>
      <c r="I212" s="288"/>
      <c r="J212" s="288"/>
      <c r="L212" s="304"/>
    </row>
    <row r="213" spans="1:12">
      <c r="F213" s="291"/>
      <c r="G213" s="291"/>
      <c r="H213" s="298"/>
      <c r="I213" s="291"/>
    </row>
    <row r="214" spans="1:12">
      <c r="F214" s="291"/>
      <c r="G214" s="291"/>
      <c r="H214" s="298"/>
      <c r="I214" s="291"/>
    </row>
    <row r="215" spans="1:12">
      <c r="F215" s="291"/>
      <c r="G215" s="291"/>
      <c r="H215" s="298"/>
      <c r="I215" s="291"/>
    </row>
    <row r="216" spans="1:12">
      <c r="F216" s="291"/>
      <c r="G216" s="291"/>
      <c r="H216" s="298"/>
      <c r="I216" s="291"/>
    </row>
    <row r="217" spans="1:12">
      <c r="I217" s="286" t="s">
        <v>2016</v>
      </c>
    </row>
    <row r="218" spans="1:12">
      <c r="A218" s="286" t="s">
        <v>1854</v>
      </c>
      <c r="B218" s="286" t="s">
        <v>1853</v>
      </c>
      <c r="C218" s="286" t="s">
        <v>1852</v>
      </c>
      <c r="D218" s="286" t="s">
        <v>1851</v>
      </c>
      <c r="E218" s="286" t="s">
        <v>1850</v>
      </c>
      <c r="F218" s="286" t="s">
        <v>1370</v>
      </c>
      <c r="G218" s="286" t="s">
        <v>1370</v>
      </c>
      <c r="H218" s="286" t="s">
        <v>1371</v>
      </c>
      <c r="I218" s="286" t="s">
        <v>1849</v>
      </c>
    </row>
    <row r="219" spans="1:12">
      <c r="F219" s="286" t="s">
        <v>1848</v>
      </c>
      <c r="G219" s="286" t="s">
        <v>1847</v>
      </c>
      <c r="H219" s="286" t="s">
        <v>1848</v>
      </c>
      <c r="I219" s="286" t="s">
        <v>1847</v>
      </c>
    </row>
    <row r="220" spans="1:12">
      <c r="C220" s="290" t="s">
        <v>2036</v>
      </c>
    </row>
    <row r="221" spans="1:12">
      <c r="C221" s="290"/>
    </row>
    <row r="222" spans="1:12">
      <c r="A222" s="286" t="s">
        <v>1845</v>
      </c>
      <c r="C222" s="290" t="s">
        <v>2035</v>
      </c>
      <c r="F222" s="307"/>
      <c r="G222" s="297"/>
    </row>
    <row r="223" spans="1:12">
      <c r="C223" s="295" t="s">
        <v>2034</v>
      </c>
      <c r="D223" s="286" t="s">
        <v>1831</v>
      </c>
      <c r="E223" s="286">
        <v>1</v>
      </c>
      <c r="F223" s="287"/>
      <c r="G223" s="297">
        <f>E223*F223</f>
        <v>0</v>
      </c>
      <c r="H223" s="287"/>
      <c r="I223" s="300">
        <f>E223*H223</f>
        <v>0</v>
      </c>
    </row>
    <row r="224" spans="1:12">
      <c r="C224" s="295" t="s">
        <v>2033</v>
      </c>
      <c r="D224" s="295"/>
      <c r="E224" s="295"/>
      <c r="F224" s="307"/>
      <c r="G224" s="297"/>
    </row>
    <row r="225" spans="2:9">
      <c r="B225" s="309"/>
      <c r="C225" s="295" t="s">
        <v>2032</v>
      </c>
      <c r="F225" s="295"/>
      <c r="G225" s="295"/>
      <c r="H225" s="295"/>
    </row>
    <row r="226" spans="2:9">
      <c r="C226" s="295" t="s">
        <v>2031</v>
      </c>
      <c r="F226" s="307"/>
      <c r="G226" s="297"/>
    </row>
    <row r="227" spans="2:9">
      <c r="B227" s="309"/>
      <c r="C227" s="295" t="s">
        <v>2030</v>
      </c>
    </row>
    <row r="228" spans="2:9">
      <c r="C228" s="295" t="s">
        <v>2003</v>
      </c>
      <c r="F228" s="307"/>
      <c r="G228" s="297"/>
    </row>
    <row r="229" spans="2:9">
      <c r="B229" s="309"/>
      <c r="C229" s="295" t="s">
        <v>2029</v>
      </c>
      <c r="D229" s="286" t="s">
        <v>1831</v>
      </c>
      <c r="E229" s="286">
        <v>1</v>
      </c>
      <c r="F229" s="287"/>
      <c r="G229" s="297">
        <f t="shared" ref="G229:G252" si="7">E229*F229</f>
        <v>0</v>
      </c>
      <c r="H229" s="287"/>
      <c r="I229" s="300">
        <f t="shared" ref="I229:I252" si="8">E229*H229</f>
        <v>0</v>
      </c>
    </row>
    <row r="230" spans="2:9">
      <c r="C230" s="295" t="s">
        <v>2028</v>
      </c>
      <c r="D230" s="286" t="s">
        <v>1831</v>
      </c>
      <c r="E230" s="286">
        <v>1</v>
      </c>
      <c r="F230" s="287"/>
      <c r="G230" s="297">
        <f t="shared" si="7"/>
        <v>0</v>
      </c>
      <c r="H230" s="287"/>
      <c r="I230" s="300">
        <f t="shared" si="8"/>
        <v>0</v>
      </c>
    </row>
    <row r="231" spans="2:9">
      <c r="B231" s="309"/>
      <c r="C231" s="295" t="s">
        <v>2027</v>
      </c>
      <c r="D231" s="286" t="s">
        <v>1831</v>
      </c>
      <c r="E231" s="286">
        <v>1</v>
      </c>
      <c r="F231" s="287"/>
      <c r="G231" s="297">
        <f t="shared" si="7"/>
        <v>0</v>
      </c>
      <c r="H231" s="287"/>
      <c r="I231" s="300">
        <f t="shared" si="8"/>
        <v>0</v>
      </c>
    </row>
    <row r="232" spans="2:9">
      <c r="C232" s="295" t="s">
        <v>2026</v>
      </c>
      <c r="D232" s="286" t="s">
        <v>1831</v>
      </c>
      <c r="E232" s="286">
        <v>1</v>
      </c>
      <c r="F232" s="287"/>
      <c r="G232" s="297">
        <f t="shared" si="7"/>
        <v>0</v>
      </c>
      <c r="H232" s="287"/>
      <c r="I232" s="300">
        <f t="shared" si="8"/>
        <v>0</v>
      </c>
    </row>
    <row r="233" spans="2:9">
      <c r="C233" s="295" t="s">
        <v>2025</v>
      </c>
      <c r="D233" s="286" t="s">
        <v>1831</v>
      </c>
      <c r="E233" s="286">
        <v>1</v>
      </c>
      <c r="F233" s="287"/>
      <c r="G233" s="297">
        <f t="shared" si="7"/>
        <v>0</v>
      </c>
      <c r="H233" s="287"/>
      <c r="I233" s="300">
        <f t="shared" si="8"/>
        <v>0</v>
      </c>
    </row>
    <row r="234" spans="2:9">
      <c r="C234" s="295" t="s">
        <v>2024</v>
      </c>
      <c r="D234" s="286" t="s">
        <v>1831</v>
      </c>
      <c r="E234" s="286">
        <v>10</v>
      </c>
      <c r="F234" s="287"/>
      <c r="G234" s="297">
        <f t="shared" si="7"/>
        <v>0</v>
      </c>
      <c r="H234" s="287"/>
      <c r="I234" s="300">
        <f t="shared" si="8"/>
        <v>0</v>
      </c>
    </row>
    <row r="235" spans="2:9">
      <c r="C235" s="295" t="s">
        <v>2023</v>
      </c>
      <c r="D235" s="286" t="s">
        <v>1831</v>
      </c>
      <c r="E235" s="286">
        <v>1</v>
      </c>
      <c r="F235" s="287"/>
      <c r="G235" s="297">
        <f t="shared" si="7"/>
        <v>0</v>
      </c>
      <c r="H235" s="287"/>
      <c r="I235" s="300">
        <f t="shared" si="8"/>
        <v>0</v>
      </c>
    </row>
    <row r="236" spans="2:9">
      <c r="C236" s="295" t="s">
        <v>2022</v>
      </c>
      <c r="D236" s="286" t="s">
        <v>1831</v>
      </c>
      <c r="E236" s="286">
        <v>6</v>
      </c>
      <c r="F236" s="287"/>
      <c r="G236" s="297">
        <f t="shared" si="7"/>
        <v>0</v>
      </c>
      <c r="H236" s="287"/>
      <c r="I236" s="300">
        <f t="shared" si="8"/>
        <v>0</v>
      </c>
    </row>
    <row r="237" spans="2:9">
      <c r="C237" s="295" t="s">
        <v>2021</v>
      </c>
      <c r="D237" s="286" t="s">
        <v>1831</v>
      </c>
      <c r="E237" s="286">
        <v>8</v>
      </c>
      <c r="F237" s="287"/>
      <c r="G237" s="297">
        <f t="shared" si="7"/>
        <v>0</v>
      </c>
      <c r="H237" s="287"/>
      <c r="I237" s="300">
        <f t="shared" si="8"/>
        <v>0</v>
      </c>
    </row>
    <row r="238" spans="2:9">
      <c r="C238" s="295" t="s">
        <v>2020</v>
      </c>
      <c r="D238" s="286" t="s">
        <v>1831</v>
      </c>
      <c r="E238" s="286">
        <v>3</v>
      </c>
      <c r="F238" s="287"/>
      <c r="G238" s="297">
        <f t="shared" si="7"/>
        <v>0</v>
      </c>
      <c r="H238" s="287"/>
      <c r="I238" s="300">
        <f t="shared" si="8"/>
        <v>0</v>
      </c>
    </row>
    <row r="239" spans="2:9">
      <c r="C239" s="295" t="s">
        <v>2019</v>
      </c>
      <c r="D239" s="286" t="s">
        <v>1831</v>
      </c>
      <c r="E239" s="286">
        <v>1</v>
      </c>
      <c r="F239" s="287"/>
      <c r="G239" s="297">
        <f t="shared" si="7"/>
        <v>0</v>
      </c>
      <c r="H239" s="287"/>
      <c r="I239" s="300">
        <f t="shared" si="8"/>
        <v>0</v>
      </c>
    </row>
    <row r="240" spans="2:9">
      <c r="C240" s="295" t="s">
        <v>2018</v>
      </c>
      <c r="D240" s="286" t="s">
        <v>1831</v>
      </c>
      <c r="E240" s="286">
        <v>1</v>
      </c>
      <c r="F240" s="287"/>
      <c r="G240" s="297">
        <f t="shared" si="7"/>
        <v>0</v>
      </c>
      <c r="H240" s="287"/>
      <c r="I240" s="300">
        <f t="shared" si="8"/>
        <v>0</v>
      </c>
    </row>
    <row r="241" spans="1:9">
      <c r="C241" s="295" t="s">
        <v>1997</v>
      </c>
      <c r="D241" s="286" t="s">
        <v>1831</v>
      </c>
      <c r="E241" s="286">
        <v>20</v>
      </c>
      <c r="F241" s="287"/>
      <c r="G241" s="297">
        <f t="shared" si="7"/>
        <v>0</v>
      </c>
      <c r="H241" s="287"/>
      <c r="I241" s="300">
        <f t="shared" si="8"/>
        <v>0</v>
      </c>
    </row>
    <row r="242" spans="1:9">
      <c r="C242" s="295" t="s">
        <v>1996</v>
      </c>
      <c r="D242" s="286" t="s">
        <v>1831</v>
      </c>
      <c r="E242" s="286">
        <v>2</v>
      </c>
      <c r="F242" s="287"/>
      <c r="G242" s="297">
        <f t="shared" si="7"/>
        <v>0</v>
      </c>
      <c r="H242" s="287"/>
      <c r="I242" s="300">
        <f t="shared" si="8"/>
        <v>0</v>
      </c>
    </row>
    <row r="243" spans="1:9">
      <c r="C243" s="295" t="s">
        <v>2017</v>
      </c>
      <c r="D243" s="286" t="s">
        <v>1831</v>
      </c>
      <c r="E243" s="286">
        <v>4</v>
      </c>
      <c r="F243" s="287"/>
      <c r="G243" s="297">
        <f t="shared" si="7"/>
        <v>0</v>
      </c>
      <c r="H243" s="287"/>
      <c r="I243" s="300">
        <f t="shared" si="8"/>
        <v>0</v>
      </c>
    </row>
    <row r="244" spans="1:9">
      <c r="B244" s="309"/>
      <c r="C244" s="295" t="s">
        <v>2015</v>
      </c>
      <c r="D244" s="286" t="s">
        <v>1831</v>
      </c>
      <c r="E244" s="286">
        <v>1</v>
      </c>
      <c r="F244" s="287"/>
      <c r="G244" s="297">
        <f t="shared" si="7"/>
        <v>0</v>
      </c>
      <c r="H244" s="287"/>
      <c r="I244" s="300">
        <f t="shared" si="8"/>
        <v>0</v>
      </c>
    </row>
    <row r="245" spans="1:9">
      <c r="C245" s="295" t="s">
        <v>2014</v>
      </c>
      <c r="D245" s="286" t="s">
        <v>1831</v>
      </c>
      <c r="E245" s="286">
        <v>1</v>
      </c>
      <c r="F245" s="287"/>
      <c r="G245" s="297">
        <f t="shared" si="7"/>
        <v>0</v>
      </c>
      <c r="H245" s="287"/>
      <c r="I245" s="300">
        <f t="shared" si="8"/>
        <v>0</v>
      </c>
    </row>
    <row r="246" spans="1:9">
      <c r="C246" s="295" t="s">
        <v>2013</v>
      </c>
      <c r="D246" s="286" t="s">
        <v>1831</v>
      </c>
      <c r="E246" s="286">
        <v>3</v>
      </c>
      <c r="F246" s="287"/>
      <c r="G246" s="297">
        <f t="shared" si="7"/>
        <v>0</v>
      </c>
      <c r="H246" s="287"/>
      <c r="I246" s="300">
        <f t="shared" si="8"/>
        <v>0</v>
      </c>
    </row>
    <row r="247" spans="1:9">
      <c r="C247" s="295" t="s">
        <v>1991</v>
      </c>
      <c r="D247" s="286" t="s">
        <v>1831</v>
      </c>
      <c r="E247" s="286">
        <v>15</v>
      </c>
      <c r="F247" s="287"/>
      <c r="G247" s="297">
        <f t="shared" si="7"/>
        <v>0</v>
      </c>
      <c r="H247" s="287"/>
      <c r="I247" s="300">
        <f t="shared" si="8"/>
        <v>0</v>
      </c>
    </row>
    <row r="248" spans="1:9">
      <c r="C248" s="295" t="s">
        <v>2012</v>
      </c>
      <c r="D248" s="286" t="s">
        <v>1831</v>
      </c>
      <c r="E248" s="286">
        <v>6</v>
      </c>
      <c r="F248" s="287"/>
      <c r="G248" s="297">
        <f t="shared" si="7"/>
        <v>0</v>
      </c>
      <c r="H248" s="287"/>
      <c r="I248" s="300">
        <f t="shared" si="8"/>
        <v>0</v>
      </c>
    </row>
    <row r="249" spans="1:9">
      <c r="C249" s="295" t="s">
        <v>2011</v>
      </c>
      <c r="D249" s="286" t="s">
        <v>1831</v>
      </c>
      <c r="E249" s="286">
        <v>3</v>
      </c>
      <c r="F249" s="287"/>
      <c r="G249" s="297">
        <f t="shared" si="7"/>
        <v>0</v>
      </c>
      <c r="H249" s="287"/>
      <c r="I249" s="300">
        <f t="shared" si="8"/>
        <v>0</v>
      </c>
    </row>
    <row r="250" spans="1:9">
      <c r="C250" s="295" t="s">
        <v>2010</v>
      </c>
      <c r="D250" s="286" t="s">
        <v>1831</v>
      </c>
      <c r="E250" s="286">
        <v>3</v>
      </c>
      <c r="F250" s="287"/>
      <c r="G250" s="297">
        <f t="shared" si="7"/>
        <v>0</v>
      </c>
      <c r="H250" s="287"/>
      <c r="I250" s="300">
        <f t="shared" si="8"/>
        <v>0</v>
      </c>
    </row>
    <row r="251" spans="1:9">
      <c r="C251" s="295" t="s">
        <v>2009</v>
      </c>
      <c r="D251" s="286" t="s">
        <v>1831</v>
      </c>
      <c r="E251" s="286">
        <v>2</v>
      </c>
      <c r="F251" s="287"/>
      <c r="G251" s="297">
        <f t="shared" si="7"/>
        <v>0</v>
      </c>
      <c r="H251" s="287"/>
      <c r="I251" s="300">
        <f t="shared" si="8"/>
        <v>0</v>
      </c>
    </row>
    <row r="252" spans="1:9">
      <c r="C252" s="295" t="s">
        <v>1986</v>
      </c>
      <c r="D252" s="286" t="s">
        <v>1831</v>
      </c>
      <c r="E252" s="286">
        <v>1</v>
      </c>
      <c r="F252" s="287"/>
      <c r="G252" s="297">
        <f t="shared" si="7"/>
        <v>0</v>
      </c>
      <c r="H252" s="287"/>
      <c r="I252" s="300">
        <f t="shared" si="8"/>
        <v>0</v>
      </c>
    </row>
    <row r="253" spans="1:9">
      <c r="I253" s="286" t="s">
        <v>1988</v>
      </c>
    </row>
    <row r="254" spans="1:9">
      <c r="A254" s="286" t="s">
        <v>1854</v>
      </c>
      <c r="B254" s="286" t="s">
        <v>1853</v>
      </c>
      <c r="C254" s="286" t="s">
        <v>1852</v>
      </c>
      <c r="D254" s="286" t="s">
        <v>1851</v>
      </c>
      <c r="E254" s="286" t="s">
        <v>1850</v>
      </c>
      <c r="F254" s="286" t="s">
        <v>1370</v>
      </c>
      <c r="G254" s="286" t="s">
        <v>1370</v>
      </c>
      <c r="H254" s="286" t="s">
        <v>1371</v>
      </c>
      <c r="I254" s="286" t="s">
        <v>1849</v>
      </c>
    </row>
    <row r="255" spans="1:9">
      <c r="F255" s="286" t="s">
        <v>1848</v>
      </c>
      <c r="G255" s="286" t="s">
        <v>1847</v>
      </c>
      <c r="H255" s="286" t="s">
        <v>1848</v>
      </c>
      <c r="I255" s="286" t="s">
        <v>1847</v>
      </c>
    </row>
    <row r="256" spans="1:9">
      <c r="C256" s="295" t="s">
        <v>1985</v>
      </c>
      <c r="D256" s="286" t="s">
        <v>1831</v>
      </c>
      <c r="E256" s="286">
        <v>1</v>
      </c>
      <c r="F256" s="287"/>
      <c r="G256" s="297"/>
      <c r="H256" s="287"/>
      <c r="I256" s="300">
        <f>E256*H256</f>
        <v>0</v>
      </c>
    </row>
    <row r="257" spans="1:10">
      <c r="C257" s="286" t="s">
        <v>1984</v>
      </c>
      <c r="F257" s="287"/>
      <c r="G257" s="297">
        <f>SUM(G223:G256)</f>
        <v>0</v>
      </c>
      <c r="H257" s="288"/>
      <c r="I257" s="297">
        <f>SUM(I223:I256)</f>
        <v>0</v>
      </c>
      <c r="J257" s="288"/>
    </row>
    <row r="258" spans="1:10">
      <c r="C258" s="290" t="s">
        <v>2008</v>
      </c>
      <c r="F258" s="291"/>
      <c r="G258" s="287"/>
      <c r="H258" s="298">
        <f>G257+I257</f>
        <v>0</v>
      </c>
    </row>
    <row r="260" spans="1:10">
      <c r="A260" s="286" t="s">
        <v>1843</v>
      </c>
      <c r="C260" s="303" t="s">
        <v>2007</v>
      </c>
      <c r="F260" s="307"/>
      <c r="G260" s="297"/>
    </row>
    <row r="261" spans="1:10">
      <c r="C261" s="295" t="s">
        <v>2006</v>
      </c>
      <c r="D261" s="286" t="s">
        <v>1831</v>
      </c>
      <c r="E261" s="286">
        <v>1</v>
      </c>
      <c r="F261" s="287"/>
      <c r="G261" s="297">
        <f>E261*F261</f>
        <v>0</v>
      </c>
      <c r="H261" s="287"/>
      <c r="I261" s="300">
        <f>E261*H261</f>
        <v>0</v>
      </c>
    </row>
    <row r="262" spans="1:10">
      <c r="C262" s="295" t="s">
        <v>2005</v>
      </c>
      <c r="F262" s="307"/>
      <c r="G262" s="297"/>
    </row>
    <row r="263" spans="1:10">
      <c r="C263" s="295" t="s">
        <v>2004</v>
      </c>
      <c r="F263" s="307"/>
      <c r="G263" s="297"/>
    </row>
    <row r="264" spans="1:10">
      <c r="C264" s="295" t="s">
        <v>2003</v>
      </c>
      <c r="F264" s="307"/>
      <c r="G264" s="297"/>
    </row>
    <row r="265" spans="1:10">
      <c r="C265" s="295" t="s">
        <v>2002</v>
      </c>
      <c r="D265" s="286" t="s">
        <v>1831</v>
      </c>
      <c r="E265" s="286">
        <v>1</v>
      </c>
      <c r="F265" s="287"/>
      <c r="G265" s="297">
        <f t="shared" ref="G265:G280" si="9">E265*F265</f>
        <v>0</v>
      </c>
      <c r="H265" s="287"/>
      <c r="I265" s="300">
        <f t="shared" ref="I265:I281" si="10">E265*H265</f>
        <v>0</v>
      </c>
    </row>
    <row r="266" spans="1:10">
      <c r="C266" s="295" t="s">
        <v>2001</v>
      </c>
      <c r="D266" s="286" t="s">
        <v>1831</v>
      </c>
      <c r="E266" s="286">
        <v>1</v>
      </c>
      <c r="F266" s="287"/>
      <c r="G266" s="297">
        <f t="shared" si="9"/>
        <v>0</v>
      </c>
      <c r="H266" s="287"/>
      <c r="I266" s="300">
        <f t="shared" si="10"/>
        <v>0</v>
      </c>
    </row>
    <row r="267" spans="1:10">
      <c r="C267" s="295" t="s">
        <v>2000</v>
      </c>
      <c r="D267" s="286" t="s">
        <v>1831</v>
      </c>
      <c r="E267" s="286">
        <v>1</v>
      </c>
      <c r="F267" s="287"/>
      <c r="G267" s="297">
        <f t="shared" si="9"/>
        <v>0</v>
      </c>
      <c r="H267" s="287"/>
      <c r="I267" s="300">
        <f t="shared" si="10"/>
        <v>0</v>
      </c>
    </row>
    <row r="268" spans="1:10">
      <c r="C268" s="295" t="s">
        <v>1999</v>
      </c>
      <c r="D268" s="286" t="s">
        <v>1831</v>
      </c>
      <c r="E268" s="286">
        <v>1</v>
      </c>
      <c r="F268" s="287"/>
      <c r="G268" s="297">
        <f t="shared" si="9"/>
        <v>0</v>
      </c>
      <c r="H268" s="287"/>
      <c r="I268" s="300">
        <f t="shared" si="10"/>
        <v>0</v>
      </c>
    </row>
    <row r="269" spans="1:10">
      <c r="C269" s="295" t="s">
        <v>1998</v>
      </c>
      <c r="D269" s="286" t="s">
        <v>1831</v>
      </c>
      <c r="E269" s="286">
        <v>3</v>
      </c>
      <c r="F269" s="287"/>
      <c r="G269" s="297">
        <f t="shared" si="9"/>
        <v>0</v>
      </c>
      <c r="H269" s="287"/>
      <c r="I269" s="300">
        <f t="shared" si="10"/>
        <v>0</v>
      </c>
    </row>
    <row r="270" spans="1:10">
      <c r="C270" s="295" t="s">
        <v>1997</v>
      </c>
      <c r="D270" s="286" t="s">
        <v>1831</v>
      </c>
      <c r="E270" s="286">
        <v>5</v>
      </c>
      <c r="F270" s="287"/>
      <c r="G270" s="297">
        <f t="shared" si="9"/>
        <v>0</v>
      </c>
      <c r="H270" s="287"/>
      <c r="I270" s="300">
        <f t="shared" si="10"/>
        <v>0</v>
      </c>
    </row>
    <row r="271" spans="1:10">
      <c r="C271" s="295" t="s">
        <v>1996</v>
      </c>
      <c r="D271" s="286" t="s">
        <v>1831</v>
      </c>
      <c r="E271" s="286">
        <v>2</v>
      </c>
      <c r="F271" s="287"/>
      <c r="G271" s="297">
        <f t="shared" si="9"/>
        <v>0</v>
      </c>
      <c r="H271" s="287"/>
      <c r="I271" s="300">
        <f t="shared" si="10"/>
        <v>0</v>
      </c>
    </row>
    <row r="272" spans="1:10">
      <c r="C272" s="295" t="s">
        <v>1995</v>
      </c>
      <c r="D272" s="286" t="s">
        <v>1831</v>
      </c>
      <c r="E272" s="286">
        <v>8</v>
      </c>
      <c r="F272" s="287"/>
      <c r="G272" s="297">
        <f t="shared" si="9"/>
        <v>0</v>
      </c>
      <c r="H272" s="287"/>
      <c r="I272" s="300">
        <f t="shared" si="10"/>
        <v>0</v>
      </c>
    </row>
    <row r="273" spans="3:10">
      <c r="C273" s="295" t="s">
        <v>1994</v>
      </c>
      <c r="D273" s="286" t="s">
        <v>1831</v>
      </c>
      <c r="E273" s="286">
        <v>9</v>
      </c>
      <c r="F273" s="287"/>
      <c r="G273" s="297">
        <f t="shared" si="9"/>
        <v>0</v>
      </c>
      <c r="H273" s="287"/>
      <c r="I273" s="300">
        <f t="shared" si="10"/>
        <v>0</v>
      </c>
    </row>
    <row r="274" spans="3:10">
      <c r="C274" s="295" t="s">
        <v>1993</v>
      </c>
      <c r="D274" s="286" t="s">
        <v>1831</v>
      </c>
      <c r="E274" s="286">
        <v>6</v>
      </c>
      <c r="F274" s="287"/>
      <c r="G274" s="297">
        <f t="shared" si="9"/>
        <v>0</v>
      </c>
      <c r="H274" s="287"/>
      <c r="I274" s="300">
        <f t="shared" si="10"/>
        <v>0</v>
      </c>
    </row>
    <row r="275" spans="3:10">
      <c r="C275" s="295" t="s">
        <v>1992</v>
      </c>
      <c r="D275" s="286" t="s">
        <v>1831</v>
      </c>
      <c r="E275" s="286">
        <v>1</v>
      </c>
      <c r="F275" s="287"/>
      <c r="G275" s="297">
        <f t="shared" si="9"/>
        <v>0</v>
      </c>
      <c r="H275" s="287"/>
      <c r="I275" s="300">
        <f t="shared" si="10"/>
        <v>0</v>
      </c>
    </row>
    <row r="276" spans="3:10">
      <c r="C276" s="295" t="s">
        <v>1991</v>
      </c>
      <c r="D276" s="286" t="s">
        <v>1831</v>
      </c>
      <c r="E276" s="286">
        <v>9</v>
      </c>
      <c r="F276" s="287"/>
      <c r="G276" s="297">
        <f t="shared" si="9"/>
        <v>0</v>
      </c>
      <c r="H276" s="287"/>
      <c r="I276" s="300">
        <f t="shared" si="10"/>
        <v>0</v>
      </c>
    </row>
    <row r="277" spans="3:10">
      <c r="C277" s="295" t="s">
        <v>1990</v>
      </c>
      <c r="D277" s="286" t="s">
        <v>1831</v>
      </c>
      <c r="E277" s="286">
        <v>6</v>
      </c>
      <c r="F277" s="287"/>
      <c r="G277" s="297">
        <f t="shared" si="9"/>
        <v>0</v>
      </c>
      <c r="H277" s="287"/>
      <c r="I277" s="300">
        <f t="shared" si="10"/>
        <v>0</v>
      </c>
    </row>
    <row r="278" spans="3:10">
      <c r="C278" s="295" t="s">
        <v>1989</v>
      </c>
      <c r="D278" s="286" t="s">
        <v>1831</v>
      </c>
      <c r="E278" s="286">
        <v>5</v>
      </c>
      <c r="F278" s="287"/>
      <c r="G278" s="297">
        <f t="shared" si="9"/>
        <v>0</v>
      </c>
      <c r="H278" s="287"/>
      <c r="I278" s="300">
        <f t="shared" si="10"/>
        <v>0</v>
      </c>
    </row>
    <row r="279" spans="3:10">
      <c r="C279" s="295" t="s">
        <v>1987</v>
      </c>
      <c r="D279" s="286" t="s">
        <v>1831</v>
      </c>
      <c r="E279" s="286">
        <v>3</v>
      </c>
      <c r="F279" s="287"/>
      <c r="G279" s="297">
        <f t="shared" si="9"/>
        <v>0</v>
      </c>
      <c r="H279" s="287"/>
      <c r="I279" s="300">
        <f t="shared" si="10"/>
        <v>0</v>
      </c>
    </row>
    <row r="280" spans="3:10">
      <c r="C280" s="295" t="s">
        <v>1986</v>
      </c>
      <c r="D280" s="286" t="s">
        <v>1831</v>
      </c>
      <c r="E280" s="286">
        <v>1</v>
      </c>
      <c r="F280" s="287"/>
      <c r="G280" s="297">
        <f t="shared" si="9"/>
        <v>0</v>
      </c>
      <c r="H280" s="287"/>
      <c r="I280" s="300">
        <f t="shared" si="10"/>
        <v>0</v>
      </c>
    </row>
    <row r="281" spans="3:10">
      <c r="C281" s="295" t="s">
        <v>1985</v>
      </c>
      <c r="D281" s="286" t="s">
        <v>1831</v>
      </c>
      <c r="E281" s="286">
        <v>1</v>
      </c>
      <c r="F281" s="287"/>
      <c r="G281" s="297"/>
      <c r="H281" s="287"/>
      <c r="I281" s="300">
        <f t="shared" si="10"/>
        <v>0</v>
      </c>
    </row>
    <row r="282" spans="3:10">
      <c r="C282" s="286" t="s">
        <v>1984</v>
      </c>
      <c r="F282" s="287"/>
      <c r="G282" s="297">
        <f>SUM(G261:G281)</f>
        <v>0</v>
      </c>
      <c r="H282" s="288"/>
      <c r="I282" s="297">
        <f>SUM(I261:I281)</f>
        <v>0</v>
      </c>
      <c r="J282" s="288"/>
    </row>
    <row r="283" spans="3:10">
      <c r="C283" s="303" t="s">
        <v>1983</v>
      </c>
      <c r="F283" s="307"/>
      <c r="G283" s="307"/>
      <c r="H283" s="298">
        <f>G282+I282</f>
        <v>0</v>
      </c>
    </row>
    <row r="284" spans="3:10">
      <c r="C284" s="295"/>
      <c r="F284" s="307"/>
      <c r="G284" s="297"/>
    </row>
    <row r="285" spans="3:10">
      <c r="C285" s="286" t="s">
        <v>1982</v>
      </c>
      <c r="F285" s="307">
        <f>H258+H283</f>
        <v>0</v>
      </c>
    </row>
    <row r="286" spans="3:10">
      <c r="C286" s="286" t="s">
        <v>1981</v>
      </c>
      <c r="D286" s="286" t="s">
        <v>1357</v>
      </c>
      <c r="E286" s="286">
        <v>4</v>
      </c>
      <c r="F286" s="307">
        <f>(F285)*0.04</f>
        <v>0</v>
      </c>
    </row>
    <row r="287" spans="3:10">
      <c r="C287" s="303" t="s">
        <v>1980</v>
      </c>
      <c r="F287" s="336">
        <f>F285+F286</f>
        <v>0</v>
      </c>
    </row>
    <row r="288" spans="3:10">
      <c r="C288" s="290"/>
      <c r="J288" s="287"/>
    </row>
    <row r="289" spans="1:11">
      <c r="I289" s="286" t="s">
        <v>1945</v>
      </c>
    </row>
    <row r="290" spans="1:11">
      <c r="A290" s="286" t="s">
        <v>1854</v>
      </c>
      <c r="B290" s="286" t="s">
        <v>1853</v>
      </c>
      <c r="C290" s="286" t="s">
        <v>1852</v>
      </c>
      <c r="D290" s="286" t="s">
        <v>1851</v>
      </c>
      <c r="E290" s="286" t="s">
        <v>1850</v>
      </c>
      <c r="F290" s="286" t="s">
        <v>1370</v>
      </c>
      <c r="G290" s="286" t="s">
        <v>1370</v>
      </c>
      <c r="H290" s="286" t="s">
        <v>1371</v>
      </c>
      <c r="I290" s="286" t="s">
        <v>1849</v>
      </c>
    </row>
    <row r="291" spans="1:11">
      <c r="F291" s="286" t="s">
        <v>1848</v>
      </c>
      <c r="G291" s="286" t="s">
        <v>1847</v>
      </c>
      <c r="H291" s="286" t="s">
        <v>1848</v>
      </c>
      <c r="I291" s="286" t="s">
        <v>1847</v>
      </c>
    </row>
    <row r="292" spans="1:11">
      <c r="C292" s="335" t="s">
        <v>1979</v>
      </c>
      <c r="J292" s="295"/>
    </row>
    <row r="293" spans="1:11">
      <c r="C293" s="290" t="s">
        <v>1978</v>
      </c>
      <c r="D293" s="299"/>
      <c r="E293" s="299"/>
      <c r="F293" s="299"/>
      <c r="G293" s="299"/>
      <c r="H293" s="299"/>
      <c r="I293" s="299"/>
    </row>
    <row r="294" spans="1:11">
      <c r="A294" s="286" t="s">
        <v>1845</v>
      </c>
      <c r="B294" s="309" t="s">
        <v>1977</v>
      </c>
      <c r="C294" s="286" t="s">
        <v>1976</v>
      </c>
      <c r="D294" s="286" t="s">
        <v>1522</v>
      </c>
      <c r="E294" s="286">
        <v>130</v>
      </c>
      <c r="F294" s="306"/>
      <c r="G294" s="297">
        <f>E294*F294</f>
        <v>0</v>
      </c>
      <c r="H294" s="306"/>
      <c r="I294" s="300">
        <f>E294*H294</f>
        <v>0</v>
      </c>
      <c r="K294" s="296"/>
    </row>
    <row r="295" spans="1:11">
      <c r="B295" s="309"/>
      <c r="C295" s="433" t="s">
        <v>2882</v>
      </c>
      <c r="F295" s="306"/>
      <c r="G295" s="297"/>
      <c r="H295" s="306"/>
      <c r="I295" s="300"/>
      <c r="K295" s="296"/>
    </row>
    <row r="296" spans="1:11">
      <c r="A296" s="286" t="s">
        <v>1843</v>
      </c>
      <c r="B296" s="309" t="s">
        <v>1919</v>
      </c>
      <c r="C296" s="286" t="s">
        <v>1975</v>
      </c>
      <c r="D296" s="286" t="s">
        <v>1522</v>
      </c>
      <c r="E296" s="286">
        <v>15</v>
      </c>
      <c r="F296" s="306"/>
      <c r="G296" s="297">
        <f>E296*F296</f>
        <v>0</v>
      </c>
      <c r="H296" s="306"/>
      <c r="I296" s="300">
        <f>E296*H296</f>
        <v>0</v>
      </c>
      <c r="J296" s="310"/>
    </row>
    <row r="297" spans="1:11">
      <c r="B297" s="309"/>
      <c r="C297" s="433" t="s">
        <v>2877</v>
      </c>
      <c r="F297" s="306"/>
      <c r="G297" s="297"/>
      <c r="H297" s="306"/>
      <c r="I297" s="300"/>
      <c r="J297" s="310"/>
    </row>
    <row r="298" spans="1:11">
      <c r="A298" s="286" t="s">
        <v>1841</v>
      </c>
      <c r="B298" s="309" t="s">
        <v>1919</v>
      </c>
      <c r="C298" s="286" t="s">
        <v>1974</v>
      </c>
      <c r="D298" s="286" t="s">
        <v>1522</v>
      </c>
      <c r="E298" s="286">
        <v>40</v>
      </c>
      <c r="F298" s="306"/>
      <c r="G298" s="297">
        <f>E298*F298</f>
        <v>0</v>
      </c>
      <c r="H298" s="306"/>
      <c r="I298" s="300">
        <f>E298*H298</f>
        <v>0</v>
      </c>
      <c r="J298" s="288"/>
    </row>
    <row r="299" spans="1:11">
      <c r="B299" s="309"/>
      <c r="C299" s="433" t="s">
        <v>2873</v>
      </c>
      <c r="F299" s="306"/>
      <c r="G299" s="297"/>
      <c r="H299" s="306"/>
      <c r="I299" s="300"/>
      <c r="J299" s="310"/>
    </row>
    <row r="300" spans="1:11">
      <c r="A300" s="286" t="s">
        <v>1839</v>
      </c>
      <c r="B300" s="309" t="s">
        <v>1912</v>
      </c>
      <c r="C300" s="286" t="s">
        <v>1973</v>
      </c>
      <c r="D300" s="286" t="s">
        <v>1831</v>
      </c>
      <c r="E300" s="286">
        <v>44</v>
      </c>
      <c r="F300" s="306"/>
      <c r="G300" s="297">
        <f>E300*F300</f>
        <v>0</v>
      </c>
      <c r="H300" s="306"/>
      <c r="I300" s="300">
        <f>E300*H300</f>
        <v>0</v>
      </c>
      <c r="J300" s="295"/>
    </row>
    <row r="301" spans="1:11">
      <c r="A301" s="286" t="s">
        <v>1837</v>
      </c>
      <c r="B301" s="309" t="s">
        <v>1972</v>
      </c>
      <c r="C301" s="286" t="s">
        <v>1971</v>
      </c>
      <c r="D301" s="286" t="s">
        <v>1831</v>
      </c>
      <c r="E301" s="286">
        <v>1</v>
      </c>
      <c r="F301" s="306"/>
      <c r="G301" s="297">
        <f>E301*F301</f>
        <v>0</v>
      </c>
      <c r="H301" s="306"/>
      <c r="I301" s="300">
        <f>E301*H301</f>
        <v>0</v>
      </c>
      <c r="J301" s="295"/>
    </row>
    <row r="302" spans="1:11">
      <c r="A302" s="286" t="s">
        <v>1835</v>
      </c>
      <c r="B302" s="309" t="s">
        <v>1970</v>
      </c>
      <c r="C302" s="286" t="s">
        <v>1969</v>
      </c>
      <c r="D302" s="286" t="s">
        <v>1831</v>
      </c>
      <c r="E302" s="286">
        <v>9</v>
      </c>
      <c r="F302" s="306"/>
      <c r="G302" s="297">
        <f>E302*F302</f>
        <v>0</v>
      </c>
      <c r="H302" s="306"/>
      <c r="I302" s="300">
        <f>E302*H302</f>
        <v>0</v>
      </c>
    </row>
    <row r="303" spans="1:11">
      <c r="A303" s="286" t="s">
        <v>1833</v>
      </c>
      <c r="B303" s="309" t="s">
        <v>1968</v>
      </c>
      <c r="C303" s="286" t="s">
        <v>1967</v>
      </c>
      <c r="D303" s="286" t="s">
        <v>1522</v>
      </c>
      <c r="E303" s="288">
        <v>240</v>
      </c>
      <c r="F303" s="306"/>
      <c r="G303" s="297">
        <f>E303*F303</f>
        <v>0</v>
      </c>
      <c r="H303" s="306"/>
      <c r="I303" s="300">
        <f>E303*H303</f>
        <v>0</v>
      </c>
    </row>
    <row r="304" spans="1:11">
      <c r="B304" s="309"/>
      <c r="C304" s="433" t="s">
        <v>2881</v>
      </c>
      <c r="E304" s="288"/>
      <c r="F304" s="306"/>
      <c r="G304" s="297"/>
      <c r="H304" s="306"/>
      <c r="I304" s="300"/>
    </row>
    <row r="305" spans="1:12">
      <c r="A305" s="286" t="s">
        <v>1898</v>
      </c>
      <c r="B305" s="309" t="s">
        <v>1966</v>
      </c>
      <c r="C305" s="286" t="s">
        <v>1965</v>
      </c>
      <c r="D305" s="286" t="s">
        <v>1831</v>
      </c>
      <c r="E305" s="286">
        <v>9</v>
      </c>
      <c r="F305" s="306"/>
      <c r="G305" s="297">
        <f>E305*F305</f>
        <v>0</v>
      </c>
      <c r="H305" s="306"/>
      <c r="I305" s="300">
        <f>E305*H305</f>
        <v>0</v>
      </c>
    </row>
    <row r="306" spans="1:12">
      <c r="A306" s="286" t="s">
        <v>1895</v>
      </c>
      <c r="B306" s="309" t="s">
        <v>1943</v>
      </c>
      <c r="C306" s="286" t="s">
        <v>1964</v>
      </c>
      <c r="D306" s="286" t="s">
        <v>1831</v>
      </c>
      <c r="E306" s="286">
        <v>18</v>
      </c>
      <c r="F306" s="306"/>
      <c r="G306" s="297">
        <f>E306*F306</f>
        <v>0</v>
      </c>
      <c r="H306" s="306"/>
      <c r="I306" s="300">
        <f>E306*H306</f>
        <v>0</v>
      </c>
      <c r="J306" s="288"/>
    </row>
    <row r="307" spans="1:12">
      <c r="A307" s="286" t="s">
        <v>1892</v>
      </c>
      <c r="B307" s="309" t="s">
        <v>1943</v>
      </c>
      <c r="C307" s="286" t="s">
        <v>1963</v>
      </c>
      <c r="D307" s="286" t="s">
        <v>1831</v>
      </c>
      <c r="E307" s="286">
        <v>18</v>
      </c>
      <c r="F307" s="306"/>
      <c r="G307" s="297">
        <f>E307*F307</f>
        <v>0</v>
      </c>
      <c r="H307" s="306"/>
      <c r="I307" s="300">
        <f>E307*H307</f>
        <v>0</v>
      </c>
      <c r="J307" s="287"/>
    </row>
    <row r="308" spans="1:12">
      <c r="A308" s="295" t="s">
        <v>1889</v>
      </c>
      <c r="B308" s="309" t="s">
        <v>1962</v>
      </c>
      <c r="C308" s="295" t="s">
        <v>1961</v>
      </c>
      <c r="D308" s="295" t="s">
        <v>1831</v>
      </c>
      <c r="E308" s="295">
        <v>9</v>
      </c>
      <c r="F308" s="297"/>
      <c r="G308" s="297">
        <f>E308*F308</f>
        <v>0</v>
      </c>
      <c r="H308" s="297"/>
      <c r="I308" s="300">
        <f>E308*H308</f>
        <v>0</v>
      </c>
      <c r="J308" s="297"/>
    </row>
    <row r="309" spans="1:12">
      <c r="A309" s="295" t="s">
        <v>1887</v>
      </c>
      <c r="B309" s="295" t="s">
        <v>1937</v>
      </c>
      <c r="C309" s="295" t="s">
        <v>1960</v>
      </c>
      <c r="D309" s="295" t="s">
        <v>1831</v>
      </c>
      <c r="E309" s="295">
        <v>1</v>
      </c>
      <c r="F309" s="297"/>
      <c r="G309" s="297">
        <f>E309*F309</f>
        <v>0</v>
      </c>
      <c r="H309" s="296"/>
      <c r="I309" s="300">
        <f>E309*H309</f>
        <v>0</v>
      </c>
      <c r="J309" s="295"/>
    </row>
    <row r="310" spans="1:12">
      <c r="A310" s="295" t="s">
        <v>1885</v>
      </c>
      <c r="B310" s="295" t="s">
        <v>1937</v>
      </c>
      <c r="C310" s="295" t="s">
        <v>1959</v>
      </c>
      <c r="D310" s="295"/>
      <c r="E310" s="295"/>
      <c r="F310" s="296"/>
      <c r="G310" s="297"/>
      <c r="H310" s="296"/>
      <c r="I310" s="300"/>
      <c r="J310" s="296"/>
    </row>
    <row r="311" spans="1:12">
      <c r="A311" s="295"/>
      <c r="B311" s="295"/>
      <c r="C311" s="295" t="s">
        <v>1958</v>
      </c>
      <c r="D311" s="295" t="s">
        <v>1831</v>
      </c>
      <c r="E311" s="295">
        <v>1</v>
      </c>
      <c r="F311" s="296"/>
      <c r="G311" s="297">
        <f>E311*F311</f>
        <v>0</v>
      </c>
      <c r="H311" s="296"/>
      <c r="I311" s="300">
        <f>E311*H311</f>
        <v>0</v>
      </c>
      <c r="J311" s="296"/>
    </row>
    <row r="312" spans="1:12">
      <c r="A312" s="295" t="s">
        <v>1883</v>
      </c>
      <c r="B312" s="295" t="s">
        <v>1937</v>
      </c>
      <c r="C312" s="295" t="s">
        <v>1957</v>
      </c>
      <c r="D312" s="295" t="s">
        <v>1831</v>
      </c>
      <c r="E312" s="295">
        <v>1</v>
      </c>
      <c r="F312" s="296"/>
      <c r="G312" s="297">
        <f>E312*F312</f>
        <v>0</v>
      </c>
      <c r="H312" s="296"/>
      <c r="I312" s="300">
        <f>E312*H312</f>
        <v>0</v>
      </c>
      <c r="J312" s="296"/>
    </row>
    <row r="313" spans="1:12">
      <c r="A313" s="295" t="s">
        <v>1881</v>
      </c>
      <c r="B313" s="295" t="s">
        <v>1937</v>
      </c>
      <c r="C313" s="295" t="s">
        <v>1956</v>
      </c>
      <c r="D313" s="295"/>
      <c r="E313" s="295"/>
      <c r="F313" s="296"/>
      <c r="G313" s="297"/>
      <c r="H313" s="296"/>
      <c r="I313" s="300"/>
      <c r="J313" s="296"/>
      <c r="L313" s="296"/>
    </row>
    <row r="314" spans="1:12">
      <c r="A314" s="295"/>
      <c r="B314" s="295"/>
      <c r="C314" s="295" t="s">
        <v>1955</v>
      </c>
      <c r="D314" s="295" t="s">
        <v>1831</v>
      </c>
      <c r="E314" s="295">
        <v>2</v>
      </c>
      <c r="F314" s="296"/>
      <c r="G314" s="297">
        <f>E314*F314</f>
        <v>0</v>
      </c>
      <c r="H314" s="296"/>
      <c r="I314" s="300"/>
      <c r="J314" s="296"/>
      <c r="K314" s="296"/>
    </row>
    <row r="315" spans="1:12">
      <c r="A315" s="295" t="s">
        <v>1879</v>
      </c>
      <c r="B315" s="295" t="s">
        <v>1954</v>
      </c>
      <c r="C315" s="295" t="s">
        <v>1953</v>
      </c>
      <c r="D315" s="295" t="s">
        <v>1522</v>
      </c>
      <c r="E315" s="295">
        <v>95</v>
      </c>
      <c r="F315" s="296"/>
      <c r="G315" s="300">
        <f>E315*F315</f>
        <v>0</v>
      </c>
      <c r="H315" s="296"/>
      <c r="I315" s="331">
        <f>E315*H315</f>
        <v>0</v>
      </c>
      <c r="J315" s="296"/>
    </row>
    <row r="316" spans="1:12">
      <c r="A316" s="295"/>
      <c r="B316" s="295"/>
      <c r="C316" s="433" t="s">
        <v>2880</v>
      </c>
      <c r="D316" s="295"/>
      <c r="E316" s="295"/>
      <c r="F316" s="296"/>
      <c r="G316" s="300"/>
      <c r="H316" s="296"/>
      <c r="I316" s="331"/>
      <c r="J316" s="296"/>
    </row>
    <row r="317" spans="1:12">
      <c r="A317" s="295" t="s">
        <v>1876</v>
      </c>
      <c r="B317" s="295" t="s">
        <v>1952</v>
      </c>
      <c r="C317" s="295" t="s">
        <v>1951</v>
      </c>
      <c r="D317" s="295" t="s">
        <v>1831</v>
      </c>
      <c r="E317" s="295">
        <v>8</v>
      </c>
      <c r="F317" s="296"/>
      <c r="G317" s="300">
        <f>E317*F317</f>
        <v>0</v>
      </c>
      <c r="H317" s="296"/>
      <c r="I317" s="331">
        <f t="shared" ref="I317:I324" si="11">E317*H317</f>
        <v>0</v>
      </c>
      <c r="J317" s="296"/>
    </row>
    <row r="318" spans="1:12">
      <c r="A318" s="295" t="s">
        <v>1874</v>
      </c>
      <c r="B318" s="295" t="s">
        <v>1950</v>
      </c>
      <c r="C318" s="295" t="s">
        <v>1949</v>
      </c>
      <c r="D318" s="295" t="s">
        <v>1831</v>
      </c>
      <c r="E318" s="295">
        <v>8</v>
      </c>
      <c r="F318" s="296"/>
      <c r="G318" s="300">
        <v>0</v>
      </c>
      <c r="H318" s="296"/>
      <c r="I318" s="331">
        <f t="shared" si="11"/>
        <v>0</v>
      </c>
      <c r="J318" s="296"/>
    </row>
    <row r="319" spans="1:12">
      <c r="A319" s="295" t="s">
        <v>1948</v>
      </c>
      <c r="B319" s="334" t="s">
        <v>1947</v>
      </c>
      <c r="C319" s="295" t="s">
        <v>1946</v>
      </c>
      <c r="D319" s="295" t="s">
        <v>1522</v>
      </c>
      <c r="E319" s="295">
        <v>40</v>
      </c>
      <c r="F319" s="296"/>
      <c r="G319" s="297">
        <f t="shared" ref="G319:G324" si="12">E319*F319</f>
        <v>0</v>
      </c>
      <c r="H319" s="296"/>
      <c r="I319" s="300">
        <f t="shared" si="11"/>
        <v>0</v>
      </c>
      <c r="J319" s="296"/>
    </row>
    <row r="320" spans="1:12">
      <c r="A320" s="295" t="s">
        <v>1944</v>
      </c>
      <c r="B320" s="309" t="s">
        <v>1943</v>
      </c>
      <c r="C320" s="295" t="s">
        <v>1942</v>
      </c>
      <c r="D320" s="295" t="s">
        <v>1831</v>
      </c>
      <c r="E320" s="295">
        <v>9</v>
      </c>
      <c r="F320" s="296"/>
      <c r="G320" s="297">
        <f t="shared" si="12"/>
        <v>0</v>
      </c>
      <c r="H320" s="296"/>
      <c r="I320" s="300">
        <f t="shared" si="11"/>
        <v>0</v>
      </c>
      <c r="J320" s="295"/>
      <c r="K320" s="293"/>
      <c r="L320" s="295"/>
    </row>
    <row r="321" spans="1:12">
      <c r="A321" s="295" t="s">
        <v>1825</v>
      </c>
      <c r="B321" s="295" t="s">
        <v>1937</v>
      </c>
      <c r="C321" s="295" t="s">
        <v>1941</v>
      </c>
      <c r="D321" s="295" t="s">
        <v>1831</v>
      </c>
      <c r="E321" s="295">
        <v>1</v>
      </c>
      <c r="F321" s="296"/>
      <c r="G321" s="297">
        <f t="shared" si="12"/>
        <v>0</v>
      </c>
      <c r="H321" s="296"/>
      <c r="I321" s="300">
        <f t="shared" si="11"/>
        <v>0</v>
      </c>
      <c r="J321" s="296"/>
      <c r="K321" s="293"/>
    </row>
    <row r="322" spans="1:12">
      <c r="A322" s="295" t="s">
        <v>1824</v>
      </c>
      <c r="B322" s="295" t="s">
        <v>1937</v>
      </c>
      <c r="C322" s="295" t="s">
        <v>1940</v>
      </c>
      <c r="D322" s="295" t="s">
        <v>1831</v>
      </c>
      <c r="E322" s="295">
        <v>18</v>
      </c>
      <c r="F322" s="296"/>
      <c r="G322" s="297">
        <f t="shared" si="12"/>
        <v>0</v>
      </c>
      <c r="H322" s="296"/>
      <c r="I322" s="300">
        <f t="shared" si="11"/>
        <v>0</v>
      </c>
      <c r="J322" s="296"/>
      <c r="K322" s="293"/>
      <c r="L322" s="295"/>
    </row>
    <row r="323" spans="1:12">
      <c r="A323" s="295" t="s">
        <v>1823</v>
      </c>
      <c r="B323" s="295" t="s">
        <v>1937</v>
      </c>
      <c r="C323" s="295" t="s">
        <v>1939</v>
      </c>
      <c r="D323" s="295" t="s">
        <v>1831</v>
      </c>
      <c r="E323" s="295">
        <v>1</v>
      </c>
      <c r="F323" s="297"/>
      <c r="G323" s="297">
        <f t="shared" si="12"/>
        <v>0</v>
      </c>
      <c r="H323" s="296"/>
      <c r="I323" s="300">
        <f t="shared" si="11"/>
        <v>0</v>
      </c>
      <c r="J323" s="295"/>
      <c r="K323" s="293"/>
    </row>
    <row r="324" spans="1:12">
      <c r="A324" s="295" t="s">
        <v>1938</v>
      </c>
      <c r="B324" s="295" t="s">
        <v>1937</v>
      </c>
      <c r="C324" s="295" t="s">
        <v>1936</v>
      </c>
      <c r="D324" s="295" t="s">
        <v>1831</v>
      </c>
      <c r="E324" s="295">
        <v>2</v>
      </c>
      <c r="F324" s="296"/>
      <c r="G324" s="297">
        <f t="shared" si="12"/>
        <v>0</v>
      </c>
      <c r="H324" s="296"/>
      <c r="I324" s="300">
        <f t="shared" si="11"/>
        <v>0</v>
      </c>
      <c r="J324" s="296"/>
    </row>
    <row r="325" spans="1:12">
      <c r="I325" s="286" t="s">
        <v>1899</v>
      </c>
    </row>
    <row r="326" spans="1:12">
      <c r="A326" s="286" t="s">
        <v>1854</v>
      </c>
      <c r="B326" s="286" t="s">
        <v>1853</v>
      </c>
      <c r="C326" s="286" t="s">
        <v>1852</v>
      </c>
      <c r="D326" s="286" t="s">
        <v>1851</v>
      </c>
      <c r="E326" s="286" t="s">
        <v>1850</v>
      </c>
      <c r="F326" s="286" t="s">
        <v>1370</v>
      </c>
      <c r="G326" s="286" t="s">
        <v>1370</v>
      </c>
      <c r="H326" s="286" t="s">
        <v>1371</v>
      </c>
      <c r="I326" s="286" t="s">
        <v>1849</v>
      </c>
    </row>
    <row r="327" spans="1:12">
      <c r="F327" s="286" t="s">
        <v>1848</v>
      </c>
      <c r="G327" s="286" t="s">
        <v>1847</v>
      </c>
      <c r="H327" s="286" t="s">
        <v>1848</v>
      </c>
      <c r="I327" s="286" t="s">
        <v>1847</v>
      </c>
    </row>
    <row r="328" spans="1:12">
      <c r="A328" s="286" t="s">
        <v>1935</v>
      </c>
      <c r="B328" s="309" t="s">
        <v>1934</v>
      </c>
      <c r="C328" s="295" t="s">
        <v>1933</v>
      </c>
      <c r="D328" s="295" t="s">
        <v>1831</v>
      </c>
      <c r="E328" s="295">
        <v>1</v>
      </c>
      <c r="F328" s="296"/>
      <c r="G328" s="297">
        <f>E328*F328</f>
        <v>0</v>
      </c>
      <c r="H328" s="296"/>
      <c r="I328" s="300">
        <f>E328*H328</f>
        <v>0</v>
      </c>
      <c r="J328" s="295"/>
    </row>
    <row r="329" spans="1:12">
      <c r="A329" s="286" t="s">
        <v>1932</v>
      </c>
      <c r="B329" s="286" t="s">
        <v>1929</v>
      </c>
      <c r="C329" s="295" t="s">
        <v>1931</v>
      </c>
      <c r="D329" s="295" t="s">
        <v>1831</v>
      </c>
      <c r="E329" s="295">
        <v>1</v>
      </c>
      <c r="F329" s="296"/>
      <c r="G329" s="297">
        <f>E329*F329</f>
        <v>0</v>
      </c>
      <c r="H329" s="296"/>
      <c r="I329" s="300">
        <f>E329*H329</f>
        <v>0</v>
      </c>
      <c r="J329" s="295"/>
    </row>
    <row r="330" spans="1:12">
      <c r="A330" s="286" t="s">
        <v>1930</v>
      </c>
      <c r="B330" s="286" t="s">
        <v>1929</v>
      </c>
      <c r="C330" s="295" t="s">
        <v>1928</v>
      </c>
      <c r="D330" s="295" t="s">
        <v>1831</v>
      </c>
      <c r="E330" s="295">
        <v>1</v>
      </c>
      <c r="F330" s="296"/>
      <c r="G330" s="297">
        <f>E330*F330</f>
        <v>0</v>
      </c>
      <c r="H330" s="296"/>
      <c r="I330" s="300">
        <f>E330*H330</f>
        <v>0</v>
      </c>
      <c r="J330" s="295"/>
    </row>
    <row r="331" spans="1:12">
      <c r="A331" s="295" t="s">
        <v>1927</v>
      </c>
      <c r="B331" s="295" t="s">
        <v>1926</v>
      </c>
      <c r="C331" s="295" t="s">
        <v>1925</v>
      </c>
      <c r="D331" s="295" t="s">
        <v>1831</v>
      </c>
      <c r="E331" s="295">
        <v>2</v>
      </c>
      <c r="F331" s="296"/>
      <c r="G331" s="297">
        <f>E331*F331</f>
        <v>0</v>
      </c>
      <c r="H331" s="296"/>
      <c r="I331" s="300">
        <f>E331*H331</f>
        <v>0</v>
      </c>
      <c r="J331" s="296"/>
    </row>
    <row r="332" spans="1:12">
      <c r="A332" s="295" t="s">
        <v>1924</v>
      </c>
      <c r="B332" s="295" t="s">
        <v>1923</v>
      </c>
      <c r="C332" s="295" t="s">
        <v>1922</v>
      </c>
      <c r="D332" s="295" t="s">
        <v>1831</v>
      </c>
      <c r="E332" s="295">
        <v>1</v>
      </c>
      <c r="F332" s="296"/>
      <c r="G332" s="297">
        <f>E332*F332</f>
        <v>0</v>
      </c>
      <c r="H332" s="296"/>
      <c r="I332" s="300">
        <f>E332*H332</f>
        <v>0</v>
      </c>
      <c r="J332" s="295"/>
    </row>
    <row r="333" spans="1:12">
      <c r="C333" s="286" t="s">
        <v>1871</v>
      </c>
      <c r="F333" s="297"/>
      <c r="G333" s="297">
        <f>SUM(G294:G332)</f>
        <v>0</v>
      </c>
      <c r="H333" s="287"/>
      <c r="I333" s="297">
        <f>SUM(I294:I332)</f>
        <v>0</v>
      </c>
      <c r="J333" s="296"/>
    </row>
    <row r="334" spans="1:12">
      <c r="C334" s="303" t="s">
        <v>1921</v>
      </c>
      <c r="F334" s="291"/>
      <c r="G334" s="291"/>
      <c r="H334" s="298">
        <f>G333+I333</f>
        <v>0</v>
      </c>
      <c r="J334" s="296"/>
      <c r="L334" s="295"/>
    </row>
    <row r="335" spans="1:12">
      <c r="A335" s="295"/>
      <c r="B335" s="334"/>
      <c r="C335" s="295"/>
      <c r="D335" s="295"/>
      <c r="E335" s="295"/>
      <c r="F335" s="296"/>
      <c r="G335" s="297"/>
      <c r="H335" s="296"/>
      <c r="I335" s="300"/>
      <c r="J335" s="296"/>
      <c r="K335" s="297"/>
      <c r="L335" s="299"/>
    </row>
    <row r="336" spans="1:12">
      <c r="A336" s="295"/>
      <c r="B336" s="295"/>
      <c r="C336" s="290" t="s">
        <v>1920</v>
      </c>
      <c r="D336" s="295"/>
      <c r="E336" s="295"/>
      <c r="F336" s="297"/>
      <c r="G336" s="297"/>
      <c r="H336" s="297"/>
      <c r="I336" s="300"/>
      <c r="J336" s="297"/>
      <c r="K336" s="308"/>
      <c r="L336" s="295"/>
    </row>
    <row r="337" spans="1:11">
      <c r="A337" s="295" t="s">
        <v>1845</v>
      </c>
      <c r="B337" s="309" t="s">
        <v>1919</v>
      </c>
      <c r="C337" s="314" t="s">
        <v>1918</v>
      </c>
      <c r="D337" s="313" t="s">
        <v>1522</v>
      </c>
      <c r="E337" s="312">
        <v>30</v>
      </c>
      <c r="F337" s="311"/>
      <c r="G337" s="297">
        <f>E337*F337</f>
        <v>0</v>
      </c>
      <c r="H337" s="311"/>
      <c r="I337" s="300">
        <f>E337*H337</f>
        <v>0</v>
      </c>
      <c r="J337" s="308"/>
      <c r="K337" s="308"/>
    </row>
    <row r="338" spans="1:11">
      <c r="A338" s="295"/>
      <c r="B338" s="309"/>
      <c r="C338" s="433" t="s">
        <v>2879</v>
      </c>
      <c r="D338" s="313"/>
      <c r="E338" s="312"/>
      <c r="F338" s="311"/>
      <c r="G338" s="297"/>
      <c r="H338" s="311"/>
      <c r="I338" s="300"/>
      <c r="J338" s="308"/>
      <c r="K338" s="308"/>
    </row>
    <row r="339" spans="1:11">
      <c r="A339" s="295" t="s">
        <v>1843</v>
      </c>
      <c r="B339" s="309" t="s">
        <v>1912</v>
      </c>
      <c r="C339" s="314" t="s">
        <v>1917</v>
      </c>
      <c r="D339" s="313" t="s">
        <v>1831</v>
      </c>
      <c r="E339" s="312">
        <v>1</v>
      </c>
      <c r="F339" s="311"/>
      <c r="G339" s="297">
        <f>E339*F339</f>
        <v>0</v>
      </c>
      <c r="H339" s="311"/>
      <c r="I339" s="300">
        <f>E339*H339</f>
        <v>0</v>
      </c>
      <c r="J339" s="308"/>
      <c r="K339" s="295"/>
    </row>
    <row r="340" spans="1:11">
      <c r="A340" s="295" t="s">
        <v>1841</v>
      </c>
      <c r="B340" s="309" t="s">
        <v>1916</v>
      </c>
      <c r="C340" s="295" t="s">
        <v>1915</v>
      </c>
      <c r="D340" s="295" t="s">
        <v>1522</v>
      </c>
      <c r="E340" s="310">
        <v>40</v>
      </c>
      <c r="F340" s="296"/>
      <c r="G340" s="297">
        <f>E340*F340</f>
        <v>0</v>
      </c>
      <c r="H340" s="296"/>
      <c r="I340" s="300">
        <f>E340*H340</f>
        <v>0</v>
      </c>
      <c r="J340" s="296"/>
      <c r="K340" s="308"/>
    </row>
    <row r="341" spans="1:11">
      <c r="A341" s="295"/>
      <c r="B341" s="309"/>
      <c r="C341" s="433" t="s">
        <v>2878</v>
      </c>
      <c r="D341" s="295"/>
      <c r="E341" s="310"/>
      <c r="F341" s="296"/>
      <c r="G341" s="297"/>
      <c r="H341" s="296"/>
      <c r="I341" s="300"/>
      <c r="J341" s="296"/>
      <c r="K341" s="308"/>
    </row>
    <row r="342" spans="1:11">
      <c r="A342" s="295" t="s">
        <v>1839</v>
      </c>
      <c r="B342" s="309" t="s">
        <v>1912</v>
      </c>
      <c r="C342" s="314" t="s">
        <v>1914</v>
      </c>
      <c r="D342" s="313" t="s">
        <v>1831</v>
      </c>
      <c r="E342" s="312">
        <v>2</v>
      </c>
      <c r="F342" s="311"/>
      <c r="G342" s="297">
        <f>E342*F342</f>
        <v>0</v>
      </c>
      <c r="H342" s="311"/>
      <c r="I342" s="300">
        <f>E342*H342</f>
        <v>0</v>
      </c>
      <c r="J342" s="308"/>
      <c r="K342" s="308"/>
    </row>
    <row r="343" spans="1:11">
      <c r="A343" s="295" t="s">
        <v>1837</v>
      </c>
      <c r="B343" s="309" t="s">
        <v>1912</v>
      </c>
      <c r="C343" s="314" t="s">
        <v>1913</v>
      </c>
      <c r="D343" s="313" t="s">
        <v>1831</v>
      </c>
      <c r="E343" s="312">
        <v>1</v>
      </c>
      <c r="F343" s="311"/>
      <c r="G343" s="297">
        <f>E343*F343</f>
        <v>0</v>
      </c>
      <c r="H343" s="311"/>
      <c r="I343" s="300">
        <f>E343*H343</f>
        <v>0</v>
      </c>
      <c r="J343" s="308"/>
      <c r="K343" s="308"/>
    </row>
    <row r="344" spans="1:11">
      <c r="A344" s="295" t="s">
        <v>1835</v>
      </c>
      <c r="B344" s="309" t="s">
        <v>1912</v>
      </c>
      <c r="C344" s="314" t="s">
        <v>1911</v>
      </c>
      <c r="D344" s="313" t="s">
        <v>1831</v>
      </c>
      <c r="E344" s="312">
        <v>1</v>
      </c>
      <c r="F344" s="311"/>
      <c r="G344" s="297">
        <f>E344*F344</f>
        <v>0</v>
      </c>
      <c r="H344" s="311"/>
      <c r="I344" s="300">
        <f>E344*H344</f>
        <v>0</v>
      </c>
      <c r="J344" s="308"/>
      <c r="K344" s="297"/>
    </row>
    <row r="345" spans="1:11">
      <c r="A345" s="295"/>
      <c r="B345" s="295"/>
      <c r="C345" s="299" t="s">
        <v>1910</v>
      </c>
      <c r="D345" s="295"/>
      <c r="E345" s="295"/>
      <c r="F345" s="315"/>
      <c r="G345" s="298">
        <f>SUM(G337:G344)</f>
        <v>0</v>
      </c>
      <c r="H345" s="298"/>
      <c r="I345" s="298">
        <f>SUM(I337:I344)</f>
        <v>0</v>
      </c>
      <c r="J345" s="315"/>
      <c r="K345" s="315"/>
    </row>
    <row r="346" spans="1:11">
      <c r="A346" s="295"/>
      <c r="B346" s="295"/>
      <c r="C346" s="290" t="s">
        <v>1909</v>
      </c>
      <c r="D346" s="295"/>
      <c r="E346" s="295"/>
      <c r="F346" s="297"/>
      <c r="G346" s="297"/>
      <c r="H346" s="298">
        <f>G345+I345</f>
        <v>0</v>
      </c>
      <c r="I346" s="297"/>
      <c r="J346" s="297"/>
    </row>
    <row r="347" spans="1:11">
      <c r="A347" s="295"/>
      <c r="B347" s="334"/>
      <c r="C347" s="295"/>
      <c r="D347" s="295"/>
      <c r="E347" s="295"/>
      <c r="F347" s="296"/>
      <c r="G347" s="297"/>
      <c r="H347" s="296"/>
      <c r="I347" s="300"/>
      <c r="J347" s="296"/>
    </row>
    <row r="348" spans="1:11">
      <c r="A348" s="295"/>
      <c r="B348" s="334"/>
      <c r="C348" s="303" t="s">
        <v>1908</v>
      </c>
      <c r="D348" s="295"/>
      <c r="E348" s="295"/>
      <c r="F348" s="296"/>
      <c r="G348" s="297"/>
      <c r="H348" s="298">
        <f>H334+H346</f>
        <v>0</v>
      </c>
      <c r="I348" s="300"/>
      <c r="J348" s="296"/>
    </row>
    <row r="349" spans="1:11">
      <c r="A349" s="295"/>
      <c r="B349" s="334"/>
      <c r="C349" s="295"/>
      <c r="D349" s="295"/>
      <c r="E349" s="295"/>
      <c r="F349" s="296"/>
      <c r="G349" s="297"/>
      <c r="H349" s="296"/>
      <c r="I349" s="300"/>
      <c r="J349" s="296"/>
    </row>
    <row r="350" spans="1:11">
      <c r="C350" s="303" t="s">
        <v>1907</v>
      </c>
      <c r="J350" s="295"/>
    </row>
    <row r="351" spans="1:11">
      <c r="A351" s="286" t="s">
        <v>1845</v>
      </c>
      <c r="B351" s="309" t="s">
        <v>1873</v>
      </c>
      <c r="C351" s="286" t="s">
        <v>1906</v>
      </c>
      <c r="D351" s="286" t="s">
        <v>1831</v>
      </c>
      <c r="E351" s="286">
        <v>16</v>
      </c>
      <c r="F351" s="316"/>
      <c r="G351" s="297">
        <f>E351*F351</f>
        <v>0</v>
      </c>
      <c r="H351" s="316"/>
      <c r="I351" s="300">
        <f>E351*H351</f>
        <v>0</v>
      </c>
    </row>
    <row r="352" spans="1:11">
      <c r="A352" s="286" t="s">
        <v>1843</v>
      </c>
      <c r="B352" s="309" t="s">
        <v>1897</v>
      </c>
      <c r="C352" s="286" t="s">
        <v>1905</v>
      </c>
      <c r="D352" s="286" t="s">
        <v>1522</v>
      </c>
      <c r="E352" s="288">
        <v>35</v>
      </c>
      <c r="F352" s="316"/>
      <c r="G352" s="297">
        <f>E352*F352</f>
        <v>0</v>
      </c>
      <c r="H352" s="316"/>
      <c r="I352" s="300">
        <f>E352*H352</f>
        <v>0</v>
      </c>
    </row>
    <row r="353" spans="1:9">
      <c r="B353" s="309"/>
      <c r="C353" s="433" t="s">
        <v>2874</v>
      </c>
      <c r="E353" s="288"/>
      <c r="F353" s="316"/>
      <c r="G353" s="297"/>
      <c r="H353" s="316"/>
      <c r="I353" s="300"/>
    </row>
    <row r="354" spans="1:9">
      <c r="A354" s="286" t="s">
        <v>1841</v>
      </c>
      <c r="B354" s="309" t="s">
        <v>1897</v>
      </c>
      <c r="C354" s="286" t="s">
        <v>1904</v>
      </c>
      <c r="D354" s="286" t="s">
        <v>1522</v>
      </c>
      <c r="E354" s="288">
        <v>15</v>
      </c>
      <c r="F354" s="316"/>
      <c r="G354" s="297">
        <f>E354*F354</f>
        <v>0</v>
      </c>
      <c r="H354" s="316"/>
      <c r="I354" s="300">
        <f>E354*H354</f>
        <v>0</v>
      </c>
    </row>
    <row r="355" spans="1:9">
      <c r="B355" s="309"/>
      <c r="C355" s="433" t="s">
        <v>2877</v>
      </c>
      <c r="E355" s="288"/>
      <c r="F355" s="316"/>
      <c r="G355" s="297"/>
      <c r="H355" s="316"/>
      <c r="I355" s="300"/>
    </row>
    <row r="356" spans="1:9">
      <c r="A356" s="286" t="s">
        <v>1839</v>
      </c>
      <c r="B356" s="309" t="s">
        <v>1897</v>
      </c>
      <c r="C356" s="286" t="s">
        <v>1903</v>
      </c>
      <c r="D356" s="286" t="s">
        <v>1522</v>
      </c>
      <c r="E356" s="288">
        <v>15</v>
      </c>
      <c r="F356" s="316"/>
      <c r="G356" s="297">
        <f>E356*F356</f>
        <v>0</v>
      </c>
      <c r="H356" s="316"/>
      <c r="I356" s="300">
        <f>E356*H356</f>
        <v>0</v>
      </c>
    </row>
    <row r="357" spans="1:9">
      <c r="B357" s="309"/>
      <c r="C357" s="433" t="s">
        <v>2877</v>
      </c>
      <c r="E357" s="288"/>
      <c r="F357" s="316"/>
      <c r="G357" s="297"/>
      <c r="H357" s="316"/>
      <c r="I357" s="300"/>
    </row>
    <row r="358" spans="1:9">
      <c r="A358" s="286" t="s">
        <v>1837</v>
      </c>
      <c r="B358" s="309" t="s">
        <v>1897</v>
      </c>
      <c r="C358" s="286" t="s">
        <v>1902</v>
      </c>
      <c r="D358" s="286" t="s">
        <v>1522</v>
      </c>
      <c r="E358" s="288">
        <v>45</v>
      </c>
      <c r="F358" s="316"/>
      <c r="G358" s="297">
        <f>E358*F358</f>
        <v>0</v>
      </c>
      <c r="H358" s="316"/>
      <c r="I358" s="300">
        <f>E358*H358</f>
        <v>0</v>
      </c>
    </row>
    <row r="359" spans="1:9">
      <c r="B359" s="309"/>
      <c r="C359" s="433" t="s">
        <v>2875</v>
      </c>
      <c r="E359" s="288"/>
      <c r="F359" s="316"/>
      <c r="G359" s="297"/>
      <c r="H359" s="316"/>
      <c r="I359" s="300"/>
    </row>
    <row r="360" spans="1:9">
      <c r="B360" s="309"/>
      <c r="C360" s="433"/>
      <c r="E360" s="288"/>
      <c r="F360" s="316"/>
      <c r="G360" s="297"/>
      <c r="H360" s="316"/>
      <c r="I360" s="300"/>
    </row>
    <row r="361" spans="1:9">
      <c r="I361" s="286" t="s">
        <v>1855</v>
      </c>
    </row>
    <row r="362" spans="1:9">
      <c r="A362" s="286" t="s">
        <v>1854</v>
      </c>
      <c r="B362" s="286" t="s">
        <v>1853</v>
      </c>
      <c r="C362" s="286" t="s">
        <v>1852</v>
      </c>
      <c r="D362" s="286" t="s">
        <v>1851</v>
      </c>
      <c r="E362" s="286" t="s">
        <v>1850</v>
      </c>
      <c r="F362" s="286" t="s">
        <v>1370</v>
      </c>
      <c r="G362" s="286" t="s">
        <v>1370</v>
      </c>
      <c r="H362" s="286" t="s">
        <v>1371</v>
      </c>
      <c r="I362" s="286" t="s">
        <v>1849</v>
      </c>
    </row>
    <row r="363" spans="1:9">
      <c r="F363" s="286" t="s">
        <v>1848</v>
      </c>
      <c r="G363" s="286" t="s">
        <v>1847</v>
      </c>
      <c r="H363" s="286" t="s">
        <v>1848</v>
      </c>
      <c r="I363" s="286" t="s">
        <v>1847</v>
      </c>
    </row>
    <row r="364" spans="1:9">
      <c r="A364" s="286" t="s">
        <v>1835</v>
      </c>
      <c r="B364" s="309" t="s">
        <v>1897</v>
      </c>
      <c r="C364" s="286" t="s">
        <v>1901</v>
      </c>
      <c r="D364" s="286" t="s">
        <v>1522</v>
      </c>
      <c r="E364" s="288">
        <v>52</v>
      </c>
      <c r="F364" s="316"/>
      <c r="G364" s="297">
        <f>E364*F364</f>
        <v>0</v>
      </c>
      <c r="H364" s="316"/>
      <c r="I364" s="300">
        <f>E364*H364</f>
        <v>0</v>
      </c>
    </row>
    <row r="365" spans="1:9">
      <c r="B365" s="309"/>
      <c r="C365" s="433" t="s">
        <v>2876</v>
      </c>
      <c r="E365" s="288"/>
      <c r="F365" s="316"/>
      <c r="G365" s="297"/>
      <c r="H365" s="316"/>
      <c r="I365" s="300"/>
    </row>
    <row r="366" spans="1:9">
      <c r="A366" s="286" t="s">
        <v>1833</v>
      </c>
      <c r="B366" s="309" t="s">
        <v>1897</v>
      </c>
      <c r="C366" s="286" t="s">
        <v>1900</v>
      </c>
      <c r="D366" s="286" t="s">
        <v>1522</v>
      </c>
      <c r="E366" s="288">
        <v>45</v>
      </c>
      <c r="F366" s="316"/>
      <c r="G366" s="297">
        <f>E366*F366</f>
        <v>0</v>
      </c>
      <c r="H366" s="316"/>
      <c r="I366" s="300">
        <f>E366*H366</f>
        <v>0</v>
      </c>
    </row>
    <row r="367" spans="1:9">
      <c r="B367" s="309"/>
      <c r="C367" s="433" t="s">
        <v>2875</v>
      </c>
      <c r="E367" s="288"/>
      <c r="F367" s="316"/>
      <c r="G367" s="297"/>
      <c r="H367" s="316"/>
      <c r="I367" s="300"/>
    </row>
    <row r="368" spans="1:9">
      <c r="A368" s="286" t="s">
        <v>1898</v>
      </c>
      <c r="B368" s="309" t="s">
        <v>1897</v>
      </c>
      <c r="C368" s="286" t="s">
        <v>1896</v>
      </c>
      <c r="D368" s="286" t="s">
        <v>1522</v>
      </c>
      <c r="E368" s="288">
        <v>40</v>
      </c>
      <c r="F368" s="316"/>
      <c r="G368" s="297">
        <f>E368*F368</f>
        <v>0</v>
      </c>
      <c r="H368" s="316"/>
      <c r="I368" s="300">
        <f>E368*H368</f>
        <v>0</v>
      </c>
    </row>
    <row r="369" spans="1:11">
      <c r="B369" s="309"/>
      <c r="C369" s="433" t="s">
        <v>2873</v>
      </c>
      <c r="E369" s="288"/>
      <c r="F369" s="316"/>
      <c r="G369" s="297"/>
      <c r="H369" s="316"/>
      <c r="I369" s="300"/>
    </row>
    <row r="370" spans="1:11">
      <c r="A370" s="286" t="s">
        <v>1895</v>
      </c>
      <c r="B370" s="286" t="s">
        <v>1894</v>
      </c>
      <c r="C370" s="286" t="s">
        <v>1893</v>
      </c>
      <c r="D370" s="286" t="s">
        <v>1522</v>
      </c>
      <c r="E370" s="286">
        <v>35</v>
      </c>
      <c r="F370" s="316"/>
      <c r="G370" s="297">
        <f>E370*F370</f>
        <v>0</v>
      </c>
      <c r="H370" s="316"/>
      <c r="I370" s="300">
        <f>E370*H370</f>
        <v>0</v>
      </c>
      <c r="K370" s="288"/>
    </row>
    <row r="371" spans="1:11">
      <c r="C371" s="433" t="s">
        <v>2874</v>
      </c>
      <c r="F371" s="316"/>
      <c r="G371" s="297"/>
      <c r="H371" s="316"/>
      <c r="I371" s="300"/>
      <c r="K371" s="288"/>
    </row>
    <row r="372" spans="1:11">
      <c r="A372" s="286" t="s">
        <v>1892</v>
      </c>
      <c r="B372" s="286" t="s">
        <v>1891</v>
      </c>
      <c r="C372" s="286" t="s">
        <v>1890</v>
      </c>
      <c r="D372" s="286" t="s">
        <v>1522</v>
      </c>
      <c r="E372" s="286">
        <v>40</v>
      </c>
      <c r="F372" s="316"/>
      <c r="G372" s="297">
        <f>E372*F372</f>
        <v>0</v>
      </c>
      <c r="H372" s="316"/>
      <c r="I372" s="300">
        <f>E372*H372</f>
        <v>0</v>
      </c>
    </row>
    <row r="373" spans="1:11">
      <c r="C373" s="433" t="s">
        <v>2873</v>
      </c>
      <c r="F373" s="316"/>
      <c r="G373" s="297"/>
      <c r="H373" s="316"/>
      <c r="I373" s="300"/>
    </row>
    <row r="374" spans="1:11">
      <c r="A374" s="286" t="s">
        <v>1889</v>
      </c>
      <c r="B374" s="309" t="s">
        <v>1873</v>
      </c>
      <c r="C374" s="286" t="s">
        <v>1888</v>
      </c>
      <c r="D374" s="286" t="s">
        <v>1831</v>
      </c>
      <c r="E374" s="286">
        <v>1</v>
      </c>
      <c r="F374" s="316"/>
      <c r="G374" s="297">
        <f>E374*F374</f>
        <v>0</v>
      </c>
      <c r="H374" s="316"/>
      <c r="I374" s="300">
        <f>E374*H374</f>
        <v>0</v>
      </c>
    </row>
    <row r="375" spans="1:11">
      <c r="A375" s="286" t="s">
        <v>1887</v>
      </c>
      <c r="B375" s="309" t="s">
        <v>1873</v>
      </c>
      <c r="C375" s="286" t="s">
        <v>1886</v>
      </c>
      <c r="D375" s="286" t="s">
        <v>1831</v>
      </c>
      <c r="E375" s="286">
        <v>3</v>
      </c>
      <c r="F375" s="316"/>
      <c r="G375" s="297">
        <f>E375*F375</f>
        <v>0</v>
      </c>
      <c r="H375" s="316"/>
      <c r="I375" s="300">
        <f>E375*H375</f>
        <v>0</v>
      </c>
    </row>
    <row r="376" spans="1:11">
      <c r="A376" s="286" t="s">
        <v>1885</v>
      </c>
      <c r="B376" s="309" t="s">
        <v>1873</v>
      </c>
      <c r="C376" s="286" t="s">
        <v>1884</v>
      </c>
      <c r="D376" s="286" t="s">
        <v>1831</v>
      </c>
      <c r="E376" s="286">
        <v>1</v>
      </c>
      <c r="F376" s="316"/>
      <c r="G376" s="297">
        <f>E376*F376</f>
        <v>0</v>
      </c>
      <c r="H376" s="316"/>
      <c r="I376" s="300">
        <f>E376*H376</f>
        <v>0</v>
      </c>
    </row>
    <row r="377" spans="1:11">
      <c r="A377" s="286" t="s">
        <v>1883</v>
      </c>
      <c r="B377" s="309" t="s">
        <v>1873</v>
      </c>
      <c r="C377" s="286" t="s">
        <v>1882</v>
      </c>
      <c r="F377" s="316"/>
      <c r="G377" s="297"/>
      <c r="H377" s="316"/>
      <c r="I377" s="300"/>
    </row>
    <row r="378" spans="1:11">
      <c r="B378" s="309"/>
      <c r="C378" s="286" t="s">
        <v>1877</v>
      </c>
      <c r="D378" s="286" t="s">
        <v>1831</v>
      </c>
      <c r="E378" s="286">
        <v>1</v>
      </c>
      <c r="F378" s="316"/>
      <c r="G378" s="297">
        <f>E378*F378</f>
        <v>0</v>
      </c>
      <c r="H378" s="316"/>
      <c r="I378" s="300">
        <f>E378*H378</f>
        <v>0</v>
      </c>
    </row>
    <row r="379" spans="1:11">
      <c r="A379" s="286" t="s">
        <v>1881</v>
      </c>
      <c r="B379" s="309" t="s">
        <v>1873</v>
      </c>
      <c r="C379" s="286" t="s">
        <v>1880</v>
      </c>
      <c r="F379" s="316"/>
      <c r="G379" s="297"/>
      <c r="H379" s="316"/>
      <c r="I379" s="300"/>
    </row>
    <row r="380" spans="1:11">
      <c r="B380" s="309"/>
      <c r="C380" s="286" t="s">
        <v>1877</v>
      </c>
      <c r="D380" s="286" t="s">
        <v>1831</v>
      </c>
      <c r="E380" s="286">
        <v>1</v>
      </c>
      <c r="F380" s="316"/>
      <c r="G380" s="297">
        <f>E380*F380</f>
        <v>0</v>
      </c>
      <c r="H380" s="316"/>
      <c r="I380" s="300">
        <f>E380*H380</f>
        <v>0</v>
      </c>
    </row>
    <row r="381" spans="1:11">
      <c r="A381" s="286" t="s">
        <v>1879</v>
      </c>
      <c r="B381" s="309" t="s">
        <v>1873</v>
      </c>
      <c r="C381" s="286" t="s">
        <v>1878</v>
      </c>
      <c r="F381" s="316"/>
      <c r="G381" s="297"/>
      <c r="H381" s="316"/>
      <c r="I381" s="300"/>
    </row>
    <row r="382" spans="1:11">
      <c r="B382" s="309"/>
      <c r="C382" s="286" t="s">
        <v>1877</v>
      </c>
      <c r="D382" s="286" t="s">
        <v>1831</v>
      </c>
      <c r="E382" s="286">
        <v>1</v>
      </c>
      <c r="F382" s="316"/>
      <c r="G382" s="297">
        <f>E382*F382</f>
        <v>0</v>
      </c>
      <c r="H382" s="316"/>
      <c r="I382" s="300">
        <f>E382*H382</f>
        <v>0</v>
      </c>
    </row>
    <row r="383" spans="1:11">
      <c r="A383" s="286" t="s">
        <v>1876</v>
      </c>
      <c r="B383" s="309" t="s">
        <v>1873</v>
      </c>
      <c r="C383" s="286" t="s">
        <v>1875</v>
      </c>
      <c r="D383" s="286" t="s">
        <v>1831</v>
      </c>
      <c r="E383" s="286">
        <v>1</v>
      </c>
      <c r="F383" s="316"/>
      <c r="G383" s="297">
        <f>E383*F383</f>
        <v>0</v>
      </c>
      <c r="H383" s="316"/>
      <c r="I383" s="300">
        <f>E383*H383</f>
        <v>0</v>
      </c>
      <c r="K383" s="288"/>
    </row>
    <row r="384" spans="1:11">
      <c r="A384" s="286" t="s">
        <v>1874</v>
      </c>
      <c r="B384" s="309" t="s">
        <v>1873</v>
      </c>
      <c r="C384" s="286" t="s">
        <v>1872</v>
      </c>
      <c r="D384" s="286" t="s">
        <v>1831</v>
      </c>
      <c r="E384" s="286">
        <v>1</v>
      </c>
      <c r="F384" s="316"/>
      <c r="G384" s="297">
        <f>E384*F384</f>
        <v>0</v>
      </c>
      <c r="H384" s="316"/>
      <c r="I384" s="300">
        <f>E384*H384</f>
        <v>0</v>
      </c>
      <c r="K384" s="288"/>
    </row>
    <row r="385" spans="1:11">
      <c r="C385" s="286" t="s">
        <v>1871</v>
      </c>
      <c r="F385" s="297"/>
      <c r="G385" s="297">
        <f>SUM(G351:G384)</f>
        <v>0</v>
      </c>
      <c r="H385" s="287"/>
      <c r="I385" s="297">
        <f>SUM(I351:I384)</f>
        <v>0</v>
      </c>
      <c r="J385" s="287"/>
      <c r="K385" s="288"/>
    </row>
    <row r="386" spans="1:11">
      <c r="C386" s="303" t="s">
        <v>1870</v>
      </c>
      <c r="F386" s="291"/>
      <c r="G386" s="291"/>
      <c r="H386" s="298">
        <f>G385+I385</f>
        <v>0</v>
      </c>
    </row>
    <row r="387" spans="1:11">
      <c r="D387" s="295"/>
      <c r="E387" s="295"/>
      <c r="F387" s="295"/>
      <c r="G387" s="315"/>
      <c r="H387" s="295"/>
      <c r="I387" s="295"/>
      <c r="J387" s="295"/>
    </row>
    <row r="388" spans="1:11">
      <c r="C388" s="290" t="s">
        <v>1869</v>
      </c>
      <c r="F388" s="291"/>
      <c r="G388" s="287"/>
      <c r="H388" s="298"/>
      <c r="I388" s="288"/>
      <c r="J388" s="288"/>
    </row>
    <row r="389" spans="1:11">
      <c r="A389" s="286" t="s">
        <v>1845</v>
      </c>
      <c r="B389" s="309" t="s">
        <v>1866</v>
      </c>
      <c r="C389" s="286" t="s">
        <v>1868</v>
      </c>
      <c r="D389" s="286" t="s">
        <v>1831</v>
      </c>
      <c r="E389" s="286">
        <v>450</v>
      </c>
      <c r="H389" s="287"/>
      <c r="I389" s="300">
        <f>E389*H389</f>
        <v>0</v>
      </c>
      <c r="J389" s="287"/>
    </row>
    <row r="390" spans="1:11">
      <c r="A390" s="286" t="s">
        <v>1843</v>
      </c>
      <c r="B390" s="309" t="s">
        <v>1866</v>
      </c>
      <c r="C390" s="286" t="s">
        <v>1867</v>
      </c>
      <c r="D390" s="286" t="s">
        <v>1831</v>
      </c>
      <c r="E390" s="286">
        <v>14</v>
      </c>
      <c r="H390" s="287"/>
      <c r="I390" s="300">
        <f>E390*H390</f>
        <v>0</v>
      </c>
      <c r="J390" s="287"/>
    </row>
    <row r="391" spans="1:11">
      <c r="A391" s="286" t="s">
        <v>1841</v>
      </c>
      <c r="B391" s="309" t="s">
        <v>1866</v>
      </c>
      <c r="C391" s="286" t="s">
        <v>1865</v>
      </c>
      <c r="D391" s="286" t="s">
        <v>1831</v>
      </c>
      <c r="E391" s="286">
        <v>25</v>
      </c>
      <c r="H391" s="287"/>
      <c r="I391" s="300">
        <f>E391*H391</f>
        <v>0</v>
      </c>
      <c r="J391" s="287"/>
    </row>
    <row r="392" spans="1:11">
      <c r="C392" s="290" t="s">
        <v>1864</v>
      </c>
      <c r="H392" s="287"/>
      <c r="I392" s="305">
        <f>SUM(I389:I391)</f>
        <v>0</v>
      </c>
      <c r="J392" s="287"/>
    </row>
    <row r="397" spans="1:11">
      <c r="I397" s="286" t="s">
        <v>2872</v>
      </c>
    </row>
    <row r="398" spans="1:11">
      <c r="A398" s="286" t="s">
        <v>1854</v>
      </c>
      <c r="B398" s="286" t="s">
        <v>1853</v>
      </c>
      <c r="C398" s="286" t="s">
        <v>1852</v>
      </c>
      <c r="D398" s="286" t="s">
        <v>1851</v>
      </c>
      <c r="E398" s="286" t="s">
        <v>1850</v>
      </c>
      <c r="F398" s="286" t="s">
        <v>1370</v>
      </c>
      <c r="G398" s="286" t="s">
        <v>1370</v>
      </c>
      <c r="H398" s="286" t="s">
        <v>1371</v>
      </c>
      <c r="I398" s="286" t="s">
        <v>1849</v>
      </c>
    </row>
    <row r="399" spans="1:11">
      <c r="F399" s="286" t="s">
        <v>1848</v>
      </c>
      <c r="G399" s="286" t="s">
        <v>1847</v>
      </c>
      <c r="H399" s="286" t="s">
        <v>1848</v>
      </c>
      <c r="I399" s="286" t="s">
        <v>1847</v>
      </c>
    </row>
    <row r="400" spans="1:11">
      <c r="C400" s="290" t="s">
        <v>1372</v>
      </c>
      <c r="J400" s="287"/>
    </row>
    <row r="401" spans="1:12">
      <c r="A401" s="286" t="s">
        <v>1845</v>
      </c>
      <c r="B401" s="286" t="s">
        <v>1858</v>
      </c>
      <c r="C401" s="286" t="s">
        <v>1863</v>
      </c>
      <c r="D401" s="286" t="s">
        <v>1826</v>
      </c>
      <c r="E401" s="286">
        <v>60</v>
      </c>
      <c r="F401" s="287"/>
      <c r="G401" s="287"/>
      <c r="H401" s="306"/>
      <c r="I401" s="300">
        <f t="shared" ref="I401:I406" si="13">E401*H401</f>
        <v>0</v>
      </c>
      <c r="J401" s="287"/>
    </row>
    <row r="402" spans="1:12">
      <c r="A402" s="286" t="s">
        <v>1843</v>
      </c>
      <c r="B402" s="286" t="s">
        <v>1858</v>
      </c>
      <c r="C402" s="286" t="s">
        <v>1862</v>
      </c>
      <c r="D402" s="286" t="s">
        <v>1826</v>
      </c>
      <c r="E402" s="286">
        <v>20</v>
      </c>
      <c r="F402" s="287"/>
      <c r="G402" s="287"/>
      <c r="H402" s="306"/>
      <c r="I402" s="300">
        <f t="shared" si="13"/>
        <v>0</v>
      </c>
      <c r="J402" s="287"/>
    </row>
    <row r="403" spans="1:12">
      <c r="A403" s="286" t="s">
        <v>1841</v>
      </c>
      <c r="B403" s="286" t="s">
        <v>1858</v>
      </c>
      <c r="C403" s="286" t="s">
        <v>1861</v>
      </c>
      <c r="D403" s="286" t="s">
        <v>1831</v>
      </c>
      <c r="E403" s="286">
        <v>1</v>
      </c>
      <c r="F403" s="287"/>
      <c r="G403" s="287"/>
      <c r="H403" s="306"/>
      <c r="I403" s="300">
        <f t="shared" si="13"/>
        <v>0</v>
      </c>
      <c r="J403" s="287"/>
    </row>
    <row r="404" spans="1:12">
      <c r="A404" s="286" t="s">
        <v>1839</v>
      </c>
      <c r="B404" s="286" t="s">
        <v>1858</v>
      </c>
      <c r="C404" s="286" t="s">
        <v>1860</v>
      </c>
      <c r="D404" s="286" t="s">
        <v>1831</v>
      </c>
      <c r="E404" s="286">
        <v>1</v>
      </c>
      <c r="F404" s="287"/>
      <c r="G404" s="287"/>
      <c r="H404" s="306"/>
      <c r="I404" s="300">
        <f t="shared" si="13"/>
        <v>0</v>
      </c>
      <c r="J404" s="287"/>
    </row>
    <row r="405" spans="1:12">
      <c r="A405" s="286" t="s">
        <v>1837</v>
      </c>
      <c r="B405" s="286" t="s">
        <v>1858</v>
      </c>
      <c r="C405" s="286" t="s">
        <v>1859</v>
      </c>
      <c r="D405" s="286" t="s">
        <v>1831</v>
      </c>
      <c r="E405" s="286">
        <v>1</v>
      </c>
      <c r="F405" s="287"/>
      <c r="G405" s="287"/>
      <c r="H405" s="306"/>
      <c r="I405" s="300">
        <f t="shared" si="13"/>
        <v>0</v>
      </c>
      <c r="J405" s="287"/>
    </row>
    <row r="406" spans="1:12">
      <c r="A406" s="286" t="s">
        <v>1835</v>
      </c>
      <c r="B406" s="286" t="s">
        <v>1858</v>
      </c>
      <c r="C406" s="286" t="s">
        <v>1857</v>
      </c>
      <c r="D406" s="286" t="s">
        <v>1826</v>
      </c>
      <c r="E406" s="286">
        <v>10</v>
      </c>
      <c r="F406" s="287"/>
      <c r="G406" s="287"/>
      <c r="H406" s="306"/>
      <c r="I406" s="300">
        <f t="shared" si="13"/>
        <v>0</v>
      </c>
      <c r="J406" s="287"/>
    </row>
    <row r="407" spans="1:12">
      <c r="C407" s="290" t="s">
        <v>1856</v>
      </c>
      <c r="I407" s="305">
        <f>SUM(I401:I406)</f>
        <v>0</v>
      </c>
    </row>
    <row r="408" spans="1:12">
      <c r="C408" s="290"/>
      <c r="I408" s="305"/>
    </row>
    <row r="409" spans="1:12">
      <c r="C409" s="290"/>
      <c r="I409" s="305"/>
    </row>
    <row r="410" spans="1:12">
      <c r="A410" s="295"/>
      <c r="B410" s="295"/>
      <c r="C410" s="303" t="s">
        <v>1846</v>
      </c>
      <c r="D410" s="295"/>
      <c r="E410" s="295"/>
      <c r="F410" s="296"/>
      <c r="G410" s="333"/>
      <c r="H410" s="296"/>
      <c r="I410" s="295"/>
      <c r="J410" s="306"/>
      <c r="K410" s="293"/>
    </row>
    <row r="411" spans="1:12">
      <c r="A411" s="295" t="s">
        <v>1845</v>
      </c>
      <c r="B411" s="332">
        <v>5470200164</v>
      </c>
      <c r="C411" s="295" t="s">
        <v>1844</v>
      </c>
      <c r="D411" s="295" t="s">
        <v>1522</v>
      </c>
      <c r="E411" s="310">
        <v>48</v>
      </c>
      <c r="F411" s="310"/>
      <c r="G411" s="310"/>
      <c r="H411" s="330"/>
      <c r="I411" s="331">
        <f>E411*H411</f>
        <v>0</v>
      </c>
      <c r="J411" s="306"/>
      <c r="K411" s="306"/>
    </row>
    <row r="412" spans="1:12">
      <c r="A412" s="295"/>
      <c r="B412" s="332"/>
      <c r="C412" s="433" t="s">
        <v>2871</v>
      </c>
      <c r="D412" s="295"/>
      <c r="E412" s="310"/>
      <c r="F412" s="310"/>
      <c r="G412" s="310"/>
      <c r="H412" s="330"/>
      <c r="I412" s="331"/>
      <c r="J412" s="306"/>
      <c r="K412" s="306"/>
    </row>
    <row r="413" spans="1:12">
      <c r="A413" s="295" t="s">
        <v>1843</v>
      </c>
      <c r="B413" s="332">
        <v>5470420022</v>
      </c>
      <c r="C413" s="295" t="s">
        <v>1842</v>
      </c>
      <c r="D413" s="295" t="s">
        <v>1522</v>
      </c>
      <c r="E413" s="310">
        <v>48</v>
      </c>
      <c r="F413" s="310"/>
      <c r="G413" s="310"/>
      <c r="H413" s="330"/>
      <c r="I413" s="331">
        <f>E413*H413</f>
        <v>0</v>
      </c>
      <c r="J413" s="306"/>
      <c r="K413" s="306"/>
      <c r="L413" s="304"/>
    </row>
    <row r="414" spans="1:12">
      <c r="A414" s="295"/>
      <c r="B414" s="332"/>
      <c r="C414" s="433" t="s">
        <v>2871</v>
      </c>
      <c r="D414" s="295"/>
      <c r="E414" s="310"/>
      <c r="F414" s="310"/>
      <c r="G414" s="310"/>
      <c r="H414" s="330"/>
      <c r="I414" s="331"/>
      <c r="J414" s="306"/>
      <c r="K414" s="306"/>
      <c r="L414" s="304"/>
    </row>
    <row r="415" spans="1:12">
      <c r="A415" s="295" t="s">
        <v>1841</v>
      </c>
      <c r="B415" s="332">
        <v>5470460012</v>
      </c>
      <c r="C415" s="295" t="s">
        <v>1840</v>
      </c>
      <c r="D415" s="295" t="s">
        <v>1522</v>
      </c>
      <c r="E415" s="310">
        <v>48</v>
      </c>
      <c r="F415" s="310"/>
      <c r="G415" s="310"/>
      <c r="H415" s="330"/>
      <c r="I415" s="331">
        <f>E415*H415</f>
        <v>0</v>
      </c>
      <c r="J415" s="306"/>
      <c r="K415" s="306"/>
      <c r="L415" s="304"/>
    </row>
    <row r="416" spans="1:12">
      <c r="A416" s="295"/>
      <c r="B416" s="332"/>
      <c r="C416" s="433" t="s">
        <v>2871</v>
      </c>
      <c r="D416" s="295"/>
      <c r="E416" s="310"/>
      <c r="F416" s="310"/>
      <c r="G416" s="310"/>
      <c r="H416" s="330"/>
      <c r="I416" s="331"/>
      <c r="J416" s="306"/>
      <c r="K416" s="306"/>
      <c r="L416" s="304"/>
    </row>
    <row r="417" spans="1:11">
      <c r="A417" s="295" t="s">
        <v>1839</v>
      </c>
      <c r="B417" s="332">
        <v>5470460012</v>
      </c>
      <c r="C417" s="295" t="s">
        <v>1838</v>
      </c>
      <c r="D417" s="295" t="s">
        <v>1522</v>
      </c>
      <c r="E417" s="310">
        <v>10</v>
      </c>
      <c r="F417" s="310"/>
      <c r="G417" s="310"/>
      <c r="H417" s="330"/>
      <c r="I417" s="331">
        <f>E417*H417</f>
        <v>0</v>
      </c>
      <c r="J417" s="306"/>
      <c r="K417" s="306"/>
    </row>
    <row r="418" spans="1:11">
      <c r="A418" s="295"/>
      <c r="B418" s="332"/>
      <c r="C418" s="433" t="s">
        <v>2871</v>
      </c>
      <c r="D418" s="295"/>
      <c r="E418" s="310"/>
      <c r="F418" s="310"/>
      <c r="G418" s="310"/>
      <c r="H418" s="330"/>
      <c r="I418" s="331"/>
      <c r="J418" s="306"/>
      <c r="K418" s="306"/>
    </row>
    <row r="419" spans="1:11">
      <c r="A419" s="295" t="s">
        <v>1837</v>
      </c>
      <c r="B419" s="332">
        <v>5470560164</v>
      </c>
      <c r="C419" s="295" t="s">
        <v>1836</v>
      </c>
      <c r="D419" s="295" t="s">
        <v>1522</v>
      </c>
      <c r="E419" s="310">
        <v>48</v>
      </c>
      <c r="F419" s="310"/>
      <c r="G419" s="310"/>
      <c r="H419" s="330"/>
      <c r="I419" s="331">
        <f>E419*H419</f>
        <v>0</v>
      </c>
      <c r="J419" s="306"/>
      <c r="K419" s="306"/>
    </row>
    <row r="420" spans="1:11">
      <c r="A420" s="295"/>
      <c r="B420" s="332"/>
      <c r="C420" s="433" t="s">
        <v>2871</v>
      </c>
      <c r="D420" s="295"/>
      <c r="E420" s="310"/>
      <c r="F420" s="310"/>
      <c r="G420" s="310"/>
      <c r="H420" s="330"/>
      <c r="I420" s="331"/>
      <c r="J420" s="306"/>
      <c r="K420" s="306"/>
    </row>
    <row r="421" spans="1:11">
      <c r="A421" s="295" t="s">
        <v>1835</v>
      </c>
      <c r="B421" s="332">
        <v>5470620014</v>
      </c>
      <c r="C421" s="295" t="s">
        <v>1834</v>
      </c>
      <c r="D421" s="295" t="s">
        <v>1492</v>
      </c>
      <c r="E421" s="310">
        <v>48</v>
      </c>
      <c r="F421" s="310"/>
      <c r="G421" s="310"/>
      <c r="H421" s="330"/>
      <c r="I421" s="331">
        <f>E421*H421</f>
        <v>0</v>
      </c>
      <c r="J421" s="306"/>
      <c r="K421" s="306"/>
    </row>
    <row r="422" spans="1:11">
      <c r="A422" s="295"/>
      <c r="B422" s="332"/>
      <c r="C422" s="433" t="s">
        <v>2870</v>
      </c>
      <c r="D422" s="295"/>
      <c r="E422" s="310"/>
      <c r="F422" s="310"/>
      <c r="G422" s="310"/>
      <c r="H422" s="330"/>
      <c r="I422" s="331"/>
      <c r="J422" s="306"/>
      <c r="K422" s="306"/>
    </row>
    <row r="423" spans="1:11">
      <c r="A423" s="295" t="s">
        <v>1833</v>
      </c>
      <c r="B423" s="332">
        <v>5470620014</v>
      </c>
      <c r="C423" s="295" t="s">
        <v>1832</v>
      </c>
      <c r="D423" s="295" t="s">
        <v>1831</v>
      </c>
      <c r="E423" s="310">
        <v>3</v>
      </c>
      <c r="F423" s="310"/>
      <c r="G423" s="310"/>
      <c r="H423" s="330"/>
      <c r="I423" s="331">
        <f>E423*H423</f>
        <v>0</v>
      </c>
      <c r="J423" s="306"/>
      <c r="K423" s="306"/>
    </row>
    <row r="424" spans="1:11">
      <c r="A424" s="295"/>
      <c r="B424" s="295"/>
      <c r="C424" s="290" t="s">
        <v>1830</v>
      </c>
      <c r="D424" s="295"/>
      <c r="E424" s="310"/>
      <c r="F424" s="310"/>
      <c r="G424" s="310"/>
      <c r="H424" s="330"/>
      <c r="I424" s="305">
        <f>SUM(I411:I423)</f>
        <v>0</v>
      </c>
      <c r="J424" s="306"/>
      <c r="K424" s="306"/>
    </row>
    <row r="425" spans="1:11">
      <c r="B425" s="309"/>
      <c r="F425" s="306"/>
      <c r="G425" s="297"/>
      <c r="H425" s="306"/>
      <c r="I425" s="300"/>
      <c r="J425" s="306"/>
      <c r="K425" s="306"/>
    </row>
    <row r="426" spans="1:11">
      <c r="B426" s="309"/>
      <c r="F426" s="306"/>
      <c r="G426" s="297"/>
      <c r="H426" s="306"/>
      <c r="I426" s="300"/>
      <c r="J426" s="306"/>
      <c r="K426" s="306"/>
    </row>
    <row r="427" spans="1:11">
      <c r="B427" s="309"/>
      <c r="F427" s="306"/>
      <c r="G427" s="297"/>
      <c r="H427" s="306"/>
      <c r="I427" s="300"/>
      <c r="J427" s="306"/>
      <c r="K427" s="306"/>
    </row>
    <row r="428" spans="1:11">
      <c r="B428" s="309"/>
      <c r="C428" s="295"/>
      <c r="D428" s="295"/>
      <c r="E428" s="295"/>
      <c r="F428" s="296"/>
      <c r="G428" s="297"/>
      <c r="H428" s="296"/>
      <c r="I428" s="300"/>
      <c r="J428" s="295"/>
      <c r="K428" s="307"/>
    </row>
    <row r="429" spans="1:11">
      <c r="B429" s="309"/>
      <c r="C429" s="295"/>
      <c r="D429" s="295"/>
      <c r="E429" s="295"/>
      <c r="F429" s="296"/>
      <c r="G429" s="297"/>
      <c r="H429" s="296"/>
      <c r="I429" s="300"/>
      <c r="J429" s="295"/>
      <c r="K429" s="293"/>
    </row>
    <row r="430" spans="1:11">
      <c r="C430" s="295"/>
      <c r="D430" s="295"/>
      <c r="E430" s="295"/>
      <c r="F430" s="296"/>
      <c r="G430" s="297"/>
      <c r="H430" s="296"/>
      <c r="I430" s="300"/>
      <c r="J430" s="295"/>
      <c r="K430" s="293"/>
    </row>
    <row r="431" spans="1:11">
      <c r="C431" s="295"/>
      <c r="D431" s="295"/>
      <c r="E431" s="295"/>
      <c r="F431" s="296"/>
      <c r="G431" s="297"/>
      <c r="H431" s="296"/>
      <c r="I431" s="300"/>
      <c r="J431" s="296"/>
      <c r="K431" s="293"/>
    </row>
    <row r="432" spans="1:11">
      <c r="C432" s="295"/>
      <c r="D432" s="295"/>
      <c r="E432" s="295"/>
      <c r="F432" s="296"/>
      <c r="G432" s="297"/>
      <c r="H432" s="296"/>
      <c r="I432" s="300"/>
      <c r="J432" s="296"/>
      <c r="K432" s="293"/>
    </row>
    <row r="433" spans="3:12">
      <c r="C433" s="295"/>
      <c r="D433" s="295"/>
      <c r="E433" s="295"/>
      <c r="F433" s="296"/>
      <c r="G433" s="297"/>
      <c r="H433" s="296"/>
      <c r="I433" s="300"/>
      <c r="J433" s="296"/>
      <c r="K433" s="293"/>
    </row>
    <row r="434" spans="3:12">
      <c r="C434" s="295"/>
      <c r="D434" s="295"/>
      <c r="E434" s="295"/>
      <c r="F434" s="296"/>
      <c r="G434" s="297"/>
      <c r="H434" s="296"/>
      <c r="I434" s="300"/>
      <c r="J434" s="296"/>
      <c r="K434" s="293"/>
    </row>
    <row r="435" spans="3:12">
      <c r="C435" s="295"/>
      <c r="D435" s="295"/>
      <c r="E435" s="295"/>
      <c r="F435" s="296"/>
      <c r="G435" s="297"/>
      <c r="H435" s="296"/>
      <c r="I435" s="300"/>
      <c r="J435" s="295"/>
      <c r="K435" s="293"/>
    </row>
    <row r="436" spans="3:12">
      <c r="C436" s="295"/>
      <c r="D436" s="295"/>
      <c r="E436" s="295"/>
      <c r="F436" s="297"/>
      <c r="G436" s="297"/>
      <c r="H436" s="296"/>
      <c r="I436" s="300"/>
      <c r="J436" s="295"/>
      <c r="K436" s="293"/>
    </row>
    <row r="437" spans="3:12">
      <c r="C437" s="295"/>
      <c r="D437" s="295"/>
      <c r="E437" s="295"/>
      <c r="F437" s="297"/>
      <c r="G437" s="297"/>
      <c r="H437" s="296"/>
      <c r="I437" s="300"/>
      <c r="J437" s="295"/>
      <c r="K437" s="293"/>
    </row>
    <row r="438" spans="3:12">
      <c r="C438" s="295"/>
      <c r="D438" s="295"/>
      <c r="E438" s="295"/>
      <c r="F438" s="297"/>
      <c r="G438" s="297"/>
      <c r="H438" s="296"/>
      <c r="I438" s="300"/>
      <c r="J438" s="295"/>
      <c r="K438" s="293"/>
    </row>
    <row r="439" spans="3:12">
      <c r="C439" s="295"/>
      <c r="D439" s="295"/>
      <c r="E439" s="295"/>
      <c r="F439" s="296"/>
      <c r="G439" s="297"/>
      <c r="H439" s="296"/>
      <c r="I439" s="300"/>
      <c r="J439" s="296"/>
      <c r="K439" s="293"/>
    </row>
    <row r="440" spans="3:12">
      <c r="C440" s="295"/>
      <c r="D440" s="295"/>
      <c r="E440" s="295"/>
      <c r="F440" s="296"/>
      <c r="G440" s="297"/>
      <c r="H440" s="296"/>
      <c r="I440" s="300"/>
      <c r="J440" s="296"/>
      <c r="K440" s="296"/>
    </row>
    <row r="441" spans="3:12">
      <c r="C441" s="295"/>
      <c r="D441" s="295"/>
      <c r="E441" s="295"/>
      <c r="F441" s="296"/>
      <c r="G441" s="297"/>
      <c r="H441" s="296"/>
      <c r="I441" s="300"/>
      <c r="J441" s="296"/>
      <c r="K441" s="296"/>
    </row>
    <row r="442" spans="3:12">
      <c r="C442" s="295"/>
      <c r="D442" s="295"/>
      <c r="E442" s="295"/>
      <c r="F442" s="296"/>
      <c r="G442" s="297"/>
      <c r="H442" s="296"/>
      <c r="I442" s="300"/>
      <c r="J442" s="295"/>
      <c r="K442" s="296"/>
    </row>
    <row r="443" spans="3:12">
      <c r="C443" s="295"/>
      <c r="D443" s="295"/>
      <c r="E443" s="295"/>
      <c r="F443" s="296"/>
      <c r="G443" s="297"/>
      <c r="H443" s="296"/>
      <c r="I443" s="300"/>
      <c r="J443" s="296"/>
      <c r="K443" s="296"/>
      <c r="L443" s="295"/>
    </row>
    <row r="444" spans="3:12">
      <c r="K444" s="295"/>
    </row>
    <row r="445" spans="3:12">
      <c r="C445" s="295"/>
      <c r="D445" s="295"/>
      <c r="E445" s="295"/>
      <c r="F445" s="301"/>
      <c r="G445" s="295"/>
      <c r="H445" s="295"/>
      <c r="I445" s="295"/>
      <c r="J445" s="295"/>
    </row>
    <row r="446" spans="3:12">
      <c r="C446" s="295"/>
      <c r="D446" s="295"/>
      <c r="E446" s="295"/>
      <c r="F446" s="301"/>
      <c r="G446" s="295"/>
      <c r="H446" s="295"/>
      <c r="I446" s="295"/>
      <c r="J446" s="295"/>
    </row>
    <row r="447" spans="3:12">
      <c r="C447" s="295"/>
      <c r="D447" s="295"/>
      <c r="E447" s="295"/>
      <c r="F447" s="297"/>
      <c r="G447" s="297"/>
      <c r="H447" s="296"/>
      <c r="I447" s="300"/>
      <c r="J447" s="296"/>
    </row>
    <row r="448" spans="3:12">
      <c r="C448" s="295"/>
      <c r="D448" s="295"/>
      <c r="E448" s="295"/>
      <c r="F448" s="296"/>
      <c r="G448" s="297"/>
      <c r="H448" s="296"/>
      <c r="I448" s="300"/>
      <c r="J448" s="296"/>
      <c r="K448" s="295"/>
    </row>
    <row r="449" spans="2:12">
      <c r="C449" s="295"/>
      <c r="D449" s="295"/>
      <c r="E449" s="295"/>
      <c r="F449" s="296"/>
      <c r="G449" s="297"/>
      <c r="H449" s="296"/>
      <c r="I449" s="300"/>
      <c r="J449" s="296"/>
      <c r="K449" s="295"/>
    </row>
    <row r="450" spans="2:12">
      <c r="C450" s="295"/>
      <c r="D450" s="295"/>
      <c r="E450" s="295"/>
      <c r="F450" s="296"/>
      <c r="G450" s="297"/>
      <c r="H450" s="296"/>
      <c r="I450" s="300"/>
      <c r="J450" s="296"/>
      <c r="K450" s="295"/>
    </row>
    <row r="451" spans="2:12">
      <c r="C451" s="295"/>
      <c r="D451" s="295"/>
      <c r="E451" s="295"/>
      <c r="F451" s="296"/>
      <c r="G451" s="297"/>
      <c r="H451" s="297"/>
      <c r="I451" s="300"/>
      <c r="J451" s="296"/>
      <c r="K451" s="295"/>
    </row>
    <row r="452" spans="2:12">
      <c r="C452" s="299"/>
      <c r="D452" s="295"/>
      <c r="E452" s="329"/>
      <c r="F452" s="297"/>
      <c r="G452" s="305"/>
      <c r="H452" s="297"/>
      <c r="I452" s="305"/>
      <c r="J452" s="296"/>
      <c r="K452" s="295"/>
    </row>
    <row r="453" spans="2:12">
      <c r="F453" s="306"/>
      <c r="G453" s="297"/>
      <c r="H453" s="298"/>
      <c r="I453" s="300"/>
      <c r="J453" s="307"/>
      <c r="K453" s="296"/>
      <c r="L453" s="295"/>
    </row>
    <row r="454" spans="2:12">
      <c r="C454" s="290"/>
      <c r="F454" s="291"/>
      <c r="G454" s="291"/>
      <c r="H454" s="292"/>
      <c r="I454" s="291"/>
      <c r="K454" s="307"/>
    </row>
    <row r="455" spans="2:12">
      <c r="C455" s="328"/>
      <c r="D455" s="314"/>
      <c r="E455" s="327"/>
      <c r="F455" s="326"/>
      <c r="G455" s="326"/>
      <c r="H455" s="326"/>
      <c r="I455" s="326"/>
      <c r="J455" s="324"/>
      <c r="L455" s="287"/>
    </row>
    <row r="456" spans="2:12">
      <c r="B456" s="309"/>
      <c r="C456" s="314"/>
      <c r="D456" s="314"/>
      <c r="E456" s="327"/>
      <c r="F456" s="326"/>
      <c r="G456" s="326"/>
      <c r="H456" s="326"/>
      <c r="I456" s="326"/>
      <c r="J456" s="324"/>
      <c r="K456" s="324"/>
      <c r="L456" s="287"/>
    </row>
    <row r="457" spans="2:12">
      <c r="B457" s="309"/>
      <c r="C457" s="314"/>
      <c r="D457" s="314"/>
      <c r="E457" s="327"/>
      <c r="F457" s="326"/>
      <c r="G457" s="326"/>
      <c r="H457" s="326"/>
      <c r="I457" s="326"/>
      <c r="J457" s="324"/>
      <c r="K457" s="324"/>
      <c r="L457" s="287"/>
    </row>
    <row r="458" spans="2:12">
      <c r="B458" s="309"/>
      <c r="C458" s="314"/>
      <c r="D458" s="314"/>
      <c r="E458" s="327"/>
      <c r="F458" s="326"/>
      <c r="G458" s="326"/>
      <c r="H458" s="326"/>
      <c r="I458" s="326"/>
      <c r="J458" s="324"/>
      <c r="K458" s="324"/>
      <c r="L458" s="293"/>
    </row>
    <row r="459" spans="2:12">
      <c r="B459" s="309"/>
      <c r="C459" s="314"/>
      <c r="D459" s="314"/>
      <c r="E459" s="327"/>
      <c r="F459" s="326"/>
      <c r="G459" s="326"/>
      <c r="H459" s="326"/>
      <c r="I459" s="326"/>
      <c r="J459" s="324"/>
      <c r="K459" s="324"/>
      <c r="L459" s="299"/>
    </row>
    <row r="460" spans="2:12">
      <c r="B460" s="309"/>
      <c r="C460" s="314"/>
      <c r="D460" s="314"/>
      <c r="E460" s="327"/>
      <c r="F460" s="326"/>
      <c r="G460" s="326"/>
      <c r="H460" s="326"/>
      <c r="I460" s="326"/>
      <c r="J460" s="324"/>
      <c r="K460" s="324"/>
      <c r="L460" s="299"/>
    </row>
    <row r="461" spans="2:12">
      <c r="B461" s="309"/>
      <c r="C461" s="314"/>
      <c r="D461" s="314"/>
      <c r="E461" s="327"/>
      <c r="F461" s="326"/>
      <c r="G461" s="326"/>
      <c r="H461" s="326"/>
      <c r="I461" s="326"/>
      <c r="J461" s="324"/>
      <c r="K461" s="324"/>
      <c r="L461" s="287"/>
    </row>
    <row r="462" spans="2:12">
      <c r="B462" s="309"/>
      <c r="C462" s="314"/>
      <c r="D462" s="314"/>
      <c r="E462" s="327"/>
      <c r="F462" s="326"/>
      <c r="G462" s="326"/>
      <c r="H462" s="326"/>
      <c r="I462" s="326"/>
      <c r="J462" s="324"/>
      <c r="K462" s="324"/>
    </row>
    <row r="463" spans="2:12">
      <c r="C463" s="314"/>
      <c r="D463" s="314"/>
      <c r="E463" s="327"/>
      <c r="F463" s="326"/>
      <c r="G463" s="305"/>
      <c r="H463" s="326"/>
      <c r="I463" s="305"/>
      <c r="J463" s="324"/>
      <c r="K463" s="324"/>
    </row>
    <row r="464" spans="2:12">
      <c r="C464" s="290"/>
      <c r="D464" s="299"/>
      <c r="E464" s="299"/>
      <c r="F464" s="325"/>
      <c r="G464" s="307"/>
      <c r="H464" s="298"/>
      <c r="I464" s="307"/>
      <c r="J464" s="300"/>
      <c r="K464" s="324"/>
    </row>
    <row r="465" spans="2:12">
      <c r="C465" s="290"/>
      <c r="D465" s="295"/>
      <c r="E465" s="295"/>
      <c r="F465" s="296"/>
      <c r="G465" s="296"/>
      <c r="H465" s="296"/>
      <c r="I465" s="296"/>
      <c r="J465" s="295"/>
    </row>
    <row r="466" spans="2:12">
      <c r="B466" s="309"/>
      <c r="C466" s="295"/>
      <c r="D466" s="295"/>
      <c r="E466" s="295"/>
      <c r="F466" s="296"/>
      <c r="G466" s="297"/>
      <c r="H466" s="296"/>
      <c r="I466" s="300"/>
      <c r="J466" s="295"/>
      <c r="K466" s="306"/>
      <c r="L466" s="307"/>
    </row>
    <row r="467" spans="2:12">
      <c r="B467" s="309"/>
      <c r="C467" s="295"/>
      <c r="D467" s="295"/>
      <c r="E467" s="295"/>
      <c r="F467" s="296"/>
      <c r="G467" s="297"/>
      <c r="H467" s="296"/>
      <c r="I467" s="300"/>
      <c r="J467" s="295"/>
      <c r="K467" s="306"/>
      <c r="L467" s="307"/>
    </row>
    <row r="468" spans="2:12">
      <c r="B468" s="309"/>
      <c r="C468" s="295"/>
      <c r="D468" s="295"/>
      <c r="E468" s="295"/>
      <c r="F468" s="296"/>
      <c r="G468" s="297"/>
      <c r="H468" s="296"/>
      <c r="I468" s="300"/>
      <c r="J468" s="295"/>
      <c r="K468" s="306"/>
      <c r="L468" s="307"/>
    </row>
    <row r="469" spans="2:12">
      <c r="B469" s="309"/>
      <c r="D469" s="295"/>
      <c r="E469" s="295"/>
      <c r="F469" s="306"/>
      <c r="G469" s="297"/>
      <c r="H469" s="306"/>
      <c r="I469" s="300"/>
      <c r="J469" s="306"/>
      <c r="K469" s="306"/>
      <c r="L469" s="307"/>
    </row>
    <row r="470" spans="2:12">
      <c r="B470" s="309"/>
      <c r="D470" s="295"/>
      <c r="E470" s="295"/>
      <c r="F470" s="306"/>
      <c r="G470" s="297"/>
      <c r="H470" s="306"/>
      <c r="I470" s="300"/>
      <c r="J470" s="306"/>
      <c r="K470" s="306"/>
      <c r="L470" s="307"/>
    </row>
    <row r="471" spans="2:12">
      <c r="B471" s="309"/>
      <c r="D471" s="295"/>
      <c r="E471" s="295"/>
      <c r="F471" s="306"/>
      <c r="G471" s="297"/>
      <c r="H471" s="306"/>
      <c r="I471" s="300"/>
      <c r="J471" s="306"/>
      <c r="K471" s="306"/>
      <c r="L471" s="307"/>
    </row>
    <row r="472" spans="2:12">
      <c r="B472" s="309"/>
      <c r="D472" s="295"/>
      <c r="E472" s="295"/>
      <c r="F472" s="306"/>
      <c r="G472" s="297"/>
      <c r="H472" s="306"/>
      <c r="I472" s="300"/>
      <c r="J472" s="306"/>
      <c r="K472" s="306"/>
      <c r="L472" s="307"/>
    </row>
    <row r="473" spans="2:12">
      <c r="B473" s="309"/>
      <c r="D473" s="295"/>
      <c r="E473" s="295"/>
      <c r="F473" s="306"/>
      <c r="G473" s="297"/>
      <c r="H473" s="306"/>
      <c r="I473" s="300"/>
      <c r="J473" s="306"/>
      <c r="K473" s="306"/>
      <c r="L473" s="307"/>
    </row>
    <row r="474" spans="2:12">
      <c r="B474" s="309"/>
      <c r="D474" s="295"/>
      <c r="E474" s="295"/>
      <c r="F474" s="306"/>
      <c r="G474" s="297"/>
      <c r="H474" s="306"/>
      <c r="I474" s="300"/>
      <c r="J474" s="306"/>
      <c r="K474" s="306"/>
      <c r="L474" s="307"/>
    </row>
    <row r="475" spans="2:12">
      <c r="B475" s="309"/>
      <c r="D475" s="295"/>
      <c r="E475" s="295"/>
      <c r="F475" s="306"/>
      <c r="G475" s="297"/>
      <c r="H475" s="306"/>
      <c r="I475" s="300"/>
      <c r="J475" s="306"/>
      <c r="K475" s="306"/>
      <c r="L475" s="307"/>
    </row>
    <row r="476" spans="2:12">
      <c r="B476" s="309"/>
      <c r="D476" s="295"/>
      <c r="E476" s="295"/>
      <c r="F476" s="306"/>
      <c r="G476" s="297"/>
      <c r="H476" s="306"/>
      <c r="I476" s="300"/>
      <c r="J476" s="306"/>
      <c r="K476" s="306"/>
      <c r="L476" s="307"/>
    </row>
    <row r="477" spans="2:12">
      <c r="B477" s="309"/>
      <c r="D477" s="295"/>
      <c r="E477" s="295"/>
      <c r="F477" s="306"/>
      <c r="G477" s="297"/>
      <c r="H477" s="306"/>
      <c r="I477" s="300"/>
      <c r="J477" s="306"/>
      <c r="K477" s="306"/>
      <c r="L477" s="307"/>
    </row>
    <row r="478" spans="2:12">
      <c r="B478" s="309"/>
      <c r="D478" s="295"/>
      <c r="E478" s="295"/>
      <c r="F478" s="306"/>
      <c r="G478" s="297"/>
      <c r="H478" s="306"/>
      <c r="I478" s="300"/>
      <c r="J478" s="306"/>
      <c r="K478" s="306"/>
      <c r="L478" s="307"/>
    </row>
    <row r="479" spans="2:12">
      <c r="B479" s="309"/>
      <c r="D479" s="295"/>
      <c r="E479" s="295"/>
      <c r="F479" s="306"/>
      <c r="G479" s="297"/>
      <c r="H479" s="306"/>
      <c r="I479" s="300"/>
      <c r="J479" s="306"/>
      <c r="K479" s="306"/>
      <c r="L479" s="307"/>
    </row>
    <row r="480" spans="2:12">
      <c r="K480" s="306"/>
      <c r="L480" s="307"/>
    </row>
    <row r="481" spans="2:12">
      <c r="C481" s="295"/>
      <c r="D481" s="295"/>
      <c r="E481" s="295"/>
      <c r="F481" s="301"/>
      <c r="G481" s="295"/>
      <c r="H481" s="295"/>
      <c r="I481" s="295"/>
      <c r="J481" s="295"/>
      <c r="K481" s="306"/>
      <c r="L481" s="307"/>
    </row>
    <row r="482" spans="2:12">
      <c r="C482" s="295"/>
      <c r="D482" s="295"/>
      <c r="E482" s="295"/>
      <c r="F482" s="301"/>
      <c r="G482" s="295"/>
      <c r="H482" s="295"/>
      <c r="I482" s="295"/>
      <c r="J482" s="295"/>
      <c r="K482" s="306"/>
      <c r="L482" s="307"/>
    </row>
    <row r="483" spans="2:12">
      <c r="B483" s="309"/>
      <c r="D483" s="295"/>
      <c r="E483" s="295"/>
      <c r="F483" s="306"/>
      <c r="G483" s="297"/>
      <c r="H483" s="306"/>
      <c r="I483" s="300"/>
      <c r="J483" s="306"/>
      <c r="K483" s="306"/>
      <c r="L483" s="307"/>
    </row>
    <row r="484" spans="2:12">
      <c r="B484" s="309"/>
      <c r="D484" s="295"/>
      <c r="E484" s="295"/>
      <c r="F484" s="306"/>
      <c r="G484" s="297"/>
      <c r="H484" s="306"/>
      <c r="I484" s="300"/>
      <c r="J484" s="306"/>
      <c r="K484" s="306"/>
      <c r="L484" s="307"/>
    </row>
    <row r="485" spans="2:12">
      <c r="B485" s="309"/>
      <c r="D485" s="295"/>
      <c r="E485" s="295"/>
      <c r="F485" s="306"/>
      <c r="G485" s="297"/>
      <c r="H485" s="306"/>
      <c r="I485" s="300"/>
      <c r="J485" s="306"/>
      <c r="K485" s="306"/>
      <c r="L485" s="307"/>
    </row>
    <row r="486" spans="2:12">
      <c r="B486" s="309"/>
      <c r="D486" s="295"/>
      <c r="E486" s="295"/>
      <c r="F486" s="306"/>
      <c r="G486" s="297"/>
      <c r="H486" s="306"/>
      <c r="I486" s="300"/>
      <c r="J486" s="306"/>
      <c r="K486" s="306"/>
      <c r="L486" s="307"/>
    </row>
    <row r="487" spans="2:12">
      <c r="B487" s="309"/>
      <c r="D487" s="295"/>
      <c r="E487" s="295"/>
      <c r="F487" s="306"/>
      <c r="G487" s="297"/>
      <c r="H487" s="306"/>
      <c r="I487" s="300"/>
      <c r="J487" s="306"/>
      <c r="K487" s="306"/>
      <c r="L487" s="307"/>
    </row>
    <row r="488" spans="2:12">
      <c r="B488" s="309"/>
      <c r="D488" s="295"/>
      <c r="E488" s="295"/>
      <c r="F488" s="306"/>
      <c r="G488" s="297"/>
      <c r="H488" s="306"/>
      <c r="I488" s="300"/>
      <c r="J488" s="306"/>
      <c r="K488" s="306"/>
      <c r="L488" s="307"/>
    </row>
    <row r="489" spans="2:12">
      <c r="B489" s="309"/>
      <c r="D489" s="295"/>
      <c r="E489" s="295"/>
      <c r="F489" s="306"/>
      <c r="G489" s="297"/>
      <c r="H489" s="306"/>
      <c r="I489" s="300"/>
      <c r="J489" s="306"/>
      <c r="K489" s="306"/>
      <c r="L489" s="307"/>
    </row>
    <row r="490" spans="2:12">
      <c r="B490" s="309"/>
      <c r="D490" s="295"/>
      <c r="E490" s="295"/>
      <c r="F490" s="306"/>
      <c r="G490" s="297"/>
      <c r="H490" s="306"/>
      <c r="I490" s="300"/>
      <c r="J490" s="306"/>
      <c r="K490" s="306"/>
      <c r="L490" s="307"/>
    </row>
    <row r="491" spans="2:12">
      <c r="B491" s="309"/>
      <c r="D491" s="295"/>
      <c r="E491" s="295"/>
      <c r="F491" s="306"/>
      <c r="G491" s="297"/>
      <c r="H491" s="306"/>
      <c r="I491" s="300"/>
      <c r="J491" s="306"/>
      <c r="K491" s="306"/>
      <c r="L491" s="307"/>
    </row>
    <row r="492" spans="2:12">
      <c r="B492" s="309"/>
      <c r="D492" s="295"/>
      <c r="E492" s="295"/>
      <c r="F492" s="306"/>
      <c r="G492" s="297"/>
      <c r="H492" s="306"/>
      <c r="I492" s="300"/>
      <c r="J492" s="306"/>
      <c r="K492" s="306"/>
      <c r="L492" s="307"/>
    </row>
    <row r="493" spans="2:12">
      <c r="B493" s="309"/>
      <c r="D493" s="295"/>
      <c r="E493" s="295"/>
      <c r="F493" s="306"/>
      <c r="G493" s="297"/>
      <c r="H493" s="306"/>
      <c r="I493" s="300"/>
      <c r="J493" s="306"/>
      <c r="K493" s="306"/>
      <c r="L493" s="307"/>
    </row>
    <row r="494" spans="2:12">
      <c r="B494" s="309"/>
      <c r="D494" s="295"/>
      <c r="E494" s="295"/>
      <c r="F494" s="306"/>
      <c r="G494" s="297"/>
      <c r="H494" s="306"/>
      <c r="I494" s="300"/>
      <c r="J494" s="306"/>
      <c r="K494" s="306"/>
      <c r="L494" s="307"/>
    </row>
    <row r="495" spans="2:12">
      <c r="B495" s="309"/>
      <c r="D495" s="295"/>
      <c r="E495" s="295"/>
      <c r="F495" s="306"/>
      <c r="G495" s="297"/>
      <c r="H495" s="306"/>
      <c r="I495" s="300"/>
      <c r="J495" s="306"/>
      <c r="K495" s="306"/>
      <c r="L495" s="307"/>
    </row>
    <row r="496" spans="2:12">
      <c r="B496" s="309"/>
      <c r="D496" s="295"/>
      <c r="E496" s="295"/>
      <c r="F496" s="306"/>
      <c r="G496" s="297"/>
      <c r="H496" s="306"/>
      <c r="I496" s="300"/>
      <c r="J496" s="306"/>
      <c r="K496" s="306"/>
      <c r="L496" s="307"/>
    </row>
    <row r="497" spans="2:12">
      <c r="B497" s="309"/>
      <c r="D497" s="295"/>
      <c r="E497" s="295"/>
      <c r="F497" s="306"/>
      <c r="G497" s="297"/>
      <c r="H497" s="306"/>
      <c r="I497" s="300"/>
      <c r="J497" s="306"/>
      <c r="K497" s="306"/>
      <c r="L497" s="307"/>
    </row>
    <row r="498" spans="2:12">
      <c r="B498" s="309"/>
      <c r="D498" s="295"/>
      <c r="E498" s="295"/>
      <c r="F498" s="306"/>
      <c r="G498" s="297"/>
      <c r="H498" s="306"/>
      <c r="I498" s="300"/>
      <c r="J498" s="306"/>
      <c r="K498" s="306"/>
      <c r="L498" s="307"/>
    </row>
    <row r="499" spans="2:12">
      <c r="B499" s="309"/>
      <c r="D499" s="295"/>
      <c r="E499" s="295"/>
      <c r="F499" s="306"/>
      <c r="G499" s="297"/>
      <c r="H499" s="306"/>
      <c r="I499" s="300"/>
      <c r="J499" s="306"/>
      <c r="K499" s="306"/>
      <c r="L499" s="307"/>
    </row>
    <row r="500" spans="2:12">
      <c r="B500" s="309"/>
      <c r="D500" s="295"/>
      <c r="E500" s="295"/>
      <c r="F500" s="306"/>
      <c r="G500" s="297"/>
      <c r="H500" s="306"/>
      <c r="I500" s="300"/>
      <c r="J500" s="306"/>
      <c r="K500" s="306"/>
      <c r="L500" s="307"/>
    </row>
    <row r="501" spans="2:12">
      <c r="B501" s="309"/>
      <c r="D501" s="295"/>
      <c r="E501" s="295"/>
      <c r="F501" s="306"/>
      <c r="G501" s="297"/>
      <c r="H501" s="306"/>
      <c r="I501" s="300"/>
      <c r="J501" s="306"/>
      <c r="K501" s="306"/>
      <c r="L501" s="307"/>
    </row>
    <row r="502" spans="2:12">
      <c r="B502" s="309"/>
      <c r="D502" s="295"/>
      <c r="E502" s="295"/>
      <c r="F502" s="306"/>
      <c r="G502" s="297"/>
      <c r="H502" s="306"/>
      <c r="I502" s="300"/>
      <c r="J502" s="306"/>
      <c r="K502" s="306"/>
      <c r="L502" s="307"/>
    </row>
    <row r="503" spans="2:12">
      <c r="B503" s="309"/>
      <c r="D503" s="295"/>
      <c r="E503" s="295"/>
      <c r="F503" s="306"/>
      <c r="G503" s="297"/>
      <c r="H503" s="306"/>
      <c r="I503" s="300"/>
      <c r="J503" s="306"/>
      <c r="K503" s="306"/>
      <c r="L503" s="307"/>
    </row>
    <row r="504" spans="2:12">
      <c r="B504" s="309"/>
      <c r="D504" s="295"/>
      <c r="E504" s="295"/>
      <c r="F504" s="306"/>
      <c r="G504" s="297"/>
      <c r="H504" s="306"/>
      <c r="I504" s="300"/>
      <c r="J504" s="306"/>
      <c r="K504" s="306"/>
      <c r="L504" s="307"/>
    </row>
    <row r="505" spans="2:12">
      <c r="B505" s="309"/>
      <c r="D505" s="295"/>
      <c r="E505" s="295"/>
      <c r="F505" s="306"/>
      <c r="G505" s="297"/>
      <c r="H505" s="306"/>
      <c r="I505" s="300"/>
      <c r="J505" s="306"/>
      <c r="K505" s="306"/>
      <c r="L505" s="307"/>
    </row>
    <row r="506" spans="2:12">
      <c r="B506" s="309"/>
      <c r="D506" s="295"/>
      <c r="E506" s="295"/>
      <c r="F506" s="306"/>
      <c r="G506" s="297"/>
      <c r="H506" s="306"/>
      <c r="I506" s="300"/>
      <c r="J506" s="306"/>
      <c r="K506" s="306"/>
      <c r="L506" s="307"/>
    </row>
    <row r="507" spans="2:12">
      <c r="B507" s="309"/>
      <c r="D507" s="295"/>
      <c r="E507" s="295"/>
      <c r="F507" s="306"/>
      <c r="G507" s="297"/>
      <c r="H507" s="306"/>
      <c r="I507" s="300"/>
      <c r="J507" s="306"/>
      <c r="K507" s="306"/>
      <c r="L507" s="307"/>
    </row>
    <row r="508" spans="2:12">
      <c r="B508" s="309"/>
      <c r="D508" s="295"/>
      <c r="E508" s="295"/>
      <c r="F508" s="306"/>
      <c r="G508" s="297"/>
      <c r="H508" s="306"/>
      <c r="I508" s="300"/>
      <c r="J508" s="306"/>
      <c r="K508" s="306"/>
      <c r="L508" s="307"/>
    </row>
    <row r="509" spans="2:12">
      <c r="B509" s="309"/>
      <c r="D509" s="295"/>
      <c r="E509" s="295"/>
      <c r="F509" s="306"/>
      <c r="G509" s="297"/>
      <c r="H509" s="306"/>
      <c r="I509" s="300"/>
      <c r="J509" s="306"/>
      <c r="K509" s="306"/>
      <c r="L509" s="307"/>
    </row>
    <row r="510" spans="2:12">
      <c r="B510" s="309"/>
      <c r="D510" s="295"/>
      <c r="E510" s="295"/>
      <c r="F510" s="306"/>
      <c r="G510" s="297"/>
      <c r="H510" s="306"/>
      <c r="I510" s="300"/>
      <c r="J510" s="306"/>
      <c r="K510" s="306"/>
      <c r="L510" s="307"/>
    </row>
    <row r="511" spans="2:12">
      <c r="B511" s="309"/>
      <c r="C511" s="295"/>
      <c r="D511" s="295"/>
      <c r="E511" s="295"/>
      <c r="F511" s="296"/>
      <c r="G511" s="297"/>
      <c r="H511" s="296"/>
      <c r="I511" s="300"/>
      <c r="J511" s="295"/>
      <c r="K511" s="306"/>
      <c r="L511" s="307"/>
    </row>
    <row r="512" spans="2:12">
      <c r="B512" s="309"/>
      <c r="C512" s="303"/>
      <c r="F512" s="307"/>
      <c r="G512" s="298"/>
      <c r="H512" s="306"/>
      <c r="I512" s="298"/>
      <c r="J512" s="307"/>
      <c r="K512" s="306"/>
      <c r="L512" s="307"/>
    </row>
    <row r="513" spans="2:15">
      <c r="F513" s="306"/>
      <c r="G513" s="297"/>
      <c r="H513" s="298"/>
      <c r="I513" s="297"/>
      <c r="J513" s="306"/>
      <c r="K513" s="307"/>
      <c r="L513" s="287"/>
    </row>
    <row r="514" spans="2:15">
      <c r="F514" s="306"/>
      <c r="G514" s="297"/>
      <c r="H514" s="298"/>
      <c r="I514" s="297"/>
      <c r="J514" s="306"/>
      <c r="K514" s="306"/>
    </row>
    <row r="515" spans="2:15">
      <c r="F515" s="306"/>
      <c r="G515" s="297"/>
      <c r="H515" s="298"/>
      <c r="I515" s="297"/>
      <c r="J515" s="306"/>
      <c r="K515" s="306"/>
    </row>
    <row r="516" spans="2:15">
      <c r="K516" s="306"/>
    </row>
    <row r="517" spans="2:15">
      <c r="C517" s="295"/>
      <c r="D517" s="295"/>
      <c r="E517" s="295"/>
      <c r="F517" s="301"/>
      <c r="G517" s="295"/>
      <c r="H517" s="295"/>
      <c r="I517" s="295"/>
      <c r="J517" s="295"/>
      <c r="K517" s="306"/>
    </row>
    <row r="518" spans="2:15">
      <c r="C518" s="295"/>
      <c r="D518" s="295"/>
      <c r="E518" s="295"/>
      <c r="F518" s="301"/>
      <c r="G518" s="295"/>
      <c r="H518" s="295"/>
      <c r="I518" s="295"/>
      <c r="J518" s="295"/>
      <c r="K518" s="306"/>
    </row>
    <row r="519" spans="2:15">
      <c r="C519" s="303"/>
      <c r="D519" s="295"/>
      <c r="E519" s="295"/>
      <c r="F519" s="301"/>
      <c r="G519" s="295"/>
      <c r="H519" s="296"/>
      <c r="I519" s="296"/>
      <c r="J519" s="310"/>
      <c r="K519" s="306"/>
    </row>
    <row r="520" spans="2:15">
      <c r="C520" s="303"/>
      <c r="D520" s="295"/>
      <c r="E520" s="295"/>
      <c r="F520" s="301"/>
      <c r="G520" s="295"/>
      <c r="H520" s="296"/>
      <c r="I520" s="296"/>
      <c r="J520" s="310"/>
      <c r="K520" s="296"/>
      <c r="L520" s="295"/>
      <c r="M520" s="295"/>
      <c r="N520" s="295"/>
      <c r="O520" s="295"/>
    </row>
    <row r="521" spans="2:15">
      <c r="C521" s="303"/>
      <c r="D521" s="295"/>
      <c r="E521" s="295"/>
      <c r="F521" s="301"/>
      <c r="G521" s="295"/>
      <c r="H521" s="296"/>
      <c r="I521" s="296"/>
      <c r="J521" s="310"/>
      <c r="K521" s="296"/>
      <c r="L521" s="295"/>
      <c r="M521" s="295"/>
      <c r="N521" s="295"/>
      <c r="O521" s="295"/>
    </row>
    <row r="522" spans="2:15">
      <c r="B522" s="309"/>
      <c r="C522" s="314"/>
      <c r="D522" s="313"/>
      <c r="E522" s="312"/>
      <c r="F522" s="311"/>
      <c r="G522" s="297"/>
      <c r="H522" s="311"/>
      <c r="I522" s="300"/>
      <c r="J522" s="308"/>
      <c r="K522" s="296"/>
      <c r="L522" s="295"/>
      <c r="M522" s="295"/>
      <c r="N522" s="295"/>
      <c r="O522" s="295"/>
    </row>
    <row r="523" spans="2:15">
      <c r="B523" s="309"/>
      <c r="C523" s="314"/>
      <c r="D523" s="313"/>
      <c r="E523" s="312"/>
      <c r="F523" s="311"/>
      <c r="G523" s="297"/>
      <c r="H523" s="311"/>
      <c r="I523" s="300"/>
      <c r="J523" s="308"/>
      <c r="K523" s="308"/>
      <c r="L523" s="299"/>
      <c r="M523" s="295"/>
      <c r="N523" s="295"/>
      <c r="O523" s="295"/>
    </row>
    <row r="524" spans="2:15">
      <c r="B524" s="309"/>
      <c r="C524" s="314"/>
      <c r="D524" s="313"/>
      <c r="E524" s="312"/>
      <c r="F524" s="311"/>
      <c r="G524" s="297"/>
      <c r="H524" s="311"/>
      <c r="I524" s="300"/>
      <c r="J524" s="308"/>
      <c r="K524" s="308"/>
      <c r="L524" s="287"/>
      <c r="O524" s="295"/>
    </row>
    <row r="525" spans="2:15">
      <c r="B525" s="309"/>
      <c r="C525" s="314"/>
      <c r="D525" s="313"/>
      <c r="E525" s="312"/>
      <c r="F525" s="311"/>
      <c r="G525" s="297"/>
      <c r="H525" s="311"/>
      <c r="I525" s="300"/>
      <c r="J525" s="308"/>
      <c r="K525" s="308"/>
      <c r="L525" s="293"/>
      <c r="M525" s="295"/>
      <c r="N525" s="295"/>
      <c r="O525" s="295"/>
    </row>
    <row r="526" spans="2:15">
      <c r="C526" s="295"/>
      <c r="D526" s="295"/>
      <c r="E526" s="310"/>
      <c r="F526" s="296"/>
      <c r="G526" s="297"/>
      <c r="H526" s="296"/>
      <c r="I526" s="300"/>
      <c r="J526" s="296"/>
      <c r="K526" s="308"/>
      <c r="L526" s="299"/>
      <c r="M526" s="295"/>
      <c r="N526" s="295"/>
      <c r="O526" s="295"/>
    </row>
    <row r="527" spans="2:15">
      <c r="C527" s="295"/>
      <c r="D527" s="295"/>
      <c r="E527" s="310"/>
      <c r="F527" s="296"/>
      <c r="G527" s="297"/>
      <c r="H527" s="296"/>
      <c r="I527" s="300"/>
      <c r="J527" s="296"/>
      <c r="K527" s="295"/>
      <c r="L527" s="295"/>
      <c r="M527" s="295"/>
      <c r="N527" s="295"/>
      <c r="O527" s="295"/>
    </row>
    <row r="528" spans="2:15">
      <c r="C528" s="295"/>
      <c r="D528" s="295"/>
      <c r="E528" s="295"/>
      <c r="F528" s="297"/>
      <c r="G528" s="297"/>
      <c r="H528" s="297"/>
      <c r="I528" s="300"/>
      <c r="J528" s="295"/>
      <c r="K528" s="295"/>
      <c r="L528" s="295"/>
      <c r="M528" s="295"/>
      <c r="N528" s="295"/>
      <c r="O528" s="295"/>
    </row>
    <row r="529" spans="1:15">
      <c r="C529" s="295"/>
      <c r="D529" s="295"/>
      <c r="E529" s="295"/>
      <c r="F529" s="297"/>
      <c r="G529" s="297"/>
      <c r="H529" s="297"/>
      <c r="I529" s="300"/>
      <c r="J529" s="295"/>
      <c r="K529" s="295"/>
      <c r="L529" s="295"/>
      <c r="M529" s="295"/>
      <c r="N529" s="295"/>
      <c r="O529" s="295"/>
    </row>
    <row r="530" spans="1:15">
      <c r="C530" s="295"/>
      <c r="D530" s="295"/>
      <c r="E530" s="295"/>
      <c r="F530" s="297"/>
      <c r="G530" s="297"/>
      <c r="H530" s="297"/>
      <c r="I530" s="300"/>
      <c r="J530" s="295"/>
      <c r="K530" s="295"/>
      <c r="L530" s="295"/>
      <c r="M530" s="295"/>
      <c r="N530" s="295"/>
      <c r="O530" s="295"/>
    </row>
    <row r="531" spans="1:15">
      <c r="C531" s="295"/>
      <c r="D531" s="295"/>
      <c r="E531" s="295"/>
      <c r="F531" s="297"/>
      <c r="G531" s="297"/>
      <c r="H531" s="297"/>
      <c r="I531" s="300"/>
      <c r="J531" s="295"/>
      <c r="K531" s="295"/>
      <c r="L531" s="295"/>
      <c r="M531" s="295"/>
      <c r="N531" s="295"/>
      <c r="O531" s="295"/>
    </row>
    <row r="532" spans="1:15">
      <c r="A532" s="295"/>
      <c r="B532" s="295"/>
      <c r="C532" s="323"/>
      <c r="D532" s="323"/>
      <c r="E532" s="323"/>
      <c r="F532" s="321"/>
      <c r="G532" s="320"/>
      <c r="H532" s="321"/>
      <c r="I532" s="320"/>
      <c r="J532" s="296"/>
      <c r="K532" s="295"/>
      <c r="L532" s="295"/>
      <c r="M532" s="295"/>
      <c r="N532" s="295"/>
      <c r="O532" s="295"/>
    </row>
    <row r="533" spans="1:15">
      <c r="A533" s="295"/>
      <c r="C533" s="323"/>
      <c r="D533" s="323"/>
      <c r="E533" s="323"/>
      <c r="F533" s="297"/>
      <c r="G533" s="297"/>
      <c r="H533" s="297"/>
      <c r="I533" s="300"/>
      <c r="J533" s="295"/>
      <c r="K533" s="296"/>
      <c r="L533" s="296"/>
      <c r="M533" s="296"/>
      <c r="N533" s="295"/>
      <c r="O533" s="295"/>
    </row>
    <row r="534" spans="1:15">
      <c r="A534" s="295"/>
      <c r="C534" s="323"/>
      <c r="D534" s="323"/>
      <c r="E534" s="323"/>
      <c r="F534" s="297"/>
      <c r="G534" s="297"/>
      <c r="H534" s="297"/>
      <c r="I534" s="300"/>
      <c r="J534" s="295"/>
      <c r="K534" s="295"/>
      <c r="L534" s="295"/>
      <c r="M534" s="295"/>
      <c r="N534" s="295"/>
      <c r="O534" s="295"/>
    </row>
    <row r="535" spans="1:15">
      <c r="A535" s="295"/>
      <c r="C535" s="323"/>
      <c r="D535" s="323"/>
      <c r="E535" s="295"/>
      <c r="F535" s="297"/>
      <c r="G535" s="297"/>
      <c r="H535" s="297"/>
      <c r="I535" s="300"/>
      <c r="J535" s="295"/>
      <c r="K535" s="295"/>
      <c r="L535" s="295"/>
      <c r="M535" s="295"/>
      <c r="N535" s="295"/>
      <c r="O535" s="295"/>
    </row>
    <row r="536" spans="1:15">
      <c r="A536" s="295"/>
      <c r="C536" s="323"/>
      <c r="D536" s="323"/>
      <c r="E536" s="295"/>
      <c r="F536" s="297"/>
      <c r="G536" s="297"/>
      <c r="H536" s="297"/>
      <c r="I536" s="300"/>
      <c r="J536" s="295"/>
      <c r="K536" s="295"/>
      <c r="L536" s="295"/>
      <c r="M536" s="295"/>
      <c r="N536" s="295"/>
      <c r="O536" s="295"/>
    </row>
    <row r="537" spans="1:15">
      <c r="A537" s="295"/>
      <c r="C537" s="323"/>
      <c r="D537" s="323"/>
      <c r="E537" s="295"/>
      <c r="F537" s="297"/>
      <c r="G537" s="297"/>
      <c r="H537" s="297"/>
      <c r="I537" s="300"/>
      <c r="J537" s="295"/>
      <c r="K537" s="295"/>
      <c r="L537" s="295"/>
      <c r="M537" s="295"/>
      <c r="N537" s="295"/>
      <c r="O537" s="295"/>
    </row>
    <row r="538" spans="1:15">
      <c r="A538" s="295"/>
      <c r="C538" s="323"/>
      <c r="D538" s="323"/>
      <c r="E538" s="295"/>
      <c r="F538" s="297"/>
      <c r="G538" s="297"/>
      <c r="H538" s="297"/>
      <c r="I538" s="300"/>
      <c r="J538" s="295"/>
      <c r="K538" s="295"/>
      <c r="L538" s="295"/>
      <c r="M538" s="295"/>
      <c r="N538" s="295"/>
      <c r="O538" s="295"/>
    </row>
    <row r="539" spans="1:15">
      <c r="C539" s="295"/>
      <c r="F539" s="307"/>
      <c r="G539" s="298"/>
      <c r="H539" s="298"/>
      <c r="I539" s="298"/>
      <c r="J539" s="307"/>
      <c r="K539" s="295"/>
      <c r="L539" s="295"/>
      <c r="M539" s="295"/>
      <c r="N539" s="295"/>
      <c r="O539" s="295"/>
    </row>
    <row r="540" spans="1:15">
      <c r="C540" s="303"/>
      <c r="F540" s="306"/>
      <c r="G540" s="297"/>
      <c r="H540" s="298"/>
      <c r="I540" s="297"/>
      <c r="J540" s="306"/>
      <c r="K540" s="307"/>
      <c r="L540" s="287"/>
      <c r="M540" s="295"/>
      <c r="N540" s="295"/>
      <c r="O540" s="295"/>
    </row>
    <row r="541" spans="1:15">
      <c r="F541" s="288"/>
      <c r="G541" s="306"/>
      <c r="H541" s="306"/>
      <c r="I541" s="306"/>
      <c r="J541" s="288"/>
      <c r="K541" s="306"/>
      <c r="L541" s="307"/>
    </row>
    <row r="542" spans="1:15">
      <c r="C542" s="290"/>
      <c r="D542" s="295"/>
      <c r="E542" s="295"/>
      <c r="F542" s="296"/>
      <c r="G542" s="296"/>
      <c r="H542" s="296"/>
      <c r="I542" s="296"/>
      <c r="J542" s="295"/>
      <c r="K542" s="288"/>
    </row>
    <row r="543" spans="1:15">
      <c r="C543" s="295"/>
      <c r="D543" s="295"/>
      <c r="E543" s="310"/>
      <c r="F543" s="297"/>
      <c r="G543" s="297"/>
      <c r="H543" s="296"/>
      <c r="I543" s="300"/>
      <c r="J543" s="296"/>
      <c r="K543" s="306"/>
      <c r="L543" s="307"/>
    </row>
    <row r="544" spans="1:15">
      <c r="C544" s="295"/>
      <c r="D544" s="295"/>
      <c r="E544" s="310"/>
      <c r="F544" s="297"/>
      <c r="G544" s="297"/>
      <c r="H544" s="296"/>
      <c r="I544" s="300"/>
      <c r="J544" s="296"/>
      <c r="K544" s="295"/>
      <c r="L544" s="295"/>
    </row>
    <row r="545" spans="3:14">
      <c r="C545" s="295"/>
      <c r="F545" s="307"/>
      <c r="G545" s="297"/>
      <c r="H545" s="297"/>
      <c r="I545" s="300"/>
      <c r="K545" s="295"/>
      <c r="L545" s="295"/>
    </row>
    <row r="546" spans="3:14">
      <c r="C546" s="295"/>
      <c r="F546" s="307"/>
      <c r="G546" s="297"/>
      <c r="H546" s="307"/>
      <c r="I546" s="300"/>
    </row>
    <row r="547" spans="3:14">
      <c r="C547" s="295"/>
      <c r="F547" s="307"/>
      <c r="H547" s="307"/>
    </row>
    <row r="548" spans="3:14">
      <c r="C548" s="295"/>
      <c r="F548" s="307"/>
      <c r="G548" s="297"/>
      <c r="H548" s="307"/>
      <c r="I548" s="300"/>
      <c r="K548" s="287"/>
    </row>
    <row r="549" spans="3:14">
      <c r="C549" s="295"/>
      <c r="F549" s="307"/>
      <c r="G549" s="297"/>
      <c r="H549" s="307"/>
      <c r="I549" s="300"/>
      <c r="K549" s="287"/>
    </row>
    <row r="550" spans="3:14">
      <c r="C550" s="295"/>
      <c r="F550" s="307"/>
      <c r="G550" s="297"/>
      <c r="H550" s="307"/>
      <c r="I550" s="300"/>
      <c r="K550" s="287"/>
    </row>
    <row r="551" spans="3:14">
      <c r="C551" s="295"/>
      <c r="F551" s="307"/>
      <c r="G551" s="297"/>
      <c r="H551" s="307"/>
      <c r="I551" s="300"/>
      <c r="K551" s="287"/>
    </row>
    <row r="552" spans="3:14">
      <c r="K552" s="287"/>
    </row>
    <row r="553" spans="3:14">
      <c r="C553" s="295"/>
      <c r="D553" s="295"/>
      <c r="E553" s="295"/>
      <c r="F553" s="301"/>
      <c r="G553" s="295"/>
      <c r="H553" s="295"/>
      <c r="I553" s="295"/>
      <c r="J553" s="295"/>
      <c r="K553" s="287"/>
    </row>
    <row r="554" spans="3:14">
      <c r="C554" s="295"/>
      <c r="D554" s="295"/>
      <c r="E554" s="295"/>
      <c r="F554" s="301"/>
      <c r="G554" s="295"/>
      <c r="H554" s="295"/>
      <c r="I554" s="295"/>
      <c r="J554" s="295"/>
      <c r="K554" s="287"/>
    </row>
    <row r="555" spans="3:14">
      <c r="C555" s="295"/>
      <c r="F555" s="307"/>
      <c r="G555" s="297"/>
      <c r="H555" s="307"/>
      <c r="I555" s="300"/>
      <c r="K555" s="287"/>
    </row>
    <row r="556" spans="3:14">
      <c r="C556" s="295"/>
      <c r="F556" s="307"/>
      <c r="G556" s="297"/>
      <c r="H556" s="307"/>
      <c r="I556" s="300"/>
      <c r="K556" s="287"/>
    </row>
    <row r="557" spans="3:14">
      <c r="C557" s="323"/>
      <c r="D557" s="323"/>
      <c r="E557" s="323"/>
      <c r="F557" s="322"/>
      <c r="G557" s="300"/>
      <c r="H557" s="321"/>
      <c r="I557" s="320"/>
      <c r="J557" s="296"/>
      <c r="K557" s="287"/>
    </row>
    <row r="558" spans="3:14">
      <c r="C558" s="323"/>
      <c r="D558" s="323"/>
      <c r="E558" s="323"/>
      <c r="F558" s="322"/>
      <c r="G558" s="320"/>
      <c r="H558" s="321"/>
      <c r="I558" s="320"/>
      <c r="J558" s="296"/>
      <c r="K558" s="296"/>
      <c r="L558" s="296"/>
      <c r="M558" s="296"/>
      <c r="N558" s="296"/>
    </row>
    <row r="559" spans="3:14">
      <c r="C559" s="295"/>
      <c r="F559" s="307"/>
      <c r="G559" s="298"/>
      <c r="H559" s="298"/>
      <c r="I559" s="298"/>
      <c r="J559" s="307"/>
      <c r="K559" s="296"/>
      <c r="L559" s="296"/>
      <c r="M559" s="296"/>
      <c r="N559" s="296"/>
    </row>
    <row r="560" spans="3:14">
      <c r="C560" s="303"/>
      <c r="F560" s="306"/>
      <c r="G560" s="297"/>
      <c r="H560" s="298"/>
      <c r="I560" s="297"/>
      <c r="J560" s="306"/>
      <c r="K560" s="307"/>
    </row>
    <row r="561" spans="2:12">
      <c r="F561" s="307"/>
      <c r="G561" s="297"/>
      <c r="H561" s="306"/>
      <c r="I561" s="297"/>
      <c r="J561" s="307"/>
      <c r="K561" s="306"/>
    </row>
    <row r="562" spans="2:12">
      <c r="C562" s="290"/>
      <c r="F562" s="306"/>
      <c r="G562" s="306"/>
      <c r="H562" s="306"/>
      <c r="I562" s="306"/>
      <c r="J562" s="307"/>
      <c r="K562" s="307"/>
      <c r="L562" s="287"/>
    </row>
    <row r="563" spans="2:12">
      <c r="C563" s="318"/>
      <c r="D563" s="319"/>
      <c r="F563" s="306"/>
      <c r="G563" s="297"/>
      <c r="H563" s="306"/>
      <c r="I563" s="300"/>
      <c r="J563" s="307"/>
      <c r="K563" s="307"/>
      <c r="L563" s="304"/>
    </row>
    <row r="564" spans="2:12">
      <c r="C564" s="318"/>
      <c r="D564" s="319"/>
      <c r="F564" s="306"/>
      <c r="G564" s="297"/>
      <c r="H564" s="306"/>
      <c r="I564" s="300"/>
      <c r="J564" s="307"/>
      <c r="K564" s="306"/>
    </row>
    <row r="565" spans="2:12">
      <c r="C565" s="318"/>
      <c r="D565" s="319"/>
      <c r="F565" s="307"/>
      <c r="G565" s="297"/>
      <c r="H565" s="297"/>
      <c r="I565" s="300"/>
      <c r="J565" s="307"/>
      <c r="K565" s="306"/>
    </row>
    <row r="566" spans="2:12">
      <c r="C566" s="318"/>
      <c r="D566" s="319"/>
      <c r="F566" s="291"/>
      <c r="G566" s="297"/>
      <c r="H566" s="301"/>
      <c r="I566" s="300"/>
      <c r="K566" s="307"/>
    </row>
    <row r="567" spans="2:12">
      <c r="C567" s="318"/>
      <c r="D567" s="319"/>
      <c r="F567" s="306"/>
      <c r="G567" s="297"/>
      <c r="H567" s="306"/>
      <c r="I567" s="300"/>
      <c r="J567" s="306"/>
      <c r="K567" s="287"/>
    </row>
    <row r="568" spans="2:12">
      <c r="C568" s="318"/>
      <c r="D568" s="319"/>
      <c r="F568" s="306"/>
      <c r="G568" s="297"/>
      <c r="H568" s="306"/>
      <c r="I568" s="300"/>
      <c r="J568" s="306"/>
      <c r="K568" s="306"/>
    </row>
    <row r="569" spans="2:12">
      <c r="C569" s="318"/>
      <c r="D569" s="317"/>
      <c r="E569" s="295"/>
      <c r="F569" s="297"/>
      <c r="G569" s="297"/>
      <c r="H569" s="297"/>
      <c r="I569" s="300"/>
      <c r="J569" s="297"/>
      <c r="K569" s="307"/>
    </row>
    <row r="570" spans="2:12">
      <c r="C570" s="318"/>
      <c r="D570" s="319"/>
      <c r="E570" s="295"/>
      <c r="F570" s="297"/>
      <c r="G570" s="297"/>
      <c r="H570" s="297"/>
      <c r="I570" s="300"/>
      <c r="J570" s="297"/>
      <c r="K570" s="315"/>
    </row>
    <row r="571" spans="2:12">
      <c r="B571" s="309"/>
      <c r="C571" s="318"/>
      <c r="D571" s="317"/>
      <c r="E571" s="295"/>
      <c r="F571" s="297"/>
      <c r="G571" s="297"/>
      <c r="H571" s="297"/>
      <c r="I571" s="300"/>
      <c r="J571" s="297"/>
      <c r="K571" s="315"/>
    </row>
    <row r="572" spans="2:12">
      <c r="B572" s="309"/>
      <c r="C572" s="318"/>
      <c r="D572" s="317"/>
      <c r="E572" s="295"/>
      <c r="F572" s="297"/>
      <c r="G572" s="297"/>
      <c r="H572" s="297"/>
      <c r="I572" s="300"/>
      <c r="J572" s="297"/>
      <c r="K572" s="315"/>
    </row>
    <row r="573" spans="2:12">
      <c r="B573" s="309"/>
      <c r="C573" s="318"/>
      <c r="D573" s="317"/>
      <c r="E573" s="295"/>
      <c r="F573" s="297"/>
      <c r="G573" s="297"/>
      <c r="H573" s="297"/>
      <c r="I573" s="300"/>
      <c r="J573" s="297"/>
      <c r="K573" s="315"/>
    </row>
    <row r="574" spans="2:12">
      <c r="B574" s="309"/>
      <c r="C574" s="318"/>
      <c r="D574" s="317"/>
      <c r="E574" s="295"/>
      <c r="F574" s="297"/>
      <c r="G574" s="297"/>
      <c r="H574" s="297"/>
      <c r="I574" s="300"/>
      <c r="J574" s="297"/>
      <c r="K574" s="315"/>
    </row>
    <row r="575" spans="2:12">
      <c r="B575" s="309"/>
      <c r="C575" s="318"/>
      <c r="D575" s="317"/>
      <c r="E575" s="295"/>
      <c r="F575" s="297"/>
      <c r="G575" s="297"/>
      <c r="H575" s="297"/>
      <c r="I575" s="300"/>
      <c r="J575" s="297"/>
      <c r="K575" s="315"/>
    </row>
    <row r="576" spans="2:12">
      <c r="C576" s="318"/>
      <c r="D576" s="317"/>
      <c r="E576" s="310"/>
      <c r="F576" s="296"/>
      <c r="G576" s="297"/>
      <c r="H576" s="296"/>
      <c r="I576" s="300"/>
      <c r="J576" s="297"/>
      <c r="K576" s="315"/>
    </row>
    <row r="577" spans="2:11">
      <c r="C577" s="295"/>
      <c r="F577" s="307"/>
      <c r="G577" s="298"/>
      <c r="H577" s="298"/>
      <c r="I577" s="298"/>
      <c r="J577" s="307"/>
      <c r="K577" s="315"/>
    </row>
    <row r="578" spans="2:11">
      <c r="C578" s="303"/>
      <c r="F578" s="306"/>
      <c r="G578" s="297"/>
      <c r="H578" s="298"/>
      <c r="I578" s="297"/>
      <c r="J578" s="306"/>
      <c r="K578" s="307"/>
    </row>
    <row r="579" spans="2:11">
      <c r="C579" s="295"/>
      <c r="D579" s="295"/>
      <c r="E579" s="295"/>
      <c r="F579" s="297"/>
      <c r="G579" s="297"/>
      <c r="H579" s="297"/>
      <c r="I579" s="300"/>
      <c r="J579" s="297"/>
      <c r="K579" s="306"/>
    </row>
    <row r="580" spans="2:11">
      <c r="C580" s="290"/>
      <c r="D580" s="295"/>
      <c r="E580" s="295"/>
      <c r="F580" s="297"/>
      <c r="G580" s="297"/>
      <c r="H580" s="297"/>
      <c r="I580" s="300"/>
      <c r="J580" s="297"/>
      <c r="K580" s="315"/>
    </row>
    <row r="581" spans="2:11">
      <c r="C581" s="299"/>
      <c r="D581" s="299"/>
      <c r="E581" s="299"/>
      <c r="F581" s="297"/>
      <c r="G581" s="297"/>
      <c r="H581" s="297"/>
      <c r="I581" s="300"/>
      <c r="J581" s="297"/>
      <c r="K581" s="306"/>
    </row>
    <row r="582" spans="2:11">
      <c r="C582" s="299"/>
      <c r="D582" s="299"/>
      <c r="E582" s="299"/>
      <c r="F582" s="297"/>
      <c r="G582" s="297"/>
      <c r="H582" s="297"/>
      <c r="I582" s="300"/>
      <c r="J582" s="297"/>
      <c r="K582" s="306"/>
    </row>
    <row r="583" spans="2:11">
      <c r="C583" s="299"/>
      <c r="D583" s="299"/>
      <c r="E583" s="299"/>
      <c r="F583" s="316"/>
      <c r="G583" s="297"/>
      <c r="H583" s="316"/>
      <c r="I583" s="300"/>
      <c r="J583" s="306"/>
      <c r="K583" s="306"/>
    </row>
    <row r="584" spans="2:11">
      <c r="C584" s="299"/>
      <c r="D584" s="299"/>
      <c r="E584" s="299"/>
      <c r="F584" s="306"/>
      <c r="G584" s="297"/>
      <c r="H584" s="306"/>
      <c r="I584" s="300"/>
      <c r="J584" s="306"/>
      <c r="K584" s="315"/>
    </row>
    <row r="585" spans="2:11">
      <c r="C585" s="299"/>
      <c r="D585" s="299"/>
      <c r="E585" s="299"/>
      <c r="F585" s="306"/>
      <c r="G585" s="297"/>
      <c r="H585" s="306"/>
      <c r="I585" s="300"/>
      <c r="J585" s="306"/>
      <c r="K585" s="306"/>
    </row>
    <row r="586" spans="2:11">
      <c r="C586" s="299"/>
      <c r="F586" s="307"/>
      <c r="G586" s="298"/>
      <c r="H586" s="298"/>
      <c r="I586" s="298"/>
      <c r="J586" s="307"/>
      <c r="K586" s="306"/>
    </row>
    <row r="587" spans="2:11">
      <c r="C587" s="290"/>
      <c r="F587" s="306"/>
      <c r="G587" s="297"/>
      <c r="H587" s="298"/>
      <c r="I587" s="297"/>
      <c r="J587" s="306"/>
      <c r="K587" s="306"/>
    </row>
    <row r="588" spans="2:11">
      <c r="K588" s="307"/>
    </row>
    <row r="589" spans="2:11">
      <c r="C589" s="295"/>
      <c r="D589" s="295"/>
      <c r="E589" s="295"/>
      <c r="F589" s="301"/>
      <c r="G589" s="295"/>
      <c r="H589" s="295"/>
      <c r="I589" s="295"/>
      <c r="J589" s="295"/>
      <c r="K589" s="287"/>
    </row>
    <row r="590" spans="2:11">
      <c r="C590" s="295"/>
      <c r="D590" s="295"/>
      <c r="E590" s="295"/>
      <c r="F590" s="301"/>
      <c r="G590" s="295"/>
      <c r="H590" s="295"/>
      <c r="I590" s="295"/>
      <c r="J590" s="295"/>
      <c r="K590" s="287"/>
    </row>
    <row r="591" spans="2:11">
      <c r="C591" s="290"/>
      <c r="D591" s="295"/>
      <c r="E591" s="295"/>
      <c r="F591" s="297"/>
      <c r="G591" s="297"/>
      <c r="H591" s="297"/>
      <c r="I591" s="300"/>
      <c r="J591" s="297"/>
      <c r="K591" s="287"/>
    </row>
    <row r="592" spans="2:11">
      <c r="B592" s="309"/>
      <c r="C592" s="314"/>
      <c r="D592" s="313"/>
      <c r="E592" s="312"/>
      <c r="F592" s="311"/>
      <c r="G592" s="297"/>
      <c r="H592" s="311"/>
      <c r="I592" s="300"/>
      <c r="J592" s="308"/>
      <c r="K592" s="306"/>
    </row>
    <row r="593" spans="2:14">
      <c r="B593" s="309"/>
      <c r="C593" s="314"/>
      <c r="D593" s="313"/>
      <c r="E593" s="312"/>
      <c r="F593" s="311"/>
      <c r="G593" s="297"/>
      <c r="H593" s="311"/>
      <c r="I593" s="300"/>
      <c r="J593" s="308"/>
      <c r="K593" s="308"/>
      <c r="L593" s="299"/>
    </row>
    <row r="594" spans="2:14">
      <c r="C594" s="295"/>
      <c r="D594" s="295"/>
      <c r="E594" s="310"/>
      <c r="F594" s="296"/>
      <c r="G594" s="297"/>
      <c r="H594" s="296"/>
      <c r="I594" s="300"/>
      <c r="J594" s="296"/>
      <c r="K594" s="308"/>
    </row>
    <row r="595" spans="2:14">
      <c r="B595" s="309"/>
      <c r="E595" s="288"/>
      <c r="F595" s="306"/>
      <c r="G595" s="297"/>
      <c r="H595" s="306"/>
      <c r="I595" s="300"/>
      <c r="J595" s="306"/>
      <c r="K595" s="295"/>
    </row>
    <row r="596" spans="2:14">
      <c r="F596" s="287"/>
      <c r="G596" s="287"/>
      <c r="H596" s="287"/>
      <c r="I596" s="287"/>
    </row>
    <row r="597" spans="2:14">
      <c r="C597" s="299"/>
      <c r="F597" s="307"/>
      <c r="G597" s="298"/>
      <c r="H597" s="298"/>
      <c r="I597" s="298"/>
      <c r="J597" s="307"/>
      <c r="N597" s="287"/>
    </row>
    <row r="598" spans="2:14">
      <c r="C598" s="290"/>
      <c r="F598" s="306"/>
      <c r="G598" s="297"/>
      <c r="H598" s="298"/>
      <c r="I598" s="297"/>
      <c r="J598" s="306"/>
      <c r="K598" s="306"/>
      <c r="M598" s="287"/>
      <c r="N598" s="287"/>
    </row>
    <row r="599" spans="2:14">
      <c r="F599" s="287"/>
      <c r="G599" s="287"/>
      <c r="H599" s="287"/>
      <c r="I599" s="287"/>
      <c r="K599" s="307"/>
      <c r="M599" s="287"/>
      <c r="N599" s="287"/>
    </row>
    <row r="600" spans="2:14">
      <c r="C600" s="303"/>
      <c r="F600" s="287"/>
      <c r="G600" s="287"/>
      <c r="H600" s="287"/>
      <c r="I600" s="287"/>
      <c r="M600" s="287"/>
      <c r="N600" s="287"/>
    </row>
    <row r="601" spans="2:14">
      <c r="F601" s="287"/>
      <c r="G601" s="287"/>
      <c r="H601" s="287"/>
      <c r="I601" s="287"/>
      <c r="K601" s="287"/>
      <c r="M601" s="287"/>
      <c r="N601" s="287"/>
    </row>
    <row r="602" spans="2:14">
      <c r="C602" s="295"/>
      <c r="F602" s="287"/>
      <c r="G602" s="287"/>
      <c r="H602" s="287"/>
      <c r="I602" s="287"/>
      <c r="K602" s="287"/>
      <c r="M602" s="287"/>
      <c r="N602" s="287"/>
    </row>
    <row r="603" spans="2:14">
      <c r="C603" s="295"/>
      <c r="F603" s="287"/>
      <c r="G603" s="287"/>
      <c r="H603" s="287"/>
      <c r="I603" s="287"/>
      <c r="K603" s="287"/>
      <c r="M603" s="287"/>
      <c r="N603" s="287"/>
    </row>
    <row r="604" spans="2:14">
      <c r="C604" s="295"/>
      <c r="F604" s="287"/>
      <c r="G604" s="287"/>
      <c r="H604" s="287"/>
      <c r="I604" s="287"/>
      <c r="K604" s="287"/>
      <c r="M604" s="287"/>
      <c r="N604" s="287"/>
    </row>
    <row r="605" spans="2:14">
      <c r="C605" s="295"/>
      <c r="F605" s="287"/>
      <c r="G605" s="287"/>
      <c r="H605" s="287"/>
      <c r="I605" s="287"/>
      <c r="K605" s="287"/>
      <c r="M605" s="287"/>
      <c r="N605" s="287"/>
    </row>
    <row r="606" spans="2:14">
      <c r="C606" s="295"/>
      <c r="F606" s="287"/>
      <c r="G606" s="287"/>
      <c r="H606" s="287"/>
      <c r="I606" s="287"/>
      <c r="K606" s="287"/>
      <c r="M606" s="287"/>
      <c r="N606" s="287"/>
    </row>
    <row r="607" spans="2:14">
      <c r="C607" s="295"/>
      <c r="F607" s="287"/>
      <c r="G607" s="287"/>
      <c r="H607" s="287"/>
      <c r="I607" s="287"/>
      <c r="K607" s="287"/>
      <c r="M607" s="287"/>
      <c r="N607" s="287"/>
    </row>
    <row r="608" spans="2:14">
      <c r="F608" s="287"/>
      <c r="G608" s="287"/>
      <c r="H608" s="287"/>
      <c r="I608" s="287"/>
      <c r="K608" s="287"/>
      <c r="M608" s="287"/>
      <c r="N608" s="287"/>
    </row>
    <row r="609" spans="6:14">
      <c r="F609" s="287"/>
      <c r="G609" s="287"/>
      <c r="H609" s="287"/>
      <c r="I609" s="287"/>
      <c r="K609" s="287"/>
      <c r="M609" s="287"/>
      <c r="N609" s="287"/>
    </row>
    <row r="610" spans="6:14">
      <c r="F610" s="287"/>
      <c r="G610" s="287"/>
      <c r="H610" s="287"/>
      <c r="I610" s="287"/>
      <c r="K610" s="287"/>
      <c r="M610" s="287"/>
      <c r="N610" s="287"/>
    </row>
    <row r="611" spans="6:14">
      <c r="F611" s="287"/>
      <c r="G611" s="287"/>
      <c r="H611" s="287"/>
      <c r="I611" s="287"/>
      <c r="K611" s="287"/>
      <c r="M611" s="287"/>
      <c r="N611" s="287"/>
    </row>
    <row r="612" spans="6:14">
      <c r="F612" s="287"/>
      <c r="G612" s="287"/>
      <c r="H612" s="287"/>
      <c r="I612" s="287"/>
      <c r="K612" s="287"/>
      <c r="M612" s="287"/>
      <c r="N612" s="287"/>
    </row>
    <row r="613" spans="6:14">
      <c r="F613" s="287"/>
      <c r="G613" s="287"/>
      <c r="H613" s="287"/>
      <c r="I613" s="287"/>
      <c r="K613" s="287"/>
      <c r="M613" s="287"/>
      <c r="N613" s="287"/>
    </row>
    <row r="614" spans="6:14">
      <c r="F614" s="287"/>
      <c r="G614" s="287"/>
      <c r="H614" s="287"/>
      <c r="I614" s="287"/>
      <c r="K614" s="287"/>
      <c r="M614" s="287"/>
      <c r="N614" s="287"/>
    </row>
    <row r="615" spans="6:14">
      <c r="F615" s="287"/>
      <c r="G615" s="287"/>
      <c r="H615" s="287"/>
      <c r="I615" s="287"/>
      <c r="K615" s="287"/>
      <c r="M615" s="287"/>
      <c r="N615" s="287"/>
    </row>
    <row r="616" spans="6:14">
      <c r="F616" s="287"/>
      <c r="G616" s="287"/>
      <c r="H616" s="287"/>
      <c r="I616" s="287"/>
      <c r="K616" s="287"/>
      <c r="M616" s="287"/>
      <c r="N616" s="287"/>
    </row>
    <row r="617" spans="6:14">
      <c r="F617" s="287"/>
      <c r="G617" s="287"/>
      <c r="H617" s="287"/>
      <c r="I617" s="287"/>
      <c r="K617" s="287"/>
      <c r="M617" s="287"/>
      <c r="N617" s="287"/>
    </row>
    <row r="618" spans="6:14">
      <c r="F618" s="287"/>
      <c r="G618" s="287"/>
      <c r="H618" s="287"/>
      <c r="I618" s="287"/>
      <c r="K618" s="287"/>
      <c r="M618" s="287"/>
      <c r="N618" s="287"/>
    </row>
    <row r="619" spans="6:14">
      <c r="F619" s="287"/>
      <c r="G619" s="287"/>
      <c r="H619" s="287"/>
      <c r="I619" s="287"/>
      <c r="K619" s="287"/>
      <c r="M619" s="287"/>
      <c r="N619" s="287"/>
    </row>
    <row r="620" spans="6:14">
      <c r="F620" s="287"/>
      <c r="G620" s="287"/>
      <c r="H620" s="287"/>
      <c r="I620" s="287"/>
      <c r="K620" s="287"/>
      <c r="M620" s="287"/>
      <c r="N620" s="287"/>
    </row>
    <row r="621" spans="6:14">
      <c r="F621" s="287"/>
      <c r="G621" s="287"/>
      <c r="H621" s="287"/>
      <c r="I621" s="287"/>
      <c r="K621" s="287"/>
      <c r="M621" s="287"/>
      <c r="N621" s="287"/>
    </row>
    <row r="622" spans="6:14">
      <c r="F622" s="287"/>
      <c r="G622" s="287"/>
      <c r="H622" s="287"/>
      <c r="I622" s="287"/>
      <c r="K622" s="287"/>
      <c r="M622" s="287"/>
      <c r="N622" s="287"/>
    </row>
    <row r="623" spans="6:14">
      <c r="F623" s="287"/>
      <c r="G623" s="287"/>
      <c r="H623" s="287"/>
      <c r="I623" s="287"/>
      <c r="K623" s="287"/>
      <c r="M623" s="287"/>
      <c r="N623" s="287"/>
    </row>
    <row r="624" spans="6:14">
      <c r="F624" s="287"/>
      <c r="G624" s="287"/>
      <c r="H624" s="287"/>
      <c r="I624" s="287"/>
      <c r="K624" s="287"/>
      <c r="M624" s="287"/>
      <c r="N624" s="287"/>
    </row>
    <row r="625" spans="3:14">
      <c r="F625" s="287"/>
      <c r="G625" s="287"/>
      <c r="H625" s="287"/>
      <c r="I625" s="287"/>
      <c r="K625" s="287"/>
      <c r="M625" s="287"/>
      <c r="N625" s="287"/>
    </row>
    <row r="626" spans="3:14">
      <c r="F626" s="287"/>
      <c r="G626" s="287"/>
      <c r="H626" s="287"/>
      <c r="I626" s="287"/>
      <c r="K626" s="287"/>
      <c r="M626" s="287"/>
      <c r="N626" s="287"/>
    </row>
    <row r="627" spans="3:14">
      <c r="F627" s="287"/>
      <c r="G627" s="287"/>
      <c r="H627" s="287"/>
      <c r="I627" s="287"/>
      <c r="K627" s="287"/>
      <c r="M627" s="287"/>
      <c r="N627" s="287"/>
    </row>
    <row r="628" spans="3:14">
      <c r="C628" s="290"/>
      <c r="J628" s="287"/>
      <c r="K628" s="287"/>
      <c r="M628" s="287"/>
      <c r="N628" s="287"/>
    </row>
    <row r="629" spans="3:14">
      <c r="F629" s="287"/>
      <c r="G629" s="287"/>
      <c r="H629" s="306"/>
      <c r="I629" s="300"/>
      <c r="J629" s="287"/>
      <c r="M629" s="287"/>
      <c r="N629" s="287"/>
    </row>
    <row r="630" spans="3:14">
      <c r="F630" s="287"/>
      <c r="G630" s="287"/>
      <c r="H630" s="306"/>
      <c r="I630" s="300"/>
      <c r="J630" s="287"/>
      <c r="K630" s="287"/>
      <c r="M630" s="287"/>
      <c r="N630" s="287"/>
    </row>
    <row r="631" spans="3:14">
      <c r="F631" s="287"/>
      <c r="G631" s="287"/>
      <c r="H631" s="306"/>
      <c r="I631" s="300"/>
      <c r="J631" s="287"/>
      <c r="K631" s="287"/>
      <c r="M631" s="287"/>
      <c r="N631" s="287"/>
    </row>
    <row r="632" spans="3:14">
      <c r="F632" s="287"/>
      <c r="G632" s="287"/>
      <c r="H632" s="306"/>
      <c r="I632" s="300"/>
      <c r="J632" s="287"/>
      <c r="K632" s="287"/>
      <c r="M632" s="287"/>
      <c r="N632" s="287"/>
    </row>
    <row r="633" spans="3:14">
      <c r="F633" s="287"/>
      <c r="G633" s="287"/>
      <c r="H633" s="306"/>
      <c r="I633" s="300"/>
      <c r="J633" s="287"/>
      <c r="M633" s="287"/>
      <c r="N633" s="287"/>
    </row>
    <row r="634" spans="3:14">
      <c r="F634" s="287"/>
      <c r="G634" s="287"/>
      <c r="H634" s="306"/>
      <c r="I634" s="300"/>
      <c r="J634" s="287"/>
      <c r="M634" s="287"/>
      <c r="N634" s="287"/>
    </row>
    <row r="635" spans="3:14">
      <c r="F635" s="287"/>
      <c r="G635" s="287"/>
      <c r="H635" s="306"/>
      <c r="I635" s="300"/>
      <c r="J635" s="287"/>
      <c r="M635" s="287"/>
    </row>
    <row r="636" spans="3:14">
      <c r="C636" s="290"/>
      <c r="I636" s="305"/>
    </row>
    <row r="638" spans="3:14">
      <c r="K638" s="287"/>
    </row>
    <row r="639" spans="3:14">
      <c r="K639" s="287"/>
    </row>
    <row r="640" spans="3:14">
      <c r="K640" s="287"/>
    </row>
    <row r="641" spans="1:14">
      <c r="G641" s="288"/>
      <c r="H641" s="288"/>
      <c r="I641" s="288"/>
      <c r="K641" s="287"/>
    </row>
    <row r="642" spans="1:14">
      <c r="G642" s="288"/>
      <c r="H642" s="288"/>
      <c r="I642" s="288"/>
      <c r="K642" s="287"/>
    </row>
    <row r="643" spans="1:14">
      <c r="G643" s="288"/>
      <c r="H643" s="288"/>
      <c r="I643" s="288"/>
      <c r="K643" s="287"/>
    </row>
    <row r="644" spans="1:14">
      <c r="G644" s="288"/>
      <c r="H644" s="288"/>
      <c r="I644" s="288"/>
      <c r="K644" s="287"/>
    </row>
    <row r="645" spans="1:14">
      <c r="G645" s="288"/>
      <c r="H645" s="288"/>
      <c r="I645" s="288"/>
      <c r="K645" s="287"/>
    </row>
    <row r="646" spans="1:14">
      <c r="C646" s="290"/>
      <c r="G646" s="288"/>
      <c r="H646" s="288"/>
      <c r="I646" s="288"/>
      <c r="K646" s="287"/>
    </row>
    <row r="647" spans="1:14">
      <c r="G647" s="288"/>
      <c r="H647" s="288"/>
      <c r="I647" s="288"/>
      <c r="K647" s="287"/>
      <c r="L647" s="287"/>
    </row>
    <row r="648" spans="1:14">
      <c r="G648" s="288"/>
      <c r="H648" s="288"/>
      <c r="I648" s="288"/>
      <c r="K648" s="287"/>
      <c r="L648" s="287"/>
      <c r="N648" s="287"/>
    </row>
    <row r="649" spans="1:14">
      <c r="G649" s="288"/>
      <c r="H649" s="288"/>
      <c r="I649" s="288"/>
      <c r="K649" s="287"/>
      <c r="N649" s="287"/>
    </row>
    <row r="650" spans="1:14">
      <c r="K650" s="287"/>
      <c r="N650" s="287"/>
    </row>
    <row r="651" spans="1:14">
      <c r="C651" s="295"/>
      <c r="D651" s="295"/>
      <c r="E651" s="295"/>
      <c r="F651" s="301"/>
      <c r="G651" s="295"/>
      <c r="H651" s="295"/>
      <c r="I651" s="295"/>
      <c r="J651" s="295"/>
      <c r="K651" s="287"/>
      <c r="L651" s="287"/>
      <c r="N651" s="287"/>
    </row>
    <row r="652" spans="1:14">
      <c r="C652" s="295"/>
      <c r="D652" s="295"/>
      <c r="E652" s="295"/>
      <c r="F652" s="301"/>
      <c r="G652" s="295"/>
      <c r="H652" s="295"/>
      <c r="I652" s="295"/>
      <c r="J652" s="295"/>
      <c r="K652" s="287"/>
      <c r="L652" s="287"/>
      <c r="N652" s="287"/>
    </row>
    <row r="653" spans="1:14">
      <c r="G653" s="288"/>
      <c r="H653" s="288"/>
      <c r="I653" s="288"/>
      <c r="K653" s="287"/>
      <c r="L653" s="287"/>
      <c r="N653" s="287"/>
    </row>
    <row r="654" spans="1:14">
      <c r="A654" s="303"/>
      <c r="B654" s="295"/>
      <c r="C654" s="303"/>
      <c r="D654" s="295"/>
      <c r="E654" s="295"/>
      <c r="F654" s="295"/>
      <c r="G654" s="302"/>
      <c r="H654" s="295"/>
      <c r="I654" s="288"/>
      <c r="K654" s="287"/>
      <c r="L654" s="287"/>
      <c r="N654" s="287"/>
    </row>
    <row r="655" spans="1:14">
      <c r="A655" s="303"/>
      <c r="B655" s="295"/>
      <c r="C655" s="295"/>
      <c r="D655" s="295"/>
      <c r="E655" s="295"/>
      <c r="F655" s="295"/>
      <c r="G655" s="302"/>
      <c r="H655" s="295"/>
      <c r="K655" s="287"/>
      <c r="L655" s="293"/>
      <c r="N655" s="287"/>
    </row>
    <row r="656" spans="1:14">
      <c r="A656" s="303"/>
      <c r="B656" s="295"/>
      <c r="C656" s="299"/>
      <c r="D656" s="297"/>
      <c r="E656" s="297"/>
      <c r="F656" s="295"/>
      <c r="G656" s="302"/>
      <c r="H656" s="295"/>
      <c r="I656" s="287"/>
      <c r="K656" s="287"/>
      <c r="L656" s="299"/>
      <c r="N656" s="287"/>
    </row>
    <row r="657" spans="1:17">
      <c r="A657" s="299"/>
      <c r="B657" s="301"/>
      <c r="C657" s="295"/>
      <c r="D657" s="295"/>
      <c r="E657" s="295"/>
      <c r="F657" s="295"/>
      <c r="G657" s="302"/>
      <c r="H657" s="295"/>
      <c r="K657" s="287"/>
      <c r="L657" s="299"/>
    </row>
    <row r="658" spans="1:17">
      <c r="A658" s="295"/>
      <c r="B658" s="301"/>
      <c r="C658" s="295"/>
      <c r="D658" s="295"/>
      <c r="E658" s="295"/>
      <c r="F658" s="295"/>
      <c r="G658" s="302"/>
      <c r="H658" s="295"/>
      <c r="K658" s="287"/>
      <c r="L658" s="293"/>
    </row>
    <row r="659" spans="1:17">
      <c r="A659" s="299"/>
      <c r="B659" s="297"/>
      <c r="C659" s="297"/>
      <c r="D659" s="297"/>
      <c r="E659" s="300"/>
      <c r="F659" s="296"/>
      <c r="G659" s="302"/>
      <c r="H659" s="295"/>
      <c r="I659" s="291"/>
      <c r="K659" s="287"/>
      <c r="L659" s="293"/>
    </row>
    <row r="660" spans="1:17">
      <c r="A660" s="299"/>
      <c r="B660" s="298"/>
      <c r="C660" s="297"/>
      <c r="D660" s="297"/>
      <c r="E660" s="297"/>
      <c r="F660" s="302"/>
      <c r="G660" s="302"/>
      <c r="H660" s="295"/>
      <c r="I660" s="287"/>
      <c r="J660" s="287"/>
      <c r="K660" s="287"/>
      <c r="L660" s="304"/>
    </row>
    <row r="661" spans="1:17">
      <c r="A661" s="295"/>
      <c r="B661" s="297"/>
      <c r="C661" s="297"/>
      <c r="D661" s="297"/>
      <c r="E661" s="297"/>
      <c r="F661" s="302"/>
      <c r="G661" s="302"/>
      <c r="H661" s="295"/>
      <c r="I661" s="287"/>
      <c r="J661" s="287"/>
      <c r="K661" s="287"/>
      <c r="L661" s="304"/>
    </row>
    <row r="662" spans="1:17">
      <c r="A662" s="295"/>
      <c r="B662" s="297"/>
      <c r="C662" s="297"/>
      <c r="D662" s="297"/>
      <c r="E662" s="297"/>
      <c r="F662" s="302"/>
      <c r="G662" s="302"/>
      <c r="H662" s="295"/>
      <c r="I662" s="287"/>
      <c r="J662" s="287"/>
      <c r="K662" s="287"/>
    </row>
    <row r="663" spans="1:17">
      <c r="A663" s="303"/>
      <c r="B663" s="295"/>
      <c r="C663" s="295"/>
      <c r="D663" s="295"/>
      <c r="E663" s="295"/>
      <c r="F663" s="295"/>
      <c r="G663" s="302"/>
      <c r="H663" s="295"/>
      <c r="I663" s="287"/>
      <c r="J663" s="287"/>
      <c r="K663" s="287"/>
      <c r="Q663" s="290"/>
    </row>
    <row r="664" spans="1:17">
      <c r="A664" s="303"/>
      <c r="B664" s="295"/>
      <c r="C664" s="295"/>
      <c r="D664" s="295"/>
      <c r="E664" s="295"/>
      <c r="F664" s="295"/>
      <c r="G664" s="302"/>
      <c r="H664" s="295"/>
      <c r="I664" s="287"/>
      <c r="J664" s="287"/>
      <c r="K664" s="287"/>
      <c r="L664" s="287"/>
    </row>
    <row r="665" spans="1:17">
      <c r="A665" s="303"/>
      <c r="B665" s="295"/>
      <c r="C665" s="295"/>
      <c r="D665" s="295"/>
      <c r="E665" s="295"/>
      <c r="F665" s="295"/>
      <c r="G665" s="302"/>
      <c r="H665" s="295"/>
      <c r="I665" s="287"/>
      <c r="J665" s="287"/>
      <c r="L665" s="287"/>
    </row>
    <row r="666" spans="1:17">
      <c r="A666" s="299"/>
      <c r="B666" s="301"/>
      <c r="C666" s="295"/>
      <c r="D666" s="295"/>
      <c r="E666" s="295"/>
      <c r="F666" s="295"/>
      <c r="G666" s="302"/>
      <c r="H666" s="295"/>
      <c r="I666" s="287"/>
      <c r="J666" s="287"/>
      <c r="L666" s="287"/>
    </row>
    <row r="667" spans="1:17">
      <c r="A667" s="295"/>
      <c r="B667" s="301"/>
      <c r="C667" s="295"/>
      <c r="D667" s="295"/>
      <c r="E667" s="295"/>
      <c r="F667" s="295"/>
      <c r="G667" s="302"/>
      <c r="H667" s="302"/>
      <c r="I667" s="287"/>
      <c r="J667" s="287"/>
      <c r="K667" s="287"/>
      <c r="L667" s="287"/>
    </row>
    <row r="668" spans="1:17">
      <c r="A668" s="299"/>
      <c r="B668" s="297"/>
      <c r="C668" s="297"/>
      <c r="D668" s="297"/>
      <c r="E668" s="300"/>
      <c r="F668" s="296"/>
      <c r="G668" s="302"/>
      <c r="H668" s="302"/>
      <c r="I668" s="287"/>
      <c r="J668" s="287"/>
      <c r="K668" s="287"/>
      <c r="L668" s="287"/>
    </row>
    <row r="669" spans="1:17">
      <c r="A669" s="299"/>
      <c r="B669" s="298"/>
      <c r="C669" s="297"/>
      <c r="D669" s="297"/>
      <c r="E669" s="297"/>
      <c r="F669" s="302"/>
      <c r="G669" s="302"/>
      <c r="H669" s="302"/>
      <c r="I669" s="287"/>
      <c r="J669" s="287"/>
      <c r="L669" s="287"/>
    </row>
    <row r="670" spans="1:17">
      <c r="A670" s="295"/>
      <c r="B670" s="297"/>
      <c r="C670" s="297"/>
      <c r="D670" s="296"/>
      <c r="E670" s="300"/>
      <c r="F670" s="296"/>
      <c r="G670" s="296"/>
      <c r="H670" s="302"/>
      <c r="L670" s="287"/>
    </row>
    <row r="671" spans="1:17">
      <c r="A671" s="295"/>
      <c r="B671" s="297"/>
      <c r="C671" s="297"/>
      <c r="D671" s="296"/>
      <c r="E671" s="300"/>
      <c r="F671" s="296"/>
      <c r="G671" s="296"/>
      <c r="H671" s="302"/>
      <c r="L671" s="287"/>
    </row>
    <row r="672" spans="1:17">
      <c r="A672" s="295"/>
      <c r="B672" s="297"/>
      <c r="C672" s="297"/>
      <c r="D672" s="296"/>
      <c r="E672" s="300"/>
      <c r="F672" s="296"/>
      <c r="G672" s="296"/>
      <c r="H672" s="302"/>
      <c r="I672" s="287"/>
      <c r="J672" s="287"/>
      <c r="L672" s="287"/>
    </row>
    <row r="673" spans="1:21">
      <c r="A673" s="295"/>
      <c r="B673" s="297"/>
      <c r="C673" s="297"/>
      <c r="D673" s="296"/>
      <c r="E673" s="300"/>
      <c r="F673" s="296"/>
      <c r="G673" s="296"/>
      <c r="H673" s="302"/>
      <c r="L673" s="287"/>
    </row>
    <row r="674" spans="1:21">
      <c r="A674" s="295"/>
      <c r="B674" s="297"/>
      <c r="C674" s="297"/>
      <c r="D674" s="296"/>
      <c r="E674" s="300"/>
      <c r="F674" s="296"/>
      <c r="G674" s="296"/>
      <c r="H674" s="302"/>
      <c r="I674" s="299"/>
      <c r="J674" s="299"/>
      <c r="L674" s="287"/>
      <c r="Q674" s="290"/>
    </row>
    <row r="675" spans="1:21">
      <c r="A675" s="303"/>
      <c r="B675" s="295"/>
      <c r="C675" s="295"/>
      <c r="D675" s="295"/>
      <c r="E675" s="295"/>
      <c r="F675" s="296"/>
      <c r="G675" s="296"/>
      <c r="H675" s="302"/>
      <c r="L675" s="293"/>
    </row>
    <row r="676" spans="1:21">
      <c r="A676" s="303"/>
      <c r="B676" s="295"/>
      <c r="C676" s="295"/>
      <c r="D676" s="295"/>
      <c r="E676" s="295"/>
      <c r="F676" s="295"/>
      <c r="G676" s="295"/>
      <c r="H676" s="302"/>
      <c r="L676" s="293"/>
    </row>
    <row r="677" spans="1:21">
      <c r="A677" s="303"/>
      <c r="B677" s="295"/>
      <c r="C677" s="295"/>
      <c r="D677" s="295"/>
      <c r="E677" s="295"/>
      <c r="F677" s="295"/>
      <c r="G677" s="295"/>
      <c r="H677" s="302"/>
      <c r="I677" s="287"/>
      <c r="J677" s="287"/>
      <c r="L677" s="287"/>
    </row>
    <row r="678" spans="1:21">
      <c r="A678" s="299"/>
      <c r="B678" s="301"/>
      <c r="C678" s="295"/>
      <c r="D678" s="295"/>
      <c r="E678" s="295"/>
      <c r="F678" s="296"/>
      <c r="G678" s="296"/>
      <c r="H678" s="302"/>
      <c r="I678" s="287"/>
      <c r="J678" s="287"/>
    </row>
    <row r="679" spans="1:21">
      <c r="A679" s="295"/>
      <c r="B679" s="301"/>
      <c r="C679" s="295"/>
      <c r="D679" s="295"/>
      <c r="E679" s="295"/>
      <c r="F679" s="296"/>
      <c r="G679" s="295"/>
      <c r="H679" s="295"/>
      <c r="I679" s="287"/>
      <c r="J679" s="287"/>
    </row>
    <row r="680" spans="1:21">
      <c r="A680" s="299"/>
      <c r="B680" s="297"/>
      <c r="C680" s="297"/>
      <c r="D680" s="297"/>
      <c r="E680" s="300"/>
      <c r="F680" s="296"/>
      <c r="G680" s="295"/>
      <c r="H680" s="295"/>
      <c r="I680" s="287"/>
      <c r="J680" s="287"/>
    </row>
    <row r="681" spans="1:21">
      <c r="A681" s="299"/>
      <c r="B681" s="298"/>
      <c r="C681" s="297"/>
      <c r="D681" s="297"/>
      <c r="E681" s="297"/>
      <c r="F681" s="296"/>
      <c r="G681" s="295"/>
      <c r="H681" s="295"/>
      <c r="I681" s="287"/>
      <c r="J681" s="287"/>
    </row>
    <row r="682" spans="1:21">
      <c r="F682" s="287"/>
      <c r="G682" s="287"/>
      <c r="H682" s="287"/>
      <c r="I682" s="287"/>
      <c r="J682" s="287"/>
    </row>
    <row r="683" spans="1:21">
      <c r="F683" s="287"/>
      <c r="G683" s="287"/>
      <c r="H683" s="287"/>
      <c r="I683" s="287"/>
      <c r="J683" s="287"/>
    </row>
    <row r="684" spans="1:21">
      <c r="F684" s="287"/>
      <c r="G684" s="287"/>
      <c r="H684" s="287"/>
      <c r="I684" s="287"/>
      <c r="J684" s="287"/>
      <c r="K684" s="287"/>
    </row>
    <row r="685" spans="1:21">
      <c r="F685" s="287"/>
      <c r="G685" s="287"/>
      <c r="H685" s="287"/>
      <c r="I685" s="287"/>
      <c r="J685" s="287"/>
      <c r="U685" s="288"/>
    </row>
    <row r="686" spans="1:21">
      <c r="F686" s="287"/>
      <c r="G686" s="287"/>
      <c r="H686" s="287"/>
      <c r="I686" s="287"/>
      <c r="J686" s="287"/>
      <c r="L686" s="287"/>
      <c r="U686" s="288"/>
    </row>
    <row r="687" spans="1:21">
      <c r="C687" s="290"/>
      <c r="D687" s="290"/>
      <c r="E687" s="290"/>
      <c r="F687" s="290"/>
      <c r="G687" s="290"/>
      <c r="H687" s="290"/>
      <c r="I687" s="290"/>
      <c r="J687" s="290"/>
      <c r="L687" s="287"/>
      <c r="U687" s="288"/>
    </row>
    <row r="688" spans="1:21">
      <c r="K688" s="287"/>
      <c r="L688" s="287"/>
      <c r="U688" s="288"/>
    </row>
    <row r="689" spans="3:21">
      <c r="C689" s="290"/>
      <c r="F689" s="287"/>
      <c r="G689" s="287"/>
      <c r="H689" s="287"/>
      <c r="I689" s="287"/>
      <c r="J689" s="287"/>
      <c r="L689" s="287"/>
      <c r="U689" s="288"/>
    </row>
    <row r="690" spans="3:21">
      <c r="F690" s="287"/>
      <c r="G690" s="287"/>
      <c r="H690" s="287"/>
      <c r="I690" s="287"/>
      <c r="J690" s="287"/>
      <c r="L690" s="287"/>
      <c r="U690" s="288"/>
    </row>
    <row r="691" spans="3:21">
      <c r="F691" s="287"/>
      <c r="G691" s="287"/>
      <c r="H691" s="287"/>
      <c r="I691" s="287"/>
      <c r="J691" s="287"/>
      <c r="K691" s="287"/>
      <c r="U691" s="288"/>
    </row>
    <row r="692" spans="3:21">
      <c r="F692" s="287"/>
      <c r="G692" s="287"/>
      <c r="H692" s="287"/>
      <c r="I692" s="287"/>
      <c r="J692" s="287"/>
      <c r="K692" s="287"/>
      <c r="T692" s="291"/>
      <c r="U692" s="288"/>
    </row>
    <row r="693" spans="3:21">
      <c r="F693" s="287"/>
      <c r="G693" s="287"/>
      <c r="H693" s="287"/>
      <c r="I693" s="287"/>
      <c r="J693" s="287"/>
      <c r="K693" s="287"/>
      <c r="U693" s="288"/>
    </row>
    <row r="694" spans="3:21">
      <c r="F694" s="287"/>
      <c r="G694" s="287"/>
      <c r="H694" s="287"/>
      <c r="I694" s="287"/>
      <c r="J694" s="287"/>
      <c r="K694" s="287"/>
      <c r="U694" s="289"/>
    </row>
    <row r="695" spans="3:21">
      <c r="F695" s="287"/>
      <c r="G695" s="287"/>
      <c r="H695" s="287"/>
      <c r="I695" s="287"/>
      <c r="J695" s="287"/>
      <c r="K695" s="287"/>
      <c r="L695" s="287"/>
    </row>
    <row r="696" spans="3:21">
      <c r="F696" s="287"/>
      <c r="G696" s="293"/>
      <c r="H696" s="293"/>
      <c r="I696" s="293"/>
      <c r="J696" s="287"/>
      <c r="K696" s="287"/>
      <c r="L696" s="287"/>
    </row>
    <row r="697" spans="3:21">
      <c r="H697" s="290"/>
      <c r="K697" s="287"/>
      <c r="L697" s="287"/>
    </row>
    <row r="698" spans="3:21">
      <c r="K698" s="287"/>
      <c r="L698" s="287"/>
    </row>
    <row r="699" spans="3:21">
      <c r="F699" s="291"/>
      <c r="G699" s="291"/>
      <c r="H699" s="292"/>
      <c r="I699" s="291"/>
      <c r="K699" s="287"/>
      <c r="L699" s="287"/>
    </row>
    <row r="700" spans="3:21">
      <c r="C700" s="290"/>
      <c r="F700" s="291"/>
      <c r="G700" s="291"/>
      <c r="H700" s="292"/>
      <c r="I700" s="291"/>
      <c r="K700" s="287"/>
      <c r="L700" s="293"/>
    </row>
    <row r="701" spans="3:21">
      <c r="F701" s="291"/>
      <c r="G701" s="291"/>
      <c r="H701" s="292"/>
      <c r="I701" s="291"/>
      <c r="L701" s="293"/>
    </row>
    <row r="702" spans="3:21">
      <c r="F702" s="291"/>
      <c r="G702" s="291"/>
      <c r="H702" s="294"/>
      <c r="I702" s="292"/>
      <c r="L702" s="287"/>
    </row>
    <row r="703" spans="3:21">
      <c r="F703" s="291"/>
      <c r="G703" s="291"/>
      <c r="H703" s="292"/>
      <c r="I703" s="291"/>
      <c r="K703" s="287"/>
      <c r="L703" s="287"/>
    </row>
    <row r="704" spans="3:21">
      <c r="F704" s="291"/>
      <c r="G704" s="291"/>
      <c r="H704" s="292"/>
      <c r="I704" s="291"/>
      <c r="L704" s="287"/>
    </row>
    <row r="705" spans="3:12">
      <c r="F705" s="291"/>
      <c r="G705" s="291"/>
      <c r="H705" s="292"/>
      <c r="I705" s="291"/>
      <c r="L705" s="287"/>
    </row>
    <row r="708" spans="3:12">
      <c r="C708" s="290"/>
      <c r="K708" s="287"/>
    </row>
    <row r="709" spans="3:12">
      <c r="K709" s="287"/>
    </row>
    <row r="710" spans="3:12">
      <c r="K710" s="287"/>
    </row>
    <row r="711" spans="3:12">
      <c r="H711" s="287"/>
      <c r="I711" s="287"/>
      <c r="J711" s="287"/>
      <c r="K711" s="287"/>
    </row>
    <row r="712" spans="3:12">
      <c r="F712" s="287"/>
      <c r="G712" s="287"/>
      <c r="H712" s="287"/>
      <c r="I712" s="287"/>
      <c r="J712" s="287"/>
      <c r="K712" s="287"/>
    </row>
    <row r="713" spans="3:12">
      <c r="F713" s="287"/>
      <c r="G713" s="287"/>
      <c r="H713" s="287"/>
      <c r="I713" s="287"/>
      <c r="J713" s="287"/>
      <c r="K713" s="287"/>
    </row>
    <row r="714" spans="3:12">
      <c r="F714" s="287"/>
      <c r="G714" s="287"/>
      <c r="H714" s="287"/>
      <c r="I714" s="287"/>
      <c r="J714" s="287"/>
      <c r="K714" s="287"/>
    </row>
    <row r="715" spans="3:12">
      <c r="F715" s="287"/>
      <c r="G715" s="287"/>
      <c r="H715" s="287"/>
      <c r="I715" s="287"/>
      <c r="J715" s="287"/>
      <c r="K715" s="287"/>
    </row>
    <row r="716" spans="3:12">
      <c r="F716" s="287"/>
      <c r="G716" s="287"/>
      <c r="H716" s="287"/>
      <c r="I716" s="287"/>
      <c r="J716" s="287"/>
      <c r="K716" s="287"/>
    </row>
    <row r="717" spans="3:12">
      <c r="F717" s="287"/>
      <c r="G717" s="287"/>
      <c r="H717" s="287"/>
      <c r="I717" s="287"/>
      <c r="J717" s="287"/>
      <c r="K717" s="287"/>
    </row>
    <row r="718" spans="3:12">
      <c r="F718" s="287"/>
      <c r="G718" s="287"/>
      <c r="H718" s="287"/>
      <c r="I718" s="287"/>
      <c r="J718" s="287"/>
      <c r="L718" s="287"/>
    </row>
    <row r="719" spans="3:12">
      <c r="F719" s="287"/>
      <c r="G719" s="287"/>
      <c r="H719" s="287"/>
      <c r="I719" s="287"/>
      <c r="J719" s="287"/>
      <c r="L719" s="287"/>
    </row>
    <row r="720" spans="3:12">
      <c r="F720" s="287"/>
      <c r="G720" s="287"/>
      <c r="H720" s="287"/>
      <c r="I720" s="287"/>
      <c r="J720" s="287"/>
      <c r="K720" s="287"/>
      <c r="L720" s="287"/>
    </row>
    <row r="721" spans="3:12">
      <c r="F721" s="287"/>
      <c r="G721" s="287"/>
      <c r="H721" s="287"/>
      <c r="I721" s="287"/>
      <c r="J721" s="287"/>
      <c r="K721" s="287"/>
      <c r="L721" s="287"/>
    </row>
    <row r="722" spans="3:12">
      <c r="F722" s="287"/>
      <c r="G722" s="287"/>
      <c r="H722" s="287"/>
      <c r="I722" s="287"/>
      <c r="J722" s="287"/>
      <c r="K722" s="287"/>
      <c r="L722" s="287"/>
    </row>
    <row r="723" spans="3:12">
      <c r="F723" s="287"/>
      <c r="G723" s="287"/>
      <c r="H723" s="287"/>
      <c r="I723" s="287"/>
      <c r="J723" s="287"/>
      <c r="K723" s="287"/>
      <c r="L723" s="287"/>
    </row>
    <row r="724" spans="3:12">
      <c r="F724" s="287"/>
      <c r="G724" s="287"/>
      <c r="H724" s="287"/>
      <c r="I724" s="287"/>
      <c r="J724" s="287"/>
      <c r="K724" s="287"/>
      <c r="L724" s="287"/>
    </row>
    <row r="725" spans="3:12">
      <c r="F725" s="287"/>
      <c r="G725" s="287"/>
      <c r="H725" s="287"/>
      <c r="I725" s="287"/>
      <c r="J725" s="287"/>
      <c r="K725" s="287"/>
      <c r="L725" s="287"/>
    </row>
    <row r="726" spans="3:12">
      <c r="F726" s="287"/>
      <c r="G726" s="287"/>
      <c r="H726" s="287"/>
      <c r="I726" s="287"/>
      <c r="J726" s="287"/>
      <c r="K726" s="287"/>
      <c r="L726" s="287"/>
    </row>
    <row r="727" spans="3:12">
      <c r="F727" s="287"/>
      <c r="G727" s="287"/>
      <c r="H727" s="287"/>
      <c r="I727" s="287"/>
      <c r="J727" s="287"/>
      <c r="K727" s="287"/>
      <c r="L727" s="287"/>
    </row>
    <row r="728" spans="3:12">
      <c r="F728" s="287"/>
      <c r="G728" s="287"/>
      <c r="H728" s="287"/>
      <c r="I728" s="287"/>
      <c r="J728" s="287"/>
      <c r="L728" s="287"/>
    </row>
    <row r="729" spans="3:12">
      <c r="F729" s="287"/>
      <c r="G729" s="287"/>
      <c r="H729" s="287"/>
      <c r="I729" s="287"/>
      <c r="J729" s="287"/>
      <c r="L729" s="287"/>
    </row>
    <row r="730" spans="3:12">
      <c r="C730" s="290"/>
      <c r="I730" s="290"/>
      <c r="L730" s="287"/>
    </row>
    <row r="731" spans="3:12">
      <c r="L731" s="287"/>
    </row>
    <row r="732" spans="3:12">
      <c r="L732" s="287"/>
    </row>
    <row r="733" spans="3:12">
      <c r="L733" s="287"/>
    </row>
    <row r="734" spans="3:12">
      <c r="L734" s="287"/>
    </row>
    <row r="735" spans="3:12">
      <c r="L735" s="287"/>
    </row>
    <row r="736" spans="3:12">
      <c r="L736" s="287"/>
    </row>
    <row r="737" spans="7:12">
      <c r="L737" s="287"/>
    </row>
    <row r="738" spans="7:12">
      <c r="L738" s="287"/>
    </row>
    <row r="742" spans="7:12">
      <c r="K742" s="287"/>
    </row>
    <row r="744" spans="7:12">
      <c r="K744" s="287"/>
    </row>
    <row r="745" spans="7:12">
      <c r="K745" s="287"/>
    </row>
    <row r="746" spans="7:12">
      <c r="G746" s="288"/>
      <c r="H746" s="288"/>
      <c r="I746" s="288"/>
      <c r="K746" s="287"/>
    </row>
    <row r="747" spans="7:12">
      <c r="G747" s="288"/>
      <c r="H747" s="288"/>
      <c r="I747" s="288"/>
      <c r="K747" s="287"/>
    </row>
    <row r="748" spans="7:12">
      <c r="G748" s="288"/>
      <c r="H748" s="288"/>
      <c r="I748" s="288"/>
      <c r="K748" s="287"/>
    </row>
    <row r="749" spans="7:12">
      <c r="G749" s="288"/>
      <c r="H749" s="288"/>
      <c r="I749" s="288"/>
      <c r="K749" s="287"/>
    </row>
    <row r="750" spans="7:12">
      <c r="G750" s="288"/>
      <c r="H750" s="288"/>
      <c r="I750" s="288"/>
      <c r="K750" s="287"/>
    </row>
    <row r="751" spans="7:12">
      <c r="G751" s="288"/>
      <c r="H751" s="288"/>
      <c r="I751" s="288"/>
      <c r="K751" s="287"/>
    </row>
    <row r="752" spans="7:12">
      <c r="G752" s="288"/>
      <c r="H752" s="288"/>
      <c r="I752" s="288"/>
      <c r="K752" s="287"/>
    </row>
    <row r="753" spans="3:12">
      <c r="G753" s="288"/>
      <c r="H753" s="288"/>
      <c r="I753" s="288"/>
      <c r="K753" s="287"/>
    </row>
    <row r="754" spans="3:12">
      <c r="G754" s="288"/>
      <c r="H754" s="288"/>
      <c r="I754" s="288"/>
      <c r="K754" s="287"/>
    </row>
    <row r="755" spans="3:12">
      <c r="G755" s="288"/>
      <c r="H755" s="288"/>
      <c r="I755" s="288"/>
      <c r="K755" s="287"/>
      <c r="L755" s="287"/>
    </row>
    <row r="756" spans="3:12">
      <c r="G756" s="288"/>
      <c r="H756" s="288"/>
      <c r="I756" s="288"/>
      <c r="K756" s="287"/>
      <c r="L756" s="287"/>
    </row>
    <row r="757" spans="3:12">
      <c r="C757" s="290"/>
      <c r="G757" s="289"/>
      <c r="H757" s="288"/>
      <c r="I757" s="288"/>
      <c r="K757" s="287"/>
    </row>
    <row r="758" spans="3:12">
      <c r="K758" s="287"/>
    </row>
    <row r="759" spans="3:12">
      <c r="K759" s="287"/>
    </row>
    <row r="760" spans="3:12">
      <c r="K760" s="287"/>
    </row>
    <row r="761" spans="3:12">
      <c r="K761" s="287"/>
    </row>
    <row r="762" spans="3:12">
      <c r="K762" s="287"/>
    </row>
    <row r="763" spans="3:12">
      <c r="K763" s="287"/>
    </row>
    <row r="765" spans="3:12">
      <c r="L765" s="287"/>
    </row>
    <row r="766" spans="3:12">
      <c r="L766" s="287"/>
    </row>
    <row r="774" spans="12:12">
      <c r="L774" s="287"/>
    </row>
    <row r="775" spans="12:12">
      <c r="L775" s="287"/>
    </row>
    <row r="776" spans="12:12">
      <c r="L776" s="287"/>
    </row>
    <row r="777" spans="12:12">
      <c r="L777" s="287"/>
    </row>
    <row r="778" spans="12:12">
      <c r="L778" s="287"/>
    </row>
    <row r="779" spans="12:12">
      <c r="L779" s="287"/>
    </row>
    <row r="780" spans="12:12">
      <c r="L780" s="287"/>
    </row>
    <row r="781" spans="12:12">
      <c r="L781" s="287"/>
    </row>
    <row r="782" spans="12:12">
      <c r="L782" s="287"/>
    </row>
    <row r="783" spans="12:12">
      <c r="L783" s="287"/>
    </row>
    <row r="784" spans="12:12">
      <c r="L784" s="287"/>
    </row>
    <row r="785" spans="12:12">
      <c r="L785" s="287"/>
    </row>
    <row r="786" spans="12:12">
      <c r="L786" s="287"/>
    </row>
    <row r="804" spans="12:12">
      <c r="L804" s="287"/>
    </row>
    <row r="805" spans="12:12">
      <c r="L805" s="287"/>
    </row>
  </sheetData>
  <phoneticPr fontId="0" type="noConversion"/>
  <pageMargins left="0.78740157480314965" right="0.78740157480314965" top="0.98425196850393704" bottom="0.98425196850393704" header="0.4921259845" footer="0.4921259845"/>
  <pageSetup paperSize="9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537"/>
  <sheetViews>
    <sheetView zoomScaleNormal="100" workbookViewId="0">
      <selection activeCell="E19" sqref="E19"/>
    </sheetView>
  </sheetViews>
  <sheetFormatPr defaultRowHeight="12.75"/>
  <cols>
    <col min="1" max="1" width="5.5703125" style="345" customWidth="1"/>
    <col min="2" max="2" width="54" customWidth="1"/>
    <col min="3" max="3" width="9" style="344" customWidth="1"/>
    <col min="4" max="4" width="12.7109375" style="343" customWidth="1"/>
    <col min="5" max="5" width="13.7109375" style="343" customWidth="1"/>
    <col min="7" max="7" width="10.85546875" bestFit="1" customWidth="1"/>
  </cols>
  <sheetData>
    <row r="1" spans="1:12" ht="15.75">
      <c r="A1" s="420"/>
      <c r="C1" s="419"/>
      <c r="D1" s="418"/>
      <c r="E1" s="417" t="s">
        <v>2828</v>
      </c>
    </row>
    <row r="2" spans="1:12" ht="15" customHeight="1">
      <c r="A2" s="637" t="s">
        <v>2827</v>
      </c>
      <c r="B2" s="639" t="s">
        <v>2826</v>
      </c>
      <c r="C2" s="416" t="s">
        <v>2825</v>
      </c>
      <c r="D2" s="641" t="s">
        <v>2824</v>
      </c>
      <c r="E2" s="642"/>
    </row>
    <row r="3" spans="1:12" ht="15" customHeight="1">
      <c r="A3" s="638"/>
      <c r="B3" s="640"/>
      <c r="C3" s="411" t="s">
        <v>2823</v>
      </c>
      <c r="D3" s="411" t="s">
        <v>1848</v>
      </c>
      <c r="E3" s="415" t="s">
        <v>1847</v>
      </c>
    </row>
    <row r="4" spans="1:12" ht="15.75">
      <c r="A4" s="414"/>
      <c r="B4" s="413"/>
      <c r="C4" s="412"/>
      <c r="D4" s="411" t="s">
        <v>2822</v>
      </c>
      <c r="E4" s="411" t="s">
        <v>2822</v>
      </c>
    </row>
    <row r="5" spans="1:12" ht="13.5" thickBot="1">
      <c r="A5" s="410">
        <v>1</v>
      </c>
      <c r="B5" s="409">
        <v>2</v>
      </c>
      <c r="C5" s="408">
        <v>3</v>
      </c>
      <c r="D5" s="408" t="s">
        <v>205</v>
      </c>
      <c r="E5" s="408" t="s">
        <v>448</v>
      </c>
    </row>
    <row r="6" spans="1:12" ht="13.5" thickTop="1">
      <c r="A6" s="407"/>
      <c r="B6" s="406"/>
      <c r="C6" s="405"/>
      <c r="D6" s="404"/>
      <c r="E6" s="404"/>
    </row>
    <row r="7" spans="1:12">
      <c r="A7" s="401"/>
      <c r="B7" s="365" t="s">
        <v>2821</v>
      </c>
      <c r="C7" s="394"/>
      <c r="D7" s="350"/>
      <c r="E7" s="350"/>
    </row>
    <row r="8" spans="1:12">
      <c r="A8" s="401"/>
      <c r="B8" s="364" t="s">
        <v>2820</v>
      </c>
      <c r="C8" s="394"/>
      <c r="D8" s="350"/>
      <c r="E8" s="350"/>
    </row>
    <row r="9" spans="1:12">
      <c r="A9" s="369"/>
      <c r="B9" s="360"/>
      <c r="C9" s="394"/>
      <c r="D9" s="350"/>
      <c r="E9" s="350"/>
      <c r="G9" s="400"/>
      <c r="H9" s="400"/>
    </row>
    <row r="10" spans="1:12">
      <c r="A10" s="401" t="s">
        <v>2819</v>
      </c>
      <c r="B10" s="360" t="s">
        <v>2761</v>
      </c>
      <c r="C10" s="394">
        <v>1</v>
      </c>
      <c r="D10" s="350"/>
      <c r="E10" s="350">
        <f>+D10*C10</f>
        <v>0</v>
      </c>
      <c r="G10" s="397"/>
      <c r="H10" s="400"/>
      <c r="I10" s="399"/>
      <c r="L10" s="398"/>
    </row>
    <row r="11" spans="1:12">
      <c r="A11" s="401"/>
      <c r="B11" s="360" t="s">
        <v>2818</v>
      </c>
      <c r="C11" s="394"/>
      <c r="D11" s="350"/>
      <c r="E11" s="350"/>
      <c r="G11" s="397"/>
      <c r="H11" s="400"/>
      <c r="I11" s="399"/>
      <c r="L11" s="398"/>
    </row>
    <row r="12" spans="1:12">
      <c r="A12" s="401"/>
      <c r="B12" s="360" t="s">
        <v>2759</v>
      </c>
      <c r="C12" s="362"/>
      <c r="D12" s="350"/>
      <c r="E12" s="350"/>
      <c r="G12" s="400"/>
      <c r="H12" s="400"/>
      <c r="I12" s="398"/>
      <c r="L12" s="398"/>
    </row>
    <row r="13" spans="1:12">
      <c r="A13" s="401"/>
      <c r="B13" s="360" t="s">
        <v>2758</v>
      </c>
      <c r="C13" s="362"/>
      <c r="D13" s="350"/>
      <c r="E13" s="350"/>
      <c r="G13" s="400"/>
      <c r="H13" s="400"/>
      <c r="I13" s="399"/>
      <c r="L13" s="398"/>
    </row>
    <row r="14" spans="1:12">
      <c r="A14" s="401"/>
      <c r="B14" s="360" t="s">
        <v>2757</v>
      </c>
      <c r="C14" s="394"/>
      <c r="D14" s="350"/>
      <c r="E14" s="350"/>
      <c r="G14" s="400"/>
      <c r="H14" s="400"/>
      <c r="I14" s="398"/>
      <c r="L14" s="398"/>
    </row>
    <row r="15" spans="1:12">
      <c r="A15" s="401"/>
      <c r="B15" s="360" t="s">
        <v>2756</v>
      </c>
      <c r="C15" s="394"/>
      <c r="D15" s="350"/>
      <c r="E15" s="350"/>
      <c r="G15" s="400"/>
      <c r="H15" s="400"/>
      <c r="I15" s="399"/>
      <c r="L15" s="398"/>
    </row>
    <row r="16" spans="1:12" ht="25.5">
      <c r="A16" s="401"/>
      <c r="B16" s="360" t="s">
        <v>2817</v>
      </c>
      <c r="C16" s="394"/>
      <c r="D16" s="350"/>
      <c r="E16" s="350"/>
      <c r="G16" s="400"/>
      <c r="H16" s="400"/>
      <c r="I16" s="398"/>
      <c r="L16" s="398"/>
    </row>
    <row r="17" spans="1:12">
      <c r="A17" s="401"/>
      <c r="B17" s="360" t="s">
        <v>2754</v>
      </c>
      <c r="C17" s="394"/>
      <c r="D17" s="350"/>
      <c r="E17" s="350"/>
      <c r="G17" s="400"/>
      <c r="H17" s="400"/>
      <c r="I17" s="398"/>
      <c r="L17" s="398"/>
    </row>
    <row r="18" spans="1:12" ht="12.75" customHeight="1">
      <c r="A18" s="401"/>
      <c r="B18" s="360" t="s">
        <v>2753</v>
      </c>
      <c r="C18" s="394"/>
      <c r="D18" s="350"/>
      <c r="E18" s="350"/>
      <c r="G18" s="400"/>
      <c r="H18" s="400"/>
      <c r="I18" s="398"/>
      <c r="L18" s="398"/>
    </row>
    <row r="19" spans="1:12">
      <c r="A19" s="401"/>
      <c r="B19" s="360" t="s">
        <v>2752</v>
      </c>
      <c r="C19" s="394"/>
      <c r="D19" s="350"/>
      <c r="E19" s="350"/>
      <c r="G19" s="400"/>
      <c r="H19" s="400"/>
      <c r="I19" s="398"/>
      <c r="L19" s="398"/>
    </row>
    <row r="20" spans="1:12">
      <c r="A20" s="401"/>
      <c r="B20" s="360" t="s">
        <v>2751</v>
      </c>
      <c r="C20" s="394"/>
      <c r="D20" s="350"/>
      <c r="E20" s="350"/>
      <c r="G20" s="400"/>
      <c r="H20" s="400"/>
      <c r="I20" s="399"/>
      <c r="L20" s="398"/>
    </row>
    <row r="21" spans="1:12" ht="25.5">
      <c r="A21" s="401"/>
      <c r="B21" s="360" t="s">
        <v>2816</v>
      </c>
      <c r="C21" s="394"/>
      <c r="D21" s="350"/>
      <c r="E21" s="350"/>
      <c r="G21" s="400"/>
      <c r="H21" s="400"/>
      <c r="I21" s="399"/>
      <c r="L21" s="398"/>
    </row>
    <row r="22" spans="1:12">
      <c r="A22" s="401"/>
      <c r="B22" s="360" t="s">
        <v>2749</v>
      </c>
      <c r="C22" s="394"/>
      <c r="D22" s="350"/>
      <c r="E22" s="350"/>
      <c r="G22" s="400"/>
      <c r="H22" s="400"/>
      <c r="I22" s="399"/>
      <c r="L22" s="398"/>
    </row>
    <row r="23" spans="1:12">
      <c r="A23" s="401"/>
      <c r="B23" s="360" t="s">
        <v>2748</v>
      </c>
      <c r="C23" s="394"/>
      <c r="D23" s="350"/>
      <c r="E23" s="350"/>
      <c r="G23" s="400"/>
      <c r="H23" s="400"/>
      <c r="I23" s="399"/>
      <c r="L23" s="398"/>
    </row>
    <row r="24" spans="1:12">
      <c r="A24" s="401"/>
      <c r="B24" s="360" t="s">
        <v>2747</v>
      </c>
      <c r="C24" s="394"/>
      <c r="D24" s="350"/>
      <c r="E24" s="350"/>
      <c r="G24" s="400"/>
      <c r="H24" s="400"/>
      <c r="I24" s="398"/>
      <c r="L24" s="398"/>
    </row>
    <row r="25" spans="1:12" ht="16.5">
      <c r="A25" s="401"/>
      <c r="B25" s="352" t="s">
        <v>2815</v>
      </c>
      <c r="C25" s="394"/>
      <c r="D25" s="350"/>
      <c r="E25" s="350"/>
      <c r="G25" s="400"/>
      <c r="H25" s="400"/>
      <c r="I25" s="398"/>
      <c r="L25" s="398"/>
    </row>
    <row r="26" spans="1:12">
      <c r="A26" s="401"/>
      <c r="B26" s="360" t="s">
        <v>2813</v>
      </c>
      <c r="C26" s="394"/>
      <c r="D26" s="350"/>
      <c r="E26" s="350"/>
      <c r="G26" s="400"/>
      <c r="H26" s="400"/>
      <c r="I26" s="398"/>
      <c r="L26" s="398"/>
    </row>
    <row r="27" spans="1:12" ht="16.5">
      <c r="A27" s="401"/>
      <c r="B27" s="360" t="s">
        <v>2814</v>
      </c>
      <c r="C27" s="394"/>
      <c r="D27" s="350"/>
      <c r="E27" s="350"/>
      <c r="G27" s="400"/>
      <c r="H27" s="400"/>
      <c r="I27" s="398"/>
      <c r="L27" s="398"/>
    </row>
    <row r="28" spans="1:12">
      <c r="A28" s="401"/>
      <c r="B28" s="360" t="s">
        <v>2813</v>
      </c>
      <c r="C28" s="367"/>
      <c r="D28" s="350"/>
      <c r="E28" s="350"/>
      <c r="G28" s="400"/>
      <c r="H28" s="400"/>
      <c r="I28" s="398"/>
      <c r="L28" s="398"/>
    </row>
    <row r="29" spans="1:12">
      <c r="A29" s="401"/>
      <c r="B29" s="360" t="s">
        <v>2743</v>
      </c>
      <c r="C29" s="367"/>
      <c r="D29" s="350"/>
      <c r="E29" s="350"/>
      <c r="G29" s="400"/>
      <c r="H29" s="400"/>
      <c r="I29" s="399"/>
      <c r="L29" s="398"/>
    </row>
    <row r="30" spans="1:12">
      <c r="A30" s="401"/>
      <c r="B30" s="360"/>
      <c r="C30" s="367"/>
      <c r="D30" s="350"/>
      <c r="E30" s="350"/>
      <c r="G30" s="400"/>
      <c r="H30" s="400"/>
      <c r="I30" s="399"/>
      <c r="L30" s="398"/>
    </row>
    <row r="31" spans="1:12">
      <c r="A31" s="401" t="s">
        <v>2812</v>
      </c>
      <c r="B31" s="360" t="s">
        <v>2811</v>
      </c>
      <c r="C31" s="367">
        <v>3</v>
      </c>
      <c r="D31" s="350"/>
      <c r="E31" s="350">
        <f>+D31*C31</f>
        <v>0</v>
      </c>
      <c r="G31" s="400"/>
      <c r="H31" s="400"/>
      <c r="I31" s="399"/>
      <c r="L31" s="398"/>
    </row>
    <row r="32" spans="1:12">
      <c r="A32" s="401"/>
      <c r="B32" s="360" t="s">
        <v>2810</v>
      </c>
      <c r="C32" s="367"/>
      <c r="D32" s="350"/>
      <c r="E32" s="350"/>
      <c r="G32" s="400"/>
      <c r="H32" s="400"/>
      <c r="I32" s="399"/>
      <c r="L32" s="398"/>
    </row>
    <row r="33" spans="1:12">
      <c r="A33" s="401"/>
      <c r="B33" s="360"/>
      <c r="C33" s="367"/>
      <c r="D33" s="350"/>
      <c r="E33" s="350"/>
      <c r="G33" s="400"/>
      <c r="H33" s="400"/>
      <c r="I33" s="399"/>
      <c r="L33" s="398"/>
    </row>
    <row r="34" spans="1:12">
      <c r="A34" s="401" t="s">
        <v>2809</v>
      </c>
      <c r="B34" s="360" t="s">
        <v>2808</v>
      </c>
      <c r="C34" s="367">
        <v>1</v>
      </c>
      <c r="D34" s="350"/>
      <c r="E34" s="350">
        <f>+D34*C34</f>
        <v>0</v>
      </c>
      <c r="G34" s="400"/>
      <c r="H34" s="400"/>
      <c r="I34" s="399"/>
      <c r="L34" s="398"/>
    </row>
    <row r="35" spans="1:12">
      <c r="A35" s="401"/>
      <c r="B35" s="360" t="s">
        <v>2807</v>
      </c>
      <c r="C35" s="367"/>
      <c r="D35" s="350"/>
      <c r="E35" s="350"/>
      <c r="G35" s="400"/>
      <c r="H35" s="400"/>
      <c r="I35" s="399"/>
      <c r="L35" s="398"/>
    </row>
    <row r="36" spans="1:12">
      <c r="A36" s="401"/>
      <c r="B36" s="360"/>
      <c r="C36" s="367"/>
      <c r="D36" s="350"/>
      <c r="E36" s="350"/>
      <c r="G36" s="400"/>
      <c r="H36" s="400"/>
      <c r="I36" s="399"/>
      <c r="L36" s="398"/>
    </row>
    <row r="37" spans="1:12">
      <c r="A37" s="401" t="s">
        <v>2806</v>
      </c>
      <c r="B37" s="360" t="s">
        <v>2805</v>
      </c>
      <c r="C37" s="367">
        <v>8</v>
      </c>
      <c r="D37" s="350"/>
      <c r="E37" s="350">
        <f>+D37*C37</f>
        <v>0</v>
      </c>
      <c r="G37" s="400"/>
      <c r="H37" s="400"/>
      <c r="I37" s="399"/>
      <c r="L37" s="398"/>
    </row>
    <row r="38" spans="1:12" ht="12.75" customHeight="1">
      <c r="A38" s="401"/>
      <c r="B38" s="360" t="s">
        <v>2804</v>
      </c>
      <c r="C38" s="367"/>
      <c r="D38" s="350"/>
      <c r="E38" s="350"/>
      <c r="G38" s="400"/>
      <c r="H38" s="400"/>
      <c r="I38" s="399"/>
      <c r="L38" s="398"/>
    </row>
    <row r="39" spans="1:12" ht="25.5">
      <c r="A39" s="401"/>
      <c r="B39" s="360" t="s">
        <v>2736</v>
      </c>
      <c r="C39" s="367"/>
      <c r="D39" s="350"/>
      <c r="E39" s="350"/>
      <c r="G39" s="400"/>
      <c r="H39" s="400"/>
      <c r="I39" s="399"/>
      <c r="L39" s="398"/>
    </row>
    <row r="40" spans="1:12">
      <c r="A40" s="401"/>
      <c r="B40" s="360"/>
      <c r="C40" s="367"/>
      <c r="D40" s="350"/>
      <c r="E40" s="350"/>
      <c r="G40" s="400"/>
      <c r="H40" s="400"/>
      <c r="I40" s="399"/>
      <c r="L40" s="398"/>
    </row>
    <row r="41" spans="1:12">
      <c r="A41" s="401" t="s">
        <v>2803</v>
      </c>
      <c r="B41" s="360" t="s">
        <v>2327</v>
      </c>
      <c r="C41" s="367">
        <v>12</v>
      </c>
      <c r="D41" s="350"/>
      <c r="E41" s="350">
        <f>+D41*C41</f>
        <v>0</v>
      </c>
      <c r="G41" s="400"/>
      <c r="H41" s="400"/>
      <c r="I41" s="399"/>
      <c r="L41" s="398"/>
    </row>
    <row r="42" spans="1:12">
      <c r="A42" s="401"/>
      <c r="B42" s="360" t="s">
        <v>2326</v>
      </c>
      <c r="C42" s="367"/>
      <c r="D42" s="350"/>
      <c r="E42" s="350"/>
      <c r="G42" s="400"/>
      <c r="H42" s="400"/>
      <c r="I42" s="399"/>
      <c r="L42" s="398"/>
    </row>
    <row r="43" spans="1:12" ht="25.5">
      <c r="A43" s="401"/>
      <c r="B43" s="360" t="s">
        <v>2297</v>
      </c>
      <c r="C43" s="367"/>
      <c r="D43" s="350"/>
      <c r="E43" s="350"/>
      <c r="G43" s="400"/>
      <c r="H43" s="400"/>
      <c r="I43" s="399"/>
      <c r="L43" s="398"/>
    </row>
    <row r="44" spans="1:12">
      <c r="A44" s="401"/>
      <c r="B44" s="360"/>
      <c r="C44" s="367"/>
      <c r="D44" s="350"/>
      <c r="E44" s="350"/>
      <c r="G44" s="400"/>
      <c r="H44" s="400"/>
      <c r="I44" s="399"/>
      <c r="L44" s="398"/>
    </row>
    <row r="45" spans="1:12">
      <c r="A45" s="401" t="s">
        <v>2802</v>
      </c>
      <c r="B45" s="360" t="s">
        <v>2614</v>
      </c>
      <c r="C45" s="367">
        <v>4</v>
      </c>
      <c r="D45" s="350"/>
      <c r="E45" s="350">
        <f>+D45*C45</f>
        <v>0</v>
      </c>
      <c r="G45" s="400"/>
      <c r="H45" s="400"/>
      <c r="I45" s="399"/>
      <c r="L45" s="398"/>
    </row>
    <row r="46" spans="1:12">
      <c r="A46" s="401"/>
      <c r="B46" s="360" t="s">
        <v>2613</v>
      </c>
      <c r="C46" s="367"/>
      <c r="D46" s="350"/>
      <c r="E46" s="350"/>
      <c r="G46" s="400"/>
      <c r="H46" s="400"/>
      <c r="I46" s="399"/>
      <c r="L46" s="398"/>
    </row>
    <row r="47" spans="1:12" ht="25.5">
      <c r="A47" s="401"/>
      <c r="B47" s="360" t="s">
        <v>2297</v>
      </c>
      <c r="C47" s="367"/>
      <c r="D47" s="350"/>
      <c r="E47" s="350"/>
      <c r="G47" s="400"/>
      <c r="H47" s="400"/>
      <c r="I47" s="399"/>
      <c r="L47" s="398"/>
    </row>
    <row r="48" spans="1:12">
      <c r="A48" s="401"/>
      <c r="B48" s="360"/>
      <c r="C48" s="367"/>
      <c r="D48" s="350"/>
      <c r="E48" s="350"/>
      <c r="G48" s="400"/>
      <c r="H48" s="400"/>
      <c r="I48" s="399"/>
      <c r="L48" s="398"/>
    </row>
    <row r="49" spans="1:12">
      <c r="A49" s="401" t="s">
        <v>2801</v>
      </c>
      <c r="B49" s="360" t="s">
        <v>2611</v>
      </c>
      <c r="C49" s="367">
        <v>5</v>
      </c>
      <c r="D49" s="350"/>
      <c r="E49" s="350">
        <f>+D49*C49</f>
        <v>0</v>
      </c>
      <c r="G49" s="400"/>
      <c r="H49" s="400"/>
      <c r="I49" s="399"/>
      <c r="L49" s="398"/>
    </row>
    <row r="50" spans="1:12">
      <c r="A50" s="401"/>
      <c r="B50" s="360" t="s">
        <v>2610</v>
      </c>
      <c r="C50" s="367"/>
      <c r="D50" s="350"/>
      <c r="E50" s="350"/>
      <c r="G50" s="400"/>
      <c r="H50" s="400"/>
      <c r="I50" s="399"/>
      <c r="L50" s="398"/>
    </row>
    <row r="51" spans="1:12" ht="25.5">
      <c r="A51" s="402"/>
      <c r="B51" s="379" t="s">
        <v>2297</v>
      </c>
      <c r="C51" s="383"/>
      <c r="D51" s="346"/>
      <c r="E51" s="346"/>
      <c r="G51" s="400"/>
      <c r="H51" s="400"/>
      <c r="I51" s="399"/>
      <c r="L51" s="398"/>
    </row>
    <row r="52" spans="1:12">
      <c r="A52" s="401"/>
      <c r="B52" s="360"/>
      <c r="C52" s="367"/>
      <c r="D52" s="350"/>
      <c r="E52" s="350"/>
      <c r="G52" s="400"/>
      <c r="H52" s="400"/>
      <c r="I52" s="399"/>
      <c r="L52" s="398"/>
    </row>
    <row r="53" spans="1:12">
      <c r="A53" s="401" t="s">
        <v>2800</v>
      </c>
      <c r="B53" s="352" t="s">
        <v>2799</v>
      </c>
      <c r="C53" s="367">
        <v>4</v>
      </c>
      <c r="D53" s="350"/>
      <c r="E53" s="350">
        <f>+D53*C53</f>
        <v>0</v>
      </c>
      <c r="G53" s="400"/>
      <c r="H53" s="400"/>
      <c r="I53" s="399"/>
      <c r="L53" s="398"/>
    </row>
    <row r="54" spans="1:12" ht="12.75" customHeight="1">
      <c r="A54" s="401"/>
      <c r="B54" s="360" t="s">
        <v>2798</v>
      </c>
      <c r="C54" s="367"/>
      <c r="D54" s="350"/>
      <c r="E54" s="350"/>
      <c r="G54" s="400"/>
      <c r="H54" s="400"/>
      <c r="I54" s="399"/>
      <c r="L54" s="398"/>
    </row>
    <row r="55" spans="1:12" ht="25.5">
      <c r="A55" s="401"/>
      <c r="B55" s="360" t="s">
        <v>2581</v>
      </c>
      <c r="C55" s="367"/>
      <c r="D55" s="350"/>
      <c r="E55" s="350"/>
      <c r="G55" s="400"/>
      <c r="H55" s="400"/>
      <c r="I55" s="399"/>
      <c r="L55" s="398"/>
    </row>
    <row r="56" spans="1:12">
      <c r="A56" s="401"/>
      <c r="B56" s="360"/>
      <c r="C56" s="367"/>
      <c r="D56" s="350"/>
      <c r="E56" s="350"/>
      <c r="G56" s="400"/>
      <c r="H56" s="400"/>
      <c r="I56" s="399"/>
      <c r="L56" s="398"/>
    </row>
    <row r="57" spans="1:12">
      <c r="A57" s="401" t="s">
        <v>2797</v>
      </c>
      <c r="B57" s="352" t="s">
        <v>2796</v>
      </c>
      <c r="C57" s="367">
        <v>4</v>
      </c>
      <c r="D57" s="350"/>
      <c r="E57" s="350">
        <f>+D57*C57</f>
        <v>0</v>
      </c>
      <c r="G57" s="400"/>
      <c r="H57" s="400"/>
      <c r="I57" s="399"/>
      <c r="L57" s="398"/>
    </row>
    <row r="58" spans="1:12" ht="12.75" customHeight="1">
      <c r="A58" s="401"/>
      <c r="B58" s="360" t="s">
        <v>2795</v>
      </c>
      <c r="C58" s="367"/>
      <c r="D58" s="350"/>
      <c r="E58" s="350"/>
      <c r="G58" s="400"/>
      <c r="H58" s="400"/>
      <c r="I58" s="399"/>
      <c r="L58" s="398"/>
    </row>
    <row r="59" spans="1:12" ht="25.5">
      <c r="A59" s="401"/>
      <c r="B59" s="360" t="s">
        <v>2581</v>
      </c>
      <c r="C59" s="367"/>
      <c r="D59" s="350"/>
      <c r="E59" s="350"/>
      <c r="G59" s="400"/>
      <c r="H59" s="400"/>
      <c r="I59" s="399"/>
      <c r="L59" s="398"/>
    </row>
    <row r="60" spans="1:12">
      <c r="A60" s="401"/>
      <c r="B60" s="360"/>
      <c r="C60" s="367"/>
      <c r="D60" s="350"/>
      <c r="E60" s="350"/>
      <c r="G60" s="400"/>
      <c r="H60" s="400"/>
      <c r="I60" s="399"/>
      <c r="L60" s="398"/>
    </row>
    <row r="61" spans="1:12">
      <c r="A61" s="401" t="s">
        <v>2794</v>
      </c>
      <c r="B61" s="352" t="s">
        <v>2793</v>
      </c>
      <c r="C61" s="367">
        <v>4</v>
      </c>
      <c r="D61" s="350"/>
      <c r="E61" s="350">
        <f>+D61*C61</f>
        <v>0</v>
      </c>
      <c r="G61" s="400"/>
      <c r="H61" s="400"/>
      <c r="I61" s="399"/>
      <c r="L61" s="398"/>
    </row>
    <row r="62" spans="1:12" ht="12.75" customHeight="1">
      <c r="A62" s="401"/>
      <c r="B62" s="360" t="s">
        <v>2792</v>
      </c>
      <c r="C62" s="367"/>
      <c r="D62" s="350"/>
      <c r="E62" s="350"/>
      <c r="G62" s="400"/>
      <c r="H62" s="400"/>
      <c r="I62" s="399"/>
      <c r="L62" s="398"/>
    </row>
    <row r="63" spans="1:12" ht="25.5">
      <c r="A63" s="401"/>
      <c r="B63" s="360" t="s">
        <v>2581</v>
      </c>
      <c r="C63" s="367"/>
      <c r="D63" s="350"/>
      <c r="E63" s="350"/>
      <c r="G63" s="400"/>
      <c r="H63" s="400"/>
      <c r="I63" s="399"/>
      <c r="L63" s="398"/>
    </row>
    <row r="64" spans="1:12">
      <c r="A64" s="401"/>
      <c r="B64" s="360"/>
      <c r="C64" s="367"/>
      <c r="D64" s="350"/>
      <c r="E64" s="350"/>
      <c r="G64" s="400"/>
      <c r="H64" s="400"/>
      <c r="I64" s="399"/>
      <c r="L64" s="398"/>
    </row>
    <row r="65" spans="1:12">
      <c r="A65" s="401" t="s">
        <v>2791</v>
      </c>
      <c r="B65" s="360" t="s">
        <v>2790</v>
      </c>
      <c r="C65" s="367">
        <v>4</v>
      </c>
      <c r="D65" s="350"/>
      <c r="E65" s="350">
        <f>+D65*C65</f>
        <v>0</v>
      </c>
      <c r="G65" s="400"/>
      <c r="H65" s="400"/>
      <c r="I65" s="399"/>
      <c r="L65" s="398"/>
    </row>
    <row r="66" spans="1:12">
      <c r="A66" s="401"/>
      <c r="B66" s="360" t="s">
        <v>2789</v>
      </c>
      <c r="C66" s="367"/>
      <c r="D66" s="350"/>
      <c r="E66" s="350"/>
      <c r="G66" s="400"/>
      <c r="H66" s="400"/>
      <c r="I66" s="399"/>
      <c r="L66" s="398"/>
    </row>
    <row r="67" spans="1:12" ht="12.75" customHeight="1">
      <c r="A67" s="401"/>
      <c r="B67" s="360" t="s">
        <v>2293</v>
      </c>
      <c r="C67" s="367"/>
      <c r="D67" s="350"/>
      <c r="E67" s="350"/>
      <c r="G67" s="400"/>
      <c r="H67" s="400"/>
      <c r="I67" s="399"/>
      <c r="L67" s="398"/>
    </row>
    <row r="68" spans="1:12">
      <c r="A68" s="401"/>
      <c r="B68" s="360"/>
      <c r="C68" s="367"/>
      <c r="D68" s="350"/>
      <c r="E68" s="350"/>
      <c r="G68" s="400"/>
      <c r="H68" s="400"/>
      <c r="I68" s="399"/>
      <c r="L68" s="398"/>
    </row>
    <row r="69" spans="1:12">
      <c r="A69" s="401" t="s">
        <v>2788</v>
      </c>
      <c r="B69" s="360" t="s">
        <v>2787</v>
      </c>
      <c r="C69" s="367">
        <v>1</v>
      </c>
      <c r="D69" s="350"/>
      <c r="E69" s="350">
        <f>+D69*C69</f>
        <v>0</v>
      </c>
      <c r="G69" s="400"/>
      <c r="H69" s="400"/>
      <c r="I69" s="399"/>
      <c r="L69" s="398"/>
    </row>
    <row r="70" spans="1:12">
      <c r="A70" s="401"/>
      <c r="B70" s="360" t="s">
        <v>2786</v>
      </c>
      <c r="C70" s="367"/>
      <c r="D70" s="350"/>
      <c r="E70" s="350"/>
      <c r="G70" s="400"/>
      <c r="H70" s="400"/>
      <c r="I70" s="399"/>
      <c r="L70" s="398"/>
    </row>
    <row r="71" spans="1:12" ht="12.75" customHeight="1">
      <c r="A71" s="401"/>
      <c r="B71" s="360" t="s">
        <v>2293</v>
      </c>
      <c r="C71" s="367"/>
      <c r="D71" s="350"/>
      <c r="E71" s="350"/>
      <c r="G71" s="400"/>
      <c r="H71" s="400"/>
      <c r="I71" s="399"/>
      <c r="L71" s="398"/>
    </row>
    <row r="72" spans="1:12">
      <c r="A72" s="401"/>
      <c r="B72" s="360"/>
      <c r="C72" s="367"/>
      <c r="D72" s="350"/>
      <c r="E72" s="350"/>
      <c r="G72" s="400"/>
      <c r="H72" s="400"/>
      <c r="I72" s="399"/>
      <c r="L72" s="398"/>
    </row>
    <row r="73" spans="1:12">
      <c r="A73" s="401" t="s">
        <v>2785</v>
      </c>
      <c r="B73" s="360" t="s">
        <v>2784</v>
      </c>
      <c r="C73" s="367">
        <v>2</v>
      </c>
      <c r="D73" s="350"/>
      <c r="E73" s="350">
        <f>+D73*C73</f>
        <v>0</v>
      </c>
      <c r="G73" s="400"/>
      <c r="H73" s="400"/>
      <c r="I73" s="399"/>
      <c r="L73" s="398"/>
    </row>
    <row r="74" spans="1:12">
      <c r="A74" s="401"/>
      <c r="B74" s="360" t="s">
        <v>2783</v>
      </c>
      <c r="C74" s="367"/>
      <c r="D74" s="350"/>
      <c r="E74" s="350"/>
      <c r="G74" s="400"/>
      <c r="H74" s="400"/>
      <c r="I74" s="399"/>
      <c r="L74" s="398"/>
    </row>
    <row r="75" spans="1:12" ht="25.5">
      <c r="A75" s="401"/>
      <c r="B75" s="360" t="s">
        <v>2289</v>
      </c>
      <c r="C75" s="367"/>
      <c r="D75" s="350"/>
      <c r="E75" s="350"/>
      <c r="G75" s="400"/>
      <c r="H75" s="400"/>
      <c r="I75" s="399"/>
      <c r="L75" s="398"/>
    </row>
    <row r="76" spans="1:12">
      <c r="A76" s="401"/>
      <c r="B76" s="360"/>
      <c r="C76" s="367"/>
      <c r="D76" s="350"/>
      <c r="E76" s="350"/>
      <c r="G76" s="400"/>
      <c r="H76" s="400"/>
      <c r="I76" s="399"/>
      <c r="L76" s="398"/>
    </row>
    <row r="77" spans="1:12">
      <c r="A77" s="401" t="s">
        <v>2782</v>
      </c>
      <c r="B77" s="360" t="s">
        <v>2291</v>
      </c>
      <c r="C77" s="367">
        <v>2</v>
      </c>
      <c r="D77" s="350"/>
      <c r="E77" s="350">
        <f>+D77*C77</f>
        <v>0</v>
      </c>
      <c r="G77" s="400"/>
      <c r="H77" s="400"/>
      <c r="I77" s="399"/>
      <c r="L77" s="398"/>
    </row>
    <row r="78" spans="1:12">
      <c r="A78" s="401"/>
      <c r="B78" s="360" t="s">
        <v>2290</v>
      </c>
      <c r="C78" s="367"/>
      <c r="D78" s="350"/>
      <c r="E78" s="350"/>
      <c r="G78" s="400"/>
      <c r="H78" s="400"/>
      <c r="I78" s="399"/>
      <c r="L78" s="398"/>
    </row>
    <row r="79" spans="1:12" ht="25.5">
      <c r="A79" s="401"/>
      <c r="B79" s="360" t="s">
        <v>2289</v>
      </c>
      <c r="C79" s="367"/>
      <c r="D79" s="350"/>
      <c r="E79" s="350"/>
      <c r="G79" s="400"/>
      <c r="H79" s="400"/>
      <c r="I79" s="399"/>
      <c r="L79" s="398"/>
    </row>
    <row r="80" spans="1:12">
      <c r="A80" s="401"/>
      <c r="B80" s="360"/>
      <c r="C80" s="367"/>
      <c r="D80" s="350"/>
      <c r="E80" s="350"/>
      <c r="G80" s="400"/>
      <c r="H80" s="400"/>
      <c r="I80" s="399"/>
      <c r="L80" s="398"/>
    </row>
    <row r="81" spans="1:12">
      <c r="A81" s="401" t="s">
        <v>2781</v>
      </c>
      <c r="B81" s="360" t="s">
        <v>2780</v>
      </c>
      <c r="C81" s="367">
        <v>1</v>
      </c>
      <c r="D81" s="350"/>
      <c r="E81" s="350">
        <f>+D81*C81</f>
        <v>0</v>
      </c>
      <c r="G81" s="400"/>
      <c r="H81" s="400"/>
      <c r="I81" s="399"/>
      <c r="L81" s="398"/>
    </row>
    <row r="82" spans="1:12">
      <c r="A82" s="401"/>
      <c r="B82" s="360" t="s">
        <v>2779</v>
      </c>
      <c r="C82" s="367"/>
      <c r="D82" s="350"/>
      <c r="E82" s="350"/>
      <c r="G82" s="400"/>
      <c r="H82" s="400"/>
      <c r="I82" s="399"/>
      <c r="L82" s="398"/>
    </row>
    <row r="83" spans="1:12">
      <c r="A83" s="401"/>
      <c r="B83" s="360" t="s">
        <v>2717</v>
      </c>
      <c r="C83" s="367"/>
      <c r="D83" s="350"/>
      <c r="E83" s="350"/>
      <c r="G83" s="400"/>
      <c r="H83" s="400"/>
      <c r="I83" s="399"/>
      <c r="L83" s="398"/>
    </row>
    <row r="84" spans="1:12">
      <c r="A84" s="401"/>
      <c r="B84" s="360"/>
      <c r="C84" s="367"/>
      <c r="D84" s="350"/>
      <c r="E84" s="350"/>
      <c r="G84" s="400"/>
      <c r="H84" s="400"/>
      <c r="I84" s="399"/>
      <c r="L84" s="398"/>
    </row>
    <row r="85" spans="1:12">
      <c r="A85" s="401" t="s">
        <v>2778</v>
      </c>
      <c r="B85" s="360" t="s">
        <v>2777</v>
      </c>
      <c r="C85" s="367">
        <v>1</v>
      </c>
      <c r="D85" s="350"/>
      <c r="E85" s="350">
        <f>+D85*C85</f>
        <v>0</v>
      </c>
      <c r="G85" s="400"/>
      <c r="H85" s="400"/>
      <c r="I85" s="399"/>
      <c r="L85" s="398"/>
    </row>
    <row r="86" spans="1:12">
      <c r="A86" s="401"/>
      <c r="B86" s="360" t="s">
        <v>2776</v>
      </c>
      <c r="C86" s="367"/>
      <c r="D86" s="350"/>
      <c r="E86" s="350"/>
      <c r="G86" s="400"/>
      <c r="H86" s="400"/>
      <c r="I86" s="399"/>
      <c r="L86" s="398"/>
    </row>
    <row r="87" spans="1:12">
      <c r="A87" s="401"/>
      <c r="B87" s="360" t="s">
        <v>2285</v>
      </c>
      <c r="C87" s="367"/>
      <c r="D87" s="350"/>
      <c r="E87" s="350"/>
      <c r="G87" s="400"/>
      <c r="H87" s="400"/>
      <c r="I87" s="399"/>
      <c r="L87" s="398"/>
    </row>
    <row r="88" spans="1:12">
      <c r="A88" s="401"/>
      <c r="B88" s="360"/>
      <c r="C88" s="367"/>
      <c r="D88" s="350"/>
      <c r="E88" s="350"/>
      <c r="G88" s="400"/>
      <c r="H88" s="400"/>
      <c r="I88" s="399"/>
      <c r="L88" s="398"/>
    </row>
    <row r="89" spans="1:12" ht="25.5">
      <c r="A89" s="380" t="s">
        <v>2775</v>
      </c>
      <c r="B89" s="360" t="s">
        <v>2283</v>
      </c>
      <c r="C89" s="367"/>
      <c r="D89" s="350"/>
      <c r="E89" s="350"/>
      <c r="G89" s="400"/>
      <c r="H89" s="400"/>
      <c r="I89" s="399"/>
      <c r="L89" s="398"/>
    </row>
    <row r="90" spans="1:12">
      <c r="A90" s="403"/>
      <c r="B90" s="360" t="s">
        <v>2282</v>
      </c>
      <c r="C90" s="367"/>
      <c r="D90" s="350"/>
      <c r="E90" s="350"/>
      <c r="G90" s="400"/>
      <c r="H90" s="400"/>
      <c r="I90" s="399"/>
      <c r="L90" s="398"/>
    </row>
    <row r="91" spans="1:12" ht="25.5">
      <c r="A91" s="401"/>
      <c r="B91" s="360" t="s">
        <v>2774</v>
      </c>
      <c r="C91" s="361">
        <v>65</v>
      </c>
      <c r="D91" s="350"/>
      <c r="E91" s="350">
        <f>+D91*C91</f>
        <v>0</v>
      </c>
      <c r="G91" s="400"/>
      <c r="H91" s="400"/>
      <c r="I91" s="399"/>
      <c r="L91" s="398"/>
    </row>
    <row r="92" spans="1:12">
      <c r="A92" s="401"/>
      <c r="B92" s="360" t="s">
        <v>2773</v>
      </c>
      <c r="C92" s="361">
        <v>40</v>
      </c>
      <c r="D92" s="350"/>
      <c r="E92" s="350">
        <f>+D92*C92</f>
        <v>0</v>
      </c>
      <c r="G92" s="400"/>
      <c r="H92" s="400"/>
      <c r="I92" s="399"/>
      <c r="L92" s="398"/>
    </row>
    <row r="93" spans="1:12">
      <c r="A93" s="401"/>
      <c r="B93" s="360"/>
      <c r="C93" s="367"/>
      <c r="D93" s="350"/>
      <c r="E93" s="350"/>
      <c r="G93" s="400"/>
      <c r="H93" s="400"/>
      <c r="I93" s="399"/>
      <c r="L93" s="398"/>
    </row>
    <row r="94" spans="1:12">
      <c r="A94" s="403" t="s">
        <v>2772</v>
      </c>
      <c r="B94" s="352" t="s">
        <v>2347</v>
      </c>
      <c r="C94" s="367"/>
      <c r="D94" s="350"/>
      <c r="E94" s="350"/>
      <c r="G94" s="400"/>
      <c r="H94" s="400"/>
      <c r="I94" s="399"/>
      <c r="L94" s="398"/>
    </row>
    <row r="95" spans="1:12" ht="12.75" customHeight="1">
      <c r="A95" s="401"/>
      <c r="B95" s="368" t="s">
        <v>2771</v>
      </c>
      <c r="C95" s="361">
        <v>4</v>
      </c>
      <c r="D95" s="350"/>
      <c r="E95" s="350">
        <f>+D95*C95</f>
        <v>0</v>
      </c>
      <c r="G95" s="400"/>
      <c r="H95" s="400"/>
      <c r="I95" s="399"/>
      <c r="L95" s="398"/>
    </row>
    <row r="96" spans="1:12">
      <c r="A96" s="402"/>
      <c r="B96" s="386" t="s">
        <v>2770</v>
      </c>
      <c r="C96" s="366">
        <v>8</v>
      </c>
      <c r="D96" s="346"/>
      <c r="E96" s="346">
        <f>+D96*C96</f>
        <v>0</v>
      </c>
      <c r="G96" s="400"/>
      <c r="H96" s="400"/>
      <c r="I96" s="399"/>
      <c r="L96" s="398"/>
    </row>
    <row r="97" spans="1:12" s="371" customFormat="1">
      <c r="A97" s="378"/>
      <c r="B97" s="377" t="s">
        <v>2769</v>
      </c>
      <c r="C97" s="376"/>
      <c r="D97" s="375"/>
      <c r="E97" s="375">
        <f>+SUM(E10:E96)</f>
        <v>0</v>
      </c>
      <c r="G97" s="374"/>
      <c r="H97" s="374"/>
      <c r="I97" s="373"/>
      <c r="L97" s="372"/>
    </row>
    <row r="98" spans="1:12" s="371" customFormat="1">
      <c r="A98" s="378"/>
      <c r="B98" s="377"/>
      <c r="C98" s="376"/>
      <c r="D98" s="375"/>
      <c r="E98" s="375"/>
      <c r="G98" s="374"/>
      <c r="H98" s="374"/>
      <c r="I98" s="373"/>
      <c r="L98" s="372"/>
    </row>
    <row r="99" spans="1:12">
      <c r="A99" s="401"/>
      <c r="B99" s="360" t="s">
        <v>2708</v>
      </c>
      <c r="C99" s="370">
        <v>10</v>
      </c>
      <c r="D99" s="350"/>
      <c r="E99" s="350">
        <f>+D99*C99</f>
        <v>0</v>
      </c>
      <c r="G99" s="400"/>
      <c r="H99" s="400"/>
      <c r="I99" s="399"/>
      <c r="L99" s="398"/>
    </row>
    <row r="100" spans="1:12">
      <c r="A100" s="401"/>
      <c r="B100" s="368" t="s">
        <v>2768</v>
      </c>
      <c r="C100" s="367"/>
      <c r="D100" s="350"/>
      <c r="E100" s="350"/>
      <c r="G100" s="400"/>
      <c r="H100" s="400"/>
      <c r="I100" s="399"/>
      <c r="L100" s="398"/>
    </row>
    <row r="101" spans="1:12">
      <c r="A101" s="401"/>
      <c r="B101" s="368"/>
      <c r="C101" s="367"/>
      <c r="D101" s="350"/>
      <c r="E101" s="350"/>
      <c r="G101" s="400"/>
      <c r="H101" s="400"/>
      <c r="I101" s="399"/>
      <c r="L101" s="398"/>
    </row>
    <row r="102" spans="1:12">
      <c r="A102" s="401"/>
      <c r="B102" s="368"/>
      <c r="C102" s="367"/>
      <c r="D102" s="350"/>
      <c r="E102" s="350"/>
      <c r="G102" s="400"/>
      <c r="H102" s="400"/>
      <c r="I102" s="399"/>
      <c r="L102" s="398"/>
    </row>
    <row r="103" spans="1:12">
      <c r="A103" s="401"/>
      <c r="B103" s="360" t="s">
        <v>2767</v>
      </c>
      <c r="C103" s="370">
        <v>4</v>
      </c>
      <c r="D103" s="350"/>
      <c r="E103" s="350">
        <f>+D103*C103</f>
        <v>0</v>
      </c>
      <c r="G103" s="400"/>
      <c r="H103" s="400"/>
      <c r="I103" s="399"/>
      <c r="L103" s="398"/>
    </row>
    <row r="104" spans="1:12">
      <c r="A104" s="401"/>
      <c r="B104" s="368" t="s">
        <v>2766</v>
      </c>
      <c r="C104" s="367"/>
      <c r="D104" s="350"/>
      <c r="E104" s="350"/>
      <c r="G104" s="400"/>
      <c r="H104" s="400"/>
      <c r="I104" s="399"/>
      <c r="L104" s="398"/>
    </row>
    <row r="105" spans="1:12">
      <c r="A105" s="401"/>
      <c r="B105" s="368"/>
      <c r="C105" s="367"/>
      <c r="D105" s="350"/>
      <c r="E105" s="350"/>
      <c r="G105" s="400"/>
      <c r="H105" s="400"/>
      <c r="I105" s="399"/>
      <c r="L105" s="398"/>
    </row>
    <row r="106" spans="1:12">
      <c r="A106" s="401"/>
      <c r="B106" s="360" t="s">
        <v>2277</v>
      </c>
      <c r="C106" s="370">
        <v>20</v>
      </c>
      <c r="D106" s="350"/>
      <c r="E106" s="350">
        <f>+D106*C106</f>
        <v>0</v>
      </c>
      <c r="G106" s="400"/>
      <c r="H106" s="400"/>
      <c r="I106" s="399"/>
      <c r="L106" s="398"/>
    </row>
    <row r="107" spans="1:12">
      <c r="A107" s="369"/>
      <c r="B107" s="368" t="s">
        <v>2765</v>
      </c>
      <c r="C107" s="367" t="s">
        <v>1346</v>
      </c>
      <c r="D107" s="350"/>
      <c r="E107" s="350"/>
    </row>
    <row r="108" spans="1:12">
      <c r="A108" s="369"/>
      <c r="B108" s="368"/>
      <c r="C108" s="397"/>
      <c r="D108" s="395"/>
      <c r="E108" s="350"/>
    </row>
    <row r="109" spans="1:12">
      <c r="A109" s="369"/>
      <c r="B109" s="352"/>
      <c r="C109" s="396"/>
      <c r="D109" s="395"/>
      <c r="E109" s="350"/>
    </row>
    <row r="110" spans="1:12">
      <c r="A110" s="369"/>
      <c r="B110" s="352"/>
      <c r="C110" s="367"/>
      <c r="D110" s="350"/>
      <c r="E110" s="350"/>
    </row>
    <row r="111" spans="1:12">
      <c r="A111" s="369"/>
      <c r="B111" s="365" t="s">
        <v>2764</v>
      </c>
      <c r="C111" s="367"/>
      <c r="D111" s="350"/>
      <c r="E111" s="350"/>
    </row>
    <row r="112" spans="1:12">
      <c r="A112" s="369"/>
      <c r="B112" s="364" t="s">
        <v>2763</v>
      </c>
      <c r="C112" s="394"/>
      <c r="D112" s="350"/>
      <c r="E112" s="350"/>
    </row>
    <row r="113" spans="1:5">
      <c r="A113" s="369"/>
      <c r="B113" s="360"/>
      <c r="C113" s="394"/>
      <c r="D113" s="350"/>
      <c r="E113" s="350"/>
    </row>
    <row r="114" spans="1:5">
      <c r="A114" s="369" t="s">
        <v>2762</v>
      </c>
      <c r="B114" s="360" t="s">
        <v>2761</v>
      </c>
      <c r="C114" s="394">
        <v>1</v>
      </c>
      <c r="D114" s="350"/>
      <c r="E114" s="350">
        <f>+D114*C114</f>
        <v>0</v>
      </c>
    </row>
    <row r="115" spans="1:5">
      <c r="A115" s="369"/>
      <c r="B115" s="360" t="s">
        <v>2760</v>
      </c>
      <c r="C115" s="394"/>
      <c r="D115" s="350"/>
      <c r="E115" s="350"/>
    </row>
    <row r="116" spans="1:5">
      <c r="A116" s="369"/>
      <c r="B116" s="360" t="s">
        <v>2759</v>
      </c>
      <c r="C116" s="362"/>
      <c r="D116" s="350"/>
      <c r="E116" s="350"/>
    </row>
    <row r="117" spans="1:5">
      <c r="A117" s="369"/>
      <c r="B117" s="360" t="s">
        <v>2758</v>
      </c>
      <c r="C117" s="362"/>
      <c r="D117" s="350"/>
      <c r="E117" s="350"/>
    </row>
    <row r="118" spans="1:5">
      <c r="A118" s="369"/>
      <c r="B118" s="360" t="s">
        <v>2757</v>
      </c>
      <c r="C118" s="394"/>
      <c r="D118" s="350"/>
      <c r="E118" s="350"/>
    </row>
    <row r="119" spans="1:5">
      <c r="A119" s="369"/>
      <c r="B119" s="360" t="s">
        <v>2756</v>
      </c>
      <c r="C119" s="394"/>
      <c r="D119" s="350"/>
      <c r="E119" s="350"/>
    </row>
    <row r="120" spans="1:5" ht="25.5">
      <c r="A120" s="369"/>
      <c r="B120" s="360" t="s">
        <v>2755</v>
      </c>
      <c r="C120" s="394"/>
      <c r="D120" s="350"/>
      <c r="E120" s="350"/>
    </row>
    <row r="121" spans="1:5">
      <c r="A121" s="369"/>
      <c r="B121" s="360" t="s">
        <v>2754</v>
      </c>
      <c r="C121" s="394"/>
      <c r="D121" s="350"/>
      <c r="E121" s="350"/>
    </row>
    <row r="122" spans="1:5">
      <c r="A122" s="369"/>
      <c r="B122" s="360" t="s">
        <v>2753</v>
      </c>
      <c r="C122" s="394"/>
      <c r="D122" s="350"/>
      <c r="E122" s="350"/>
    </row>
    <row r="123" spans="1:5">
      <c r="A123" s="369"/>
      <c r="B123" s="360" t="s">
        <v>2752</v>
      </c>
      <c r="C123" s="394"/>
      <c r="D123" s="350"/>
      <c r="E123" s="350"/>
    </row>
    <row r="124" spans="1:5">
      <c r="A124" s="369"/>
      <c r="B124" s="360" t="s">
        <v>2751</v>
      </c>
      <c r="C124" s="394"/>
      <c r="D124" s="350"/>
      <c r="E124" s="350"/>
    </row>
    <row r="125" spans="1:5" ht="25.5">
      <c r="A125" s="369"/>
      <c r="B125" s="360" t="s">
        <v>2750</v>
      </c>
      <c r="C125" s="394"/>
      <c r="D125" s="350"/>
      <c r="E125" s="350"/>
    </row>
    <row r="126" spans="1:5">
      <c r="A126" s="369"/>
      <c r="B126" s="360" t="s">
        <v>2749</v>
      </c>
      <c r="C126" s="394"/>
      <c r="D126" s="350"/>
      <c r="E126" s="350"/>
    </row>
    <row r="127" spans="1:5">
      <c r="A127" s="369"/>
      <c r="B127" s="360" t="s">
        <v>2748</v>
      </c>
      <c r="C127" s="394"/>
      <c r="D127" s="350"/>
      <c r="E127" s="350"/>
    </row>
    <row r="128" spans="1:5">
      <c r="A128" s="369"/>
      <c r="B128" s="360" t="s">
        <v>2747</v>
      </c>
      <c r="C128" s="394"/>
      <c r="D128" s="350"/>
      <c r="E128" s="350"/>
    </row>
    <row r="129" spans="1:5" ht="16.5">
      <c r="A129" s="369"/>
      <c r="B129" s="352" t="s">
        <v>2746</v>
      </c>
      <c r="C129" s="394"/>
      <c r="D129" s="350"/>
      <c r="E129" s="350"/>
    </row>
    <row r="130" spans="1:5">
      <c r="A130" s="369"/>
      <c r="B130" s="360" t="s">
        <v>2744</v>
      </c>
      <c r="C130" s="394"/>
      <c r="D130" s="350"/>
      <c r="E130" s="350"/>
    </row>
    <row r="131" spans="1:5" ht="16.5">
      <c r="A131" s="369"/>
      <c r="B131" s="360" t="s">
        <v>2745</v>
      </c>
      <c r="C131" s="394"/>
      <c r="D131" s="350"/>
      <c r="E131" s="350"/>
    </row>
    <row r="132" spans="1:5">
      <c r="A132" s="369"/>
      <c r="B132" s="360" t="s">
        <v>2744</v>
      </c>
      <c r="C132" s="367"/>
      <c r="D132" s="350"/>
      <c r="E132" s="350"/>
    </row>
    <row r="133" spans="1:5">
      <c r="A133" s="369"/>
      <c r="B133" s="360" t="s">
        <v>2743</v>
      </c>
      <c r="C133" s="367"/>
      <c r="D133" s="350"/>
      <c r="E133" s="350"/>
    </row>
    <row r="134" spans="1:5">
      <c r="A134" s="369"/>
      <c r="B134" s="360"/>
      <c r="C134" s="367"/>
      <c r="D134" s="350"/>
      <c r="E134" s="350"/>
    </row>
    <row r="135" spans="1:5">
      <c r="A135" s="369" t="s">
        <v>2742</v>
      </c>
      <c r="B135" s="360" t="s">
        <v>2741</v>
      </c>
      <c r="C135" s="367">
        <v>4</v>
      </c>
      <c r="D135" s="350"/>
      <c r="E135" s="350">
        <f>+D135*C135</f>
        <v>0</v>
      </c>
    </row>
    <row r="136" spans="1:5">
      <c r="A136" s="369"/>
      <c r="B136" s="360" t="s">
        <v>2740</v>
      </c>
      <c r="C136" s="367"/>
      <c r="D136" s="350"/>
      <c r="E136" s="350"/>
    </row>
    <row r="137" spans="1:5">
      <c r="A137" s="369"/>
      <c r="B137" s="360"/>
      <c r="C137" s="367"/>
      <c r="D137" s="350"/>
      <c r="E137" s="350"/>
    </row>
    <row r="138" spans="1:5">
      <c r="A138" s="369" t="s">
        <v>2739</v>
      </c>
      <c r="B138" s="360" t="s">
        <v>2738</v>
      </c>
      <c r="C138" s="367">
        <v>3</v>
      </c>
      <c r="D138" s="350"/>
      <c r="E138" s="350">
        <f>+D138*C138</f>
        <v>0</v>
      </c>
    </row>
    <row r="139" spans="1:5">
      <c r="A139" s="369"/>
      <c r="B139" s="360" t="s">
        <v>2737</v>
      </c>
      <c r="C139" s="367"/>
      <c r="D139" s="350"/>
      <c r="E139" s="350"/>
    </row>
    <row r="140" spans="1:5" ht="25.5">
      <c r="A140" s="369"/>
      <c r="B140" s="360" t="s">
        <v>2736</v>
      </c>
      <c r="C140" s="367"/>
      <c r="D140" s="350"/>
      <c r="E140" s="350"/>
    </row>
    <row r="141" spans="1:5">
      <c r="A141" s="369"/>
      <c r="B141" s="360"/>
      <c r="C141" s="367"/>
      <c r="D141" s="350"/>
      <c r="E141" s="350"/>
    </row>
    <row r="142" spans="1:5">
      <c r="A142" s="369" t="s">
        <v>2735</v>
      </c>
      <c r="B142" s="360" t="s">
        <v>2327</v>
      </c>
      <c r="C142" s="367">
        <v>2</v>
      </c>
      <c r="D142" s="350"/>
      <c r="E142" s="350">
        <f>+D142*C142</f>
        <v>0</v>
      </c>
    </row>
    <row r="143" spans="1:5">
      <c r="A143" s="369"/>
      <c r="B143" s="360" t="s">
        <v>2326</v>
      </c>
      <c r="C143" s="367"/>
      <c r="D143" s="350"/>
      <c r="E143" s="350"/>
    </row>
    <row r="144" spans="1:5" ht="25.5">
      <c r="A144" s="385"/>
      <c r="B144" s="379" t="s">
        <v>2297</v>
      </c>
      <c r="C144" s="383"/>
      <c r="D144" s="346"/>
      <c r="E144" s="346"/>
    </row>
    <row r="145" spans="1:5">
      <c r="A145" s="393"/>
      <c r="B145" s="392"/>
      <c r="C145" s="391"/>
      <c r="D145" s="390"/>
      <c r="E145" s="390"/>
    </row>
    <row r="146" spans="1:5">
      <c r="A146" s="369" t="s">
        <v>2734</v>
      </c>
      <c r="B146" s="360" t="s">
        <v>2733</v>
      </c>
      <c r="C146" s="367">
        <v>1</v>
      </c>
      <c r="D146" s="350"/>
      <c r="E146" s="350">
        <f>+D146*C146</f>
        <v>0</v>
      </c>
    </row>
    <row r="147" spans="1:5">
      <c r="A147" s="369"/>
      <c r="B147" s="360" t="s">
        <v>2732</v>
      </c>
      <c r="C147" s="367"/>
      <c r="D147" s="350"/>
      <c r="E147" s="350"/>
    </row>
    <row r="148" spans="1:5" ht="25.5">
      <c r="A148" s="369"/>
      <c r="B148" s="360" t="s">
        <v>2297</v>
      </c>
      <c r="C148" s="367"/>
      <c r="D148" s="350"/>
      <c r="E148" s="350"/>
    </row>
    <row r="149" spans="1:5">
      <c r="A149" s="369"/>
      <c r="B149" s="360"/>
      <c r="C149" s="367"/>
      <c r="D149" s="350"/>
      <c r="E149" s="350"/>
    </row>
    <row r="150" spans="1:5">
      <c r="A150" s="369" t="s">
        <v>2731</v>
      </c>
      <c r="B150" s="360" t="s">
        <v>2611</v>
      </c>
      <c r="C150" s="367">
        <v>4</v>
      </c>
      <c r="D150" s="350"/>
      <c r="E150" s="350">
        <f>+D150*C150</f>
        <v>0</v>
      </c>
    </row>
    <row r="151" spans="1:5">
      <c r="A151" s="369"/>
      <c r="B151" s="360" t="s">
        <v>2610</v>
      </c>
      <c r="C151" s="367"/>
      <c r="D151" s="350"/>
      <c r="E151" s="350"/>
    </row>
    <row r="152" spans="1:5" ht="25.5">
      <c r="A152" s="369"/>
      <c r="B152" s="360" t="s">
        <v>2297</v>
      </c>
      <c r="C152" s="367"/>
      <c r="D152" s="350"/>
      <c r="E152" s="350"/>
    </row>
    <row r="153" spans="1:5">
      <c r="A153" s="369"/>
      <c r="B153" s="360"/>
      <c r="C153" s="367"/>
      <c r="D153" s="350"/>
      <c r="E153" s="350"/>
    </row>
    <row r="154" spans="1:5">
      <c r="A154" s="369" t="s">
        <v>2730</v>
      </c>
      <c r="B154" s="352" t="s">
        <v>2729</v>
      </c>
      <c r="C154" s="367">
        <v>2</v>
      </c>
      <c r="D154" s="350"/>
      <c r="E154" s="350">
        <f>+D154*C154</f>
        <v>0</v>
      </c>
    </row>
    <row r="155" spans="1:5">
      <c r="A155" s="369"/>
      <c r="B155" s="360" t="s">
        <v>2728</v>
      </c>
      <c r="C155" s="367"/>
      <c r="D155" s="350"/>
      <c r="E155" s="350"/>
    </row>
    <row r="156" spans="1:5" ht="25.5">
      <c r="A156" s="369"/>
      <c r="B156" s="360" t="s">
        <v>2581</v>
      </c>
      <c r="C156" s="367"/>
      <c r="D156" s="350"/>
      <c r="E156" s="350"/>
    </row>
    <row r="157" spans="1:5">
      <c r="A157" s="369"/>
      <c r="B157" s="360"/>
      <c r="C157" s="367"/>
      <c r="D157" s="350"/>
      <c r="E157" s="350"/>
    </row>
    <row r="158" spans="1:5">
      <c r="A158" s="369" t="s">
        <v>2727</v>
      </c>
      <c r="B158" s="352" t="s">
        <v>2726</v>
      </c>
      <c r="C158" s="367">
        <v>2</v>
      </c>
      <c r="D158" s="350"/>
      <c r="E158" s="350">
        <f>+D158*C158</f>
        <v>0</v>
      </c>
    </row>
    <row r="159" spans="1:5">
      <c r="A159" s="369"/>
      <c r="B159" s="360" t="s">
        <v>2725</v>
      </c>
      <c r="C159" s="367"/>
      <c r="D159" s="350"/>
      <c r="E159" s="350"/>
    </row>
    <row r="160" spans="1:5" ht="12.75" customHeight="1">
      <c r="A160" s="369"/>
      <c r="B160" s="360" t="s">
        <v>2581</v>
      </c>
      <c r="C160" s="367"/>
      <c r="D160" s="350"/>
      <c r="E160" s="350"/>
    </row>
    <row r="161" spans="1:5">
      <c r="A161" s="369"/>
      <c r="B161" s="360"/>
      <c r="C161" s="367"/>
      <c r="D161" s="350"/>
      <c r="E161" s="350"/>
    </row>
    <row r="162" spans="1:5">
      <c r="A162" s="369" t="s">
        <v>2724</v>
      </c>
      <c r="B162" s="360" t="s">
        <v>2723</v>
      </c>
      <c r="C162" s="367">
        <v>2</v>
      </c>
      <c r="D162" s="350"/>
      <c r="E162" s="350">
        <f>+D162*C162</f>
        <v>0</v>
      </c>
    </row>
    <row r="163" spans="1:5">
      <c r="A163" s="369"/>
      <c r="B163" s="360" t="s">
        <v>2722</v>
      </c>
      <c r="C163" s="367"/>
      <c r="D163" s="350"/>
      <c r="E163" s="350"/>
    </row>
    <row r="164" spans="1:5" ht="12.75" customHeight="1">
      <c r="A164" s="369"/>
      <c r="B164" s="360" t="s">
        <v>2293</v>
      </c>
      <c r="C164" s="367"/>
      <c r="D164" s="350"/>
      <c r="E164" s="350"/>
    </row>
    <row r="165" spans="1:5">
      <c r="A165" s="369"/>
      <c r="B165" s="360"/>
      <c r="C165" s="367"/>
      <c r="D165" s="350"/>
      <c r="E165" s="350"/>
    </row>
    <row r="166" spans="1:5">
      <c r="A166" s="369" t="s">
        <v>2721</v>
      </c>
      <c r="B166" s="360" t="s">
        <v>2681</v>
      </c>
      <c r="C166" s="367">
        <v>2</v>
      </c>
      <c r="D166" s="350"/>
      <c r="E166" s="350">
        <f>+D166*C166</f>
        <v>0</v>
      </c>
    </row>
    <row r="167" spans="1:5">
      <c r="A167" s="369"/>
      <c r="B167" s="360" t="s">
        <v>2680</v>
      </c>
      <c r="C167" s="367"/>
      <c r="D167" s="350"/>
      <c r="E167" s="350"/>
    </row>
    <row r="168" spans="1:5" ht="12.75" customHeight="1">
      <c r="A168" s="369"/>
      <c r="B168" s="360" t="s">
        <v>2293</v>
      </c>
      <c r="C168" s="367"/>
      <c r="D168" s="350"/>
      <c r="E168" s="350"/>
    </row>
    <row r="169" spans="1:5">
      <c r="A169" s="369"/>
      <c r="B169" s="360"/>
      <c r="C169" s="367"/>
      <c r="D169" s="350"/>
      <c r="E169" s="350"/>
    </row>
    <row r="170" spans="1:5">
      <c r="A170" s="369" t="s">
        <v>2720</v>
      </c>
      <c r="B170" s="360" t="s">
        <v>2719</v>
      </c>
      <c r="C170" s="367">
        <v>1</v>
      </c>
      <c r="D170" s="350"/>
      <c r="E170" s="350">
        <f>+D170*C170</f>
        <v>0</v>
      </c>
    </row>
    <row r="171" spans="1:5">
      <c r="A171" s="369"/>
      <c r="B171" s="360" t="s">
        <v>2718</v>
      </c>
      <c r="C171" s="367"/>
      <c r="D171" s="350"/>
      <c r="E171" s="350"/>
    </row>
    <row r="172" spans="1:5">
      <c r="A172" s="369"/>
      <c r="B172" s="360" t="s">
        <v>2717</v>
      </c>
      <c r="C172" s="367"/>
      <c r="D172" s="350"/>
      <c r="E172" s="350"/>
    </row>
    <row r="173" spans="1:5">
      <c r="A173" s="369"/>
      <c r="B173" s="360"/>
      <c r="C173" s="367"/>
      <c r="D173" s="350"/>
      <c r="E173" s="350"/>
    </row>
    <row r="174" spans="1:5">
      <c r="A174" s="369" t="s">
        <v>2716</v>
      </c>
      <c r="B174" s="360" t="s">
        <v>2715</v>
      </c>
      <c r="C174" s="367">
        <v>1</v>
      </c>
      <c r="D174" s="350"/>
      <c r="E174" s="350">
        <f>+D174*C174</f>
        <v>0</v>
      </c>
    </row>
    <row r="175" spans="1:5">
      <c r="A175" s="369"/>
      <c r="B175" s="360" t="s">
        <v>2714</v>
      </c>
      <c r="C175" s="367"/>
      <c r="D175" s="350"/>
      <c r="E175" s="350"/>
    </row>
    <row r="176" spans="1:5">
      <c r="A176" s="369"/>
      <c r="B176" s="360" t="s">
        <v>2285</v>
      </c>
      <c r="C176" s="367"/>
      <c r="D176" s="350"/>
      <c r="E176" s="350"/>
    </row>
    <row r="177" spans="1:12">
      <c r="A177" s="369"/>
      <c r="B177" s="360"/>
      <c r="C177" s="367"/>
      <c r="D177" s="350"/>
      <c r="E177" s="350"/>
    </row>
    <row r="178" spans="1:12" ht="25.5">
      <c r="A178" s="380" t="s">
        <v>2713</v>
      </c>
      <c r="B178" s="360" t="s">
        <v>2283</v>
      </c>
      <c r="C178" s="367"/>
      <c r="D178" s="350"/>
      <c r="E178" s="350"/>
    </row>
    <row r="179" spans="1:12">
      <c r="A179" s="369"/>
      <c r="B179" s="360" t="s">
        <v>2282</v>
      </c>
      <c r="C179" s="367"/>
      <c r="D179" s="350"/>
      <c r="E179" s="350"/>
    </row>
    <row r="180" spans="1:12" ht="25.5">
      <c r="A180" s="369"/>
      <c r="B180" s="360" t="s">
        <v>2712</v>
      </c>
      <c r="C180" s="361">
        <v>50</v>
      </c>
      <c r="D180" s="350"/>
      <c r="E180" s="350">
        <f>+D180*C180</f>
        <v>0</v>
      </c>
    </row>
    <row r="181" spans="1:12">
      <c r="A181" s="369"/>
      <c r="B181" s="360"/>
      <c r="C181" s="367"/>
      <c r="D181" s="350"/>
      <c r="E181" s="350"/>
    </row>
    <row r="182" spans="1:12">
      <c r="A182" s="369" t="s">
        <v>2711</v>
      </c>
      <c r="B182" s="352" t="s">
        <v>2347</v>
      </c>
      <c r="C182" s="367"/>
      <c r="D182" s="350"/>
      <c r="E182" s="350"/>
    </row>
    <row r="183" spans="1:12">
      <c r="A183" s="369"/>
      <c r="B183" s="386" t="s">
        <v>2710</v>
      </c>
      <c r="C183" s="361">
        <v>2</v>
      </c>
      <c r="D183" s="350"/>
      <c r="E183" s="346">
        <f>+D183*C183</f>
        <v>0</v>
      </c>
    </row>
    <row r="184" spans="1:12" s="371" customFormat="1">
      <c r="A184" s="378"/>
      <c r="B184" s="377" t="s">
        <v>2709</v>
      </c>
      <c r="C184" s="376"/>
      <c r="D184" s="375"/>
      <c r="E184" s="375">
        <f>+SUM(E114:E183)</f>
        <v>0</v>
      </c>
      <c r="G184" s="374"/>
      <c r="H184" s="374"/>
      <c r="I184" s="373"/>
      <c r="L184" s="372"/>
    </row>
    <row r="185" spans="1:12">
      <c r="A185" s="369"/>
      <c r="B185" s="360"/>
      <c r="C185" s="367"/>
      <c r="D185" s="350"/>
      <c r="E185" s="350"/>
    </row>
    <row r="186" spans="1:12">
      <c r="A186" s="369"/>
      <c r="B186" s="360" t="s">
        <v>2708</v>
      </c>
      <c r="C186" s="370">
        <v>3</v>
      </c>
      <c r="D186" s="350"/>
      <c r="E186" s="350">
        <f>+D186*C186</f>
        <v>0</v>
      </c>
    </row>
    <row r="187" spans="1:12">
      <c r="A187" s="369"/>
      <c r="B187" s="368" t="s">
        <v>2707</v>
      </c>
      <c r="C187" s="367"/>
      <c r="D187" s="350"/>
      <c r="E187" s="350"/>
    </row>
    <row r="188" spans="1:12">
      <c r="A188" s="369"/>
      <c r="B188" s="368"/>
      <c r="C188" s="367"/>
      <c r="D188" s="350"/>
      <c r="E188" s="350"/>
    </row>
    <row r="189" spans="1:12">
      <c r="A189" s="369"/>
      <c r="B189" s="360" t="s">
        <v>2279</v>
      </c>
      <c r="C189" s="370">
        <v>3</v>
      </c>
      <c r="D189" s="350"/>
      <c r="E189" s="350">
        <f>+D189*C189</f>
        <v>0</v>
      </c>
    </row>
    <row r="190" spans="1:12">
      <c r="A190" s="369"/>
      <c r="B190" s="368" t="s">
        <v>2706</v>
      </c>
      <c r="C190" s="367"/>
      <c r="D190" s="350"/>
      <c r="E190" s="350"/>
    </row>
    <row r="191" spans="1:12">
      <c r="A191" s="385"/>
      <c r="B191" s="386"/>
      <c r="C191" s="383"/>
      <c r="D191" s="346"/>
      <c r="E191" s="346"/>
    </row>
    <row r="192" spans="1:12">
      <c r="A192" s="369"/>
      <c r="B192" s="368"/>
      <c r="C192" s="367"/>
      <c r="D192" s="350"/>
      <c r="E192" s="350"/>
    </row>
    <row r="193" spans="1:5">
      <c r="A193" s="369"/>
      <c r="B193" s="360" t="s">
        <v>2277</v>
      </c>
      <c r="C193" s="370">
        <v>9</v>
      </c>
      <c r="D193" s="350"/>
      <c r="E193" s="350">
        <f>+D193*C193</f>
        <v>0</v>
      </c>
    </row>
    <row r="194" spans="1:5">
      <c r="A194" s="369"/>
      <c r="B194" s="368" t="s">
        <v>2705</v>
      </c>
      <c r="C194" s="367" t="s">
        <v>1346</v>
      </c>
      <c r="D194" s="350"/>
      <c r="E194" s="350"/>
    </row>
    <row r="195" spans="1:5">
      <c r="A195" s="369"/>
      <c r="B195" s="381"/>
      <c r="C195" s="367"/>
      <c r="D195" s="350"/>
      <c r="E195" s="350"/>
    </row>
    <row r="196" spans="1:5">
      <c r="A196" s="369"/>
      <c r="B196" s="381"/>
      <c r="C196" s="367"/>
      <c r="D196" s="350"/>
      <c r="E196" s="350"/>
    </row>
    <row r="197" spans="1:5">
      <c r="A197" s="369"/>
      <c r="B197" s="352"/>
      <c r="C197" s="361"/>
      <c r="D197" s="350"/>
      <c r="E197" s="350"/>
    </row>
    <row r="198" spans="1:5">
      <c r="A198" s="369"/>
      <c r="B198" s="365" t="s">
        <v>2704</v>
      </c>
      <c r="C198" s="367"/>
      <c r="D198" s="350"/>
      <c r="E198" s="350"/>
    </row>
    <row r="199" spans="1:5">
      <c r="A199" s="369"/>
      <c r="B199" s="364" t="s">
        <v>2703</v>
      </c>
      <c r="C199" s="367"/>
      <c r="D199" s="350"/>
      <c r="E199" s="350"/>
    </row>
    <row r="200" spans="1:5">
      <c r="A200" s="369"/>
      <c r="B200" s="381"/>
      <c r="C200" s="367"/>
      <c r="D200" s="350"/>
      <c r="E200" s="350"/>
    </row>
    <row r="201" spans="1:5">
      <c r="A201" s="369" t="s">
        <v>2702</v>
      </c>
      <c r="B201" s="381" t="s">
        <v>2701</v>
      </c>
      <c r="C201" s="367">
        <v>1</v>
      </c>
      <c r="D201" s="350"/>
      <c r="E201" s="350">
        <f>+D201*C201</f>
        <v>0</v>
      </c>
    </row>
    <row r="202" spans="1:5">
      <c r="A202" s="369"/>
      <c r="B202" s="360" t="s">
        <v>2700</v>
      </c>
      <c r="C202" s="367"/>
      <c r="D202" s="350"/>
      <c r="E202" s="350"/>
    </row>
    <row r="203" spans="1:5" ht="15.75">
      <c r="A203" s="369"/>
      <c r="B203" s="381" t="s">
        <v>2699</v>
      </c>
      <c r="C203" s="367"/>
      <c r="D203" s="350"/>
      <c r="E203" s="350"/>
    </row>
    <row r="204" spans="1:5">
      <c r="A204" s="369"/>
      <c r="B204" s="389" t="s">
        <v>2698</v>
      </c>
      <c r="C204" s="367"/>
      <c r="D204" s="350"/>
      <c r="E204" s="350"/>
    </row>
    <row r="205" spans="1:5">
      <c r="A205" s="369"/>
      <c r="B205" s="389" t="s">
        <v>2697</v>
      </c>
      <c r="C205" s="367"/>
      <c r="D205" s="350"/>
      <c r="E205" s="350"/>
    </row>
    <row r="206" spans="1:5">
      <c r="A206" s="369"/>
      <c r="B206" s="389" t="s">
        <v>2696</v>
      </c>
      <c r="C206" s="367"/>
      <c r="D206" s="350"/>
      <c r="E206" s="350"/>
    </row>
    <row r="207" spans="1:5">
      <c r="A207" s="369"/>
      <c r="B207" s="389" t="s">
        <v>2695</v>
      </c>
      <c r="C207" s="367"/>
      <c r="D207" s="350"/>
      <c r="E207" s="350"/>
    </row>
    <row r="208" spans="1:5">
      <c r="A208" s="369"/>
      <c r="B208" s="389" t="s">
        <v>2694</v>
      </c>
      <c r="C208" s="367"/>
      <c r="D208" s="350"/>
      <c r="E208" s="350"/>
    </row>
    <row r="209" spans="1:5">
      <c r="A209" s="369"/>
      <c r="B209" s="389" t="s">
        <v>2693</v>
      </c>
      <c r="C209" s="367"/>
      <c r="D209" s="350"/>
      <c r="E209" s="350"/>
    </row>
    <row r="210" spans="1:5">
      <c r="A210" s="369"/>
      <c r="B210" s="389" t="s">
        <v>2692</v>
      </c>
      <c r="C210" s="367"/>
      <c r="D210" s="350"/>
      <c r="E210" s="350"/>
    </row>
    <row r="211" spans="1:5">
      <c r="A211" s="369"/>
      <c r="B211" s="389" t="s">
        <v>2691</v>
      </c>
      <c r="C211" s="367"/>
      <c r="D211" s="350"/>
      <c r="E211" s="350"/>
    </row>
    <row r="212" spans="1:5">
      <c r="A212" s="369"/>
      <c r="B212" s="389" t="s">
        <v>2690</v>
      </c>
      <c r="C212" s="367"/>
      <c r="D212" s="350"/>
      <c r="E212" s="350"/>
    </row>
    <row r="213" spans="1:5" ht="16.5">
      <c r="A213" s="369"/>
      <c r="B213" s="360" t="s">
        <v>2689</v>
      </c>
      <c r="C213" s="367"/>
      <c r="D213" s="350"/>
      <c r="E213" s="350"/>
    </row>
    <row r="214" spans="1:5">
      <c r="A214" s="369"/>
      <c r="B214" s="360" t="s">
        <v>2688</v>
      </c>
      <c r="C214" s="367"/>
      <c r="D214" s="350"/>
      <c r="E214" s="350"/>
    </row>
    <row r="215" spans="1:5">
      <c r="A215" s="369"/>
      <c r="B215" s="360" t="s">
        <v>2687</v>
      </c>
      <c r="C215" s="367"/>
      <c r="D215" s="350"/>
      <c r="E215" s="350"/>
    </row>
    <row r="216" spans="1:5">
      <c r="A216" s="369"/>
      <c r="B216" s="381"/>
      <c r="C216" s="367"/>
      <c r="D216" s="350"/>
      <c r="E216" s="350"/>
    </row>
    <row r="217" spans="1:5">
      <c r="A217" s="369" t="s">
        <v>2686</v>
      </c>
      <c r="B217" s="360" t="s">
        <v>2685</v>
      </c>
      <c r="C217" s="367">
        <v>1</v>
      </c>
      <c r="D217" s="350"/>
      <c r="E217" s="350">
        <f>+D217*C217</f>
        <v>0</v>
      </c>
    </row>
    <row r="218" spans="1:5">
      <c r="A218" s="369"/>
      <c r="B218" s="360" t="s">
        <v>2684</v>
      </c>
      <c r="C218" s="367"/>
      <c r="D218" s="350"/>
      <c r="E218" s="350"/>
    </row>
    <row r="219" spans="1:5">
      <c r="A219" s="369"/>
      <c r="B219" s="360" t="s">
        <v>2683</v>
      </c>
      <c r="C219" s="367"/>
      <c r="D219" s="350"/>
      <c r="E219" s="350"/>
    </row>
    <row r="220" spans="1:5">
      <c r="A220" s="369"/>
      <c r="B220" s="381"/>
      <c r="C220" s="367"/>
      <c r="D220" s="350"/>
      <c r="E220" s="350"/>
    </row>
    <row r="221" spans="1:5">
      <c r="A221" s="369" t="s">
        <v>2682</v>
      </c>
      <c r="B221" s="360" t="s">
        <v>2681</v>
      </c>
      <c r="C221" s="367">
        <v>1</v>
      </c>
      <c r="D221" s="350"/>
      <c r="E221" s="350">
        <f>+D221*C221</f>
        <v>0</v>
      </c>
    </row>
    <row r="222" spans="1:5">
      <c r="A222" s="369"/>
      <c r="B222" s="360" t="s">
        <v>2680</v>
      </c>
      <c r="C222" s="367"/>
      <c r="D222" s="350"/>
      <c r="E222" s="350"/>
    </row>
    <row r="223" spans="1:5" ht="12.75" customHeight="1">
      <c r="A223" s="369"/>
      <c r="B223" s="360" t="s">
        <v>2293</v>
      </c>
      <c r="C223" s="367"/>
      <c r="D223" s="350"/>
      <c r="E223" s="350"/>
    </row>
    <row r="224" spans="1:5">
      <c r="A224" s="369"/>
      <c r="B224" s="381"/>
      <c r="C224" s="367"/>
      <c r="D224" s="350"/>
      <c r="E224" s="350"/>
    </row>
    <row r="225" spans="1:12">
      <c r="A225" s="369" t="s">
        <v>2679</v>
      </c>
      <c r="B225" s="360" t="s">
        <v>2678</v>
      </c>
      <c r="C225" s="367">
        <v>1</v>
      </c>
      <c r="D225" s="350"/>
      <c r="E225" s="350">
        <f>+D225*C225</f>
        <v>0</v>
      </c>
    </row>
    <row r="226" spans="1:12">
      <c r="A226" s="369"/>
      <c r="B226" s="360" t="s">
        <v>2677</v>
      </c>
      <c r="C226" s="367"/>
      <c r="D226" s="350"/>
      <c r="E226" s="350"/>
    </row>
    <row r="227" spans="1:12" ht="12.75" customHeight="1">
      <c r="A227" s="369"/>
      <c r="B227" s="360" t="s">
        <v>2293</v>
      </c>
      <c r="C227" s="367"/>
      <c r="D227" s="350"/>
      <c r="E227" s="350"/>
    </row>
    <row r="228" spans="1:12">
      <c r="A228" s="369"/>
      <c r="B228" s="381"/>
      <c r="C228" s="367"/>
      <c r="D228" s="350"/>
      <c r="E228" s="350"/>
    </row>
    <row r="229" spans="1:12">
      <c r="A229" s="369" t="s">
        <v>2676</v>
      </c>
      <c r="B229" s="381" t="s">
        <v>2675</v>
      </c>
      <c r="C229" s="367"/>
      <c r="D229" s="350"/>
      <c r="E229" s="350"/>
    </row>
    <row r="230" spans="1:12">
      <c r="A230" s="369"/>
      <c r="B230" s="360" t="s">
        <v>2674</v>
      </c>
      <c r="C230" s="367"/>
      <c r="D230" s="350"/>
      <c r="E230" s="350"/>
    </row>
    <row r="231" spans="1:12">
      <c r="A231" s="369"/>
      <c r="B231" s="381" t="s">
        <v>2673</v>
      </c>
      <c r="C231" s="361">
        <v>3</v>
      </c>
      <c r="D231" s="350"/>
      <c r="E231" s="350">
        <f>+D231*C231</f>
        <v>0</v>
      </c>
    </row>
    <row r="232" spans="1:12">
      <c r="A232" s="369"/>
      <c r="B232" s="381" t="s">
        <v>2672</v>
      </c>
      <c r="C232" s="361">
        <v>3</v>
      </c>
      <c r="D232" s="350"/>
      <c r="E232" s="350">
        <f>+D232*C232</f>
        <v>0</v>
      </c>
    </row>
    <row r="233" spans="1:12">
      <c r="A233" s="369"/>
      <c r="B233" s="381"/>
      <c r="C233" s="367"/>
      <c r="D233" s="350"/>
      <c r="E233" s="350"/>
    </row>
    <row r="234" spans="1:12" ht="25.5">
      <c r="A234" s="380" t="s">
        <v>2671</v>
      </c>
      <c r="B234" s="360" t="s">
        <v>2670</v>
      </c>
      <c r="C234" s="367"/>
      <c r="D234" s="350"/>
      <c r="E234" s="350"/>
    </row>
    <row r="235" spans="1:12">
      <c r="A235" s="369"/>
      <c r="B235" s="388" t="s">
        <v>2669</v>
      </c>
      <c r="C235" s="361">
        <v>18</v>
      </c>
      <c r="D235" s="350"/>
      <c r="E235" s="350">
        <f>+D235*C235</f>
        <v>0</v>
      </c>
    </row>
    <row r="236" spans="1:12">
      <c r="A236" s="369"/>
      <c r="B236" s="381"/>
      <c r="C236" s="367"/>
      <c r="D236" s="350"/>
      <c r="E236" s="350"/>
    </row>
    <row r="237" spans="1:12" ht="25.5">
      <c r="A237" s="380" t="s">
        <v>2668</v>
      </c>
      <c r="B237" s="360" t="s">
        <v>2283</v>
      </c>
      <c r="C237" s="367"/>
      <c r="D237" s="350"/>
      <c r="E237" s="350"/>
    </row>
    <row r="238" spans="1:12">
      <c r="A238" s="369"/>
      <c r="B238" s="360" t="s">
        <v>2282</v>
      </c>
      <c r="C238" s="367"/>
      <c r="D238" s="350"/>
      <c r="E238" s="350"/>
    </row>
    <row r="239" spans="1:12">
      <c r="A239" s="369"/>
      <c r="B239" s="379" t="s">
        <v>2667</v>
      </c>
      <c r="C239" s="361">
        <v>10</v>
      </c>
      <c r="D239" s="350"/>
      <c r="E239" s="346">
        <f>+D239*C239</f>
        <v>0</v>
      </c>
    </row>
    <row r="240" spans="1:12" s="371" customFormat="1">
      <c r="A240" s="378"/>
      <c r="B240" s="377" t="s">
        <v>2666</v>
      </c>
      <c r="C240" s="376"/>
      <c r="D240" s="375"/>
      <c r="E240" s="375">
        <f>+SUM(E201:E239)</f>
        <v>0</v>
      </c>
      <c r="G240" s="374"/>
      <c r="H240" s="374"/>
      <c r="I240" s="373"/>
      <c r="L240" s="372"/>
    </row>
    <row r="241" spans="1:5">
      <c r="A241" s="385"/>
      <c r="B241" s="384"/>
      <c r="C241" s="383"/>
      <c r="D241" s="346"/>
      <c r="E241" s="346"/>
    </row>
    <row r="242" spans="1:5">
      <c r="A242" s="369"/>
      <c r="B242" s="368"/>
      <c r="C242" s="367"/>
      <c r="D242" s="350"/>
      <c r="E242" s="350"/>
    </row>
    <row r="243" spans="1:5">
      <c r="A243" s="369"/>
      <c r="B243" s="360" t="s">
        <v>2665</v>
      </c>
      <c r="C243" s="370">
        <v>15</v>
      </c>
      <c r="D243" s="350"/>
      <c r="E243" s="350">
        <f>+D243*C243</f>
        <v>0</v>
      </c>
    </row>
    <row r="244" spans="1:5">
      <c r="A244" s="369"/>
      <c r="B244" s="368" t="s">
        <v>2664</v>
      </c>
      <c r="C244" s="367"/>
      <c r="D244" s="350"/>
      <c r="E244" s="350"/>
    </row>
    <row r="245" spans="1:5">
      <c r="A245" s="369"/>
      <c r="B245" s="352"/>
      <c r="C245" s="367"/>
      <c r="D245" s="350"/>
      <c r="E245" s="350"/>
    </row>
    <row r="246" spans="1:5">
      <c r="A246" s="369"/>
      <c r="B246" s="352"/>
      <c r="C246" s="367"/>
      <c r="D246" s="350"/>
      <c r="E246" s="350"/>
    </row>
    <row r="247" spans="1:5">
      <c r="A247" s="369"/>
      <c r="B247" s="352"/>
      <c r="C247" s="367"/>
      <c r="D247" s="350"/>
      <c r="E247" s="350"/>
    </row>
    <row r="248" spans="1:5">
      <c r="A248" s="369"/>
      <c r="B248" s="365" t="s">
        <v>2663</v>
      </c>
      <c r="C248" s="367"/>
      <c r="D248" s="350"/>
      <c r="E248" s="350"/>
    </row>
    <row r="249" spans="1:5">
      <c r="A249" s="369"/>
      <c r="B249" s="364" t="s">
        <v>2662</v>
      </c>
      <c r="C249" s="367"/>
      <c r="D249" s="350"/>
      <c r="E249" s="350"/>
    </row>
    <row r="250" spans="1:5">
      <c r="A250" s="369"/>
      <c r="B250" s="381"/>
      <c r="C250" s="367"/>
      <c r="D250" s="350"/>
      <c r="E250" s="350"/>
    </row>
    <row r="251" spans="1:5">
      <c r="A251" s="369" t="s">
        <v>2661</v>
      </c>
      <c r="B251" s="352" t="s">
        <v>2660</v>
      </c>
      <c r="C251" s="367">
        <v>1</v>
      </c>
      <c r="D251" s="350"/>
      <c r="E251" s="350">
        <f>+D251*C251</f>
        <v>0</v>
      </c>
    </row>
    <row r="252" spans="1:5">
      <c r="A252" s="369"/>
      <c r="B252" s="360" t="s">
        <v>2659</v>
      </c>
      <c r="C252" s="367"/>
      <c r="D252" s="350"/>
      <c r="E252" s="350"/>
    </row>
    <row r="253" spans="1:5">
      <c r="A253" s="369"/>
      <c r="B253" s="352" t="s">
        <v>2658</v>
      </c>
      <c r="C253" s="367"/>
      <c r="D253" s="350"/>
      <c r="E253" s="350"/>
    </row>
    <row r="254" spans="1:5">
      <c r="A254" s="369"/>
      <c r="B254" s="387" t="s">
        <v>2657</v>
      </c>
      <c r="C254" s="367"/>
      <c r="D254" s="350"/>
      <c r="E254" s="350"/>
    </row>
    <row r="255" spans="1:5">
      <c r="A255" s="369"/>
      <c r="B255" s="387" t="s">
        <v>2656</v>
      </c>
      <c r="C255" s="367"/>
      <c r="D255" s="350"/>
      <c r="E255" s="350"/>
    </row>
    <row r="256" spans="1:5" ht="16.5">
      <c r="A256" s="369"/>
      <c r="B256" s="352" t="s">
        <v>2655</v>
      </c>
      <c r="C256" s="367"/>
      <c r="D256" s="350"/>
      <c r="E256" s="350"/>
    </row>
    <row r="257" spans="1:5">
      <c r="A257" s="369"/>
      <c r="B257" s="360" t="s">
        <v>2654</v>
      </c>
      <c r="C257" s="367"/>
      <c r="D257" s="350"/>
      <c r="E257" s="350"/>
    </row>
    <row r="258" spans="1:5">
      <c r="A258" s="369"/>
      <c r="B258" s="360"/>
      <c r="C258" s="367"/>
      <c r="D258" s="350"/>
      <c r="E258" s="350"/>
    </row>
    <row r="259" spans="1:5">
      <c r="A259" s="369" t="s">
        <v>2653</v>
      </c>
      <c r="B259" s="360" t="s">
        <v>2652</v>
      </c>
      <c r="C259" s="367">
        <v>2</v>
      </c>
      <c r="D259" s="350"/>
      <c r="E259" s="350">
        <f>+D259*C259</f>
        <v>0</v>
      </c>
    </row>
    <row r="260" spans="1:5">
      <c r="A260" s="369"/>
      <c r="B260" s="360" t="s">
        <v>2651</v>
      </c>
      <c r="C260" s="367"/>
      <c r="D260" s="350"/>
      <c r="E260" s="350"/>
    </row>
    <row r="261" spans="1:5" ht="25.5">
      <c r="A261" s="369"/>
      <c r="B261" s="360" t="s">
        <v>2297</v>
      </c>
      <c r="C261" s="367"/>
      <c r="D261" s="350"/>
      <c r="E261" s="350"/>
    </row>
    <row r="262" spans="1:5">
      <c r="A262" s="369"/>
      <c r="B262" s="387"/>
      <c r="C262" s="367"/>
      <c r="D262" s="350"/>
      <c r="E262" s="350"/>
    </row>
    <row r="263" spans="1:5">
      <c r="A263" s="369" t="s">
        <v>2650</v>
      </c>
      <c r="B263" s="360" t="s">
        <v>2649</v>
      </c>
      <c r="C263" s="367">
        <v>1</v>
      </c>
      <c r="D263" s="350"/>
      <c r="E263" s="350">
        <f>+D263*C263</f>
        <v>0</v>
      </c>
    </row>
    <row r="264" spans="1:5">
      <c r="A264" s="369"/>
      <c r="B264" s="360" t="s">
        <v>2648</v>
      </c>
      <c r="C264" s="367"/>
      <c r="D264" s="350"/>
      <c r="E264" s="350"/>
    </row>
    <row r="265" spans="1:5" ht="25.5">
      <c r="A265" s="369"/>
      <c r="B265" s="360" t="s">
        <v>2644</v>
      </c>
      <c r="C265" s="367"/>
      <c r="D265" s="350"/>
      <c r="E265" s="350"/>
    </row>
    <row r="266" spans="1:5">
      <c r="A266" s="369"/>
      <c r="B266" s="352"/>
      <c r="C266" s="367"/>
      <c r="D266" s="350"/>
      <c r="E266" s="350"/>
    </row>
    <row r="267" spans="1:5">
      <c r="A267" s="369" t="s">
        <v>2647</v>
      </c>
      <c r="B267" s="360" t="s">
        <v>2646</v>
      </c>
      <c r="C267" s="367">
        <v>1</v>
      </c>
      <c r="D267" s="350"/>
      <c r="E267" s="350">
        <f>+D267*C267</f>
        <v>0</v>
      </c>
    </row>
    <row r="268" spans="1:5">
      <c r="A268" s="369"/>
      <c r="B268" s="360" t="s">
        <v>2645</v>
      </c>
      <c r="C268" s="367"/>
      <c r="D268" s="350"/>
      <c r="E268" s="350"/>
    </row>
    <row r="269" spans="1:5" ht="25.5">
      <c r="A269" s="369"/>
      <c r="B269" s="360" t="s">
        <v>2644</v>
      </c>
      <c r="C269" s="367"/>
      <c r="D269" s="350"/>
      <c r="E269" s="350"/>
    </row>
    <row r="270" spans="1:5">
      <c r="A270" s="369"/>
      <c r="B270" s="352"/>
      <c r="C270" s="367"/>
      <c r="D270" s="350"/>
      <c r="E270" s="350"/>
    </row>
    <row r="271" spans="1:5">
      <c r="A271" s="369" t="s">
        <v>2643</v>
      </c>
      <c r="B271" s="352" t="s">
        <v>2642</v>
      </c>
      <c r="C271" s="367">
        <v>1</v>
      </c>
      <c r="D271" s="350"/>
      <c r="E271" s="350">
        <f>+D271*C271</f>
        <v>0</v>
      </c>
    </row>
    <row r="272" spans="1:5">
      <c r="A272" s="369"/>
      <c r="B272" s="360" t="s">
        <v>2641</v>
      </c>
      <c r="C272" s="367"/>
      <c r="D272" s="350"/>
      <c r="E272" s="350"/>
    </row>
    <row r="273" spans="1:12" ht="12.75" customHeight="1">
      <c r="A273" s="369"/>
      <c r="B273" s="360" t="s">
        <v>2637</v>
      </c>
      <c r="C273" s="367"/>
      <c r="D273" s="350"/>
      <c r="E273" s="350"/>
    </row>
    <row r="274" spans="1:12">
      <c r="A274" s="369"/>
      <c r="B274" s="352"/>
      <c r="C274" s="367"/>
      <c r="D274" s="350"/>
      <c r="E274" s="350"/>
    </row>
    <row r="275" spans="1:12">
      <c r="A275" s="369" t="s">
        <v>2640</v>
      </c>
      <c r="B275" s="352" t="s">
        <v>2639</v>
      </c>
      <c r="C275" s="367">
        <v>1</v>
      </c>
      <c r="D275" s="350"/>
      <c r="E275" s="350">
        <f>+D275*C275</f>
        <v>0</v>
      </c>
    </row>
    <row r="276" spans="1:12">
      <c r="A276" s="369"/>
      <c r="B276" s="360" t="s">
        <v>2638</v>
      </c>
      <c r="C276" s="367"/>
      <c r="D276" s="350"/>
      <c r="E276" s="350"/>
    </row>
    <row r="277" spans="1:12" ht="12.75" customHeight="1">
      <c r="A277" s="369"/>
      <c r="B277" s="360" t="s">
        <v>2637</v>
      </c>
      <c r="C277" s="367"/>
      <c r="D277" s="350"/>
      <c r="E277" s="350"/>
    </row>
    <row r="278" spans="1:12">
      <c r="A278" s="369"/>
      <c r="B278" s="352"/>
      <c r="C278" s="367"/>
      <c r="D278" s="350"/>
      <c r="E278" s="350"/>
    </row>
    <row r="279" spans="1:12" ht="25.5">
      <c r="A279" s="380" t="s">
        <v>2636</v>
      </c>
      <c r="B279" s="360" t="s">
        <v>2283</v>
      </c>
      <c r="C279" s="367"/>
      <c r="D279" s="350"/>
      <c r="E279" s="350"/>
    </row>
    <row r="280" spans="1:12">
      <c r="A280" s="369"/>
      <c r="B280" s="360" t="s">
        <v>2282</v>
      </c>
      <c r="C280" s="367"/>
      <c r="D280" s="350"/>
      <c r="E280" s="350"/>
    </row>
    <row r="281" spans="1:12">
      <c r="A281" s="369"/>
      <c r="B281" s="360" t="s">
        <v>2635</v>
      </c>
      <c r="C281" s="361">
        <v>15</v>
      </c>
      <c r="D281" s="350"/>
      <c r="E281" s="350">
        <f>+D281*C281</f>
        <v>0</v>
      </c>
    </row>
    <row r="282" spans="1:12">
      <c r="A282" s="369"/>
      <c r="B282" s="360"/>
      <c r="C282" s="361"/>
      <c r="D282" s="350"/>
      <c r="E282" s="350"/>
    </row>
    <row r="283" spans="1:12">
      <c r="A283" s="369" t="s">
        <v>2634</v>
      </c>
      <c r="B283" s="352" t="s">
        <v>2347</v>
      </c>
      <c r="C283" s="367"/>
      <c r="D283" s="350"/>
      <c r="E283" s="350"/>
    </row>
    <row r="284" spans="1:12">
      <c r="A284" s="369"/>
      <c r="B284" s="386" t="s">
        <v>2633</v>
      </c>
      <c r="C284" s="361">
        <v>2</v>
      </c>
      <c r="D284" s="350"/>
      <c r="E284" s="346">
        <f>+D284*C284</f>
        <v>0</v>
      </c>
    </row>
    <row r="285" spans="1:12" s="371" customFormat="1">
      <c r="A285" s="378"/>
      <c r="B285" s="377" t="s">
        <v>2632</v>
      </c>
      <c r="C285" s="376"/>
      <c r="D285" s="375"/>
      <c r="E285" s="375">
        <f>+SUM(E251:E284)</f>
        <v>0</v>
      </c>
      <c r="G285" s="374"/>
      <c r="H285" s="374"/>
      <c r="I285" s="373"/>
      <c r="L285" s="372"/>
    </row>
    <row r="286" spans="1:12">
      <c r="A286" s="369"/>
      <c r="B286" s="368"/>
      <c r="C286" s="367"/>
      <c r="D286" s="350"/>
      <c r="E286" s="350"/>
    </row>
    <row r="287" spans="1:12">
      <c r="A287" s="369"/>
      <c r="B287" s="360" t="s">
        <v>2277</v>
      </c>
      <c r="C287" s="370">
        <v>11</v>
      </c>
      <c r="D287" s="350"/>
      <c r="E287" s="350">
        <f>+D287*C287</f>
        <v>0</v>
      </c>
    </row>
    <row r="288" spans="1:12">
      <c r="A288" s="369"/>
      <c r="B288" s="368" t="s">
        <v>2631</v>
      </c>
      <c r="C288" s="367" t="s">
        <v>1346</v>
      </c>
      <c r="D288" s="350"/>
      <c r="E288" s="350"/>
    </row>
    <row r="289" spans="1:5">
      <c r="A289" s="385"/>
      <c r="B289" s="357"/>
      <c r="C289" s="383"/>
      <c r="D289" s="346"/>
      <c r="E289" s="346"/>
    </row>
    <row r="290" spans="1:5">
      <c r="A290" s="369"/>
      <c r="B290" s="352"/>
      <c r="C290" s="367"/>
      <c r="D290" s="350"/>
      <c r="E290" s="350"/>
    </row>
    <row r="291" spans="1:5">
      <c r="A291" s="369"/>
      <c r="B291" s="365" t="s">
        <v>2630</v>
      </c>
      <c r="C291" s="367"/>
      <c r="D291" s="350"/>
      <c r="E291" s="350"/>
    </row>
    <row r="292" spans="1:5">
      <c r="A292" s="369"/>
      <c r="B292" s="364" t="s">
        <v>2629</v>
      </c>
      <c r="C292" s="367"/>
      <c r="D292" s="350"/>
      <c r="E292" s="350"/>
    </row>
    <row r="293" spans="1:5">
      <c r="A293" s="369"/>
      <c r="B293" s="352"/>
      <c r="C293" s="367"/>
      <c r="D293" s="350"/>
      <c r="E293" s="350"/>
    </row>
    <row r="294" spans="1:5">
      <c r="A294" s="369" t="s">
        <v>2628</v>
      </c>
      <c r="B294" s="360" t="s">
        <v>2627</v>
      </c>
      <c r="C294" s="367">
        <v>1</v>
      </c>
      <c r="D294" s="350"/>
      <c r="E294" s="350">
        <f>+D294*C294</f>
        <v>0</v>
      </c>
    </row>
    <row r="295" spans="1:5">
      <c r="A295" s="369"/>
      <c r="B295" s="360" t="s">
        <v>2626</v>
      </c>
      <c r="C295" s="367"/>
      <c r="D295" s="350"/>
      <c r="E295" s="350"/>
    </row>
    <row r="296" spans="1:5">
      <c r="A296" s="369"/>
      <c r="B296" s="360" t="s">
        <v>2625</v>
      </c>
      <c r="C296" s="367"/>
      <c r="D296" s="350"/>
      <c r="E296" s="350"/>
    </row>
    <row r="297" spans="1:5">
      <c r="A297" s="369"/>
      <c r="B297" s="382" t="s">
        <v>2624</v>
      </c>
      <c r="C297" s="367"/>
      <c r="D297" s="350"/>
      <c r="E297" s="350"/>
    </row>
    <row r="298" spans="1:5" ht="16.5">
      <c r="A298" s="369"/>
      <c r="B298" s="360" t="s">
        <v>2623</v>
      </c>
      <c r="C298" s="367"/>
      <c r="D298" s="350"/>
      <c r="E298" s="350"/>
    </row>
    <row r="299" spans="1:5">
      <c r="A299" s="369"/>
      <c r="B299" s="360" t="s">
        <v>2622</v>
      </c>
      <c r="C299" s="367"/>
      <c r="D299" s="350"/>
      <c r="E299" s="350"/>
    </row>
    <row r="300" spans="1:5">
      <c r="A300" s="369"/>
      <c r="B300" s="360"/>
      <c r="C300" s="367"/>
      <c r="D300" s="350"/>
      <c r="E300" s="350"/>
    </row>
    <row r="301" spans="1:5">
      <c r="A301" s="369" t="s">
        <v>2621</v>
      </c>
      <c r="B301" s="360" t="s">
        <v>2620</v>
      </c>
      <c r="C301" s="367">
        <v>2</v>
      </c>
      <c r="D301" s="350"/>
      <c r="E301" s="350">
        <f>+D301*C301</f>
        <v>0</v>
      </c>
    </row>
    <row r="302" spans="1:5">
      <c r="A302" s="369"/>
      <c r="B302" s="360" t="s">
        <v>2619</v>
      </c>
      <c r="C302" s="367"/>
      <c r="D302" s="350"/>
      <c r="E302" s="350"/>
    </row>
    <row r="303" spans="1:5">
      <c r="A303" s="369"/>
      <c r="B303" s="360"/>
      <c r="C303" s="367"/>
      <c r="D303" s="350"/>
      <c r="E303" s="350"/>
    </row>
    <row r="304" spans="1:5">
      <c r="A304" s="369" t="s">
        <v>2618</v>
      </c>
      <c r="B304" s="360" t="s">
        <v>2617</v>
      </c>
      <c r="C304" s="367">
        <v>1</v>
      </c>
      <c r="D304" s="350"/>
      <c r="E304" s="350">
        <f>+D304*C304</f>
        <v>0</v>
      </c>
    </row>
    <row r="305" spans="1:5">
      <c r="A305" s="369"/>
      <c r="B305" s="360" t="s">
        <v>2616</v>
      </c>
      <c r="C305" s="367"/>
      <c r="D305" s="350"/>
      <c r="E305" s="350"/>
    </row>
    <row r="306" spans="1:5">
      <c r="A306" s="369"/>
      <c r="B306" s="360"/>
      <c r="C306" s="367"/>
      <c r="D306" s="350"/>
      <c r="E306" s="350"/>
    </row>
    <row r="307" spans="1:5">
      <c r="A307" s="369" t="s">
        <v>2615</v>
      </c>
      <c r="B307" s="360" t="s">
        <v>2614</v>
      </c>
      <c r="C307" s="367">
        <v>1</v>
      </c>
      <c r="D307" s="350"/>
      <c r="E307" s="350">
        <f>+D307*C307</f>
        <v>0</v>
      </c>
    </row>
    <row r="308" spans="1:5">
      <c r="A308" s="369"/>
      <c r="B308" s="360" t="s">
        <v>2613</v>
      </c>
      <c r="C308" s="367"/>
      <c r="D308" s="350"/>
      <c r="E308" s="350"/>
    </row>
    <row r="309" spans="1:5" ht="25.5">
      <c r="A309" s="369"/>
      <c r="B309" s="360" t="s">
        <v>2297</v>
      </c>
      <c r="C309" s="367"/>
      <c r="D309" s="350"/>
      <c r="E309" s="350"/>
    </row>
    <row r="310" spans="1:5">
      <c r="A310" s="369"/>
      <c r="B310" s="360"/>
      <c r="C310" s="367"/>
      <c r="D310" s="350"/>
      <c r="E310" s="350"/>
    </row>
    <row r="311" spans="1:5">
      <c r="A311" s="369" t="s">
        <v>2612</v>
      </c>
      <c r="B311" s="360" t="s">
        <v>2611</v>
      </c>
      <c r="C311" s="367">
        <v>4</v>
      </c>
      <c r="D311" s="350"/>
      <c r="E311" s="350">
        <f>+D311*C311</f>
        <v>0</v>
      </c>
    </row>
    <row r="312" spans="1:5">
      <c r="A312" s="369"/>
      <c r="B312" s="360" t="s">
        <v>2610</v>
      </c>
      <c r="C312" s="367"/>
      <c r="D312" s="350"/>
      <c r="E312" s="350"/>
    </row>
    <row r="313" spans="1:5" ht="25.5">
      <c r="A313" s="369"/>
      <c r="B313" s="360" t="s">
        <v>2297</v>
      </c>
      <c r="C313" s="367"/>
      <c r="D313" s="350"/>
      <c r="E313" s="350"/>
    </row>
    <row r="314" spans="1:5">
      <c r="A314" s="369"/>
      <c r="B314" s="360"/>
      <c r="C314" s="367"/>
      <c r="D314" s="350"/>
      <c r="E314" s="350"/>
    </row>
    <row r="315" spans="1:5">
      <c r="A315" s="369" t="s">
        <v>2609</v>
      </c>
      <c r="B315" s="360" t="s">
        <v>2579</v>
      </c>
      <c r="C315" s="367">
        <v>1</v>
      </c>
      <c r="D315" s="350"/>
      <c r="E315" s="350">
        <f>+D315*C315</f>
        <v>0</v>
      </c>
    </row>
    <row r="316" spans="1:5">
      <c r="A316" s="369"/>
      <c r="B316" s="360" t="s">
        <v>2578</v>
      </c>
      <c r="C316" s="367"/>
      <c r="D316" s="350"/>
      <c r="E316" s="350"/>
    </row>
    <row r="317" spans="1:5">
      <c r="A317" s="369"/>
      <c r="B317" s="360" t="s">
        <v>2285</v>
      </c>
      <c r="C317" s="367"/>
      <c r="D317" s="350"/>
      <c r="E317" s="350"/>
    </row>
    <row r="318" spans="1:5">
      <c r="A318" s="369"/>
      <c r="B318" s="360"/>
      <c r="C318" s="367"/>
      <c r="D318" s="350"/>
      <c r="E318" s="350"/>
    </row>
    <row r="319" spans="1:5" ht="25.5">
      <c r="A319" s="380" t="s">
        <v>2608</v>
      </c>
      <c r="B319" s="360" t="s">
        <v>2283</v>
      </c>
      <c r="C319" s="367"/>
      <c r="D319" s="350"/>
      <c r="E319" s="350"/>
    </row>
    <row r="320" spans="1:5">
      <c r="A320" s="369"/>
      <c r="B320" s="360" t="s">
        <v>2282</v>
      </c>
      <c r="C320" s="367"/>
      <c r="D320" s="350"/>
      <c r="E320" s="350"/>
    </row>
    <row r="321" spans="1:12">
      <c r="A321" s="369"/>
      <c r="B321" s="379" t="s">
        <v>2607</v>
      </c>
      <c r="C321" s="361">
        <v>20</v>
      </c>
      <c r="D321" s="350"/>
      <c r="E321" s="346">
        <f>+D321*C321</f>
        <v>0</v>
      </c>
    </row>
    <row r="322" spans="1:12" s="371" customFormat="1">
      <c r="A322" s="378"/>
      <c r="B322" s="377" t="s">
        <v>2606</v>
      </c>
      <c r="C322" s="376"/>
      <c r="D322" s="375"/>
      <c r="E322" s="375">
        <f>+SUM(E294:E321)</f>
        <v>0</v>
      </c>
      <c r="G322" s="374"/>
      <c r="H322" s="374"/>
      <c r="I322" s="373"/>
      <c r="L322" s="372"/>
    </row>
    <row r="323" spans="1:12">
      <c r="A323" s="369"/>
      <c r="B323" s="360"/>
      <c r="C323" s="367"/>
      <c r="D323" s="350"/>
      <c r="E323" s="350"/>
    </row>
    <row r="324" spans="1:12">
      <c r="A324" s="369"/>
      <c r="B324" s="360" t="s">
        <v>2279</v>
      </c>
      <c r="C324" s="370">
        <v>1</v>
      </c>
      <c r="D324" s="350"/>
      <c r="E324" s="350">
        <f>+D324*C324</f>
        <v>0</v>
      </c>
    </row>
    <row r="325" spans="1:12">
      <c r="A325" s="369"/>
      <c r="B325" s="368" t="s">
        <v>2605</v>
      </c>
      <c r="C325" s="367"/>
      <c r="D325" s="350"/>
      <c r="E325" s="350"/>
    </row>
    <row r="326" spans="1:12">
      <c r="A326" s="369"/>
      <c r="B326" s="368"/>
      <c r="C326" s="367"/>
      <c r="D326" s="350"/>
      <c r="E326" s="350"/>
    </row>
    <row r="327" spans="1:12">
      <c r="A327" s="369"/>
      <c r="B327" s="360" t="s">
        <v>2277</v>
      </c>
      <c r="C327" s="370">
        <v>8</v>
      </c>
      <c r="D327" s="350"/>
      <c r="E327" s="350">
        <f>+D327*C327</f>
        <v>0</v>
      </c>
    </row>
    <row r="328" spans="1:12">
      <c r="A328" s="369"/>
      <c r="B328" s="368" t="s">
        <v>2604</v>
      </c>
      <c r="C328" s="367" t="s">
        <v>1346</v>
      </c>
      <c r="D328" s="350"/>
      <c r="E328" s="350"/>
    </row>
    <row r="329" spans="1:12">
      <c r="A329" s="369"/>
      <c r="B329" s="368"/>
      <c r="C329" s="367"/>
      <c r="D329" s="350"/>
      <c r="E329" s="350"/>
    </row>
    <row r="330" spans="1:12">
      <c r="A330" s="369"/>
      <c r="B330" s="368"/>
      <c r="C330" s="367"/>
      <c r="D330" s="350"/>
      <c r="E330" s="350"/>
    </row>
    <row r="331" spans="1:12">
      <c r="A331" s="369"/>
      <c r="B331" s="368"/>
      <c r="C331" s="367"/>
      <c r="D331" s="350"/>
      <c r="E331" s="350"/>
    </row>
    <row r="332" spans="1:12">
      <c r="A332" s="369"/>
      <c r="B332" s="368"/>
      <c r="C332" s="367"/>
      <c r="D332" s="350"/>
      <c r="E332" s="350"/>
    </row>
    <row r="333" spans="1:12">
      <c r="A333" s="369"/>
      <c r="B333" s="368"/>
      <c r="C333" s="367"/>
      <c r="D333" s="350"/>
      <c r="E333" s="350"/>
    </row>
    <row r="334" spans="1:12">
      <c r="A334" s="369"/>
      <c r="B334" s="368"/>
      <c r="C334" s="367"/>
      <c r="D334" s="350"/>
      <c r="E334" s="350"/>
    </row>
    <row r="335" spans="1:12">
      <c r="A335" s="369"/>
      <c r="B335" s="368"/>
      <c r="C335" s="367"/>
      <c r="D335" s="350"/>
      <c r="E335" s="350"/>
    </row>
    <row r="336" spans="1:12">
      <c r="A336" s="369"/>
      <c r="B336" s="368"/>
      <c r="C336" s="367"/>
      <c r="D336" s="350"/>
      <c r="E336" s="350"/>
    </row>
    <row r="337" spans="1:5">
      <c r="A337" s="369"/>
      <c r="B337" s="368"/>
      <c r="C337" s="367"/>
      <c r="D337" s="350"/>
      <c r="E337" s="350"/>
    </row>
    <row r="338" spans="1:5">
      <c r="A338" s="385"/>
      <c r="B338" s="386"/>
      <c r="C338" s="383"/>
      <c r="D338" s="346"/>
      <c r="E338" s="346"/>
    </row>
    <row r="339" spans="1:5">
      <c r="A339" s="369"/>
      <c r="B339" s="352"/>
      <c r="C339" s="367"/>
      <c r="D339" s="350"/>
      <c r="E339" s="350"/>
    </row>
    <row r="340" spans="1:5">
      <c r="A340" s="369"/>
      <c r="B340" s="365" t="s">
        <v>2603</v>
      </c>
      <c r="C340" s="367"/>
      <c r="D340" s="350"/>
      <c r="E340" s="350"/>
    </row>
    <row r="341" spans="1:5">
      <c r="A341" s="369"/>
      <c r="B341" s="364" t="s">
        <v>2602</v>
      </c>
      <c r="C341" s="367"/>
      <c r="D341" s="350"/>
      <c r="E341" s="350"/>
    </row>
    <row r="342" spans="1:5">
      <c r="A342" s="369"/>
      <c r="B342" s="352"/>
      <c r="C342" s="367"/>
      <c r="D342" s="350"/>
      <c r="E342" s="350"/>
    </row>
    <row r="343" spans="1:5">
      <c r="A343" s="369" t="s">
        <v>2601</v>
      </c>
      <c r="B343" s="352" t="s">
        <v>2590</v>
      </c>
      <c r="C343" s="367">
        <v>1</v>
      </c>
      <c r="D343" s="350"/>
      <c r="E343" s="350">
        <f>+D343*C343</f>
        <v>0</v>
      </c>
    </row>
    <row r="344" spans="1:5">
      <c r="A344" s="369"/>
      <c r="B344" s="360" t="s">
        <v>2600</v>
      </c>
      <c r="C344" s="367"/>
      <c r="D344" s="350"/>
      <c r="E344" s="350"/>
    </row>
    <row r="345" spans="1:5">
      <c r="A345" s="369"/>
      <c r="B345" s="360" t="s">
        <v>2588</v>
      </c>
      <c r="C345" s="367"/>
      <c r="D345" s="350"/>
      <c r="E345" s="350"/>
    </row>
    <row r="346" spans="1:5">
      <c r="A346" s="369"/>
      <c r="B346" s="382" t="s">
        <v>2587</v>
      </c>
      <c r="C346" s="367"/>
      <c r="D346" s="350"/>
      <c r="E346" s="350"/>
    </row>
    <row r="347" spans="1:5" ht="16.5">
      <c r="A347" s="369"/>
      <c r="B347" s="360" t="s">
        <v>2599</v>
      </c>
      <c r="C347" s="367"/>
      <c r="D347" s="350"/>
      <c r="E347" s="350"/>
    </row>
    <row r="348" spans="1:5">
      <c r="A348" s="369"/>
      <c r="B348" s="360" t="s">
        <v>2598</v>
      </c>
      <c r="C348" s="367"/>
      <c r="D348" s="350"/>
      <c r="E348" s="350"/>
    </row>
    <row r="349" spans="1:5">
      <c r="A349" s="369"/>
      <c r="B349" s="352"/>
      <c r="C349" s="367"/>
      <c r="D349" s="350"/>
      <c r="E349" s="350"/>
    </row>
    <row r="350" spans="1:5">
      <c r="A350" s="369" t="s">
        <v>2597</v>
      </c>
      <c r="B350" s="352" t="s">
        <v>2590</v>
      </c>
      <c r="C350" s="367">
        <v>1</v>
      </c>
      <c r="D350" s="350"/>
      <c r="E350" s="350">
        <f>+D350*C350</f>
        <v>0</v>
      </c>
    </row>
    <row r="351" spans="1:5">
      <c r="A351" s="369"/>
      <c r="B351" s="360" t="s">
        <v>2594</v>
      </c>
      <c r="C351" s="367"/>
      <c r="D351" s="350"/>
      <c r="E351" s="350"/>
    </row>
    <row r="352" spans="1:5">
      <c r="A352" s="369"/>
      <c r="B352" s="360" t="s">
        <v>2588</v>
      </c>
      <c r="C352" s="367"/>
      <c r="D352" s="350"/>
      <c r="E352" s="350"/>
    </row>
    <row r="353" spans="1:5">
      <c r="A353" s="369"/>
      <c r="B353" s="382" t="s">
        <v>2587</v>
      </c>
      <c r="C353" s="367"/>
      <c r="D353" s="350"/>
      <c r="E353" s="350"/>
    </row>
    <row r="354" spans="1:5" ht="16.5">
      <c r="A354" s="369"/>
      <c r="B354" s="360" t="s">
        <v>2596</v>
      </c>
      <c r="C354" s="367"/>
      <c r="D354" s="350"/>
      <c r="E354" s="350"/>
    </row>
    <row r="355" spans="1:5">
      <c r="A355" s="369"/>
      <c r="B355" s="360" t="s">
        <v>2592</v>
      </c>
      <c r="C355" s="367"/>
      <c r="D355" s="350"/>
      <c r="E355" s="350"/>
    </row>
    <row r="356" spans="1:5">
      <c r="A356" s="369"/>
      <c r="B356" s="352"/>
      <c r="C356" s="367"/>
      <c r="D356" s="350"/>
      <c r="E356" s="350"/>
    </row>
    <row r="357" spans="1:5">
      <c r="A357" s="369" t="s">
        <v>2595</v>
      </c>
      <c r="B357" s="352" t="s">
        <v>2590</v>
      </c>
      <c r="C357" s="367">
        <v>2</v>
      </c>
      <c r="D357" s="350"/>
      <c r="E357" s="350">
        <f>+D357*C357</f>
        <v>0</v>
      </c>
    </row>
    <row r="358" spans="1:5">
      <c r="A358" s="369"/>
      <c r="B358" s="360" t="s">
        <v>2594</v>
      </c>
      <c r="C358" s="367"/>
      <c r="D358" s="350"/>
      <c r="E358" s="350"/>
    </row>
    <row r="359" spans="1:5">
      <c r="A359" s="369"/>
      <c r="B359" s="360" t="s">
        <v>2588</v>
      </c>
      <c r="C359" s="367"/>
      <c r="D359" s="350"/>
      <c r="E359" s="350"/>
    </row>
    <row r="360" spans="1:5">
      <c r="A360" s="369"/>
      <c r="B360" s="382" t="s">
        <v>2587</v>
      </c>
      <c r="C360" s="367"/>
      <c r="D360" s="350"/>
      <c r="E360" s="350"/>
    </row>
    <row r="361" spans="1:5" ht="16.5">
      <c r="A361" s="369"/>
      <c r="B361" s="360" t="s">
        <v>2593</v>
      </c>
      <c r="C361" s="367"/>
      <c r="D361" s="350"/>
      <c r="E361" s="350"/>
    </row>
    <row r="362" spans="1:5">
      <c r="A362" s="369"/>
      <c r="B362" s="360" t="s">
        <v>2592</v>
      </c>
      <c r="C362" s="367"/>
      <c r="D362" s="350"/>
      <c r="E362" s="350"/>
    </row>
    <row r="363" spans="1:5">
      <c r="A363" s="369"/>
      <c r="B363" s="352"/>
      <c r="C363" s="367"/>
      <c r="D363" s="350"/>
      <c r="E363" s="350"/>
    </row>
    <row r="364" spans="1:5">
      <c r="A364" s="369" t="s">
        <v>2591</v>
      </c>
      <c r="B364" s="352" t="s">
        <v>2590</v>
      </c>
      <c r="C364" s="367">
        <v>1</v>
      </c>
      <c r="D364" s="350"/>
      <c r="E364" s="350">
        <f>+D364*C364</f>
        <v>0</v>
      </c>
    </row>
    <row r="365" spans="1:5">
      <c r="A365" s="369"/>
      <c r="B365" s="360" t="s">
        <v>2589</v>
      </c>
      <c r="C365" s="367"/>
      <c r="D365" s="350"/>
      <c r="E365" s="350"/>
    </row>
    <row r="366" spans="1:5">
      <c r="A366" s="369"/>
      <c r="B366" s="360" t="s">
        <v>2588</v>
      </c>
      <c r="C366" s="367"/>
      <c r="D366" s="350"/>
      <c r="E366" s="350"/>
    </row>
    <row r="367" spans="1:5">
      <c r="A367" s="369"/>
      <c r="B367" s="382" t="s">
        <v>2587</v>
      </c>
      <c r="C367" s="367"/>
      <c r="D367" s="350"/>
      <c r="E367" s="350"/>
    </row>
    <row r="368" spans="1:5" ht="16.5">
      <c r="A368" s="369"/>
      <c r="B368" s="360" t="s">
        <v>2586</v>
      </c>
      <c r="C368" s="367"/>
      <c r="D368" s="350"/>
      <c r="E368" s="350"/>
    </row>
    <row r="369" spans="1:5">
      <c r="A369" s="369"/>
      <c r="B369" s="360" t="s">
        <v>2585</v>
      </c>
      <c r="C369" s="367"/>
      <c r="D369" s="350"/>
      <c r="E369" s="350"/>
    </row>
    <row r="370" spans="1:5">
      <c r="A370" s="369"/>
      <c r="B370" s="381"/>
      <c r="C370" s="367"/>
      <c r="D370" s="350"/>
      <c r="E370" s="350"/>
    </row>
    <row r="371" spans="1:5">
      <c r="A371" s="369" t="s">
        <v>2584</v>
      </c>
      <c r="B371" s="352" t="s">
        <v>2583</v>
      </c>
      <c r="C371" s="367">
        <v>2</v>
      </c>
      <c r="D371" s="350"/>
      <c r="E371" s="350">
        <f>+D371*C371</f>
        <v>0</v>
      </c>
    </row>
    <row r="372" spans="1:5">
      <c r="A372" s="369"/>
      <c r="B372" s="360" t="s">
        <v>2582</v>
      </c>
      <c r="C372" s="367"/>
      <c r="D372" s="350"/>
      <c r="E372" s="350"/>
    </row>
    <row r="373" spans="1:5" ht="25.5">
      <c r="A373" s="369"/>
      <c r="B373" s="360" t="s">
        <v>2581</v>
      </c>
      <c r="C373" s="367"/>
      <c r="D373" s="350"/>
      <c r="E373" s="350"/>
    </row>
    <row r="374" spans="1:5">
      <c r="A374" s="369"/>
      <c r="B374" s="360"/>
      <c r="C374" s="367"/>
      <c r="D374" s="350"/>
      <c r="E374" s="350"/>
    </row>
    <row r="375" spans="1:5">
      <c r="A375" s="369" t="s">
        <v>2580</v>
      </c>
      <c r="B375" s="360" t="s">
        <v>2579</v>
      </c>
      <c r="C375" s="367">
        <v>1</v>
      </c>
      <c r="D375" s="350"/>
      <c r="E375" s="350">
        <f>+D375*C375</f>
        <v>0</v>
      </c>
    </row>
    <row r="376" spans="1:5">
      <c r="A376" s="369"/>
      <c r="B376" s="360" t="s">
        <v>2578</v>
      </c>
      <c r="C376" s="367"/>
      <c r="D376" s="350"/>
      <c r="E376" s="350"/>
    </row>
    <row r="377" spans="1:5">
      <c r="A377" s="369"/>
      <c r="B377" s="360" t="s">
        <v>2285</v>
      </c>
      <c r="C377" s="367"/>
      <c r="D377" s="350"/>
      <c r="E377" s="350"/>
    </row>
    <row r="378" spans="1:5">
      <c r="A378" s="369"/>
      <c r="B378" s="360"/>
      <c r="C378" s="367"/>
      <c r="D378" s="350"/>
      <c r="E378" s="350"/>
    </row>
    <row r="379" spans="1:5">
      <c r="A379" s="369" t="s">
        <v>2353</v>
      </c>
      <c r="B379" s="360" t="s">
        <v>2352</v>
      </c>
      <c r="C379" s="367">
        <v>3</v>
      </c>
      <c r="D379" s="350"/>
      <c r="E379" s="350">
        <f>+D379*C379</f>
        <v>0</v>
      </c>
    </row>
    <row r="380" spans="1:5">
      <c r="A380" s="369"/>
      <c r="B380" s="360" t="s">
        <v>2351</v>
      </c>
      <c r="C380" s="367"/>
      <c r="D380" s="350"/>
      <c r="E380" s="350"/>
    </row>
    <row r="381" spans="1:5">
      <c r="A381" s="369"/>
      <c r="B381" s="360" t="s">
        <v>2285</v>
      </c>
      <c r="C381" s="367"/>
      <c r="D381" s="350"/>
      <c r="E381" s="350"/>
    </row>
    <row r="382" spans="1:5">
      <c r="A382" s="369"/>
      <c r="B382" s="360"/>
      <c r="C382" s="367"/>
      <c r="D382" s="350"/>
      <c r="E382" s="350"/>
    </row>
    <row r="383" spans="1:5" ht="25.5">
      <c r="A383" s="380" t="s">
        <v>2350</v>
      </c>
      <c r="B383" s="360" t="s">
        <v>2283</v>
      </c>
      <c r="C383" s="367"/>
      <c r="D383" s="350"/>
      <c r="E383" s="350"/>
    </row>
    <row r="384" spans="1:5">
      <c r="A384" s="369"/>
      <c r="B384" s="360" t="s">
        <v>2282</v>
      </c>
      <c r="C384" s="367"/>
      <c r="D384" s="350"/>
      <c r="E384" s="350"/>
    </row>
    <row r="385" spans="1:12">
      <c r="A385" s="369"/>
      <c r="B385" s="360" t="s">
        <v>2349</v>
      </c>
      <c r="C385" s="361">
        <v>25</v>
      </c>
      <c r="D385" s="350"/>
      <c r="E385" s="350">
        <f>+D385*C385</f>
        <v>0</v>
      </c>
    </row>
    <row r="386" spans="1:12">
      <c r="A386" s="369"/>
      <c r="B386" s="360"/>
      <c r="C386" s="361"/>
      <c r="D386" s="350"/>
      <c r="E386" s="350"/>
    </row>
    <row r="387" spans="1:12">
      <c r="A387" s="385"/>
      <c r="B387" s="379"/>
      <c r="C387" s="366"/>
      <c r="D387" s="346"/>
      <c r="E387" s="346"/>
    </row>
    <row r="388" spans="1:12">
      <c r="A388" s="369"/>
      <c r="B388" s="360"/>
      <c r="C388" s="367"/>
      <c r="D388" s="350"/>
      <c r="E388" s="350"/>
    </row>
    <row r="389" spans="1:12">
      <c r="A389" s="380" t="s">
        <v>2348</v>
      </c>
      <c r="B389" s="352" t="s">
        <v>2347</v>
      </c>
      <c r="C389" s="367"/>
      <c r="D389" s="350"/>
      <c r="E389" s="350"/>
    </row>
    <row r="390" spans="1:12">
      <c r="A390" s="369"/>
      <c r="B390" s="386" t="s">
        <v>2346</v>
      </c>
      <c r="C390" s="361">
        <v>1</v>
      </c>
      <c r="D390" s="350"/>
      <c r="E390" s="346">
        <f>+D390*C390</f>
        <v>0</v>
      </c>
    </row>
    <row r="391" spans="1:12" s="371" customFormat="1">
      <c r="A391" s="378"/>
      <c r="B391" s="377" t="s">
        <v>2345</v>
      </c>
      <c r="C391" s="376"/>
      <c r="D391" s="375"/>
      <c r="E391" s="375">
        <f>+SUM(E343:E390)</f>
        <v>0</v>
      </c>
      <c r="G391" s="374"/>
      <c r="H391" s="374"/>
      <c r="I391" s="373"/>
      <c r="L391" s="372"/>
    </row>
    <row r="392" spans="1:12">
      <c r="A392" s="369"/>
      <c r="B392" s="360"/>
      <c r="C392" s="367"/>
      <c r="D392" s="350"/>
      <c r="E392" s="350"/>
    </row>
    <row r="393" spans="1:12">
      <c r="A393" s="369"/>
      <c r="B393" s="360" t="s">
        <v>2279</v>
      </c>
      <c r="C393" s="370">
        <v>3</v>
      </c>
      <c r="D393" s="350"/>
      <c r="E393" s="350">
        <f>+D393*C393</f>
        <v>0</v>
      </c>
    </row>
    <row r="394" spans="1:12">
      <c r="A394" s="369"/>
      <c r="B394" s="368" t="s">
        <v>2344</v>
      </c>
      <c r="C394" s="367"/>
      <c r="D394" s="350"/>
      <c r="E394" s="350"/>
    </row>
    <row r="395" spans="1:12">
      <c r="A395" s="369"/>
      <c r="B395" s="368"/>
      <c r="C395" s="367"/>
      <c r="D395" s="350"/>
      <c r="E395" s="350"/>
    </row>
    <row r="396" spans="1:12">
      <c r="A396" s="369"/>
      <c r="B396" s="360" t="s">
        <v>2277</v>
      </c>
      <c r="C396" s="370">
        <v>11</v>
      </c>
      <c r="D396" s="350"/>
      <c r="E396" s="350">
        <f>+D396*C396</f>
        <v>0</v>
      </c>
    </row>
    <row r="397" spans="1:12">
      <c r="A397" s="369"/>
      <c r="B397" s="368" t="s">
        <v>2343</v>
      </c>
      <c r="C397" s="367" t="s">
        <v>1346</v>
      </c>
      <c r="D397" s="350"/>
      <c r="E397" s="350"/>
    </row>
    <row r="398" spans="1:12">
      <c r="A398" s="369"/>
      <c r="B398" s="381"/>
      <c r="C398" s="367"/>
      <c r="D398" s="350"/>
      <c r="E398" s="350"/>
    </row>
    <row r="399" spans="1:12">
      <c r="A399" s="369"/>
      <c r="B399" s="381"/>
      <c r="C399" s="367"/>
      <c r="D399" s="350"/>
      <c r="E399" s="350"/>
    </row>
    <row r="400" spans="1:12">
      <c r="A400" s="369"/>
      <c r="B400" s="381"/>
      <c r="C400" s="367"/>
      <c r="D400" s="350"/>
      <c r="E400" s="350"/>
    </row>
    <row r="401" spans="1:5">
      <c r="A401" s="369"/>
      <c r="B401" s="365" t="s">
        <v>2342</v>
      </c>
      <c r="C401" s="367"/>
      <c r="D401" s="350"/>
      <c r="E401" s="350"/>
    </row>
    <row r="402" spans="1:5">
      <c r="A402" s="369"/>
      <c r="B402" s="364" t="s">
        <v>2341</v>
      </c>
      <c r="C402" s="367"/>
      <c r="D402" s="350"/>
      <c r="E402" s="350"/>
    </row>
    <row r="403" spans="1:5">
      <c r="A403" s="369"/>
      <c r="B403" s="352"/>
      <c r="C403" s="367"/>
      <c r="D403" s="350"/>
      <c r="E403" s="350"/>
    </row>
    <row r="404" spans="1:5">
      <c r="A404" s="369" t="s">
        <v>2340</v>
      </c>
      <c r="B404" s="360" t="s">
        <v>2339</v>
      </c>
      <c r="C404" s="367">
        <v>1</v>
      </c>
      <c r="D404" s="350"/>
      <c r="E404" s="350">
        <f>+D404*C404</f>
        <v>0</v>
      </c>
    </row>
    <row r="405" spans="1:5">
      <c r="A405" s="369"/>
      <c r="B405" s="360" t="s">
        <v>2338</v>
      </c>
      <c r="C405" s="367"/>
      <c r="D405" s="350"/>
      <c r="E405" s="350"/>
    </row>
    <row r="406" spans="1:5">
      <c r="A406" s="369"/>
      <c r="B406" s="360" t="s">
        <v>2337</v>
      </c>
      <c r="C406" s="367"/>
      <c r="D406" s="350"/>
      <c r="E406" s="350"/>
    </row>
    <row r="407" spans="1:5" ht="16.5">
      <c r="A407" s="369"/>
      <c r="B407" s="360" t="s">
        <v>2336</v>
      </c>
      <c r="C407" s="367"/>
      <c r="D407" s="350"/>
      <c r="E407" s="350"/>
    </row>
    <row r="408" spans="1:5">
      <c r="A408" s="369"/>
      <c r="B408" s="360" t="s">
        <v>2335</v>
      </c>
      <c r="C408" s="367"/>
      <c r="D408" s="350"/>
      <c r="E408" s="350"/>
    </row>
    <row r="409" spans="1:5">
      <c r="A409" s="369"/>
      <c r="B409" s="381"/>
      <c r="C409" s="367"/>
      <c r="D409" s="350"/>
      <c r="E409" s="350"/>
    </row>
    <row r="410" spans="1:5">
      <c r="A410" s="369" t="s">
        <v>2334</v>
      </c>
      <c r="B410" s="360" t="s">
        <v>2333</v>
      </c>
      <c r="C410" s="367">
        <v>1</v>
      </c>
      <c r="D410" s="350"/>
      <c r="E410" s="350">
        <f>+D410*C410</f>
        <v>0</v>
      </c>
    </row>
    <row r="411" spans="1:5">
      <c r="A411" s="369"/>
      <c r="B411" s="360" t="s">
        <v>2332</v>
      </c>
      <c r="C411" s="367"/>
      <c r="D411" s="350"/>
      <c r="E411" s="350"/>
    </row>
    <row r="412" spans="1:5">
      <c r="A412" s="369"/>
      <c r="B412" s="360"/>
      <c r="C412" s="367"/>
      <c r="D412" s="350"/>
      <c r="E412" s="350"/>
    </row>
    <row r="413" spans="1:5">
      <c r="A413" s="369" t="s">
        <v>2331</v>
      </c>
      <c r="B413" s="360" t="s">
        <v>2330</v>
      </c>
      <c r="C413" s="367">
        <v>1</v>
      </c>
      <c r="D413" s="350"/>
      <c r="E413" s="350">
        <f>+D413*C413</f>
        <v>0</v>
      </c>
    </row>
    <row r="414" spans="1:5">
      <c r="A414" s="369"/>
      <c r="B414" s="360" t="s">
        <v>2329</v>
      </c>
      <c r="C414" s="367"/>
      <c r="D414" s="350"/>
      <c r="E414" s="350"/>
    </row>
    <row r="415" spans="1:5">
      <c r="A415" s="369"/>
      <c r="B415" s="360"/>
      <c r="C415" s="367"/>
      <c r="D415" s="350"/>
      <c r="E415" s="350"/>
    </row>
    <row r="416" spans="1:5">
      <c r="A416" s="369" t="s">
        <v>2328</v>
      </c>
      <c r="B416" s="360" t="s">
        <v>2327</v>
      </c>
      <c r="C416" s="367">
        <v>2</v>
      </c>
      <c r="D416" s="350"/>
      <c r="E416" s="350">
        <f>+D416*C416</f>
        <v>0</v>
      </c>
    </row>
    <row r="417" spans="1:12">
      <c r="A417" s="369"/>
      <c r="B417" s="360" t="s">
        <v>2326</v>
      </c>
      <c r="C417" s="367"/>
      <c r="D417" s="350"/>
      <c r="E417" s="350"/>
    </row>
    <row r="418" spans="1:12" ht="25.5">
      <c r="A418" s="369"/>
      <c r="B418" s="360" t="s">
        <v>2297</v>
      </c>
      <c r="C418" s="367"/>
      <c r="D418" s="350"/>
      <c r="E418" s="350"/>
    </row>
    <row r="419" spans="1:12">
      <c r="A419" s="369"/>
      <c r="B419" s="360"/>
      <c r="C419" s="367"/>
      <c r="D419" s="350"/>
      <c r="E419" s="350"/>
    </row>
    <row r="420" spans="1:12">
      <c r="A420" s="369" t="s">
        <v>2325</v>
      </c>
      <c r="B420" s="360" t="s">
        <v>2324</v>
      </c>
      <c r="C420" s="367">
        <v>1</v>
      </c>
      <c r="D420" s="350"/>
      <c r="E420" s="350">
        <f>+D420*C420</f>
        <v>0</v>
      </c>
    </row>
    <row r="421" spans="1:12">
      <c r="A421" s="369"/>
      <c r="B421" s="360" t="s">
        <v>2323</v>
      </c>
      <c r="C421" s="367"/>
      <c r="D421" s="350"/>
      <c r="E421" s="350"/>
    </row>
    <row r="422" spans="1:12">
      <c r="A422" s="369"/>
      <c r="B422" s="360" t="s">
        <v>2285</v>
      </c>
      <c r="C422" s="367"/>
      <c r="D422" s="350"/>
      <c r="E422" s="350"/>
    </row>
    <row r="423" spans="1:12">
      <c r="A423" s="369"/>
      <c r="B423" s="360"/>
      <c r="C423" s="367"/>
      <c r="D423" s="350"/>
      <c r="E423" s="350"/>
    </row>
    <row r="424" spans="1:12" ht="25.5">
      <c r="A424" s="380" t="s">
        <v>2322</v>
      </c>
      <c r="B424" s="360" t="s">
        <v>2283</v>
      </c>
      <c r="C424" s="367"/>
      <c r="D424" s="350"/>
      <c r="E424" s="350"/>
    </row>
    <row r="425" spans="1:12">
      <c r="A425" s="369"/>
      <c r="B425" s="360" t="s">
        <v>2282</v>
      </c>
      <c r="C425" s="367"/>
      <c r="D425" s="350"/>
      <c r="E425" s="350"/>
    </row>
    <row r="426" spans="1:12">
      <c r="A426" s="369"/>
      <c r="B426" s="379" t="s">
        <v>2321</v>
      </c>
      <c r="C426" s="361">
        <v>12</v>
      </c>
      <c r="D426" s="350"/>
      <c r="E426" s="346">
        <f>+D426*C426</f>
        <v>0</v>
      </c>
    </row>
    <row r="427" spans="1:12" s="371" customFormat="1">
      <c r="A427" s="378"/>
      <c r="B427" s="377" t="s">
        <v>2320</v>
      </c>
      <c r="C427" s="376"/>
      <c r="D427" s="375"/>
      <c r="E427" s="375">
        <f>+SUM(E404:E426)</f>
        <v>0</v>
      </c>
      <c r="G427" s="374"/>
      <c r="H427" s="374"/>
      <c r="I427" s="373"/>
      <c r="L427" s="372"/>
    </row>
    <row r="428" spans="1:12">
      <c r="A428" s="369"/>
      <c r="B428" s="360"/>
      <c r="C428" s="367"/>
      <c r="D428" s="350"/>
      <c r="E428" s="350"/>
    </row>
    <row r="429" spans="1:12">
      <c r="A429" s="369"/>
      <c r="B429" s="360" t="s">
        <v>2279</v>
      </c>
      <c r="C429" s="370">
        <v>1</v>
      </c>
      <c r="D429" s="350"/>
      <c r="E429" s="350">
        <f>+D429*C429</f>
        <v>0</v>
      </c>
    </row>
    <row r="430" spans="1:12">
      <c r="A430" s="369"/>
      <c r="B430" s="368" t="s">
        <v>2319</v>
      </c>
      <c r="C430" s="367"/>
      <c r="D430" s="350"/>
      <c r="E430" s="350"/>
    </row>
    <row r="431" spans="1:12">
      <c r="A431" s="369"/>
      <c r="B431" s="368"/>
      <c r="C431" s="367"/>
      <c r="D431" s="350"/>
      <c r="E431" s="350"/>
    </row>
    <row r="432" spans="1:12">
      <c r="A432" s="369"/>
      <c r="B432" s="360" t="s">
        <v>2277</v>
      </c>
      <c r="C432" s="370">
        <v>4</v>
      </c>
      <c r="D432" s="350"/>
      <c r="E432" s="350">
        <f>+D432*C432</f>
        <v>0</v>
      </c>
    </row>
    <row r="433" spans="1:5">
      <c r="A433" s="369"/>
      <c r="B433" s="368" t="s">
        <v>2318</v>
      </c>
      <c r="C433" s="367" t="s">
        <v>1346</v>
      </c>
      <c r="D433" s="350"/>
      <c r="E433" s="350"/>
    </row>
    <row r="434" spans="1:5">
      <c r="A434" s="369"/>
      <c r="B434" s="368"/>
      <c r="C434" s="367"/>
      <c r="D434" s="350"/>
      <c r="E434" s="350"/>
    </row>
    <row r="435" spans="1:5">
      <c r="A435" s="369"/>
      <c r="B435" s="368"/>
      <c r="C435" s="367"/>
      <c r="D435" s="350"/>
      <c r="E435" s="350"/>
    </row>
    <row r="436" spans="1:5">
      <c r="A436" s="369"/>
      <c r="B436" s="381"/>
      <c r="C436" s="367"/>
      <c r="D436" s="350"/>
      <c r="E436" s="350"/>
    </row>
    <row r="437" spans="1:5">
      <c r="A437" s="385"/>
      <c r="B437" s="384"/>
      <c r="C437" s="383"/>
      <c r="D437" s="346"/>
      <c r="E437" s="346"/>
    </row>
    <row r="438" spans="1:5">
      <c r="A438" s="369"/>
      <c r="B438" s="381"/>
      <c r="C438" s="367"/>
      <c r="D438" s="350"/>
      <c r="E438" s="350"/>
    </row>
    <row r="439" spans="1:5">
      <c r="A439" s="369"/>
      <c r="B439" s="365" t="s">
        <v>2317</v>
      </c>
      <c r="C439" s="367"/>
      <c r="D439" s="350"/>
      <c r="E439" s="350"/>
    </row>
    <row r="440" spans="1:5">
      <c r="A440" s="369"/>
      <c r="B440" s="364" t="s">
        <v>2316</v>
      </c>
      <c r="C440" s="367"/>
      <c r="D440" s="350"/>
      <c r="E440" s="350"/>
    </row>
    <row r="441" spans="1:5">
      <c r="A441" s="369"/>
      <c r="B441" s="381"/>
      <c r="C441" s="367"/>
      <c r="D441" s="350"/>
      <c r="E441" s="350"/>
    </row>
    <row r="442" spans="1:5">
      <c r="A442" s="369" t="s">
        <v>2315</v>
      </c>
      <c r="B442" s="360" t="s">
        <v>2314</v>
      </c>
      <c r="C442" s="367">
        <v>1</v>
      </c>
      <c r="D442" s="350"/>
      <c r="E442" s="350">
        <f>+D442*C442</f>
        <v>0</v>
      </c>
    </row>
    <row r="443" spans="1:5">
      <c r="A443" s="369"/>
      <c r="B443" s="360" t="s">
        <v>2313</v>
      </c>
      <c r="C443" s="367"/>
      <c r="D443" s="350"/>
      <c r="E443" s="350"/>
    </row>
    <row r="444" spans="1:5">
      <c r="A444" s="369"/>
      <c r="B444" s="360" t="s">
        <v>2312</v>
      </c>
      <c r="C444" s="367"/>
      <c r="D444" s="350"/>
      <c r="E444" s="350"/>
    </row>
    <row r="445" spans="1:5">
      <c r="A445" s="369"/>
      <c r="B445" s="382" t="s">
        <v>2311</v>
      </c>
      <c r="C445" s="367"/>
      <c r="D445" s="350"/>
      <c r="E445" s="350"/>
    </row>
    <row r="446" spans="1:5">
      <c r="A446" s="369"/>
      <c r="B446" s="382" t="s">
        <v>2310</v>
      </c>
      <c r="C446" s="367"/>
      <c r="D446" s="350"/>
      <c r="E446" s="350"/>
    </row>
    <row r="447" spans="1:5">
      <c r="A447" s="369"/>
      <c r="B447" s="382" t="s">
        <v>2309</v>
      </c>
      <c r="C447" s="367"/>
      <c r="D447" s="350"/>
      <c r="E447" s="350"/>
    </row>
    <row r="448" spans="1:5" ht="16.5">
      <c r="A448" s="369"/>
      <c r="B448" s="360" t="s">
        <v>2308</v>
      </c>
      <c r="C448" s="367"/>
      <c r="D448" s="350"/>
      <c r="E448" s="350"/>
    </row>
    <row r="449" spans="1:5">
      <c r="A449" s="369"/>
      <c r="B449" s="360" t="s">
        <v>2307</v>
      </c>
      <c r="C449" s="367"/>
      <c r="D449" s="350"/>
      <c r="E449" s="350"/>
    </row>
    <row r="450" spans="1:5">
      <c r="A450" s="369"/>
      <c r="B450" s="381"/>
      <c r="C450" s="367"/>
      <c r="D450" s="350"/>
      <c r="E450" s="350"/>
    </row>
    <row r="451" spans="1:5">
      <c r="A451" s="369" t="s">
        <v>2306</v>
      </c>
      <c r="B451" s="360" t="s">
        <v>2305</v>
      </c>
      <c r="C451" s="367">
        <v>1</v>
      </c>
      <c r="D451" s="350"/>
      <c r="E451" s="350">
        <f>+D451*C451</f>
        <v>0</v>
      </c>
    </row>
    <row r="452" spans="1:5">
      <c r="A452" s="369"/>
      <c r="B452" s="360" t="s">
        <v>2304</v>
      </c>
      <c r="C452" s="367"/>
      <c r="D452" s="350"/>
      <c r="E452" s="350"/>
    </row>
    <row r="453" spans="1:5">
      <c r="A453" s="369"/>
      <c r="B453" s="381"/>
      <c r="C453" s="367"/>
      <c r="D453" s="350"/>
      <c r="E453" s="350"/>
    </row>
    <row r="454" spans="1:5">
      <c r="A454" s="369" t="s">
        <v>2303</v>
      </c>
      <c r="B454" s="360" t="s">
        <v>2302</v>
      </c>
      <c r="C454" s="367">
        <v>1</v>
      </c>
      <c r="D454" s="350"/>
      <c r="E454" s="350">
        <f>+D454*C454</f>
        <v>0</v>
      </c>
    </row>
    <row r="455" spans="1:5">
      <c r="A455" s="369"/>
      <c r="B455" s="360" t="s">
        <v>2301</v>
      </c>
      <c r="C455" s="367"/>
      <c r="D455" s="350"/>
      <c r="E455" s="350"/>
    </row>
    <row r="456" spans="1:5">
      <c r="A456" s="369"/>
      <c r="B456" s="360"/>
      <c r="C456" s="367"/>
      <c r="D456" s="350"/>
      <c r="E456" s="350"/>
    </row>
    <row r="457" spans="1:5">
      <c r="A457" s="369" t="s">
        <v>2300</v>
      </c>
      <c r="B457" s="360" t="s">
        <v>2299</v>
      </c>
      <c r="C457" s="367">
        <v>2</v>
      </c>
      <c r="D457" s="350"/>
      <c r="E457" s="350">
        <f>+D457*C457</f>
        <v>0</v>
      </c>
    </row>
    <row r="458" spans="1:5">
      <c r="A458" s="369"/>
      <c r="B458" s="360" t="s">
        <v>2298</v>
      </c>
      <c r="C458" s="367"/>
      <c r="D458" s="350"/>
      <c r="E458" s="350"/>
    </row>
    <row r="459" spans="1:5" ht="25.5">
      <c r="A459" s="369"/>
      <c r="B459" s="360" t="s">
        <v>2297</v>
      </c>
      <c r="C459" s="367"/>
      <c r="D459" s="350"/>
      <c r="E459" s="350"/>
    </row>
    <row r="460" spans="1:5">
      <c r="A460" s="369"/>
      <c r="B460" s="360"/>
      <c r="C460" s="367"/>
      <c r="D460" s="350"/>
      <c r="E460" s="350"/>
    </row>
    <row r="461" spans="1:5">
      <c r="A461" s="369" t="s">
        <v>2296</v>
      </c>
      <c r="B461" s="360" t="s">
        <v>2295</v>
      </c>
      <c r="C461" s="367">
        <v>1</v>
      </c>
      <c r="D461" s="350"/>
      <c r="E461" s="350">
        <f>+D461*C461</f>
        <v>0</v>
      </c>
    </row>
    <row r="462" spans="1:5">
      <c r="A462" s="369"/>
      <c r="B462" s="360" t="s">
        <v>2294</v>
      </c>
      <c r="C462" s="367"/>
      <c r="D462" s="350"/>
      <c r="E462" s="350"/>
    </row>
    <row r="463" spans="1:5" ht="12.75" customHeight="1">
      <c r="A463" s="369"/>
      <c r="B463" s="360" t="s">
        <v>2293</v>
      </c>
      <c r="C463" s="367"/>
      <c r="D463" s="350"/>
      <c r="E463" s="350"/>
    </row>
    <row r="464" spans="1:5">
      <c r="A464" s="369"/>
      <c r="B464" s="360"/>
      <c r="C464" s="367"/>
      <c r="D464" s="350"/>
      <c r="E464" s="350"/>
    </row>
    <row r="465" spans="1:12">
      <c r="A465" s="369" t="s">
        <v>2292</v>
      </c>
      <c r="B465" s="360" t="s">
        <v>2291</v>
      </c>
      <c r="C465" s="367">
        <v>1</v>
      </c>
      <c r="D465" s="350"/>
      <c r="E465" s="350">
        <f>+D465*C465</f>
        <v>0</v>
      </c>
    </row>
    <row r="466" spans="1:12">
      <c r="A466" s="369"/>
      <c r="B466" s="360" t="s">
        <v>2290</v>
      </c>
      <c r="C466" s="367"/>
      <c r="D466" s="350"/>
      <c r="E466" s="350"/>
    </row>
    <row r="467" spans="1:12" ht="25.5">
      <c r="A467" s="369"/>
      <c r="B467" s="360" t="s">
        <v>2289</v>
      </c>
      <c r="C467" s="367"/>
      <c r="D467" s="350"/>
      <c r="E467" s="350"/>
    </row>
    <row r="468" spans="1:12">
      <c r="A468" s="369"/>
      <c r="B468" s="360"/>
      <c r="C468" s="367"/>
      <c r="D468" s="350"/>
      <c r="E468" s="350"/>
    </row>
    <row r="469" spans="1:12">
      <c r="A469" s="369" t="s">
        <v>2288</v>
      </c>
      <c r="B469" s="360" t="s">
        <v>2287</v>
      </c>
      <c r="C469" s="367">
        <v>1</v>
      </c>
      <c r="D469" s="350"/>
      <c r="E469" s="350">
        <f>+D469*C469</f>
        <v>0</v>
      </c>
    </row>
    <row r="470" spans="1:12">
      <c r="A470" s="369"/>
      <c r="B470" s="360" t="s">
        <v>2286</v>
      </c>
      <c r="C470" s="367"/>
      <c r="D470" s="350"/>
      <c r="E470" s="350"/>
    </row>
    <row r="471" spans="1:12">
      <c r="A471" s="369"/>
      <c r="B471" s="360" t="s">
        <v>2285</v>
      </c>
      <c r="C471" s="367"/>
      <c r="D471" s="350"/>
      <c r="E471" s="350"/>
    </row>
    <row r="472" spans="1:12">
      <c r="A472" s="369"/>
      <c r="B472" s="360"/>
      <c r="C472" s="367"/>
      <c r="D472" s="350"/>
      <c r="E472" s="350"/>
    </row>
    <row r="473" spans="1:12" ht="25.5">
      <c r="A473" s="380" t="s">
        <v>2284</v>
      </c>
      <c r="B473" s="360" t="s">
        <v>2283</v>
      </c>
      <c r="C473" s="367"/>
      <c r="D473" s="350"/>
      <c r="E473" s="350"/>
    </row>
    <row r="474" spans="1:12">
      <c r="A474" s="369"/>
      <c r="B474" s="360" t="s">
        <v>2282</v>
      </c>
      <c r="C474" s="367"/>
      <c r="D474" s="350"/>
      <c r="E474" s="350"/>
    </row>
    <row r="475" spans="1:12">
      <c r="A475" s="369"/>
      <c r="B475" s="379" t="s">
        <v>2281</v>
      </c>
      <c r="C475" s="361">
        <v>15</v>
      </c>
      <c r="D475" s="350"/>
      <c r="E475" s="346">
        <f>+D475*C475</f>
        <v>0</v>
      </c>
    </row>
    <row r="476" spans="1:12" s="371" customFormat="1">
      <c r="A476" s="378"/>
      <c r="B476" s="377" t="s">
        <v>2280</v>
      </c>
      <c r="C476" s="376"/>
      <c r="D476" s="375"/>
      <c r="E476" s="375">
        <f>+SUM(E442:E475)</f>
        <v>0</v>
      </c>
      <c r="G476" s="374"/>
      <c r="H476" s="374"/>
      <c r="I476" s="373"/>
      <c r="L476" s="372"/>
    </row>
    <row r="477" spans="1:12">
      <c r="A477" s="369"/>
      <c r="B477" s="360"/>
      <c r="C477" s="367"/>
      <c r="D477" s="350"/>
      <c r="E477" s="350"/>
    </row>
    <row r="478" spans="1:12">
      <c r="A478" s="369"/>
      <c r="B478" s="360" t="s">
        <v>2279</v>
      </c>
      <c r="C478" s="370">
        <v>2</v>
      </c>
      <c r="D478" s="350"/>
      <c r="E478" s="350">
        <f>+D478*C478</f>
        <v>0</v>
      </c>
    </row>
    <row r="479" spans="1:12">
      <c r="A479" s="369"/>
      <c r="B479" s="368" t="s">
        <v>2278</v>
      </c>
      <c r="C479" s="367"/>
      <c r="D479" s="350"/>
      <c r="E479" s="350"/>
    </row>
    <row r="480" spans="1:12">
      <c r="A480" s="369"/>
      <c r="B480" s="368"/>
      <c r="C480" s="367"/>
      <c r="D480" s="350"/>
      <c r="E480" s="350"/>
    </row>
    <row r="481" spans="1:5">
      <c r="A481" s="369"/>
      <c r="B481" s="360" t="s">
        <v>2277</v>
      </c>
      <c r="C481" s="370">
        <v>5</v>
      </c>
      <c r="D481" s="350"/>
      <c r="E481" s="350">
        <f>+D481*C481</f>
        <v>0</v>
      </c>
    </row>
    <row r="482" spans="1:5">
      <c r="A482" s="369"/>
      <c r="B482" s="368" t="s">
        <v>2276</v>
      </c>
      <c r="C482" s="367" t="s">
        <v>1346</v>
      </c>
      <c r="D482" s="350"/>
      <c r="E482" s="350"/>
    </row>
    <row r="483" spans="1:5">
      <c r="A483" s="369"/>
      <c r="B483" s="368"/>
      <c r="C483" s="367"/>
      <c r="D483" s="350"/>
      <c r="E483" s="350"/>
    </row>
    <row r="484" spans="1:5">
      <c r="A484" s="369"/>
      <c r="B484" s="368"/>
      <c r="C484" s="367"/>
      <c r="D484" s="350"/>
      <c r="E484" s="350"/>
    </row>
    <row r="485" spans="1:5">
      <c r="A485" s="369"/>
      <c r="B485" s="368"/>
      <c r="C485" s="367"/>
      <c r="D485" s="350"/>
      <c r="E485" s="350"/>
    </row>
    <row r="486" spans="1:5">
      <c r="A486" s="349"/>
      <c r="B486" s="357"/>
      <c r="C486" s="366"/>
      <c r="D486" s="346"/>
      <c r="E486" s="346"/>
    </row>
    <row r="487" spans="1:5">
      <c r="A487" s="353"/>
      <c r="B487" s="352"/>
      <c r="C487" s="361"/>
      <c r="D487" s="350"/>
      <c r="E487" s="350"/>
    </row>
    <row r="488" spans="1:5">
      <c r="A488" s="353"/>
      <c r="B488" s="365" t="s">
        <v>2275</v>
      </c>
      <c r="C488" s="361"/>
      <c r="D488" s="350"/>
      <c r="E488" s="350"/>
    </row>
    <row r="489" spans="1:5">
      <c r="A489" s="353"/>
      <c r="B489" s="364"/>
      <c r="C489" s="361"/>
      <c r="D489" s="350"/>
      <c r="E489" s="350"/>
    </row>
    <row r="490" spans="1:5">
      <c r="A490" s="353"/>
      <c r="B490" s="352" t="s">
        <v>2274</v>
      </c>
      <c r="C490" s="358">
        <v>900</v>
      </c>
      <c r="D490" s="350"/>
      <c r="E490" s="350">
        <f>+D490*C490</f>
        <v>0</v>
      </c>
    </row>
    <row r="491" spans="1:5">
      <c r="A491" s="353"/>
      <c r="B491" s="352"/>
      <c r="C491" s="358"/>
      <c r="D491" s="350"/>
      <c r="E491" s="350"/>
    </row>
    <row r="492" spans="1:5">
      <c r="A492" s="353"/>
      <c r="B492" s="352" t="s">
        <v>2273</v>
      </c>
      <c r="C492" s="358">
        <v>16</v>
      </c>
      <c r="D492" s="350"/>
      <c r="E492" s="350">
        <f>+D492*C492</f>
        <v>0</v>
      </c>
    </row>
    <row r="493" spans="1:5">
      <c r="A493" s="353"/>
      <c r="B493" s="352"/>
      <c r="C493" s="358"/>
      <c r="D493" s="350"/>
      <c r="E493" s="350"/>
    </row>
    <row r="494" spans="1:5">
      <c r="A494" s="353"/>
      <c r="B494" s="352" t="s">
        <v>2272</v>
      </c>
      <c r="C494" s="358">
        <v>24</v>
      </c>
      <c r="D494" s="350"/>
      <c r="E494" s="350">
        <f>+D494*C494</f>
        <v>0</v>
      </c>
    </row>
    <row r="495" spans="1:5">
      <c r="A495" s="353"/>
      <c r="B495" s="352"/>
      <c r="C495" s="358"/>
      <c r="D495" s="350"/>
      <c r="E495" s="350"/>
    </row>
    <row r="496" spans="1:5">
      <c r="A496" s="353"/>
      <c r="B496" s="352" t="s">
        <v>2271</v>
      </c>
      <c r="C496" s="358">
        <v>120</v>
      </c>
      <c r="D496" s="350"/>
      <c r="E496" s="350">
        <f>+D496*C496</f>
        <v>0</v>
      </c>
    </row>
    <row r="497" spans="1:5">
      <c r="A497" s="353"/>
      <c r="B497" s="352"/>
      <c r="C497" s="358"/>
      <c r="D497" s="350"/>
      <c r="E497" s="350"/>
    </row>
    <row r="498" spans="1:5">
      <c r="A498" s="353"/>
      <c r="B498" s="352" t="s">
        <v>2270</v>
      </c>
      <c r="C498" s="358">
        <v>10</v>
      </c>
      <c r="D498" s="350"/>
      <c r="E498" s="350">
        <f>+D498*C498</f>
        <v>0</v>
      </c>
    </row>
    <row r="499" spans="1:5">
      <c r="A499" s="353"/>
      <c r="B499" s="352"/>
      <c r="C499" s="362"/>
      <c r="D499" s="350"/>
      <c r="E499" s="350"/>
    </row>
    <row r="500" spans="1:5">
      <c r="A500" s="353"/>
      <c r="B500" s="352" t="s">
        <v>2269</v>
      </c>
      <c r="C500" s="363">
        <v>2600</v>
      </c>
      <c r="D500" s="350"/>
      <c r="E500" s="350">
        <f>+D500*C500</f>
        <v>0</v>
      </c>
    </row>
    <row r="501" spans="1:5">
      <c r="A501" s="353"/>
      <c r="B501" s="360"/>
      <c r="C501" s="362"/>
      <c r="D501" s="350"/>
      <c r="E501" s="350"/>
    </row>
    <row r="502" spans="1:5">
      <c r="A502" s="353"/>
      <c r="B502" s="352" t="s">
        <v>2268</v>
      </c>
      <c r="C502" s="358">
        <v>8</v>
      </c>
      <c r="D502" s="350"/>
      <c r="E502" s="350">
        <f>+D502*C502</f>
        <v>0</v>
      </c>
    </row>
    <row r="503" spans="1:5">
      <c r="A503" s="353"/>
      <c r="B503" s="352"/>
      <c r="C503" s="361"/>
      <c r="D503" s="350"/>
      <c r="E503" s="350"/>
    </row>
    <row r="504" spans="1:5">
      <c r="A504" s="353"/>
      <c r="B504" s="352"/>
      <c r="C504" s="361"/>
      <c r="D504" s="350"/>
      <c r="E504" s="350"/>
    </row>
    <row r="505" spans="1:5">
      <c r="A505" s="353"/>
      <c r="B505" s="360"/>
      <c r="C505" s="351"/>
      <c r="D505" s="350"/>
      <c r="E505" s="350"/>
    </row>
    <row r="506" spans="1:5">
      <c r="A506" s="353"/>
      <c r="B506" s="359" t="s">
        <v>2267</v>
      </c>
      <c r="C506" s="351"/>
      <c r="D506" s="350"/>
      <c r="E506" s="350"/>
    </row>
    <row r="507" spans="1:5">
      <c r="A507" s="353"/>
      <c r="B507" s="352"/>
      <c r="C507" s="351"/>
      <c r="D507" s="350"/>
      <c r="E507" s="350"/>
    </row>
    <row r="508" spans="1:5">
      <c r="A508" s="353"/>
      <c r="B508" s="352" t="s">
        <v>1370</v>
      </c>
      <c r="C508" s="351"/>
      <c r="D508" s="350"/>
      <c r="E508" s="350">
        <f>E476+E427+E391+E322+E285+E240+E184+E97</f>
        <v>0</v>
      </c>
    </row>
    <row r="509" spans="1:5">
      <c r="A509" s="353"/>
      <c r="B509" s="352" t="s">
        <v>1371</v>
      </c>
      <c r="C509" s="351"/>
      <c r="D509" s="350"/>
      <c r="E509" s="350">
        <f>+E490</f>
        <v>0</v>
      </c>
    </row>
    <row r="510" spans="1:5">
      <c r="A510" s="353"/>
      <c r="B510" s="352" t="s">
        <v>2266</v>
      </c>
      <c r="C510" s="351"/>
      <c r="D510" s="350"/>
      <c r="E510" s="350">
        <f>+E481+E478+E432+E429+E396+E393+E327+E324+E287+E243+E193+E189+E186+E106+E103+E99</f>
        <v>0</v>
      </c>
    </row>
    <row r="511" spans="1:5">
      <c r="A511" s="353"/>
      <c r="B511" s="352" t="s">
        <v>2265</v>
      </c>
      <c r="C511" s="351"/>
      <c r="D511" s="350"/>
      <c r="E511" s="350">
        <f>+E492</f>
        <v>0</v>
      </c>
    </row>
    <row r="512" spans="1:5">
      <c r="A512" s="353"/>
      <c r="B512" s="352" t="s">
        <v>2264</v>
      </c>
      <c r="C512" s="351"/>
      <c r="D512" s="350"/>
      <c r="E512" s="350">
        <f>+E494</f>
        <v>0</v>
      </c>
    </row>
    <row r="513" spans="1:7">
      <c r="A513" s="353"/>
      <c r="B513" s="352" t="s">
        <v>2263</v>
      </c>
      <c r="C513" s="351"/>
      <c r="D513" s="350"/>
      <c r="E513" s="350">
        <f>+E496</f>
        <v>0</v>
      </c>
    </row>
    <row r="514" spans="1:7">
      <c r="A514" s="353"/>
      <c r="B514" s="352" t="s">
        <v>2262</v>
      </c>
      <c r="C514" s="351"/>
      <c r="D514" s="350"/>
      <c r="E514" s="350">
        <f>+E498</f>
        <v>0</v>
      </c>
    </row>
    <row r="515" spans="1:7">
      <c r="A515" s="353"/>
      <c r="B515" s="352" t="s">
        <v>1981</v>
      </c>
      <c r="C515" s="358"/>
      <c r="D515" s="350"/>
      <c r="E515" s="350">
        <f>+E500</f>
        <v>0</v>
      </c>
    </row>
    <row r="516" spans="1:7">
      <c r="A516" s="353"/>
      <c r="B516" s="357" t="s">
        <v>2261</v>
      </c>
      <c r="C516" s="351"/>
      <c r="D516" s="350"/>
      <c r="E516" s="346">
        <f>+E502</f>
        <v>0</v>
      </c>
    </row>
    <row r="517" spans="1:7">
      <c r="A517" s="353"/>
      <c r="B517" s="356" t="s">
        <v>2260</v>
      </c>
      <c r="C517" s="351"/>
      <c r="D517" s="350"/>
      <c r="E517" s="355">
        <f>SUM(E508:E516)</f>
        <v>0</v>
      </c>
      <c r="G517" s="354"/>
    </row>
    <row r="518" spans="1:7">
      <c r="A518" s="353"/>
      <c r="B518" s="352"/>
      <c r="C518" s="351"/>
      <c r="D518" s="350"/>
      <c r="E518" s="350"/>
    </row>
    <row r="519" spans="1:7">
      <c r="A519" s="353"/>
      <c r="B519" s="352"/>
      <c r="C519" s="351"/>
      <c r="D519" s="350"/>
      <c r="E519" s="350"/>
    </row>
    <row r="520" spans="1:7">
      <c r="A520" s="353"/>
      <c r="B520" s="352"/>
      <c r="C520" s="351"/>
      <c r="D520" s="350"/>
      <c r="E520" s="350"/>
    </row>
    <row r="521" spans="1:7">
      <c r="A521" s="353"/>
      <c r="B521" s="352"/>
      <c r="C521" s="351"/>
      <c r="D521" s="350"/>
      <c r="E521" s="350"/>
    </row>
    <row r="522" spans="1:7">
      <c r="A522" s="353"/>
      <c r="B522" s="352"/>
      <c r="C522" s="351"/>
      <c r="D522" s="350"/>
      <c r="E522" s="350"/>
    </row>
    <row r="523" spans="1:7">
      <c r="A523" s="353"/>
      <c r="B523" s="352"/>
      <c r="C523" s="351"/>
      <c r="D523" s="350"/>
      <c r="E523" s="350"/>
    </row>
    <row r="524" spans="1:7">
      <c r="A524" s="353"/>
      <c r="B524" s="352"/>
      <c r="C524" s="351"/>
      <c r="D524" s="350"/>
      <c r="E524" s="350"/>
    </row>
    <row r="525" spans="1:7">
      <c r="A525" s="353"/>
      <c r="B525" s="352"/>
      <c r="C525" s="351"/>
      <c r="D525" s="350"/>
      <c r="E525" s="350"/>
    </row>
    <row r="526" spans="1:7">
      <c r="A526" s="353"/>
      <c r="B526" s="352"/>
      <c r="C526" s="351"/>
      <c r="D526" s="350"/>
      <c r="E526" s="350"/>
    </row>
    <row r="527" spans="1:7">
      <c r="A527" s="353"/>
      <c r="B527" s="352"/>
      <c r="C527" s="351"/>
      <c r="D527" s="350"/>
      <c r="E527" s="350"/>
    </row>
    <row r="528" spans="1:7">
      <c r="A528" s="353"/>
      <c r="B528" s="352"/>
      <c r="C528" s="351"/>
      <c r="D528" s="350"/>
      <c r="E528" s="350"/>
    </row>
    <row r="529" spans="1:5">
      <c r="A529" s="353"/>
      <c r="B529" s="352"/>
      <c r="C529" s="351"/>
      <c r="D529" s="350"/>
      <c r="E529" s="350"/>
    </row>
    <row r="530" spans="1:5">
      <c r="A530" s="353"/>
      <c r="B530" s="352"/>
      <c r="C530" s="351"/>
      <c r="D530" s="350"/>
      <c r="E530" s="350"/>
    </row>
    <row r="531" spans="1:5">
      <c r="A531" s="353"/>
      <c r="B531" s="352"/>
      <c r="C531" s="351"/>
      <c r="D531" s="350"/>
      <c r="E531" s="350"/>
    </row>
    <row r="532" spans="1:5">
      <c r="A532" s="353"/>
      <c r="B532" s="352"/>
      <c r="C532" s="351"/>
      <c r="D532" s="350"/>
      <c r="E532" s="350"/>
    </row>
    <row r="533" spans="1:5">
      <c r="A533" s="353"/>
      <c r="B533" s="352"/>
      <c r="C533" s="351"/>
      <c r="D533" s="350"/>
      <c r="E533" s="350"/>
    </row>
    <row r="534" spans="1:5">
      <c r="A534" s="353"/>
      <c r="B534" s="352"/>
      <c r="C534" s="351"/>
      <c r="D534" s="350"/>
      <c r="E534" s="350"/>
    </row>
    <row r="535" spans="1:5">
      <c r="A535" s="353"/>
      <c r="B535" s="352"/>
      <c r="C535" s="351"/>
      <c r="D535" s="350"/>
      <c r="E535" s="350"/>
    </row>
    <row r="536" spans="1:5">
      <c r="A536" s="353"/>
      <c r="B536" s="352"/>
      <c r="C536" s="351"/>
      <c r="D536" s="350"/>
      <c r="E536" s="350"/>
    </row>
    <row r="537" spans="1:5">
      <c r="A537" s="349"/>
      <c r="B537" s="348"/>
      <c r="C537" s="347"/>
      <c r="D537" s="346"/>
      <c r="E537" s="346"/>
    </row>
  </sheetData>
  <mergeCells count="3">
    <mergeCell ref="A2:A3"/>
    <mergeCell ref="B2:B3"/>
    <mergeCell ref="D2:E2"/>
  </mergeCells>
  <phoneticPr fontId="0" type="noConversion"/>
  <pageMargins left="0.59055118110236227" right="0.39370078740157483" top="0.59055118110236227" bottom="0.98425196850393704" header="0.51181102362204722" footer="0.51181102362204722"/>
  <pageSetup paperSize="9" orientation="portrait" verticalDpi="0" r:id="rId1"/>
  <headerFooter alignWithMargins="0">
    <oddFooter>&amp;C&amp;P+1/12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CZ231"/>
  <sheetViews>
    <sheetView showGridLines="0" showZeros="0" topLeftCell="A148" zoomScaleNormal="100" workbookViewId="0">
      <selection activeCell="D173" sqref="D173"/>
    </sheetView>
  </sheetViews>
  <sheetFormatPr defaultRowHeight="12.75"/>
  <cols>
    <col min="1" max="1" width="4.42578125" style="542" customWidth="1"/>
    <col min="2" max="2" width="11.5703125" style="542" customWidth="1"/>
    <col min="3" max="3" width="40.42578125" style="542" customWidth="1"/>
    <col min="4" max="4" width="5.5703125" style="542" customWidth="1"/>
    <col min="5" max="5" width="8.5703125" style="554" customWidth="1"/>
    <col min="6" max="6" width="9.85546875" style="542" customWidth="1"/>
    <col min="7" max="7" width="13.85546875" style="542" customWidth="1"/>
    <col min="8" max="11" width="9.140625" style="542"/>
    <col min="12" max="12" width="75.42578125" style="542" customWidth="1"/>
    <col min="13" max="16384" width="9.140625" style="542"/>
  </cols>
  <sheetData>
    <row r="1" spans="1:104" ht="15.75">
      <c r="A1" s="643" t="s">
        <v>561</v>
      </c>
      <c r="B1" s="643"/>
      <c r="C1" s="643"/>
      <c r="D1" s="643"/>
      <c r="E1" s="643"/>
      <c r="F1" s="643"/>
      <c r="G1" s="643"/>
    </row>
    <row r="2" spans="1:104" ht="13.5" thickBot="1">
      <c r="B2" s="543"/>
      <c r="C2" s="544"/>
      <c r="D2" s="544"/>
      <c r="E2" s="545"/>
      <c r="F2" s="544"/>
      <c r="G2" s="544"/>
    </row>
    <row r="3" spans="1:104" ht="13.5" thickTop="1">
      <c r="A3" s="644" t="s">
        <v>1347</v>
      </c>
      <c r="B3" s="645"/>
      <c r="C3" s="546" t="str">
        <f>CONCATENATE(cislostavby," ",nazevstavby)</f>
        <v>718/15  Zoo zahrada Praha  7, u Troj.zámku 120/3</v>
      </c>
      <c r="D3" s="547"/>
      <c r="E3" s="548" t="s">
        <v>1421</v>
      </c>
      <c r="F3" s="549" t="str">
        <f>[1]Rekapitulace!H1</f>
        <v>718/15</v>
      </c>
      <c r="G3" s="550"/>
    </row>
    <row r="4" spans="1:104" ht="13.5" thickBot="1">
      <c r="A4" s="646" t="s">
        <v>1417</v>
      </c>
      <c r="B4" s="647"/>
      <c r="C4" s="551" t="str">
        <f>CONCATENATE(cisloobjektu," ",nazevobjektu)</f>
        <v>1 Tech.zázemí, 5.etapa</v>
      </c>
      <c r="D4" s="552"/>
      <c r="E4" s="648" t="str">
        <f>[1]Rekapitulace!G2</f>
        <v>UT</v>
      </c>
      <c r="F4" s="649"/>
      <c r="G4" s="650"/>
    </row>
    <row r="5" spans="1:104" ht="13.5" thickTop="1">
      <c r="A5" s="553"/>
      <c r="B5" s="285"/>
      <c r="C5" s="285"/>
      <c r="G5" s="555"/>
    </row>
    <row r="6" spans="1:104">
      <c r="A6" s="556" t="s">
        <v>1422</v>
      </c>
      <c r="B6" s="557" t="s">
        <v>1423</v>
      </c>
      <c r="C6" s="557" t="s">
        <v>1424</v>
      </c>
      <c r="D6" s="557" t="s">
        <v>1425</v>
      </c>
      <c r="E6" s="558" t="s">
        <v>1426</v>
      </c>
      <c r="F6" s="557" t="s">
        <v>1427</v>
      </c>
      <c r="G6" s="559" t="s">
        <v>1428</v>
      </c>
    </row>
    <row r="7" spans="1:104">
      <c r="A7" s="560" t="s">
        <v>1433</v>
      </c>
      <c r="B7" s="561" t="s">
        <v>562</v>
      </c>
      <c r="C7" s="562" t="s">
        <v>563</v>
      </c>
      <c r="D7" s="563"/>
      <c r="E7" s="564"/>
      <c r="F7" s="564"/>
      <c r="G7" s="565"/>
      <c r="H7" s="566"/>
      <c r="I7" s="566"/>
      <c r="O7" s="567">
        <v>1</v>
      </c>
    </row>
    <row r="8" spans="1:104" ht="22.5">
      <c r="A8" s="568">
        <v>1</v>
      </c>
      <c r="B8" s="569" t="s">
        <v>564</v>
      </c>
      <c r="C8" s="570" t="s">
        <v>565</v>
      </c>
      <c r="D8" s="571" t="s">
        <v>1826</v>
      </c>
      <c r="E8" s="572">
        <v>48</v>
      </c>
      <c r="F8" s="572">
        <v>0</v>
      </c>
      <c r="G8" s="573">
        <f>E8*F8</f>
        <v>0</v>
      </c>
      <c r="O8" s="567">
        <v>2</v>
      </c>
      <c r="AA8" s="542">
        <v>10</v>
      </c>
      <c r="AB8" s="542">
        <v>1</v>
      </c>
      <c r="AC8" s="542">
        <v>8</v>
      </c>
      <c r="AZ8" s="542">
        <v>5</v>
      </c>
      <c r="BA8" s="542">
        <f>IF(AZ8=1,G8,0)</f>
        <v>0</v>
      </c>
      <c r="BB8" s="542">
        <f>IF(AZ8=2,G8,0)</f>
        <v>0</v>
      </c>
      <c r="BC8" s="542">
        <f>IF(AZ8=3,G8,0)</f>
        <v>0</v>
      </c>
      <c r="BD8" s="542">
        <f>IF(AZ8=4,G8,0)</f>
        <v>0</v>
      </c>
      <c r="BE8" s="542">
        <f>IF(AZ8=5,G8,0)</f>
        <v>0</v>
      </c>
      <c r="CZ8" s="542">
        <v>0</v>
      </c>
    </row>
    <row r="9" spans="1:104">
      <c r="A9" s="568">
        <v>2</v>
      </c>
      <c r="B9" s="569" t="s">
        <v>566</v>
      </c>
      <c r="C9" s="570" t="s">
        <v>567</v>
      </c>
      <c r="D9" s="571" t="s">
        <v>568</v>
      </c>
      <c r="E9" s="572">
        <v>24</v>
      </c>
      <c r="F9" s="572">
        <v>0</v>
      </c>
      <c r="G9" s="573">
        <f>E9*F9</f>
        <v>0</v>
      </c>
      <c r="O9" s="567">
        <v>2</v>
      </c>
      <c r="AA9" s="542">
        <v>10</v>
      </c>
      <c r="AB9" s="542">
        <v>1</v>
      </c>
      <c r="AC9" s="542">
        <v>8</v>
      </c>
      <c r="AZ9" s="542">
        <v>5</v>
      </c>
      <c r="BA9" s="542">
        <f>IF(AZ9=1,G9,0)</f>
        <v>0</v>
      </c>
      <c r="BB9" s="542">
        <f>IF(AZ9=2,G9,0)</f>
        <v>0</v>
      </c>
      <c r="BC9" s="542">
        <f>IF(AZ9=3,G9,0)</f>
        <v>0</v>
      </c>
      <c r="BD9" s="542">
        <f>IF(AZ9=4,G9,0)</f>
        <v>0</v>
      </c>
      <c r="BE9" s="542">
        <f>IF(AZ9=5,G9,0)</f>
        <v>0</v>
      </c>
      <c r="CZ9" s="542">
        <v>0</v>
      </c>
    </row>
    <row r="10" spans="1:104">
      <c r="A10" s="574"/>
      <c r="B10" s="575" t="s">
        <v>1436</v>
      </c>
      <c r="C10" s="576" t="str">
        <f>CONCATENATE(B7," ",C7)</f>
        <v>991 Hodinové zúčtovací sazby</v>
      </c>
      <c r="D10" s="574"/>
      <c r="E10" s="577"/>
      <c r="F10" s="577"/>
      <c r="G10" s="578">
        <f>SUM(G7:G9)</f>
        <v>0</v>
      </c>
      <c r="O10" s="567">
        <v>4</v>
      </c>
      <c r="BA10" s="579">
        <f>SUM(BA7:BA9)</f>
        <v>0</v>
      </c>
      <c r="BB10" s="579">
        <f>SUM(BB7:BB9)</f>
        <v>0</v>
      </c>
      <c r="BC10" s="579">
        <f>SUM(BC7:BC9)</f>
        <v>0</v>
      </c>
      <c r="BD10" s="579">
        <f>SUM(BD7:BD9)</f>
        <v>0</v>
      </c>
      <c r="BE10" s="579">
        <f>SUM(BE7:BE9)</f>
        <v>0</v>
      </c>
    </row>
    <row r="11" spans="1:104">
      <c r="A11" s="560"/>
      <c r="B11" s="561"/>
      <c r="C11" s="580" t="s">
        <v>569</v>
      </c>
      <c r="D11" s="581"/>
      <c r="E11" s="582"/>
      <c r="F11" s="564"/>
      <c r="G11" s="565"/>
      <c r="H11" s="566"/>
      <c r="I11" s="566"/>
      <c r="O11" s="567"/>
    </row>
    <row r="12" spans="1:104">
      <c r="A12" s="560"/>
      <c r="B12" s="561"/>
      <c r="C12" s="580" t="s">
        <v>570</v>
      </c>
      <c r="D12" s="581"/>
      <c r="E12" s="582"/>
      <c r="F12" s="564"/>
      <c r="G12" s="565"/>
      <c r="H12" s="566"/>
      <c r="I12" s="566"/>
      <c r="O12" s="567"/>
    </row>
    <row r="13" spans="1:104">
      <c r="A13" s="560"/>
      <c r="B13" s="561"/>
      <c r="C13" s="580" t="s">
        <v>571</v>
      </c>
      <c r="D13" s="581"/>
      <c r="E13" s="582"/>
      <c r="F13" s="564"/>
      <c r="G13" s="565"/>
      <c r="H13" s="566"/>
      <c r="I13" s="566"/>
      <c r="O13" s="567"/>
    </row>
    <row r="14" spans="1:104">
      <c r="A14" s="560" t="s">
        <v>1433</v>
      </c>
      <c r="B14" s="561" t="s">
        <v>848</v>
      </c>
      <c r="C14" s="562" t="s">
        <v>849</v>
      </c>
      <c r="D14" s="563"/>
      <c r="E14" s="564"/>
      <c r="F14" s="564"/>
      <c r="G14" s="565"/>
      <c r="H14" s="566"/>
      <c r="I14" s="566"/>
      <c r="O14" s="567">
        <v>1</v>
      </c>
    </row>
    <row r="15" spans="1:104" ht="22.5">
      <c r="A15" s="568">
        <v>3</v>
      </c>
      <c r="B15" s="569" t="s">
        <v>572</v>
      </c>
      <c r="C15" s="570" t="s">
        <v>573</v>
      </c>
      <c r="D15" s="571" t="s">
        <v>1522</v>
      </c>
      <c r="E15" s="572">
        <v>110</v>
      </c>
      <c r="F15" s="572">
        <v>0</v>
      </c>
      <c r="G15" s="573">
        <f t="shared" ref="G15:G30" si="0">E15*F15</f>
        <v>0</v>
      </c>
      <c r="O15" s="567">
        <v>2</v>
      </c>
      <c r="AA15" s="542">
        <v>1</v>
      </c>
      <c r="AB15" s="542">
        <v>7</v>
      </c>
      <c r="AC15" s="542">
        <v>7</v>
      </c>
      <c r="AZ15" s="542">
        <v>2</v>
      </c>
      <c r="BA15" s="542">
        <f t="shared" ref="BA15:BA30" si="1">IF(AZ15=1,G15,0)</f>
        <v>0</v>
      </c>
      <c r="BB15" s="542">
        <f t="shared" ref="BB15:BB30" si="2">IF(AZ15=2,G15,0)</f>
        <v>0</v>
      </c>
      <c r="BC15" s="542">
        <f t="shared" ref="BC15:BC30" si="3">IF(AZ15=3,G15,0)</f>
        <v>0</v>
      </c>
      <c r="BD15" s="542">
        <f t="shared" ref="BD15:BD30" si="4">IF(AZ15=4,G15,0)</f>
        <v>0</v>
      </c>
      <c r="BE15" s="542">
        <f t="shared" ref="BE15:BE30" si="5">IF(AZ15=5,G15,0)</f>
        <v>0</v>
      </c>
      <c r="CZ15" s="542">
        <v>6.4999999999999997E-4</v>
      </c>
    </row>
    <row r="16" spans="1:104" ht="22.5">
      <c r="A16" s="568">
        <v>4</v>
      </c>
      <c r="B16" s="569" t="s">
        <v>574</v>
      </c>
      <c r="C16" s="570" t="s">
        <v>575</v>
      </c>
      <c r="D16" s="571" t="s">
        <v>1522</v>
      </c>
      <c r="E16" s="572">
        <v>102</v>
      </c>
      <c r="F16" s="572">
        <v>0</v>
      </c>
      <c r="G16" s="573">
        <f t="shared" si="0"/>
        <v>0</v>
      </c>
      <c r="O16" s="567">
        <v>2</v>
      </c>
      <c r="AA16" s="542">
        <v>1</v>
      </c>
      <c r="AB16" s="542">
        <v>7</v>
      </c>
      <c r="AC16" s="542">
        <v>7</v>
      </c>
      <c r="AZ16" s="542">
        <v>2</v>
      </c>
      <c r="BA16" s="542">
        <f t="shared" si="1"/>
        <v>0</v>
      </c>
      <c r="BB16" s="542">
        <f t="shared" si="2"/>
        <v>0</v>
      </c>
      <c r="BC16" s="542">
        <f t="shared" si="3"/>
        <v>0</v>
      </c>
      <c r="BD16" s="542">
        <f t="shared" si="4"/>
        <v>0</v>
      </c>
      <c r="BE16" s="542">
        <f t="shared" si="5"/>
        <v>0</v>
      </c>
      <c r="CZ16" s="542">
        <v>6.4999999999999997E-4</v>
      </c>
    </row>
    <row r="17" spans="1:104" ht="22.5">
      <c r="A17" s="568">
        <v>5</v>
      </c>
      <c r="B17" s="569" t="s">
        <v>576</v>
      </c>
      <c r="C17" s="570" t="s">
        <v>577</v>
      </c>
      <c r="D17" s="571" t="s">
        <v>1522</v>
      </c>
      <c r="E17" s="572">
        <v>68</v>
      </c>
      <c r="F17" s="572">
        <v>0</v>
      </c>
      <c r="G17" s="573">
        <f t="shared" si="0"/>
        <v>0</v>
      </c>
      <c r="O17" s="567">
        <v>2</v>
      </c>
      <c r="AA17" s="542">
        <v>1</v>
      </c>
      <c r="AB17" s="542">
        <v>7</v>
      </c>
      <c r="AC17" s="542">
        <v>7</v>
      </c>
      <c r="AZ17" s="542">
        <v>2</v>
      </c>
      <c r="BA17" s="542">
        <f t="shared" si="1"/>
        <v>0</v>
      </c>
      <c r="BB17" s="542">
        <f t="shared" si="2"/>
        <v>0</v>
      </c>
      <c r="BC17" s="542">
        <f t="shared" si="3"/>
        <v>0</v>
      </c>
      <c r="BD17" s="542">
        <f t="shared" si="4"/>
        <v>0</v>
      </c>
      <c r="BE17" s="542">
        <f t="shared" si="5"/>
        <v>0</v>
      </c>
      <c r="CZ17" s="542">
        <v>6.4999999999999997E-4</v>
      </c>
    </row>
    <row r="18" spans="1:104" ht="22.5">
      <c r="A18" s="568">
        <v>6</v>
      </c>
      <c r="B18" s="569" t="s">
        <v>578</v>
      </c>
      <c r="C18" s="570" t="s">
        <v>579</v>
      </c>
      <c r="D18" s="571" t="s">
        <v>1522</v>
      </c>
      <c r="E18" s="572">
        <v>123</v>
      </c>
      <c r="F18" s="572">
        <v>0</v>
      </c>
      <c r="G18" s="573">
        <f t="shared" si="0"/>
        <v>0</v>
      </c>
      <c r="O18" s="567">
        <v>2</v>
      </c>
      <c r="AA18" s="542">
        <v>1</v>
      </c>
      <c r="AB18" s="542">
        <v>7</v>
      </c>
      <c r="AC18" s="542">
        <v>7</v>
      </c>
      <c r="AZ18" s="542">
        <v>2</v>
      </c>
      <c r="BA18" s="542">
        <f t="shared" si="1"/>
        <v>0</v>
      </c>
      <c r="BB18" s="542">
        <f t="shared" si="2"/>
        <v>0</v>
      </c>
      <c r="BC18" s="542">
        <f t="shared" si="3"/>
        <v>0</v>
      </c>
      <c r="BD18" s="542">
        <f t="shared" si="4"/>
        <v>0</v>
      </c>
      <c r="BE18" s="542">
        <f t="shared" si="5"/>
        <v>0</v>
      </c>
      <c r="CZ18" s="542">
        <v>6.4999999999999997E-4</v>
      </c>
    </row>
    <row r="19" spans="1:104" ht="22.5">
      <c r="A19" s="568">
        <v>7</v>
      </c>
      <c r="B19" s="569" t="s">
        <v>580</v>
      </c>
      <c r="C19" s="570" t="s">
        <v>581</v>
      </c>
      <c r="D19" s="571" t="s">
        <v>1522</v>
      </c>
      <c r="E19" s="572">
        <v>64</v>
      </c>
      <c r="F19" s="572">
        <v>0</v>
      </c>
      <c r="G19" s="573">
        <f t="shared" si="0"/>
        <v>0</v>
      </c>
      <c r="O19" s="567">
        <v>2</v>
      </c>
      <c r="AA19" s="542">
        <v>1</v>
      </c>
      <c r="AB19" s="542">
        <v>7</v>
      </c>
      <c r="AC19" s="542">
        <v>7</v>
      </c>
      <c r="AZ19" s="542">
        <v>2</v>
      </c>
      <c r="BA19" s="542">
        <f t="shared" si="1"/>
        <v>0</v>
      </c>
      <c r="BB19" s="542">
        <f t="shared" si="2"/>
        <v>0</v>
      </c>
      <c r="BC19" s="542">
        <f t="shared" si="3"/>
        <v>0</v>
      </c>
      <c r="BD19" s="542">
        <f t="shared" si="4"/>
        <v>0</v>
      </c>
      <c r="BE19" s="542">
        <f t="shared" si="5"/>
        <v>0</v>
      </c>
      <c r="CZ19" s="542">
        <v>6.4999999999999997E-4</v>
      </c>
    </row>
    <row r="20" spans="1:104" ht="22.5">
      <c r="A20" s="568">
        <v>8</v>
      </c>
      <c r="B20" s="569" t="s">
        <v>582</v>
      </c>
      <c r="C20" s="570" t="s">
        <v>583</v>
      </c>
      <c r="D20" s="571" t="s">
        <v>1522</v>
      </c>
      <c r="E20" s="572">
        <v>28</v>
      </c>
      <c r="F20" s="572">
        <v>0</v>
      </c>
      <c r="G20" s="573">
        <f t="shared" si="0"/>
        <v>0</v>
      </c>
      <c r="O20" s="567">
        <v>2</v>
      </c>
      <c r="AA20" s="542">
        <v>1</v>
      </c>
      <c r="AB20" s="542">
        <v>7</v>
      </c>
      <c r="AC20" s="542">
        <v>7</v>
      </c>
      <c r="AZ20" s="542">
        <v>2</v>
      </c>
      <c r="BA20" s="542">
        <f t="shared" si="1"/>
        <v>0</v>
      </c>
      <c r="BB20" s="542">
        <f t="shared" si="2"/>
        <v>0</v>
      </c>
      <c r="BC20" s="542">
        <f t="shared" si="3"/>
        <v>0</v>
      </c>
      <c r="BD20" s="542">
        <f t="shared" si="4"/>
        <v>0</v>
      </c>
      <c r="BE20" s="542">
        <f t="shared" si="5"/>
        <v>0</v>
      </c>
      <c r="CZ20" s="542">
        <v>6.4999999999999997E-4</v>
      </c>
    </row>
    <row r="21" spans="1:104" ht="22.5">
      <c r="A21" s="568">
        <v>9</v>
      </c>
      <c r="B21" s="569" t="s">
        <v>584</v>
      </c>
      <c r="C21" s="570" t="s">
        <v>585</v>
      </c>
      <c r="D21" s="571" t="s">
        <v>1522</v>
      </c>
      <c r="E21" s="572">
        <v>28</v>
      </c>
      <c r="F21" s="572">
        <v>0</v>
      </c>
      <c r="G21" s="573">
        <f t="shared" si="0"/>
        <v>0</v>
      </c>
      <c r="O21" s="567">
        <v>2</v>
      </c>
      <c r="AA21" s="542">
        <v>1</v>
      </c>
      <c r="AB21" s="542">
        <v>7</v>
      </c>
      <c r="AC21" s="542">
        <v>7</v>
      </c>
      <c r="AZ21" s="542">
        <v>2</v>
      </c>
      <c r="BA21" s="542">
        <f t="shared" si="1"/>
        <v>0</v>
      </c>
      <c r="BB21" s="542">
        <f t="shared" si="2"/>
        <v>0</v>
      </c>
      <c r="BC21" s="542">
        <f t="shared" si="3"/>
        <v>0</v>
      </c>
      <c r="BD21" s="542">
        <f t="shared" si="4"/>
        <v>0</v>
      </c>
      <c r="BE21" s="542">
        <f t="shared" si="5"/>
        <v>0</v>
      </c>
      <c r="CZ21" s="542">
        <v>6.4999999999999997E-4</v>
      </c>
    </row>
    <row r="22" spans="1:104">
      <c r="A22" s="568">
        <v>10</v>
      </c>
      <c r="B22" s="569" t="s">
        <v>586</v>
      </c>
      <c r="C22" s="570" t="s">
        <v>587</v>
      </c>
      <c r="D22" s="571" t="s">
        <v>1522</v>
      </c>
      <c r="E22" s="572">
        <v>523</v>
      </c>
      <c r="F22" s="572">
        <v>0</v>
      </c>
      <c r="G22" s="573">
        <f t="shared" si="0"/>
        <v>0</v>
      </c>
      <c r="O22" s="567">
        <v>2</v>
      </c>
      <c r="AA22" s="542">
        <v>1</v>
      </c>
      <c r="AB22" s="542">
        <v>7</v>
      </c>
      <c r="AC22" s="542">
        <v>7</v>
      </c>
      <c r="AZ22" s="542">
        <v>2</v>
      </c>
      <c r="BA22" s="542">
        <f t="shared" si="1"/>
        <v>0</v>
      </c>
      <c r="BB22" s="542">
        <f t="shared" si="2"/>
        <v>0</v>
      </c>
      <c r="BC22" s="542">
        <f t="shared" si="3"/>
        <v>0</v>
      </c>
      <c r="BD22" s="542">
        <f t="shared" si="4"/>
        <v>0</v>
      </c>
      <c r="BE22" s="542">
        <f t="shared" si="5"/>
        <v>0</v>
      </c>
      <c r="CZ22" s="542">
        <v>6.4999999999999997E-4</v>
      </c>
    </row>
    <row r="23" spans="1:104">
      <c r="A23" s="568">
        <v>11</v>
      </c>
      <c r="B23" s="569" t="s">
        <v>588</v>
      </c>
      <c r="C23" s="570" t="s">
        <v>589</v>
      </c>
      <c r="D23" s="571" t="s">
        <v>1522</v>
      </c>
      <c r="E23" s="572">
        <v>523</v>
      </c>
      <c r="F23" s="572">
        <v>0</v>
      </c>
      <c r="G23" s="573">
        <f t="shared" si="0"/>
        <v>0</v>
      </c>
      <c r="O23" s="567">
        <v>2</v>
      </c>
      <c r="AA23" s="542">
        <v>1</v>
      </c>
      <c r="AB23" s="542">
        <v>7</v>
      </c>
      <c r="AC23" s="542">
        <v>7</v>
      </c>
      <c r="AZ23" s="542">
        <v>2</v>
      </c>
      <c r="BA23" s="542">
        <f t="shared" si="1"/>
        <v>0</v>
      </c>
      <c r="BB23" s="542">
        <f t="shared" si="2"/>
        <v>0</v>
      </c>
      <c r="BC23" s="542">
        <f t="shared" si="3"/>
        <v>0</v>
      </c>
      <c r="BD23" s="542">
        <f t="shared" si="4"/>
        <v>0</v>
      </c>
      <c r="BE23" s="542">
        <f t="shared" si="5"/>
        <v>0</v>
      </c>
      <c r="CZ23" s="542">
        <v>0</v>
      </c>
    </row>
    <row r="24" spans="1:104" ht="22.5">
      <c r="A24" s="568">
        <v>12</v>
      </c>
      <c r="B24" s="569" t="s">
        <v>590</v>
      </c>
      <c r="C24" s="570" t="s">
        <v>591</v>
      </c>
      <c r="D24" s="571" t="s">
        <v>1522</v>
      </c>
      <c r="E24" s="572">
        <v>3</v>
      </c>
      <c r="F24" s="572">
        <v>0</v>
      </c>
      <c r="G24" s="573">
        <f t="shared" si="0"/>
        <v>0</v>
      </c>
      <c r="O24" s="567">
        <v>2</v>
      </c>
      <c r="AA24" s="542">
        <v>1</v>
      </c>
      <c r="AB24" s="542">
        <v>7</v>
      </c>
      <c r="AC24" s="542">
        <v>7</v>
      </c>
      <c r="AZ24" s="542">
        <v>2</v>
      </c>
      <c r="BA24" s="542">
        <f t="shared" si="1"/>
        <v>0</v>
      </c>
      <c r="BB24" s="542">
        <f t="shared" si="2"/>
        <v>0</v>
      </c>
      <c r="BC24" s="542">
        <f t="shared" si="3"/>
        <v>0</v>
      </c>
      <c r="BD24" s="542">
        <f t="shared" si="4"/>
        <v>0</v>
      </c>
      <c r="BE24" s="542">
        <f t="shared" si="5"/>
        <v>0</v>
      </c>
      <c r="CZ24" s="542">
        <v>1.4999999999999999E-2</v>
      </c>
    </row>
    <row r="25" spans="1:104" ht="22.5">
      <c r="A25" s="568">
        <v>13</v>
      </c>
      <c r="B25" s="569" t="s">
        <v>592</v>
      </c>
      <c r="C25" s="570" t="s">
        <v>593</v>
      </c>
      <c r="D25" s="571" t="s">
        <v>1522</v>
      </c>
      <c r="E25" s="572">
        <v>20</v>
      </c>
      <c r="F25" s="572">
        <v>0</v>
      </c>
      <c r="G25" s="573">
        <f t="shared" si="0"/>
        <v>0</v>
      </c>
      <c r="O25" s="567">
        <v>2</v>
      </c>
      <c r="AA25" s="542">
        <v>1</v>
      </c>
      <c r="AB25" s="542">
        <v>7</v>
      </c>
      <c r="AC25" s="542">
        <v>7</v>
      </c>
      <c r="AZ25" s="542">
        <v>2</v>
      </c>
      <c r="BA25" s="542">
        <f t="shared" si="1"/>
        <v>0</v>
      </c>
      <c r="BB25" s="542">
        <f t="shared" si="2"/>
        <v>0</v>
      </c>
      <c r="BC25" s="542">
        <f t="shared" si="3"/>
        <v>0</v>
      </c>
      <c r="BD25" s="542">
        <f t="shared" si="4"/>
        <v>0</v>
      </c>
      <c r="BE25" s="542">
        <f t="shared" si="5"/>
        <v>0</v>
      </c>
      <c r="CZ25" s="542">
        <v>0.03</v>
      </c>
    </row>
    <row r="26" spans="1:104" ht="22.5">
      <c r="A26" s="568">
        <v>14</v>
      </c>
      <c r="B26" s="569" t="s">
        <v>594</v>
      </c>
      <c r="C26" s="570" t="s">
        <v>595</v>
      </c>
      <c r="D26" s="571" t="s">
        <v>1522</v>
      </c>
      <c r="E26" s="572">
        <v>10</v>
      </c>
      <c r="F26" s="572">
        <v>0</v>
      </c>
      <c r="G26" s="573">
        <f t="shared" si="0"/>
        <v>0</v>
      </c>
      <c r="O26" s="567">
        <v>2</v>
      </c>
      <c r="AA26" s="542">
        <v>1</v>
      </c>
      <c r="AB26" s="542">
        <v>7</v>
      </c>
      <c r="AC26" s="542">
        <v>7</v>
      </c>
      <c r="AZ26" s="542">
        <v>2</v>
      </c>
      <c r="BA26" s="542">
        <f t="shared" si="1"/>
        <v>0</v>
      </c>
      <c r="BB26" s="542">
        <f t="shared" si="2"/>
        <v>0</v>
      </c>
      <c r="BC26" s="542">
        <f t="shared" si="3"/>
        <v>0</v>
      </c>
      <c r="BD26" s="542">
        <f t="shared" si="4"/>
        <v>0</v>
      </c>
      <c r="BE26" s="542">
        <f t="shared" si="5"/>
        <v>0</v>
      </c>
      <c r="CZ26" s="542">
        <v>4.0000000000000001E-3</v>
      </c>
    </row>
    <row r="27" spans="1:104" ht="22.5">
      <c r="A27" s="568">
        <v>15</v>
      </c>
      <c r="B27" s="569" t="s">
        <v>596</v>
      </c>
      <c r="C27" s="570" t="s">
        <v>597</v>
      </c>
      <c r="D27" s="571" t="s">
        <v>1522</v>
      </c>
      <c r="E27" s="572">
        <v>16</v>
      </c>
      <c r="F27" s="572">
        <v>0</v>
      </c>
      <c r="G27" s="573">
        <f t="shared" si="0"/>
        <v>0</v>
      </c>
      <c r="O27" s="567">
        <v>2</v>
      </c>
      <c r="AA27" s="542">
        <v>1</v>
      </c>
      <c r="AB27" s="542">
        <v>7</v>
      </c>
      <c r="AC27" s="542">
        <v>7</v>
      </c>
      <c r="AZ27" s="542">
        <v>2</v>
      </c>
      <c r="BA27" s="542">
        <f t="shared" si="1"/>
        <v>0</v>
      </c>
      <c r="BB27" s="542">
        <f t="shared" si="2"/>
        <v>0</v>
      </c>
      <c r="BC27" s="542">
        <f t="shared" si="3"/>
        <v>0</v>
      </c>
      <c r="BD27" s="542">
        <f t="shared" si="4"/>
        <v>0</v>
      </c>
      <c r="BE27" s="542">
        <f t="shared" si="5"/>
        <v>0</v>
      </c>
      <c r="CZ27" s="542">
        <v>1.4999999999999999E-2</v>
      </c>
    </row>
    <row r="28" spans="1:104" ht="22.5">
      <c r="A28" s="568">
        <v>16</v>
      </c>
      <c r="B28" s="569" t="s">
        <v>598</v>
      </c>
      <c r="C28" s="570" t="s">
        <v>599</v>
      </c>
      <c r="D28" s="571" t="s">
        <v>1522</v>
      </c>
      <c r="E28" s="572">
        <v>4</v>
      </c>
      <c r="F28" s="572">
        <v>0</v>
      </c>
      <c r="G28" s="573">
        <f t="shared" si="0"/>
        <v>0</v>
      </c>
      <c r="O28" s="567">
        <v>2</v>
      </c>
      <c r="AA28" s="542">
        <v>1</v>
      </c>
      <c r="AB28" s="542">
        <v>7</v>
      </c>
      <c r="AC28" s="542">
        <v>7</v>
      </c>
      <c r="AZ28" s="542">
        <v>2</v>
      </c>
      <c r="BA28" s="542">
        <f t="shared" si="1"/>
        <v>0</v>
      </c>
      <c r="BB28" s="542">
        <f t="shared" si="2"/>
        <v>0</v>
      </c>
      <c r="BC28" s="542">
        <f t="shared" si="3"/>
        <v>0</v>
      </c>
      <c r="BD28" s="542">
        <f t="shared" si="4"/>
        <v>0</v>
      </c>
      <c r="BE28" s="542">
        <f t="shared" si="5"/>
        <v>0</v>
      </c>
      <c r="CZ28" s="542">
        <v>0.03</v>
      </c>
    </row>
    <row r="29" spans="1:104">
      <c r="A29" s="568">
        <v>17</v>
      </c>
      <c r="B29" s="569" t="s">
        <v>600</v>
      </c>
      <c r="C29" s="570" t="s">
        <v>601</v>
      </c>
      <c r="D29" s="571" t="s">
        <v>1522</v>
      </c>
      <c r="E29" s="572">
        <v>53</v>
      </c>
      <c r="F29" s="572">
        <v>0</v>
      </c>
      <c r="G29" s="573">
        <f t="shared" si="0"/>
        <v>0</v>
      </c>
      <c r="O29" s="567">
        <v>2</v>
      </c>
      <c r="AA29" s="542">
        <v>1</v>
      </c>
      <c r="AB29" s="542">
        <v>7</v>
      </c>
      <c r="AC29" s="542">
        <v>7</v>
      </c>
      <c r="AZ29" s="542">
        <v>2</v>
      </c>
      <c r="BA29" s="542">
        <f t="shared" si="1"/>
        <v>0</v>
      </c>
      <c r="BB29" s="542">
        <f t="shared" si="2"/>
        <v>0</v>
      </c>
      <c r="BC29" s="542">
        <f t="shared" si="3"/>
        <v>0</v>
      </c>
      <c r="BD29" s="542">
        <f t="shared" si="4"/>
        <v>0</v>
      </c>
      <c r="BE29" s="542">
        <f t="shared" si="5"/>
        <v>0</v>
      </c>
      <c r="CZ29" s="542">
        <v>4.0000000000000001E-3</v>
      </c>
    </row>
    <row r="30" spans="1:104">
      <c r="A30" s="568">
        <v>18</v>
      </c>
      <c r="B30" s="569" t="s">
        <v>602</v>
      </c>
      <c r="C30" s="570" t="s">
        <v>603</v>
      </c>
      <c r="D30" s="571" t="s">
        <v>1357</v>
      </c>
      <c r="E30" s="572">
        <v>1.77</v>
      </c>
      <c r="F30" s="572">
        <v>0</v>
      </c>
      <c r="G30" s="573">
        <f t="shared" si="0"/>
        <v>0</v>
      </c>
      <c r="O30" s="567">
        <v>2</v>
      </c>
      <c r="AA30" s="542">
        <v>1</v>
      </c>
      <c r="AB30" s="542">
        <v>7</v>
      </c>
      <c r="AC30" s="542">
        <v>7</v>
      </c>
      <c r="AZ30" s="542">
        <v>2</v>
      </c>
      <c r="BA30" s="542">
        <f t="shared" si="1"/>
        <v>0</v>
      </c>
      <c r="BB30" s="542">
        <f t="shared" si="2"/>
        <v>0</v>
      </c>
      <c r="BC30" s="542">
        <f t="shared" si="3"/>
        <v>0</v>
      </c>
      <c r="BD30" s="542">
        <f t="shared" si="4"/>
        <v>0</v>
      </c>
      <c r="BE30" s="542">
        <f t="shared" si="5"/>
        <v>0</v>
      </c>
      <c r="CZ30" s="542">
        <v>1.4681E-3</v>
      </c>
    </row>
    <row r="31" spans="1:104">
      <c r="A31" s="574"/>
      <c r="B31" s="575" t="s">
        <v>1436</v>
      </c>
      <c r="C31" s="576" t="str">
        <f>CONCATENATE(B14," ",C14)</f>
        <v>713 Izolace tepelné</v>
      </c>
      <c r="D31" s="574"/>
      <c r="E31" s="577"/>
      <c r="F31" s="577"/>
      <c r="G31" s="578">
        <f>SUM(G14:G30)</f>
        <v>0</v>
      </c>
      <c r="O31" s="567">
        <v>4</v>
      </c>
      <c r="BA31" s="579">
        <f>SUM(BA14:BA30)</f>
        <v>0</v>
      </c>
      <c r="BB31" s="579">
        <f>SUM(BB14:BB30)</f>
        <v>0</v>
      </c>
      <c r="BC31" s="579">
        <f>SUM(BC14:BC30)</f>
        <v>0</v>
      </c>
      <c r="BD31" s="579">
        <f>SUM(BD14:BD30)</f>
        <v>0</v>
      </c>
      <c r="BE31" s="579">
        <f>SUM(BE14:BE30)</f>
        <v>0</v>
      </c>
    </row>
    <row r="32" spans="1:104">
      <c r="A32" s="560"/>
      <c r="B32" s="561"/>
      <c r="C32" s="580" t="s">
        <v>569</v>
      </c>
      <c r="D32" s="563"/>
      <c r="E32" s="564"/>
      <c r="F32" s="564"/>
      <c r="G32" s="565"/>
      <c r="H32" s="566"/>
      <c r="I32" s="566"/>
      <c r="O32" s="567"/>
    </row>
    <row r="33" spans="1:104">
      <c r="A33" s="560"/>
      <c r="B33" s="561"/>
      <c r="C33" s="580" t="s">
        <v>570</v>
      </c>
      <c r="D33" s="563"/>
      <c r="E33" s="564"/>
      <c r="F33" s="564"/>
      <c r="G33" s="565"/>
      <c r="H33" s="566"/>
      <c r="I33" s="566"/>
      <c r="O33" s="567"/>
    </row>
    <row r="34" spans="1:104">
      <c r="A34" s="560"/>
      <c r="B34" s="561"/>
      <c r="C34" s="580" t="s">
        <v>571</v>
      </c>
      <c r="D34" s="563"/>
      <c r="E34" s="564"/>
      <c r="F34" s="564"/>
      <c r="G34" s="565"/>
      <c r="H34" s="566"/>
      <c r="I34" s="566"/>
      <c r="O34" s="567"/>
    </row>
    <row r="35" spans="1:104">
      <c r="A35" s="560" t="s">
        <v>1433</v>
      </c>
      <c r="B35" s="561" t="s">
        <v>604</v>
      </c>
      <c r="C35" s="562" t="s">
        <v>605</v>
      </c>
      <c r="D35" s="563"/>
      <c r="E35" s="564"/>
      <c r="F35" s="564"/>
      <c r="G35" s="565"/>
      <c r="H35" s="566"/>
      <c r="I35" s="566"/>
      <c r="O35" s="567">
        <v>1</v>
      </c>
    </row>
    <row r="36" spans="1:104">
      <c r="A36" s="568">
        <v>19</v>
      </c>
      <c r="B36" s="569" t="s">
        <v>606</v>
      </c>
      <c r="C36" s="570" t="s">
        <v>607</v>
      </c>
      <c r="D36" s="571" t="s">
        <v>1496</v>
      </c>
      <c r="E36" s="572">
        <v>1</v>
      </c>
      <c r="F36" s="572">
        <v>0</v>
      </c>
      <c r="G36" s="573">
        <f t="shared" ref="G36:G47" si="6">E36*F36</f>
        <v>0</v>
      </c>
      <c r="O36" s="567">
        <v>2</v>
      </c>
      <c r="AA36" s="542">
        <v>1</v>
      </c>
      <c r="AB36" s="542">
        <v>7</v>
      </c>
      <c r="AC36" s="542">
        <v>7</v>
      </c>
      <c r="AZ36" s="542">
        <v>2</v>
      </c>
      <c r="BA36" s="542">
        <f t="shared" ref="BA36:BA47" si="7">IF(AZ36=1,G36,0)</f>
        <v>0</v>
      </c>
      <c r="BB36" s="542">
        <f t="shared" ref="BB36:BB47" si="8">IF(AZ36=2,G36,0)</f>
        <v>0</v>
      </c>
      <c r="BC36" s="542">
        <f t="shared" ref="BC36:BC47" si="9">IF(AZ36=3,G36,0)</f>
        <v>0</v>
      </c>
      <c r="BD36" s="542">
        <f t="shared" ref="BD36:BD47" si="10">IF(AZ36=4,G36,0)</f>
        <v>0</v>
      </c>
      <c r="BE36" s="542">
        <f t="shared" ref="BE36:BE47" si="11">IF(AZ36=5,G36,0)</f>
        <v>0</v>
      </c>
      <c r="CZ36" s="542">
        <v>8.0000000000000007E-5</v>
      </c>
    </row>
    <row r="37" spans="1:104">
      <c r="A37" s="568">
        <v>20</v>
      </c>
      <c r="B37" s="569" t="s">
        <v>608</v>
      </c>
      <c r="C37" s="570" t="s">
        <v>609</v>
      </c>
      <c r="D37" s="571" t="s">
        <v>147</v>
      </c>
      <c r="E37" s="572">
        <v>1</v>
      </c>
      <c r="F37" s="572">
        <v>0</v>
      </c>
      <c r="G37" s="573">
        <f t="shared" si="6"/>
        <v>0</v>
      </c>
      <c r="O37" s="567">
        <v>2</v>
      </c>
      <c r="AA37" s="542">
        <v>1</v>
      </c>
      <c r="AB37" s="542">
        <v>7</v>
      </c>
      <c r="AC37" s="542">
        <v>7</v>
      </c>
      <c r="AZ37" s="542">
        <v>2</v>
      </c>
      <c r="BA37" s="542">
        <f t="shared" si="7"/>
        <v>0</v>
      </c>
      <c r="BB37" s="542">
        <f t="shared" si="8"/>
        <v>0</v>
      </c>
      <c r="BC37" s="542">
        <f t="shared" si="9"/>
        <v>0</v>
      </c>
      <c r="BD37" s="542">
        <f t="shared" si="10"/>
        <v>0</v>
      </c>
      <c r="BE37" s="542">
        <f t="shared" si="11"/>
        <v>0</v>
      </c>
      <c r="CZ37" s="542">
        <v>2.9E-4</v>
      </c>
    </row>
    <row r="38" spans="1:104" ht="22.5">
      <c r="A38" s="568">
        <v>21</v>
      </c>
      <c r="B38" s="569" t="s">
        <v>610</v>
      </c>
      <c r="C38" s="570" t="s">
        <v>611</v>
      </c>
      <c r="D38" s="571" t="s">
        <v>1496</v>
      </c>
      <c r="E38" s="572">
        <v>1</v>
      </c>
      <c r="F38" s="572">
        <v>0</v>
      </c>
      <c r="G38" s="573">
        <f t="shared" si="6"/>
        <v>0</v>
      </c>
      <c r="O38" s="567">
        <v>2</v>
      </c>
      <c r="AA38" s="542">
        <v>1</v>
      </c>
      <c r="AB38" s="542">
        <v>7</v>
      </c>
      <c r="AC38" s="542">
        <v>7</v>
      </c>
      <c r="AZ38" s="542">
        <v>2</v>
      </c>
      <c r="BA38" s="542">
        <f t="shared" si="7"/>
        <v>0</v>
      </c>
      <c r="BB38" s="542">
        <f t="shared" si="8"/>
        <v>0</v>
      </c>
      <c r="BC38" s="542">
        <f t="shared" si="9"/>
        <v>0</v>
      </c>
      <c r="BD38" s="542">
        <f t="shared" si="10"/>
        <v>0</v>
      </c>
      <c r="BE38" s="542">
        <f t="shared" si="11"/>
        <v>0</v>
      </c>
      <c r="CZ38" s="542">
        <v>8.0000000000000007E-5</v>
      </c>
    </row>
    <row r="39" spans="1:104">
      <c r="A39" s="568">
        <v>22</v>
      </c>
      <c r="B39" s="569" t="s">
        <v>612</v>
      </c>
      <c r="C39" s="570" t="s">
        <v>613</v>
      </c>
      <c r="D39" s="571" t="s">
        <v>1496</v>
      </c>
      <c r="E39" s="572">
        <v>1</v>
      </c>
      <c r="F39" s="572">
        <v>0</v>
      </c>
      <c r="G39" s="573">
        <f t="shared" si="6"/>
        <v>0</v>
      </c>
      <c r="O39" s="567">
        <v>2</v>
      </c>
      <c r="AA39" s="542">
        <v>1</v>
      </c>
      <c r="AB39" s="542">
        <v>7</v>
      </c>
      <c r="AC39" s="542">
        <v>7</v>
      </c>
      <c r="AZ39" s="542">
        <v>2</v>
      </c>
      <c r="BA39" s="542">
        <f t="shared" si="7"/>
        <v>0</v>
      </c>
      <c r="BB39" s="542">
        <f t="shared" si="8"/>
        <v>0</v>
      </c>
      <c r="BC39" s="542">
        <f t="shared" si="9"/>
        <v>0</v>
      </c>
      <c r="BD39" s="542">
        <f t="shared" si="10"/>
        <v>0</v>
      </c>
      <c r="BE39" s="542">
        <f t="shared" si="11"/>
        <v>0</v>
      </c>
      <c r="CZ39" s="542">
        <v>8.0000000000000007E-5</v>
      </c>
    </row>
    <row r="40" spans="1:104">
      <c r="A40" s="568">
        <v>23</v>
      </c>
      <c r="B40" s="569" t="s">
        <v>614</v>
      </c>
      <c r="C40" s="570" t="s">
        <v>615</v>
      </c>
      <c r="D40" s="571" t="s">
        <v>1496</v>
      </c>
      <c r="E40" s="572">
        <v>1</v>
      </c>
      <c r="F40" s="572">
        <v>0</v>
      </c>
      <c r="G40" s="573">
        <f t="shared" si="6"/>
        <v>0</v>
      </c>
      <c r="O40" s="567">
        <v>2</v>
      </c>
      <c r="AA40" s="542">
        <v>1</v>
      </c>
      <c r="AB40" s="542">
        <v>7</v>
      </c>
      <c r="AC40" s="542">
        <v>7</v>
      </c>
      <c r="AZ40" s="542">
        <v>2</v>
      </c>
      <c r="BA40" s="542">
        <f t="shared" si="7"/>
        <v>0</v>
      </c>
      <c r="BB40" s="542">
        <f t="shared" si="8"/>
        <v>0</v>
      </c>
      <c r="BC40" s="542">
        <f t="shared" si="9"/>
        <v>0</v>
      </c>
      <c r="BD40" s="542">
        <f t="shared" si="10"/>
        <v>0</v>
      </c>
      <c r="BE40" s="542">
        <f t="shared" si="11"/>
        <v>0</v>
      </c>
      <c r="CZ40" s="542">
        <v>8.0000000000000007E-5</v>
      </c>
    </row>
    <row r="41" spans="1:104">
      <c r="A41" s="568">
        <v>24</v>
      </c>
      <c r="B41" s="569" t="s">
        <v>616</v>
      </c>
      <c r="C41" s="570" t="s">
        <v>617</v>
      </c>
      <c r="D41" s="571" t="s">
        <v>1496</v>
      </c>
      <c r="E41" s="572">
        <v>1</v>
      </c>
      <c r="F41" s="572">
        <v>0</v>
      </c>
      <c r="G41" s="573">
        <f t="shared" si="6"/>
        <v>0</v>
      </c>
      <c r="O41" s="567">
        <v>2</v>
      </c>
      <c r="AA41" s="542">
        <v>1</v>
      </c>
      <c r="AB41" s="542">
        <v>7</v>
      </c>
      <c r="AC41" s="542">
        <v>7</v>
      </c>
      <c r="AZ41" s="542">
        <v>2</v>
      </c>
      <c r="BA41" s="542">
        <f t="shared" si="7"/>
        <v>0</v>
      </c>
      <c r="BB41" s="542">
        <f t="shared" si="8"/>
        <v>0</v>
      </c>
      <c r="BC41" s="542">
        <f t="shared" si="9"/>
        <v>0</v>
      </c>
      <c r="BD41" s="542">
        <f t="shared" si="10"/>
        <v>0</v>
      </c>
      <c r="BE41" s="542">
        <f t="shared" si="11"/>
        <v>0</v>
      </c>
      <c r="CZ41" s="542">
        <v>8.0000000000000007E-5</v>
      </c>
    </row>
    <row r="42" spans="1:104">
      <c r="A42" s="568">
        <v>25</v>
      </c>
      <c r="B42" s="569" t="s">
        <v>618</v>
      </c>
      <c r="C42" s="570" t="s">
        <v>619</v>
      </c>
      <c r="D42" s="571" t="s">
        <v>1496</v>
      </c>
      <c r="E42" s="572">
        <v>1</v>
      </c>
      <c r="F42" s="572">
        <v>0</v>
      </c>
      <c r="G42" s="573">
        <f t="shared" si="6"/>
        <v>0</v>
      </c>
      <c r="O42" s="567">
        <v>2</v>
      </c>
      <c r="AA42" s="542">
        <v>1</v>
      </c>
      <c r="AB42" s="542">
        <v>7</v>
      </c>
      <c r="AC42" s="542">
        <v>7</v>
      </c>
      <c r="AZ42" s="542">
        <v>2</v>
      </c>
      <c r="BA42" s="542">
        <f t="shared" si="7"/>
        <v>0</v>
      </c>
      <c r="BB42" s="542">
        <f t="shared" si="8"/>
        <v>0</v>
      </c>
      <c r="BC42" s="542">
        <f t="shared" si="9"/>
        <v>0</v>
      </c>
      <c r="BD42" s="542">
        <f t="shared" si="10"/>
        <v>0</v>
      </c>
      <c r="BE42" s="542">
        <f t="shared" si="11"/>
        <v>0</v>
      </c>
      <c r="CZ42" s="542">
        <v>8.0000000000000007E-5</v>
      </c>
    </row>
    <row r="43" spans="1:104">
      <c r="A43" s="568">
        <v>26</v>
      </c>
      <c r="B43" s="569" t="s">
        <v>620</v>
      </c>
      <c r="C43" s="570" t="s">
        <v>621</v>
      </c>
      <c r="D43" s="571" t="s">
        <v>147</v>
      </c>
      <c r="E43" s="572">
        <v>1</v>
      </c>
      <c r="F43" s="572">
        <v>0</v>
      </c>
      <c r="G43" s="573">
        <f t="shared" si="6"/>
        <v>0</v>
      </c>
      <c r="O43" s="567">
        <v>2</v>
      </c>
      <c r="AA43" s="542">
        <v>1</v>
      </c>
      <c r="AB43" s="542">
        <v>7</v>
      </c>
      <c r="AC43" s="542">
        <v>7</v>
      </c>
      <c r="AZ43" s="542">
        <v>2</v>
      </c>
      <c r="BA43" s="542">
        <f t="shared" si="7"/>
        <v>0</v>
      </c>
      <c r="BB43" s="542">
        <f t="shared" si="8"/>
        <v>0</v>
      </c>
      <c r="BC43" s="542">
        <f t="shared" si="9"/>
        <v>0</v>
      </c>
      <c r="BD43" s="542">
        <f t="shared" si="10"/>
        <v>0</v>
      </c>
      <c r="BE43" s="542">
        <f t="shared" si="11"/>
        <v>0</v>
      </c>
      <c r="CZ43" s="542">
        <v>5.5E-2</v>
      </c>
    </row>
    <row r="44" spans="1:104">
      <c r="A44" s="568">
        <v>27</v>
      </c>
      <c r="B44" s="569" t="s">
        <v>622</v>
      </c>
      <c r="C44" s="570" t="s">
        <v>623</v>
      </c>
      <c r="D44" s="571" t="s">
        <v>1496</v>
      </c>
      <c r="E44" s="572">
        <v>1</v>
      </c>
      <c r="F44" s="572">
        <v>0</v>
      </c>
      <c r="G44" s="573">
        <f t="shared" si="6"/>
        <v>0</v>
      </c>
      <c r="O44" s="567">
        <v>2</v>
      </c>
      <c r="AA44" s="542">
        <v>1</v>
      </c>
      <c r="AB44" s="542">
        <v>7</v>
      </c>
      <c r="AC44" s="542">
        <v>7</v>
      </c>
      <c r="AZ44" s="542">
        <v>2</v>
      </c>
      <c r="BA44" s="542">
        <f t="shared" si="7"/>
        <v>0</v>
      </c>
      <c r="BB44" s="542">
        <f t="shared" si="8"/>
        <v>0</v>
      </c>
      <c r="BC44" s="542">
        <f t="shared" si="9"/>
        <v>0</v>
      </c>
      <c r="BD44" s="542">
        <f t="shared" si="10"/>
        <v>0</v>
      </c>
      <c r="BE44" s="542">
        <f t="shared" si="11"/>
        <v>0</v>
      </c>
      <c r="CZ44" s="542">
        <v>0</v>
      </c>
    </row>
    <row r="45" spans="1:104" ht="22.5">
      <c r="A45" s="568">
        <v>28</v>
      </c>
      <c r="B45" s="569" t="s">
        <v>624</v>
      </c>
      <c r="C45" s="570" t="s">
        <v>625</v>
      </c>
      <c r="D45" s="571" t="s">
        <v>1496</v>
      </c>
      <c r="E45" s="572">
        <v>1</v>
      </c>
      <c r="F45" s="572">
        <v>0</v>
      </c>
      <c r="G45" s="573">
        <f t="shared" si="6"/>
        <v>0</v>
      </c>
      <c r="O45" s="567">
        <v>2</v>
      </c>
      <c r="AA45" s="542">
        <v>1</v>
      </c>
      <c r="AB45" s="542">
        <v>7</v>
      </c>
      <c r="AC45" s="542">
        <v>7</v>
      </c>
      <c r="AZ45" s="542">
        <v>2</v>
      </c>
      <c r="BA45" s="542">
        <f t="shared" si="7"/>
        <v>0</v>
      </c>
      <c r="BB45" s="542">
        <f t="shared" si="8"/>
        <v>0</v>
      </c>
      <c r="BC45" s="542">
        <f t="shared" si="9"/>
        <v>0</v>
      </c>
      <c r="BD45" s="542">
        <f t="shared" si="10"/>
        <v>0</v>
      </c>
      <c r="BE45" s="542">
        <f t="shared" si="11"/>
        <v>0</v>
      </c>
      <c r="CZ45" s="542">
        <v>3.1399999999999997E-2</v>
      </c>
    </row>
    <row r="46" spans="1:104">
      <c r="A46" s="568">
        <v>29</v>
      </c>
      <c r="B46" s="569" t="s">
        <v>626</v>
      </c>
      <c r="C46" s="570" t="s">
        <v>627</v>
      </c>
      <c r="D46" s="571" t="s">
        <v>1496</v>
      </c>
      <c r="E46" s="572">
        <v>1</v>
      </c>
      <c r="F46" s="572">
        <v>0</v>
      </c>
      <c r="G46" s="573">
        <f t="shared" si="6"/>
        <v>0</v>
      </c>
      <c r="O46" s="567">
        <v>2</v>
      </c>
      <c r="AA46" s="542">
        <v>1</v>
      </c>
      <c r="AB46" s="542">
        <v>7</v>
      </c>
      <c r="AC46" s="542">
        <v>7</v>
      </c>
      <c r="AZ46" s="542">
        <v>2</v>
      </c>
      <c r="BA46" s="542">
        <f t="shared" si="7"/>
        <v>0</v>
      </c>
      <c r="BB46" s="542">
        <f t="shared" si="8"/>
        <v>0</v>
      </c>
      <c r="BC46" s="542">
        <f t="shared" si="9"/>
        <v>0</v>
      </c>
      <c r="BD46" s="542">
        <f t="shared" si="10"/>
        <v>0</v>
      </c>
      <c r="BE46" s="542">
        <f t="shared" si="11"/>
        <v>0</v>
      </c>
      <c r="CZ46" s="542">
        <v>0</v>
      </c>
    </row>
    <row r="47" spans="1:104">
      <c r="A47" s="568">
        <v>30</v>
      </c>
      <c r="B47" s="569" t="s">
        <v>628</v>
      </c>
      <c r="C47" s="570" t="s">
        <v>629</v>
      </c>
      <c r="D47" s="571" t="s">
        <v>1357</v>
      </c>
      <c r="E47" s="572">
        <v>2.81</v>
      </c>
      <c r="F47" s="572">
        <v>0</v>
      </c>
      <c r="G47" s="573">
        <f t="shared" si="6"/>
        <v>0</v>
      </c>
      <c r="O47" s="567">
        <v>2</v>
      </c>
      <c r="AA47" s="542">
        <v>1</v>
      </c>
      <c r="AB47" s="542">
        <v>7</v>
      </c>
      <c r="AC47" s="542">
        <v>7</v>
      </c>
      <c r="AZ47" s="542">
        <v>2</v>
      </c>
      <c r="BA47" s="542">
        <f t="shared" si="7"/>
        <v>0</v>
      </c>
      <c r="BB47" s="542">
        <f t="shared" si="8"/>
        <v>0</v>
      </c>
      <c r="BC47" s="542">
        <f t="shared" si="9"/>
        <v>0</v>
      </c>
      <c r="BD47" s="542">
        <f t="shared" si="10"/>
        <v>0</v>
      </c>
      <c r="BE47" s="542">
        <f t="shared" si="11"/>
        <v>0</v>
      </c>
      <c r="CZ47" s="542">
        <v>0</v>
      </c>
    </row>
    <row r="48" spans="1:104">
      <c r="A48" s="574"/>
      <c r="B48" s="575" t="s">
        <v>1436</v>
      </c>
      <c r="C48" s="576" t="str">
        <f>CONCATENATE(B35," ",C35)</f>
        <v>731 Kotelny</v>
      </c>
      <c r="D48" s="574"/>
      <c r="E48" s="577"/>
      <c r="F48" s="577"/>
      <c r="G48" s="578">
        <f>SUM(G35:G47)</f>
        <v>0</v>
      </c>
      <c r="O48" s="567">
        <v>4</v>
      </c>
      <c r="BA48" s="579">
        <f>SUM(BA35:BA47)</f>
        <v>0</v>
      </c>
      <c r="BB48" s="579">
        <f>SUM(BB35:BB47)</f>
        <v>0</v>
      </c>
      <c r="BC48" s="579">
        <f>SUM(BC35:BC47)</f>
        <v>0</v>
      </c>
      <c r="BD48" s="579">
        <f>SUM(BD35:BD47)</f>
        <v>0</v>
      </c>
      <c r="BE48" s="579">
        <f>SUM(BE35:BE47)</f>
        <v>0</v>
      </c>
    </row>
    <row r="49" spans="1:104">
      <c r="A49" s="560"/>
      <c r="B49" s="561"/>
      <c r="C49" s="580" t="s">
        <v>569</v>
      </c>
      <c r="D49" s="563"/>
      <c r="E49" s="564"/>
      <c r="F49" s="564"/>
      <c r="G49" s="565"/>
      <c r="H49" s="566"/>
      <c r="I49" s="566"/>
      <c r="O49" s="567"/>
    </row>
    <row r="50" spans="1:104">
      <c r="A50" s="560"/>
      <c r="B50" s="561"/>
      <c r="C50" s="580" t="s">
        <v>570</v>
      </c>
      <c r="D50" s="563"/>
      <c r="E50" s="564"/>
      <c r="F50" s="564"/>
      <c r="G50" s="565"/>
      <c r="H50" s="566"/>
      <c r="I50" s="566"/>
      <c r="O50" s="567"/>
    </row>
    <row r="51" spans="1:104">
      <c r="A51" s="560"/>
      <c r="B51" s="561"/>
      <c r="C51" s="580" t="s">
        <v>571</v>
      </c>
      <c r="D51" s="563"/>
      <c r="E51" s="564"/>
      <c r="F51" s="564"/>
      <c r="G51" s="565"/>
      <c r="H51" s="566"/>
      <c r="I51" s="566"/>
      <c r="O51" s="567"/>
    </row>
    <row r="52" spans="1:104">
      <c r="A52" s="560" t="s">
        <v>1433</v>
      </c>
      <c r="B52" s="561" t="s">
        <v>630</v>
      </c>
      <c r="C52" s="562" t="s">
        <v>631</v>
      </c>
      <c r="D52" s="563"/>
      <c r="E52" s="564"/>
      <c r="F52" s="564"/>
      <c r="G52" s="565"/>
      <c r="H52" s="566"/>
      <c r="I52" s="566"/>
      <c r="O52" s="567">
        <v>1</v>
      </c>
    </row>
    <row r="53" spans="1:104" ht="22.5">
      <c r="A53" s="568">
        <v>31</v>
      </c>
      <c r="B53" s="569" t="s">
        <v>632</v>
      </c>
      <c r="C53" s="570" t="s">
        <v>633</v>
      </c>
      <c r="D53" s="571" t="s">
        <v>1496</v>
      </c>
      <c r="E53" s="572">
        <v>1</v>
      </c>
      <c r="F53" s="572">
        <v>0</v>
      </c>
      <c r="G53" s="573">
        <f t="shared" ref="G53:G66" si="12">E53*F53</f>
        <v>0</v>
      </c>
      <c r="O53" s="567">
        <v>2</v>
      </c>
      <c r="AA53" s="542">
        <v>1</v>
      </c>
      <c r="AB53" s="542">
        <v>7</v>
      </c>
      <c r="AC53" s="542">
        <v>7</v>
      </c>
      <c r="AZ53" s="542">
        <v>2</v>
      </c>
      <c r="BA53" s="542">
        <f t="shared" ref="BA53:BA66" si="13">IF(AZ53=1,G53,0)</f>
        <v>0</v>
      </c>
      <c r="BB53" s="542">
        <f t="shared" ref="BB53:BB66" si="14">IF(AZ53=2,G53,0)</f>
        <v>0</v>
      </c>
      <c r="BC53" s="542">
        <f t="shared" ref="BC53:BC66" si="15">IF(AZ53=3,G53,0)</f>
        <v>0</v>
      </c>
      <c r="BD53" s="542">
        <f t="shared" ref="BD53:BD66" si="16">IF(AZ53=4,G53,0)</f>
        <v>0</v>
      </c>
      <c r="BE53" s="542">
        <f t="shared" ref="BE53:BE66" si="17">IF(AZ53=5,G53,0)</f>
        <v>0</v>
      </c>
      <c r="CZ53" s="542">
        <v>6.5028000000000002E-2</v>
      </c>
    </row>
    <row r="54" spans="1:104">
      <c r="A54" s="568">
        <v>32</v>
      </c>
      <c r="B54" s="569" t="s">
        <v>634</v>
      </c>
      <c r="C54" s="570" t="s">
        <v>635</v>
      </c>
      <c r="D54" s="571" t="s">
        <v>1496</v>
      </c>
      <c r="E54" s="572">
        <v>1</v>
      </c>
      <c r="F54" s="572">
        <v>0</v>
      </c>
      <c r="G54" s="573">
        <f t="shared" si="12"/>
        <v>0</v>
      </c>
      <c r="O54" s="567">
        <v>2</v>
      </c>
      <c r="AA54" s="542">
        <v>1</v>
      </c>
      <c r="AB54" s="542">
        <v>7</v>
      </c>
      <c r="AC54" s="542">
        <v>7</v>
      </c>
      <c r="AZ54" s="542">
        <v>2</v>
      </c>
      <c r="BA54" s="542">
        <f t="shared" si="13"/>
        <v>0</v>
      </c>
      <c r="BB54" s="542">
        <f t="shared" si="14"/>
        <v>0</v>
      </c>
      <c r="BC54" s="542">
        <f t="shared" si="15"/>
        <v>0</v>
      </c>
      <c r="BD54" s="542">
        <f t="shared" si="16"/>
        <v>0</v>
      </c>
      <c r="BE54" s="542">
        <f t="shared" si="17"/>
        <v>0</v>
      </c>
      <c r="CZ54" s="542">
        <v>6.5028000000000002E-2</v>
      </c>
    </row>
    <row r="55" spans="1:104" ht="22.5">
      <c r="A55" s="568">
        <v>33</v>
      </c>
      <c r="B55" s="569" t="s">
        <v>636</v>
      </c>
      <c r="C55" s="570" t="s">
        <v>637</v>
      </c>
      <c r="D55" s="571" t="s">
        <v>1496</v>
      </c>
      <c r="E55" s="572">
        <v>1</v>
      </c>
      <c r="F55" s="572">
        <v>0</v>
      </c>
      <c r="G55" s="573">
        <f t="shared" si="12"/>
        <v>0</v>
      </c>
      <c r="O55" s="567">
        <v>2</v>
      </c>
      <c r="AA55" s="542">
        <v>1</v>
      </c>
      <c r="AB55" s="542">
        <v>7</v>
      </c>
      <c r="AC55" s="542">
        <v>7</v>
      </c>
      <c r="AZ55" s="542">
        <v>2</v>
      </c>
      <c r="BA55" s="542">
        <f t="shared" si="13"/>
        <v>0</v>
      </c>
      <c r="BB55" s="542">
        <f t="shared" si="14"/>
        <v>0</v>
      </c>
      <c r="BC55" s="542">
        <f t="shared" si="15"/>
        <v>0</v>
      </c>
      <c r="BD55" s="542">
        <f t="shared" si="16"/>
        <v>0</v>
      </c>
      <c r="BE55" s="542">
        <f t="shared" si="17"/>
        <v>0</v>
      </c>
      <c r="CZ55" s="542">
        <v>6.5028000000000002E-2</v>
      </c>
    </row>
    <row r="56" spans="1:104" ht="22.5">
      <c r="A56" s="568">
        <v>34</v>
      </c>
      <c r="B56" s="569" t="s">
        <v>638</v>
      </c>
      <c r="C56" s="570" t="s">
        <v>639</v>
      </c>
      <c r="D56" s="571" t="s">
        <v>1496</v>
      </c>
      <c r="E56" s="572">
        <v>1</v>
      </c>
      <c r="F56" s="572">
        <v>0</v>
      </c>
      <c r="G56" s="573">
        <f t="shared" si="12"/>
        <v>0</v>
      </c>
      <c r="O56" s="567">
        <v>2</v>
      </c>
      <c r="AA56" s="542">
        <v>1</v>
      </c>
      <c r="AB56" s="542">
        <v>7</v>
      </c>
      <c r="AC56" s="542">
        <v>7</v>
      </c>
      <c r="AZ56" s="542">
        <v>2</v>
      </c>
      <c r="BA56" s="542">
        <f t="shared" si="13"/>
        <v>0</v>
      </c>
      <c r="BB56" s="542">
        <f t="shared" si="14"/>
        <v>0</v>
      </c>
      <c r="BC56" s="542">
        <f t="shared" si="15"/>
        <v>0</v>
      </c>
      <c r="BD56" s="542">
        <f t="shared" si="16"/>
        <v>0</v>
      </c>
      <c r="BE56" s="542">
        <f t="shared" si="17"/>
        <v>0</v>
      </c>
      <c r="CZ56" s="542">
        <v>0</v>
      </c>
    </row>
    <row r="57" spans="1:104">
      <c r="A57" s="568">
        <v>35</v>
      </c>
      <c r="B57" s="569" t="s">
        <v>640</v>
      </c>
      <c r="C57" s="570" t="s">
        <v>641</v>
      </c>
      <c r="D57" s="571" t="s">
        <v>1496</v>
      </c>
      <c r="E57" s="572">
        <v>1</v>
      </c>
      <c r="F57" s="572">
        <v>0</v>
      </c>
      <c r="G57" s="573">
        <f t="shared" si="12"/>
        <v>0</v>
      </c>
      <c r="O57" s="567">
        <v>2</v>
      </c>
      <c r="AA57" s="542">
        <v>1</v>
      </c>
      <c r="AB57" s="542">
        <v>7</v>
      </c>
      <c r="AC57" s="542">
        <v>7</v>
      </c>
      <c r="AZ57" s="542">
        <v>2</v>
      </c>
      <c r="BA57" s="542">
        <f t="shared" si="13"/>
        <v>0</v>
      </c>
      <c r="BB57" s="542">
        <f t="shared" si="14"/>
        <v>0</v>
      </c>
      <c r="BC57" s="542">
        <f t="shared" si="15"/>
        <v>0</v>
      </c>
      <c r="BD57" s="542">
        <f t="shared" si="16"/>
        <v>0</v>
      </c>
      <c r="BE57" s="542">
        <f t="shared" si="17"/>
        <v>0</v>
      </c>
      <c r="CZ57" s="542">
        <v>1.1599999999999999E-2</v>
      </c>
    </row>
    <row r="58" spans="1:104">
      <c r="A58" s="568">
        <v>36</v>
      </c>
      <c r="B58" s="569" t="s">
        <v>642</v>
      </c>
      <c r="C58" s="570" t="s">
        <v>643</v>
      </c>
      <c r="D58" s="571" t="s">
        <v>1496</v>
      </c>
      <c r="E58" s="572">
        <v>1</v>
      </c>
      <c r="F58" s="572">
        <v>0</v>
      </c>
      <c r="G58" s="573">
        <f t="shared" si="12"/>
        <v>0</v>
      </c>
      <c r="O58" s="567">
        <v>2</v>
      </c>
      <c r="AA58" s="542">
        <v>1</v>
      </c>
      <c r="AB58" s="542">
        <v>7</v>
      </c>
      <c r="AC58" s="542">
        <v>7</v>
      </c>
      <c r="AZ58" s="542">
        <v>2</v>
      </c>
      <c r="BA58" s="542">
        <f t="shared" si="13"/>
        <v>0</v>
      </c>
      <c r="BB58" s="542">
        <f t="shared" si="14"/>
        <v>0</v>
      </c>
      <c r="BC58" s="542">
        <f t="shared" si="15"/>
        <v>0</v>
      </c>
      <c r="BD58" s="542">
        <f t="shared" si="16"/>
        <v>0</v>
      </c>
      <c r="BE58" s="542">
        <f t="shared" si="17"/>
        <v>0</v>
      </c>
      <c r="CZ58" s="542">
        <v>2.453E-2</v>
      </c>
    </row>
    <row r="59" spans="1:104">
      <c r="A59" s="568">
        <v>37</v>
      </c>
      <c r="B59" s="569" t="s">
        <v>644</v>
      </c>
      <c r="C59" s="570" t="s">
        <v>645</v>
      </c>
      <c r="D59" s="571" t="s">
        <v>1496</v>
      </c>
      <c r="E59" s="572">
        <v>1</v>
      </c>
      <c r="F59" s="572">
        <v>0</v>
      </c>
      <c r="G59" s="573">
        <f t="shared" si="12"/>
        <v>0</v>
      </c>
      <c r="O59" s="567">
        <v>2</v>
      </c>
      <c r="AA59" s="542">
        <v>1</v>
      </c>
      <c r="AB59" s="542">
        <v>7</v>
      </c>
      <c r="AC59" s="542">
        <v>7</v>
      </c>
      <c r="AZ59" s="542">
        <v>2</v>
      </c>
      <c r="BA59" s="542">
        <f t="shared" si="13"/>
        <v>0</v>
      </c>
      <c r="BB59" s="542">
        <f t="shared" si="14"/>
        <v>0</v>
      </c>
      <c r="BC59" s="542">
        <f t="shared" si="15"/>
        <v>0</v>
      </c>
      <c r="BD59" s="542">
        <f t="shared" si="16"/>
        <v>0</v>
      </c>
      <c r="BE59" s="542">
        <f t="shared" si="17"/>
        <v>0</v>
      </c>
      <c r="CZ59" s="542">
        <v>3.8490000000000003E-2</v>
      </c>
    </row>
    <row r="60" spans="1:104">
      <c r="A60" s="568">
        <v>38</v>
      </c>
      <c r="B60" s="569" t="s">
        <v>646</v>
      </c>
      <c r="C60" s="570" t="s">
        <v>647</v>
      </c>
      <c r="D60" s="571" t="s">
        <v>1496</v>
      </c>
      <c r="E60" s="572">
        <v>1</v>
      </c>
      <c r="F60" s="572">
        <v>0</v>
      </c>
      <c r="G60" s="573">
        <f t="shared" si="12"/>
        <v>0</v>
      </c>
      <c r="O60" s="567">
        <v>2</v>
      </c>
      <c r="AA60" s="542">
        <v>1</v>
      </c>
      <c r="AB60" s="542">
        <v>7</v>
      </c>
      <c r="AC60" s="542">
        <v>7</v>
      </c>
      <c r="AZ60" s="542">
        <v>2</v>
      </c>
      <c r="BA60" s="542">
        <f t="shared" si="13"/>
        <v>0</v>
      </c>
      <c r="BB60" s="542">
        <f t="shared" si="14"/>
        <v>0</v>
      </c>
      <c r="BC60" s="542">
        <f t="shared" si="15"/>
        <v>0</v>
      </c>
      <c r="BD60" s="542">
        <f t="shared" si="16"/>
        <v>0</v>
      </c>
      <c r="BE60" s="542">
        <f t="shared" si="17"/>
        <v>0</v>
      </c>
      <c r="CZ60" s="542">
        <v>4.0489999999999998E-2</v>
      </c>
    </row>
    <row r="61" spans="1:104">
      <c r="A61" s="568">
        <v>39</v>
      </c>
      <c r="B61" s="569" t="s">
        <v>648</v>
      </c>
      <c r="C61" s="570" t="s">
        <v>649</v>
      </c>
      <c r="D61" s="571" t="s">
        <v>1496</v>
      </c>
      <c r="E61" s="572">
        <v>1</v>
      </c>
      <c r="F61" s="572">
        <v>0</v>
      </c>
      <c r="G61" s="573">
        <f t="shared" si="12"/>
        <v>0</v>
      </c>
      <c r="O61" s="567">
        <v>2</v>
      </c>
      <c r="AA61" s="542">
        <v>1</v>
      </c>
      <c r="AB61" s="542">
        <v>7</v>
      </c>
      <c r="AC61" s="542">
        <v>7</v>
      </c>
      <c r="AZ61" s="542">
        <v>2</v>
      </c>
      <c r="BA61" s="542">
        <f t="shared" si="13"/>
        <v>0</v>
      </c>
      <c r="BB61" s="542">
        <f t="shared" si="14"/>
        <v>0</v>
      </c>
      <c r="BC61" s="542">
        <f t="shared" si="15"/>
        <v>0</v>
      </c>
      <c r="BD61" s="542">
        <f t="shared" si="16"/>
        <v>0</v>
      </c>
      <c r="BE61" s="542">
        <f t="shared" si="17"/>
        <v>0</v>
      </c>
      <c r="CZ61" s="542">
        <v>6.6489999999999994E-2</v>
      </c>
    </row>
    <row r="62" spans="1:104">
      <c r="A62" s="568">
        <v>40</v>
      </c>
      <c r="B62" s="569" t="s">
        <v>650</v>
      </c>
      <c r="C62" s="570" t="s">
        <v>651</v>
      </c>
      <c r="D62" s="571" t="s">
        <v>1496</v>
      </c>
      <c r="E62" s="572">
        <v>1</v>
      </c>
      <c r="F62" s="572">
        <v>0</v>
      </c>
      <c r="G62" s="573">
        <f t="shared" si="12"/>
        <v>0</v>
      </c>
      <c r="O62" s="567">
        <v>2</v>
      </c>
      <c r="AA62" s="542">
        <v>1</v>
      </c>
      <c r="AB62" s="542">
        <v>7</v>
      </c>
      <c r="AC62" s="542">
        <v>7</v>
      </c>
      <c r="AZ62" s="542">
        <v>2</v>
      </c>
      <c r="BA62" s="542">
        <f t="shared" si="13"/>
        <v>0</v>
      </c>
      <c r="BB62" s="542">
        <f t="shared" si="14"/>
        <v>0</v>
      </c>
      <c r="BC62" s="542">
        <f t="shared" si="15"/>
        <v>0</v>
      </c>
      <c r="BD62" s="542">
        <f t="shared" si="16"/>
        <v>0</v>
      </c>
      <c r="BE62" s="542">
        <f t="shared" si="17"/>
        <v>0</v>
      </c>
      <c r="CZ62" s="542">
        <v>1.3999999999999999E-4</v>
      </c>
    </row>
    <row r="63" spans="1:104">
      <c r="A63" s="568">
        <v>41</v>
      </c>
      <c r="B63" s="569" t="s">
        <v>652</v>
      </c>
      <c r="C63" s="570" t="s">
        <v>653</v>
      </c>
      <c r="D63" s="571" t="s">
        <v>1496</v>
      </c>
      <c r="E63" s="572">
        <v>2</v>
      </c>
      <c r="F63" s="572">
        <v>0</v>
      </c>
      <c r="G63" s="573">
        <f t="shared" si="12"/>
        <v>0</v>
      </c>
      <c r="O63" s="567">
        <v>2</v>
      </c>
      <c r="AA63" s="542">
        <v>1</v>
      </c>
      <c r="AB63" s="542">
        <v>7</v>
      </c>
      <c r="AC63" s="542">
        <v>7</v>
      </c>
      <c r="AZ63" s="542">
        <v>2</v>
      </c>
      <c r="BA63" s="542">
        <f t="shared" si="13"/>
        <v>0</v>
      </c>
      <c r="BB63" s="542">
        <f t="shared" si="14"/>
        <v>0</v>
      </c>
      <c r="BC63" s="542">
        <f t="shared" si="15"/>
        <v>0</v>
      </c>
      <c r="BD63" s="542">
        <f t="shared" si="16"/>
        <v>0</v>
      </c>
      <c r="BE63" s="542">
        <f t="shared" si="17"/>
        <v>0</v>
      </c>
      <c r="CZ63" s="542">
        <v>8.0999999999999996E-4</v>
      </c>
    </row>
    <row r="64" spans="1:104" ht="22.5">
      <c r="A64" s="568">
        <v>42</v>
      </c>
      <c r="B64" s="569" t="s">
        <v>654</v>
      </c>
      <c r="C64" s="570" t="s">
        <v>655</v>
      </c>
      <c r="D64" s="571" t="s">
        <v>1496</v>
      </c>
      <c r="E64" s="572">
        <v>1</v>
      </c>
      <c r="F64" s="572">
        <v>0</v>
      </c>
      <c r="G64" s="573">
        <f t="shared" si="12"/>
        <v>0</v>
      </c>
      <c r="O64" s="567">
        <v>2</v>
      </c>
      <c r="AA64" s="542">
        <v>1</v>
      </c>
      <c r="AB64" s="542">
        <v>7</v>
      </c>
      <c r="AC64" s="542">
        <v>7</v>
      </c>
      <c r="AZ64" s="542">
        <v>2</v>
      </c>
      <c r="BA64" s="542">
        <f t="shared" si="13"/>
        <v>0</v>
      </c>
      <c r="BB64" s="542">
        <f t="shared" si="14"/>
        <v>0</v>
      </c>
      <c r="BC64" s="542">
        <f t="shared" si="15"/>
        <v>0</v>
      </c>
      <c r="BD64" s="542">
        <f t="shared" si="16"/>
        <v>0</v>
      </c>
      <c r="BE64" s="542">
        <f t="shared" si="17"/>
        <v>0</v>
      </c>
      <c r="CZ64" s="542">
        <v>1.192E-2</v>
      </c>
    </row>
    <row r="65" spans="1:104" ht="22.5">
      <c r="A65" s="568">
        <v>43</v>
      </c>
      <c r="B65" s="569" t="s">
        <v>656</v>
      </c>
      <c r="C65" s="570" t="s">
        <v>657</v>
      </c>
      <c r="D65" s="571" t="s">
        <v>1496</v>
      </c>
      <c r="E65" s="572">
        <v>2</v>
      </c>
      <c r="F65" s="572">
        <v>0</v>
      </c>
      <c r="G65" s="573">
        <f t="shared" si="12"/>
        <v>0</v>
      </c>
      <c r="O65" s="567">
        <v>2</v>
      </c>
      <c r="AA65" s="542">
        <v>1</v>
      </c>
      <c r="AB65" s="542">
        <v>7</v>
      </c>
      <c r="AC65" s="542">
        <v>7</v>
      </c>
      <c r="AZ65" s="542">
        <v>2</v>
      </c>
      <c r="BA65" s="542">
        <f t="shared" si="13"/>
        <v>0</v>
      </c>
      <c r="BB65" s="542">
        <f t="shared" si="14"/>
        <v>0</v>
      </c>
      <c r="BC65" s="542">
        <f t="shared" si="15"/>
        <v>0</v>
      </c>
      <c r="BD65" s="542">
        <f t="shared" si="16"/>
        <v>0</v>
      </c>
      <c r="BE65" s="542">
        <f t="shared" si="17"/>
        <v>0</v>
      </c>
      <c r="CZ65" s="542">
        <v>2.8800000000000002E-3</v>
      </c>
    </row>
    <row r="66" spans="1:104">
      <c r="A66" s="568">
        <v>44</v>
      </c>
      <c r="B66" s="569" t="s">
        <v>658</v>
      </c>
      <c r="C66" s="570" t="s">
        <v>659</v>
      </c>
      <c r="D66" s="571" t="s">
        <v>1357</v>
      </c>
      <c r="E66" s="572">
        <v>1.52</v>
      </c>
      <c r="F66" s="572">
        <v>0</v>
      </c>
      <c r="G66" s="573">
        <f t="shared" si="12"/>
        <v>0</v>
      </c>
      <c r="O66" s="567">
        <v>2</v>
      </c>
      <c r="AA66" s="542">
        <v>1</v>
      </c>
      <c r="AB66" s="542">
        <v>7</v>
      </c>
      <c r="AC66" s="542">
        <v>7</v>
      </c>
      <c r="AZ66" s="542">
        <v>2</v>
      </c>
      <c r="BA66" s="542">
        <f t="shared" si="13"/>
        <v>0</v>
      </c>
      <c r="BB66" s="542">
        <f t="shared" si="14"/>
        <v>0</v>
      </c>
      <c r="BC66" s="542">
        <f t="shared" si="15"/>
        <v>0</v>
      </c>
      <c r="BD66" s="542">
        <f t="shared" si="16"/>
        <v>0</v>
      </c>
      <c r="BE66" s="542">
        <f t="shared" si="17"/>
        <v>0</v>
      </c>
      <c r="CZ66" s="542">
        <v>0</v>
      </c>
    </row>
    <row r="67" spans="1:104">
      <c r="A67" s="574"/>
      <c r="B67" s="575" t="s">
        <v>1436</v>
      </c>
      <c r="C67" s="576" t="str">
        <f>CONCATENATE(B52," ",C52)</f>
        <v>732 Strojovny</v>
      </c>
      <c r="D67" s="574"/>
      <c r="E67" s="577"/>
      <c r="F67" s="577"/>
      <c r="G67" s="578">
        <f>SUM(G52:G66)</f>
        <v>0</v>
      </c>
      <c r="O67" s="567">
        <v>4</v>
      </c>
      <c r="BA67" s="579">
        <f>SUM(BA52:BA66)</f>
        <v>0</v>
      </c>
      <c r="BB67" s="579">
        <f>SUM(BB52:BB66)</f>
        <v>0</v>
      </c>
      <c r="BC67" s="579">
        <f>SUM(BC52:BC66)</f>
        <v>0</v>
      </c>
      <c r="BD67" s="579">
        <f>SUM(BD52:BD66)</f>
        <v>0</v>
      </c>
      <c r="BE67" s="579">
        <f>SUM(BE52:BE66)</f>
        <v>0</v>
      </c>
    </row>
    <row r="68" spans="1:104">
      <c r="A68" s="560"/>
      <c r="B68" s="561"/>
      <c r="C68" s="580" t="s">
        <v>569</v>
      </c>
      <c r="D68" s="563"/>
      <c r="E68" s="564"/>
      <c r="F68" s="564"/>
      <c r="G68" s="565"/>
      <c r="H68" s="566"/>
      <c r="I68" s="566"/>
      <c r="O68" s="567"/>
    </row>
    <row r="69" spans="1:104">
      <c r="A69" s="560"/>
      <c r="B69" s="561"/>
      <c r="C69" s="580" t="s">
        <v>570</v>
      </c>
      <c r="D69" s="563"/>
      <c r="E69" s="564"/>
      <c r="F69" s="564"/>
      <c r="G69" s="565"/>
      <c r="H69" s="566"/>
      <c r="I69" s="566"/>
      <c r="O69" s="567"/>
    </row>
    <row r="70" spans="1:104">
      <c r="A70" s="560"/>
      <c r="B70" s="561"/>
      <c r="C70" s="580" t="s">
        <v>571</v>
      </c>
      <c r="D70" s="563"/>
      <c r="E70" s="564"/>
      <c r="F70" s="564"/>
      <c r="G70" s="565"/>
      <c r="H70" s="566"/>
      <c r="I70" s="566"/>
      <c r="O70" s="567"/>
    </row>
    <row r="71" spans="1:104">
      <c r="A71" s="560" t="s">
        <v>1433</v>
      </c>
      <c r="B71" s="561" t="s">
        <v>660</v>
      </c>
      <c r="C71" s="562" t="s">
        <v>661</v>
      </c>
      <c r="D71" s="563"/>
      <c r="E71" s="564"/>
      <c r="F71" s="564"/>
      <c r="G71" s="565"/>
      <c r="H71" s="566"/>
      <c r="I71" s="566"/>
      <c r="O71" s="567">
        <v>1</v>
      </c>
    </row>
    <row r="72" spans="1:104" ht="22.5">
      <c r="A72" s="568">
        <v>45</v>
      </c>
      <c r="B72" s="569" t="s">
        <v>662</v>
      </c>
      <c r="C72" s="570" t="s">
        <v>663</v>
      </c>
      <c r="D72" s="571" t="s">
        <v>1522</v>
      </c>
      <c r="E72" s="572">
        <v>3</v>
      </c>
      <c r="F72" s="572">
        <v>0</v>
      </c>
      <c r="G72" s="573">
        <f t="shared" ref="G72:G87" si="18">E72*F72</f>
        <v>0</v>
      </c>
      <c r="O72" s="567">
        <v>2</v>
      </c>
      <c r="AA72" s="542">
        <v>1</v>
      </c>
      <c r="AB72" s="542">
        <v>7</v>
      </c>
      <c r="AC72" s="542">
        <v>7</v>
      </c>
      <c r="AZ72" s="542">
        <v>2</v>
      </c>
      <c r="BA72" s="542">
        <f t="shared" ref="BA72:BA87" si="19">IF(AZ72=1,G72,0)</f>
        <v>0</v>
      </c>
      <c r="BB72" s="542">
        <f t="shared" ref="BB72:BB87" si="20">IF(AZ72=2,G72,0)</f>
        <v>0</v>
      </c>
      <c r="BC72" s="542">
        <f t="shared" ref="BC72:BC87" si="21">IF(AZ72=3,G72,0)</f>
        <v>0</v>
      </c>
      <c r="BD72" s="542">
        <f t="shared" ref="BD72:BD87" si="22">IF(AZ72=4,G72,0)</f>
        <v>0</v>
      </c>
      <c r="BE72" s="542">
        <f t="shared" ref="BE72:BE87" si="23">IF(AZ72=5,G72,0)</f>
        <v>0</v>
      </c>
      <c r="CZ72" s="542">
        <v>6.7000000000000002E-4</v>
      </c>
    </row>
    <row r="73" spans="1:104" ht="22.5">
      <c r="A73" s="568">
        <v>46</v>
      </c>
      <c r="B73" s="569" t="s">
        <v>664</v>
      </c>
      <c r="C73" s="570" t="s">
        <v>665</v>
      </c>
      <c r="D73" s="571" t="s">
        <v>1522</v>
      </c>
      <c r="E73" s="572">
        <v>42</v>
      </c>
      <c r="F73" s="572">
        <v>0</v>
      </c>
      <c r="G73" s="573">
        <f t="shared" si="18"/>
        <v>0</v>
      </c>
      <c r="O73" s="567">
        <v>2</v>
      </c>
      <c r="AA73" s="542">
        <v>1</v>
      </c>
      <c r="AB73" s="542">
        <v>7</v>
      </c>
      <c r="AC73" s="542">
        <v>7</v>
      </c>
      <c r="AZ73" s="542">
        <v>2</v>
      </c>
      <c r="BA73" s="542">
        <f t="shared" si="19"/>
        <v>0</v>
      </c>
      <c r="BB73" s="542">
        <f t="shared" si="20"/>
        <v>0</v>
      </c>
      <c r="BC73" s="542">
        <f t="shared" si="21"/>
        <v>0</v>
      </c>
      <c r="BD73" s="542">
        <f t="shared" si="22"/>
        <v>0</v>
      </c>
      <c r="BE73" s="542">
        <f t="shared" si="23"/>
        <v>0</v>
      </c>
      <c r="CZ73" s="542">
        <v>1.2199999999999999E-3</v>
      </c>
    </row>
    <row r="74" spans="1:104" ht="22.5">
      <c r="A74" s="568">
        <v>47</v>
      </c>
      <c r="B74" s="569" t="s">
        <v>666</v>
      </c>
      <c r="C74" s="570" t="s">
        <v>667</v>
      </c>
      <c r="D74" s="571" t="s">
        <v>1522</v>
      </c>
      <c r="E74" s="572">
        <v>10</v>
      </c>
      <c r="F74" s="572">
        <v>0</v>
      </c>
      <c r="G74" s="573">
        <f t="shared" si="18"/>
        <v>0</v>
      </c>
      <c r="O74" s="567">
        <v>2</v>
      </c>
      <c r="AA74" s="542">
        <v>1</v>
      </c>
      <c r="AB74" s="542">
        <v>7</v>
      </c>
      <c r="AC74" s="542">
        <v>7</v>
      </c>
      <c r="AZ74" s="542">
        <v>2</v>
      </c>
      <c r="BA74" s="542">
        <f t="shared" si="19"/>
        <v>0</v>
      </c>
      <c r="BB74" s="542">
        <f t="shared" si="20"/>
        <v>0</v>
      </c>
      <c r="BC74" s="542">
        <f t="shared" si="21"/>
        <v>0</v>
      </c>
      <c r="BD74" s="542">
        <f t="shared" si="22"/>
        <v>0</v>
      </c>
      <c r="BE74" s="542">
        <f t="shared" si="23"/>
        <v>0</v>
      </c>
      <c r="CZ74" s="542">
        <v>1.2800000000000001E-3</v>
      </c>
    </row>
    <row r="75" spans="1:104" ht="22.5">
      <c r="A75" s="568">
        <v>48</v>
      </c>
      <c r="B75" s="569" t="s">
        <v>668</v>
      </c>
      <c r="C75" s="570" t="s">
        <v>669</v>
      </c>
      <c r="D75" s="571" t="s">
        <v>1522</v>
      </c>
      <c r="E75" s="572">
        <v>16</v>
      </c>
      <c r="F75" s="572">
        <v>0</v>
      </c>
      <c r="G75" s="573">
        <f t="shared" si="18"/>
        <v>0</v>
      </c>
      <c r="O75" s="567">
        <v>2</v>
      </c>
      <c r="AA75" s="542">
        <v>1</v>
      </c>
      <c r="AB75" s="542">
        <v>7</v>
      </c>
      <c r="AC75" s="542">
        <v>7</v>
      </c>
      <c r="AZ75" s="542">
        <v>2</v>
      </c>
      <c r="BA75" s="542">
        <f t="shared" si="19"/>
        <v>0</v>
      </c>
      <c r="BB75" s="542">
        <f t="shared" si="20"/>
        <v>0</v>
      </c>
      <c r="BC75" s="542">
        <f t="shared" si="21"/>
        <v>0</v>
      </c>
      <c r="BD75" s="542">
        <f t="shared" si="22"/>
        <v>0</v>
      </c>
      <c r="BE75" s="542">
        <f t="shared" si="23"/>
        <v>0</v>
      </c>
      <c r="CZ75" s="542">
        <v>1.82E-3</v>
      </c>
    </row>
    <row r="76" spans="1:104" ht="22.5">
      <c r="A76" s="568">
        <v>49</v>
      </c>
      <c r="B76" s="569" t="s">
        <v>670</v>
      </c>
      <c r="C76" s="570" t="s">
        <v>671</v>
      </c>
      <c r="D76" s="571" t="s">
        <v>1522</v>
      </c>
      <c r="E76" s="572">
        <v>4</v>
      </c>
      <c r="F76" s="572">
        <v>0</v>
      </c>
      <c r="G76" s="573">
        <f t="shared" si="18"/>
        <v>0</v>
      </c>
      <c r="O76" s="567">
        <v>2</v>
      </c>
      <c r="AA76" s="542">
        <v>1</v>
      </c>
      <c r="AB76" s="542">
        <v>7</v>
      </c>
      <c r="AC76" s="542">
        <v>7</v>
      </c>
      <c r="AZ76" s="542">
        <v>2</v>
      </c>
      <c r="BA76" s="542">
        <f t="shared" si="19"/>
        <v>0</v>
      </c>
      <c r="BB76" s="542">
        <f t="shared" si="20"/>
        <v>0</v>
      </c>
      <c r="BC76" s="542">
        <f t="shared" si="21"/>
        <v>0</v>
      </c>
      <c r="BD76" s="542">
        <f t="shared" si="22"/>
        <v>0</v>
      </c>
      <c r="BE76" s="542">
        <f t="shared" si="23"/>
        <v>0</v>
      </c>
      <c r="CZ76" s="542">
        <v>2.1800000000000001E-3</v>
      </c>
    </row>
    <row r="77" spans="1:104">
      <c r="A77" s="568">
        <v>50</v>
      </c>
      <c r="B77" s="569" t="s">
        <v>672</v>
      </c>
      <c r="C77" s="570" t="s">
        <v>673</v>
      </c>
      <c r="D77" s="571" t="s">
        <v>1522</v>
      </c>
      <c r="E77" s="572">
        <v>71</v>
      </c>
      <c r="F77" s="572">
        <v>0</v>
      </c>
      <c r="G77" s="573">
        <f t="shared" si="18"/>
        <v>0</v>
      </c>
      <c r="O77" s="567">
        <v>2</v>
      </c>
      <c r="AA77" s="542">
        <v>1</v>
      </c>
      <c r="AB77" s="542">
        <v>7</v>
      </c>
      <c r="AC77" s="542">
        <v>7</v>
      </c>
      <c r="AZ77" s="542">
        <v>2</v>
      </c>
      <c r="BA77" s="542">
        <f t="shared" si="19"/>
        <v>0</v>
      </c>
      <c r="BB77" s="542">
        <f t="shared" si="20"/>
        <v>0</v>
      </c>
      <c r="BC77" s="542">
        <f t="shared" si="21"/>
        <v>0</v>
      </c>
      <c r="BD77" s="542">
        <f t="shared" si="22"/>
        <v>0</v>
      </c>
      <c r="BE77" s="542">
        <f t="shared" si="23"/>
        <v>0</v>
      </c>
      <c r="CZ77" s="542">
        <v>0</v>
      </c>
    </row>
    <row r="78" spans="1:104">
      <c r="A78" s="568">
        <v>51</v>
      </c>
      <c r="B78" s="569" t="s">
        <v>674</v>
      </c>
      <c r="C78" s="570" t="s">
        <v>675</v>
      </c>
      <c r="D78" s="571" t="s">
        <v>1522</v>
      </c>
      <c r="E78" s="572">
        <v>4</v>
      </c>
      <c r="F78" s="572">
        <v>0</v>
      </c>
      <c r="G78" s="573">
        <f t="shared" si="18"/>
        <v>0</v>
      </c>
      <c r="O78" s="567">
        <v>2</v>
      </c>
      <c r="AA78" s="542">
        <v>1</v>
      </c>
      <c r="AB78" s="542">
        <v>7</v>
      </c>
      <c r="AC78" s="542">
        <v>7</v>
      </c>
      <c r="AZ78" s="542">
        <v>2</v>
      </c>
      <c r="BA78" s="542">
        <f t="shared" si="19"/>
        <v>0</v>
      </c>
      <c r="BB78" s="542">
        <f t="shared" si="20"/>
        <v>0</v>
      </c>
      <c r="BC78" s="542">
        <f t="shared" si="21"/>
        <v>0</v>
      </c>
      <c r="BD78" s="542">
        <f t="shared" si="22"/>
        <v>0</v>
      </c>
      <c r="BE78" s="542">
        <f t="shared" si="23"/>
        <v>0</v>
      </c>
      <c r="CZ78" s="542">
        <v>0</v>
      </c>
    </row>
    <row r="79" spans="1:104" ht="22.5">
      <c r="A79" s="568">
        <v>52</v>
      </c>
      <c r="B79" s="569" t="s">
        <v>676</v>
      </c>
      <c r="C79" s="570" t="s">
        <v>677</v>
      </c>
      <c r="D79" s="571" t="s">
        <v>1522</v>
      </c>
      <c r="E79" s="572">
        <v>220</v>
      </c>
      <c r="F79" s="572">
        <v>0</v>
      </c>
      <c r="G79" s="573">
        <f t="shared" si="18"/>
        <v>0</v>
      </c>
      <c r="O79" s="567">
        <v>2</v>
      </c>
      <c r="AA79" s="542">
        <v>1</v>
      </c>
      <c r="AB79" s="542">
        <v>7</v>
      </c>
      <c r="AC79" s="542">
        <v>7</v>
      </c>
      <c r="AZ79" s="542">
        <v>2</v>
      </c>
      <c r="BA79" s="542">
        <f t="shared" si="19"/>
        <v>0</v>
      </c>
      <c r="BB79" s="542">
        <f t="shared" si="20"/>
        <v>0</v>
      </c>
      <c r="BC79" s="542">
        <f t="shared" si="21"/>
        <v>0</v>
      </c>
      <c r="BD79" s="542">
        <f t="shared" si="22"/>
        <v>0</v>
      </c>
      <c r="BE79" s="542">
        <f t="shared" si="23"/>
        <v>0</v>
      </c>
      <c r="CZ79" s="542">
        <v>3.6000000000000002E-4</v>
      </c>
    </row>
    <row r="80" spans="1:104" ht="22.5">
      <c r="A80" s="568">
        <v>53</v>
      </c>
      <c r="B80" s="569" t="s">
        <v>678</v>
      </c>
      <c r="C80" s="570" t="s">
        <v>679</v>
      </c>
      <c r="D80" s="571" t="s">
        <v>1522</v>
      </c>
      <c r="E80" s="572">
        <v>144</v>
      </c>
      <c r="F80" s="572">
        <v>0</v>
      </c>
      <c r="G80" s="573">
        <f t="shared" si="18"/>
        <v>0</v>
      </c>
      <c r="O80" s="567">
        <v>2</v>
      </c>
      <c r="AA80" s="542">
        <v>1</v>
      </c>
      <c r="AB80" s="542">
        <v>7</v>
      </c>
      <c r="AC80" s="542">
        <v>7</v>
      </c>
      <c r="AZ80" s="542">
        <v>2</v>
      </c>
      <c r="BA80" s="542">
        <f t="shared" si="19"/>
        <v>0</v>
      </c>
      <c r="BB80" s="542">
        <f t="shared" si="20"/>
        <v>0</v>
      </c>
      <c r="BC80" s="542">
        <f t="shared" si="21"/>
        <v>0</v>
      </c>
      <c r="BD80" s="542">
        <f t="shared" si="22"/>
        <v>0</v>
      </c>
      <c r="BE80" s="542">
        <f t="shared" si="23"/>
        <v>0</v>
      </c>
      <c r="CZ80" s="542">
        <v>4.0999999999999999E-4</v>
      </c>
    </row>
    <row r="81" spans="1:104" ht="22.5">
      <c r="A81" s="568">
        <v>54</v>
      </c>
      <c r="B81" s="569" t="s">
        <v>680</v>
      </c>
      <c r="C81" s="570" t="s">
        <v>681</v>
      </c>
      <c r="D81" s="571" t="s">
        <v>1522</v>
      </c>
      <c r="E81" s="572">
        <v>96</v>
      </c>
      <c r="F81" s="572">
        <v>0</v>
      </c>
      <c r="G81" s="573">
        <f t="shared" si="18"/>
        <v>0</v>
      </c>
      <c r="O81" s="567">
        <v>2</v>
      </c>
      <c r="AA81" s="542">
        <v>1</v>
      </c>
      <c r="AB81" s="542">
        <v>7</v>
      </c>
      <c r="AC81" s="542">
        <v>7</v>
      </c>
      <c r="AZ81" s="542">
        <v>2</v>
      </c>
      <c r="BA81" s="542">
        <f t="shared" si="19"/>
        <v>0</v>
      </c>
      <c r="BB81" s="542">
        <f t="shared" si="20"/>
        <v>0</v>
      </c>
      <c r="BC81" s="542">
        <f t="shared" si="21"/>
        <v>0</v>
      </c>
      <c r="BD81" s="542">
        <f t="shared" si="22"/>
        <v>0</v>
      </c>
      <c r="BE81" s="542">
        <f t="shared" si="23"/>
        <v>0</v>
      </c>
      <c r="CZ81" s="542">
        <v>4.0999999999999999E-4</v>
      </c>
    </row>
    <row r="82" spans="1:104">
      <c r="A82" s="568">
        <v>55</v>
      </c>
      <c r="B82" s="569" t="s">
        <v>682</v>
      </c>
      <c r="C82" s="570" t="s">
        <v>683</v>
      </c>
      <c r="D82" s="571" t="s">
        <v>1522</v>
      </c>
      <c r="E82" s="572">
        <v>28</v>
      </c>
      <c r="F82" s="572">
        <v>0</v>
      </c>
      <c r="G82" s="573">
        <f t="shared" si="18"/>
        <v>0</v>
      </c>
      <c r="O82" s="567">
        <v>2</v>
      </c>
      <c r="AA82" s="542">
        <v>1</v>
      </c>
      <c r="AB82" s="542">
        <v>7</v>
      </c>
      <c r="AC82" s="542">
        <v>7</v>
      </c>
      <c r="AZ82" s="542">
        <v>2</v>
      </c>
      <c r="BA82" s="542">
        <f t="shared" si="19"/>
        <v>0</v>
      </c>
      <c r="BB82" s="542">
        <f t="shared" si="20"/>
        <v>0</v>
      </c>
      <c r="BC82" s="542">
        <f t="shared" si="21"/>
        <v>0</v>
      </c>
      <c r="BD82" s="542">
        <f t="shared" si="22"/>
        <v>0</v>
      </c>
      <c r="BE82" s="542">
        <f t="shared" si="23"/>
        <v>0</v>
      </c>
      <c r="CZ82" s="542">
        <v>4.0999999999999999E-4</v>
      </c>
    </row>
    <row r="83" spans="1:104">
      <c r="A83" s="568">
        <v>56</v>
      </c>
      <c r="B83" s="569" t="s">
        <v>684</v>
      </c>
      <c r="C83" s="570" t="s">
        <v>685</v>
      </c>
      <c r="D83" s="571" t="s">
        <v>1496</v>
      </c>
      <c r="E83" s="572">
        <v>2</v>
      </c>
      <c r="F83" s="572">
        <v>0</v>
      </c>
      <c r="G83" s="573">
        <f t="shared" si="18"/>
        <v>0</v>
      </c>
      <c r="O83" s="567">
        <v>2</v>
      </c>
      <c r="AA83" s="542">
        <v>1</v>
      </c>
      <c r="AB83" s="542">
        <v>7</v>
      </c>
      <c r="AC83" s="542">
        <v>7</v>
      </c>
      <c r="AZ83" s="542">
        <v>2</v>
      </c>
      <c r="BA83" s="542">
        <f t="shared" si="19"/>
        <v>0</v>
      </c>
      <c r="BB83" s="542">
        <f t="shared" si="20"/>
        <v>0</v>
      </c>
      <c r="BC83" s="542">
        <f t="shared" si="21"/>
        <v>0</v>
      </c>
      <c r="BD83" s="542">
        <f t="shared" si="22"/>
        <v>0</v>
      </c>
      <c r="BE83" s="542">
        <f t="shared" si="23"/>
        <v>0</v>
      </c>
      <c r="CZ83" s="542">
        <v>8.0000000000000007E-5</v>
      </c>
    </row>
    <row r="84" spans="1:104">
      <c r="A84" s="568">
        <v>57</v>
      </c>
      <c r="B84" s="569" t="s">
        <v>686</v>
      </c>
      <c r="C84" s="570" t="s">
        <v>687</v>
      </c>
      <c r="D84" s="571" t="s">
        <v>1496</v>
      </c>
      <c r="E84" s="572">
        <v>4</v>
      </c>
      <c r="F84" s="572">
        <v>0</v>
      </c>
      <c r="G84" s="573">
        <f t="shared" si="18"/>
        <v>0</v>
      </c>
      <c r="O84" s="567">
        <v>2</v>
      </c>
      <c r="AA84" s="542">
        <v>1</v>
      </c>
      <c r="AB84" s="542">
        <v>7</v>
      </c>
      <c r="AC84" s="542">
        <v>7</v>
      </c>
      <c r="AZ84" s="542">
        <v>2</v>
      </c>
      <c r="BA84" s="542">
        <f t="shared" si="19"/>
        <v>0</v>
      </c>
      <c r="BB84" s="542">
        <f t="shared" si="20"/>
        <v>0</v>
      </c>
      <c r="BC84" s="542">
        <f t="shared" si="21"/>
        <v>0</v>
      </c>
      <c r="BD84" s="542">
        <f t="shared" si="22"/>
        <v>0</v>
      </c>
      <c r="BE84" s="542">
        <f t="shared" si="23"/>
        <v>0</v>
      </c>
      <c r="CZ84" s="542">
        <v>8.0000000000000007E-5</v>
      </c>
    </row>
    <row r="85" spans="1:104">
      <c r="A85" s="568">
        <v>58</v>
      </c>
      <c r="B85" s="569" t="s">
        <v>688</v>
      </c>
      <c r="C85" s="570" t="s">
        <v>689</v>
      </c>
      <c r="D85" s="571" t="s">
        <v>1496</v>
      </c>
      <c r="E85" s="572">
        <v>2</v>
      </c>
      <c r="F85" s="572">
        <v>0</v>
      </c>
      <c r="G85" s="573">
        <f t="shared" si="18"/>
        <v>0</v>
      </c>
      <c r="O85" s="567">
        <v>2</v>
      </c>
      <c r="AA85" s="542">
        <v>1</v>
      </c>
      <c r="AB85" s="542">
        <v>7</v>
      </c>
      <c r="AC85" s="542">
        <v>7</v>
      </c>
      <c r="AZ85" s="542">
        <v>2</v>
      </c>
      <c r="BA85" s="542">
        <f t="shared" si="19"/>
        <v>0</v>
      </c>
      <c r="BB85" s="542">
        <f t="shared" si="20"/>
        <v>0</v>
      </c>
      <c r="BC85" s="542">
        <f t="shared" si="21"/>
        <v>0</v>
      </c>
      <c r="BD85" s="542">
        <f t="shared" si="22"/>
        <v>0</v>
      </c>
      <c r="BE85" s="542">
        <f t="shared" si="23"/>
        <v>0</v>
      </c>
      <c r="CZ85" s="542">
        <v>8.0000000000000007E-5</v>
      </c>
    </row>
    <row r="86" spans="1:104">
      <c r="A86" s="568">
        <v>59</v>
      </c>
      <c r="B86" s="569" t="s">
        <v>690</v>
      </c>
      <c r="C86" s="570" t="s">
        <v>691</v>
      </c>
      <c r="D86" s="571" t="s">
        <v>1522</v>
      </c>
      <c r="E86" s="572">
        <v>488</v>
      </c>
      <c r="F86" s="572">
        <v>0</v>
      </c>
      <c r="G86" s="573">
        <f t="shared" si="18"/>
        <v>0</v>
      </c>
      <c r="O86" s="567">
        <v>2</v>
      </c>
      <c r="AA86" s="542">
        <v>1</v>
      </c>
      <c r="AB86" s="542">
        <v>7</v>
      </c>
      <c r="AC86" s="542">
        <v>7</v>
      </c>
      <c r="AZ86" s="542">
        <v>2</v>
      </c>
      <c r="BA86" s="542">
        <f t="shared" si="19"/>
        <v>0</v>
      </c>
      <c r="BB86" s="542">
        <f t="shared" si="20"/>
        <v>0</v>
      </c>
      <c r="BC86" s="542">
        <f t="shared" si="21"/>
        <v>0</v>
      </c>
      <c r="BD86" s="542">
        <f t="shared" si="22"/>
        <v>0</v>
      </c>
      <c r="BE86" s="542">
        <f t="shared" si="23"/>
        <v>0</v>
      </c>
      <c r="CZ86" s="542">
        <v>0</v>
      </c>
    </row>
    <row r="87" spans="1:104">
      <c r="A87" s="568">
        <v>60</v>
      </c>
      <c r="B87" s="569" t="s">
        <v>692</v>
      </c>
      <c r="C87" s="570" t="s">
        <v>693</v>
      </c>
      <c r="D87" s="571" t="s">
        <v>1357</v>
      </c>
      <c r="E87" s="572">
        <v>3.19</v>
      </c>
      <c r="F87" s="572">
        <v>0</v>
      </c>
      <c r="G87" s="573">
        <f t="shared" si="18"/>
        <v>0</v>
      </c>
      <c r="O87" s="567">
        <v>2</v>
      </c>
      <c r="AA87" s="542">
        <v>1</v>
      </c>
      <c r="AB87" s="542">
        <v>7</v>
      </c>
      <c r="AC87" s="542">
        <v>7</v>
      </c>
      <c r="AZ87" s="542">
        <v>2</v>
      </c>
      <c r="BA87" s="542">
        <f t="shared" si="19"/>
        <v>0</v>
      </c>
      <c r="BB87" s="542">
        <f t="shared" si="20"/>
        <v>0</v>
      </c>
      <c r="BC87" s="542">
        <f t="shared" si="21"/>
        <v>0</v>
      </c>
      <c r="BD87" s="542">
        <f t="shared" si="22"/>
        <v>0</v>
      </c>
      <c r="BE87" s="542">
        <f t="shared" si="23"/>
        <v>0</v>
      </c>
      <c r="CZ87" s="542">
        <v>0</v>
      </c>
    </row>
    <row r="88" spans="1:104">
      <c r="A88" s="574"/>
      <c r="B88" s="575" t="s">
        <v>1436</v>
      </c>
      <c r="C88" s="576" t="str">
        <f>CONCATENATE(B71," ",C71)</f>
        <v>733 Rozvod potrubí</v>
      </c>
      <c r="D88" s="574"/>
      <c r="E88" s="577"/>
      <c r="F88" s="577"/>
      <c r="G88" s="578">
        <f>SUM(G71:G87)</f>
        <v>0</v>
      </c>
      <c r="O88" s="567">
        <v>4</v>
      </c>
      <c r="BA88" s="579">
        <f>SUM(BA71:BA87)</f>
        <v>0</v>
      </c>
      <c r="BB88" s="579">
        <f>SUM(BB71:BB87)</f>
        <v>0</v>
      </c>
      <c r="BC88" s="579">
        <f>SUM(BC71:BC87)</f>
        <v>0</v>
      </c>
      <c r="BD88" s="579">
        <f>SUM(BD71:BD87)</f>
        <v>0</v>
      </c>
      <c r="BE88" s="579">
        <f>SUM(BE71:BE87)</f>
        <v>0</v>
      </c>
    </row>
    <row r="89" spans="1:104">
      <c r="A89" s="560" t="s">
        <v>1433</v>
      </c>
      <c r="B89" s="561" t="s">
        <v>694</v>
      </c>
      <c r="C89" s="562" t="s">
        <v>695</v>
      </c>
      <c r="D89" s="563"/>
      <c r="E89" s="564"/>
      <c r="F89" s="564"/>
      <c r="G89" s="565"/>
      <c r="H89" s="566"/>
      <c r="I89" s="566"/>
      <c r="O89" s="567">
        <v>1</v>
      </c>
    </row>
    <row r="90" spans="1:104">
      <c r="A90" s="568">
        <v>61</v>
      </c>
      <c r="B90" s="569" t="s">
        <v>696</v>
      </c>
      <c r="C90" s="570" t="s">
        <v>697</v>
      </c>
      <c r="D90" s="571" t="s">
        <v>1496</v>
      </c>
      <c r="E90" s="572">
        <v>61</v>
      </c>
      <c r="F90" s="572">
        <v>0</v>
      </c>
      <c r="G90" s="573">
        <f t="shared" ref="G90:G121" si="24">E90*F90</f>
        <v>0</v>
      </c>
      <c r="O90" s="567">
        <v>2</v>
      </c>
      <c r="AA90" s="542">
        <v>1</v>
      </c>
      <c r="AB90" s="542">
        <v>7</v>
      </c>
      <c r="AC90" s="542">
        <v>7</v>
      </c>
      <c r="AZ90" s="542">
        <v>2</v>
      </c>
      <c r="BA90" s="542">
        <f t="shared" ref="BA90:BA121" si="25">IF(AZ90=1,G90,0)</f>
        <v>0</v>
      </c>
      <c r="BB90" s="542">
        <f t="shared" ref="BB90:BB121" si="26">IF(AZ90=2,G90,0)</f>
        <v>0</v>
      </c>
      <c r="BC90" s="542">
        <f t="shared" ref="BC90:BC121" si="27">IF(AZ90=3,G90,0)</f>
        <v>0</v>
      </c>
      <c r="BD90" s="542">
        <f t="shared" ref="BD90:BD121" si="28">IF(AZ90=4,G90,0)</f>
        <v>0</v>
      </c>
      <c r="BE90" s="542">
        <f t="shared" ref="BE90:BE121" si="29">IF(AZ90=5,G90,0)</f>
        <v>0</v>
      </c>
      <c r="CZ90" s="542">
        <v>3.0000000000000001E-5</v>
      </c>
    </row>
    <row r="91" spans="1:104">
      <c r="A91" s="568">
        <v>62</v>
      </c>
      <c r="B91" s="569" t="s">
        <v>698</v>
      </c>
      <c r="C91" s="570" t="s">
        <v>699</v>
      </c>
      <c r="D91" s="571" t="s">
        <v>1496</v>
      </c>
      <c r="E91" s="572">
        <v>2</v>
      </c>
      <c r="F91" s="572">
        <v>0</v>
      </c>
      <c r="G91" s="573">
        <f t="shared" si="24"/>
        <v>0</v>
      </c>
      <c r="O91" s="567">
        <v>2</v>
      </c>
      <c r="AA91" s="542">
        <v>1</v>
      </c>
      <c r="AB91" s="542">
        <v>7</v>
      </c>
      <c r="AC91" s="542">
        <v>7</v>
      </c>
      <c r="AZ91" s="542">
        <v>2</v>
      </c>
      <c r="BA91" s="542">
        <f t="shared" si="25"/>
        <v>0</v>
      </c>
      <c r="BB91" s="542">
        <f t="shared" si="26"/>
        <v>0</v>
      </c>
      <c r="BC91" s="542">
        <f t="shared" si="27"/>
        <v>0</v>
      </c>
      <c r="BD91" s="542">
        <f t="shared" si="28"/>
        <v>0</v>
      </c>
      <c r="BE91" s="542">
        <f t="shared" si="29"/>
        <v>0</v>
      </c>
      <c r="CZ91" s="542">
        <v>3.0000000000000001E-5</v>
      </c>
    </row>
    <row r="92" spans="1:104">
      <c r="A92" s="568">
        <v>63</v>
      </c>
      <c r="B92" s="569" t="s">
        <v>700</v>
      </c>
      <c r="C92" s="570" t="s">
        <v>701</v>
      </c>
      <c r="D92" s="571" t="s">
        <v>1496</v>
      </c>
      <c r="E92" s="572">
        <v>4</v>
      </c>
      <c r="F92" s="572">
        <v>0</v>
      </c>
      <c r="G92" s="573">
        <f t="shared" si="24"/>
        <v>0</v>
      </c>
      <c r="O92" s="567">
        <v>2</v>
      </c>
      <c r="AA92" s="542">
        <v>1</v>
      </c>
      <c r="AB92" s="542">
        <v>7</v>
      </c>
      <c r="AC92" s="542">
        <v>7</v>
      </c>
      <c r="AZ92" s="542">
        <v>2</v>
      </c>
      <c r="BA92" s="542">
        <f t="shared" si="25"/>
        <v>0</v>
      </c>
      <c r="BB92" s="542">
        <f t="shared" si="26"/>
        <v>0</v>
      </c>
      <c r="BC92" s="542">
        <f t="shared" si="27"/>
        <v>0</v>
      </c>
      <c r="BD92" s="542">
        <f t="shared" si="28"/>
        <v>0</v>
      </c>
      <c r="BE92" s="542">
        <f t="shared" si="29"/>
        <v>0</v>
      </c>
      <c r="CZ92" s="542">
        <v>4.0000000000000003E-5</v>
      </c>
    </row>
    <row r="93" spans="1:104">
      <c r="A93" s="568">
        <v>64</v>
      </c>
      <c r="B93" s="569" t="s">
        <v>702</v>
      </c>
      <c r="C93" s="570" t="s">
        <v>703</v>
      </c>
      <c r="D93" s="571" t="s">
        <v>1496</v>
      </c>
      <c r="E93" s="572">
        <v>1</v>
      </c>
      <c r="F93" s="572">
        <v>0</v>
      </c>
      <c r="G93" s="573">
        <f t="shared" si="24"/>
        <v>0</v>
      </c>
      <c r="O93" s="567">
        <v>2</v>
      </c>
      <c r="AA93" s="542">
        <v>1</v>
      </c>
      <c r="AB93" s="542">
        <v>7</v>
      </c>
      <c r="AC93" s="542">
        <v>7</v>
      </c>
      <c r="AZ93" s="542">
        <v>2</v>
      </c>
      <c r="BA93" s="542">
        <f t="shared" si="25"/>
        <v>0</v>
      </c>
      <c r="BB93" s="542">
        <f t="shared" si="26"/>
        <v>0</v>
      </c>
      <c r="BC93" s="542">
        <f t="shared" si="27"/>
        <v>0</v>
      </c>
      <c r="BD93" s="542">
        <f t="shared" si="28"/>
        <v>0</v>
      </c>
      <c r="BE93" s="542">
        <f t="shared" si="29"/>
        <v>0</v>
      </c>
      <c r="CZ93" s="542">
        <v>4.0000000000000003E-5</v>
      </c>
    </row>
    <row r="94" spans="1:104" ht="22.5">
      <c r="A94" s="568">
        <v>65</v>
      </c>
      <c r="B94" s="569" t="s">
        <v>704</v>
      </c>
      <c r="C94" s="570" t="s">
        <v>705</v>
      </c>
      <c r="D94" s="571" t="s">
        <v>1496</v>
      </c>
      <c r="E94" s="572">
        <v>1</v>
      </c>
      <c r="F94" s="572">
        <v>0</v>
      </c>
      <c r="G94" s="573">
        <f t="shared" si="24"/>
        <v>0</v>
      </c>
      <c r="O94" s="567">
        <v>2</v>
      </c>
      <c r="AA94" s="542">
        <v>1</v>
      </c>
      <c r="AB94" s="542">
        <v>7</v>
      </c>
      <c r="AC94" s="542">
        <v>7</v>
      </c>
      <c r="AZ94" s="542">
        <v>2</v>
      </c>
      <c r="BA94" s="542">
        <f t="shared" si="25"/>
        <v>0</v>
      </c>
      <c r="BB94" s="542">
        <f t="shared" si="26"/>
        <v>0</v>
      </c>
      <c r="BC94" s="542">
        <f t="shared" si="27"/>
        <v>0</v>
      </c>
      <c r="BD94" s="542">
        <f t="shared" si="28"/>
        <v>0</v>
      </c>
      <c r="BE94" s="542">
        <f t="shared" si="29"/>
        <v>0</v>
      </c>
      <c r="CZ94" s="542">
        <v>5.0000000000000002E-5</v>
      </c>
    </row>
    <row r="95" spans="1:104">
      <c r="A95" s="568">
        <v>66</v>
      </c>
      <c r="B95" s="569" t="s">
        <v>706</v>
      </c>
      <c r="C95" s="570" t="s">
        <v>707</v>
      </c>
      <c r="D95" s="571" t="s">
        <v>1496</v>
      </c>
      <c r="E95" s="572">
        <v>11</v>
      </c>
      <c r="F95" s="572">
        <v>0</v>
      </c>
      <c r="G95" s="573">
        <f t="shared" si="24"/>
        <v>0</v>
      </c>
      <c r="O95" s="567">
        <v>2</v>
      </c>
      <c r="AA95" s="542">
        <v>1</v>
      </c>
      <c r="AB95" s="542">
        <v>7</v>
      </c>
      <c r="AC95" s="542">
        <v>7</v>
      </c>
      <c r="AZ95" s="542">
        <v>2</v>
      </c>
      <c r="BA95" s="542">
        <f t="shared" si="25"/>
        <v>0</v>
      </c>
      <c r="BB95" s="542">
        <f t="shared" si="26"/>
        <v>0</v>
      </c>
      <c r="BC95" s="542">
        <f t="shared" si="27"/>
        <v>0</v>
      </c>
      <c r="BD95" s="542">
        <f t="shared" si="28"/>
        <v>0</v>
      </c>
      <c r="BE95" s="542">
        <f t="shared" si="29"/>
        <v>0</v>
      </c>
      <c r="CZ95" s="542">
        <v>1.7000000000000001E-4</v>
      </c>
    </row>
    <row r="96" spans="1:104">
      <c r="A96" s="568">
        <v>67</v>
      </c>
      <c r="B96" s="569" t="s">
        <v>708</v>
      </c>
      <c r="C96" s="570" t="s">
        <v>709</v>
      </c>
      <c r="D96" s="571" t="s">
        <v>1496</v>
      </c>
      <c r="E96" s="572">
        <v>1</v>
      </c>
      <c r="F96" s="572">
        <v>0</v>
      </c>
      <c r="G96" s="573">
        <f t="shared" si="24"/>
        <v>0</v>
      </c>
      <c r="O96" s="567">
        <v>2</v>
      </c>
      <c r="AA96" s="542">
        <v>1</v>
      </c>
      <c r="AB96" s="542">
        <v>7</v>
      </c>
      <c r="AC96" s="542">
        <v>7</v>
      </c>
      <c r="AZ96" s="542">
        <v>2</v>
      </c>
      <c r="BA96" s="542">
        <f t="shared" si="25"/>
        <v>0</v>
      </c>
      <c r="BB96" s="542">
        <f t="shared" si="26"/>
        <v>0</v>
      </c>
      <c r="BC96" s="542">
        <f t="shared" si="27"/>
        <v>0</v>
      </c>
      <c r="BD96" s="542">
        <f t="shared" si="28"/>
        <v>0</v>
      </c>
      <c r="BE96" s="542">
        <f t="shared" si="29"/>
        <v>0</v>
      </c>
      <c r="CZ96" s="542">
        <v>4.6999999999999999E-4</v>
      </c>
    </row>
    <row r="97" spans="1:104">
      <c r="A97" s="568">
        <v>68</v>
      </c>
      <c r="B97" s="569" t="s">
        <v>710</v>
      </c>
      <c r="C97" s="570" t="s">
        <v>711</v>
      </c>
      <c r="D97" s="571" t="s">
        <v>1496</v>
      </c>
      <c r="E97" s="572">
        <v>2</v>
      </c>
      <c r="F97" s="572">
        <v>0</v>
      </c>
      <c r="G97" s="573">
        <f t="shared" si="24"/>
        <v>0</v>
      </c>
      <c r="O97" s="567">
        <v>2</v>
      </c>
      <c r="AA97" s="542">
        <v>1</v>
      </c>
      <c r="AB97" s="542">
        <v>7</v>
      </c>
      <c r="AC97" s="542">
        <v>7</v>
      </c>
      <c r="AZ97" s="542">
        <v>2</v>
      </c>
      <c r="BA97" s="542">
        <f t="shared" si="25"/>
        <v>0</v>
      </c>
      <c r="BB97" s="542">
        <f t="shared" si="26"/>
        <v>0</v>
      </c>
      <c r="BC97" s="542">
        <f t="shared" si="27"/>
        <v>0</v>
      </c>
      <c r="BD97" s="542">
        <f t="shared" si="28"/>
        <v>0</v>
      </c>
      <c r="BE97" s="542">
        <f t="shared" si="29"/>
        <v>0</v>
      </c>
      <c r="CZ97" s="542">
        <v>4.6999999999999999E-4</v>
      </c>
    </row>
    <row r="98" spans="1:104">
      <c r="A98" s="568">
        <v>69</v>
      </c>
      <c r="B98" s="569" t="s">
        <v>712</v>
      </c>
      <c r="C98" s="570" t="s">
        <v>713</v>
      </c>
      <c r="D98" s="571" t="s">
        <v>1496</v>
      </c>
      <c r="E98" s="572">
        <v>1</v>
      </c>
      <c r="F98" s="572">
        <v>0</v>
      </c>
      <c r="G98" s="573">
        <f t="shared" si="24"/>
        <v>0</v>
      </c>
      <c r="O98" s="567">
        <v>2</v>
      </c>
      <c r="AA98" s="542">
        <v>1</v>
      </c>
      <c r="AB98" s="542">
        <v>7</v>
      </c>
      <c r="AC98" s="542">
        <v>7</v>
      </c>
      <c r="AZ98" s="542">
        <v>2</v>
      </c>
      <c r="BA98" s="542">
        <f t="shared" si="25"/>
        <v>0</v>
      </c>
      <c r="BB98" s="542">
        <f t="shared" si="26"/>
        <v>0</v>
      </c>
      <c r="BC98" s="542">
        <f t="shared" si="27"/>
        <v>0</v>
      </c>
      <c r="BD98" s="542">
        <f t="shared" si="28"/>
        <v>0</v>
      </c>
      <c r="BE98" s="542">
        <f t="shared" si="29"/>
        <v>0</v>
      </c>
      <c r="CZ98" s="542">
        <v>6.8000000000000005E-4</v>
      </c>
    </row>
    <row r="99" spans="1:104">
      <c r="A99" s="568">
        <v>70</v>
      </c>
      <c r="B99" s="569" t="s">
        <v>714</v>
      </c>
      <c r="C99" s="570" t="s">
        <v>715</v>
      </c>
      <c r="D99" s="571" t="s">
        <v>1496</v>
      </c>
      <c r="E99" s="572">
        <v>2</v>
      </c>
      <c r="F99" s="572">
        <v>0</v>
      </c>
      <c r="G99" s="573">
        <f t="shared" si="24"/>
        <v>0</v>
      </c>
      <c r="O99" s="567">
        <v>2</v>
      </c>
      <c r="AA99" s="542">
        <v>1</v>
      </c>
      <c r="AB99" s="542">
        <v>7</v>
      </c>
      <c r="AC99" s="542">
        <v>7</v>
      </c>
      <c r="AZ99" s="542">
        <v>2</v>
      </c>
      <c r="BA99" s="542">
        <f t="shared" si="25"/>
        <v>0</v>
      </c>
      <c r="BB99" s="542">
        <f t="shared" si="26"/>
        <v>0</v>
      </c>
      <c r="BC99" s="542">
        <f t="shared" si="27"/>
        <v>0</v>
      </c>
      <c r="BD99" s="542">
        <f t="shared" si="28"/>
        <v>0</v>
      </c>
      <c r="BE99" s="542">
        <f t="shared" si="29"/>
        <v>0</v>
      </c>
      <c r="CZ99" s="542">
        <v>0</v>
      </c>
    </row>
    <row r="100" spans="1:104">
      <c r="A100" s="568">
        <v>71</v>
      </c>
      <c r="B100" s="569" t="s">
        <v>716</v>
      </c>
      <c r="C100" s="570" t="s">
        <v>717</v>
      </c>
      <c r="D100" s="571" t="s">
        <v>1496</v>
      </c>
      <c r="E100" s="572">
        <v>12</v>
      </c>
      <c r="F100" s="572">
        <v>0</v>
      </c>
      <c r="G100" s="573">
        <f t="shared" si="24"/>
        <v>0</v>
      </c>
      <c r="O100" s="567">
        <v>2</v>
      </c>
      <c r="AA100" s="542">
        <v>1</v>
      </c>
      <c r="AB100" s="542">
        <v>7</v>
      </c>
      <c r="AC100" s="542">
        <v>7</v>
      </c>
      <c r="AZ100" s="542">
        <v>2</v>
      </c>
      <c r="BA100" s="542">
        <f t="shared" si="25"/>
        <v>0</v>
      </c>
      <c r="BB100" s="542">
        <f t="shared" si="26"/>
        <v>0</v>
      </c>
      <c r="BC100" s="542">
        <f t="shared" si="27"/>
        <v>0</v>
      </c>
      <c r="BD100" s="542">
        <f t="shared" si="28"/>
        <v>0</v>
      </c>
      <c r="BE100" s="542">
        <f t="shared" si="29"/>
        <v>0</v>
      </c>
      <c r="CZ100" s="542">
        <v>3.7399999999999998E-3</v>
      </c>
    </row>
    <row r="101" spans="1:104">
      <c r="A101" s="568">
        <v>72</v>
      </c>
      <c r="B101" s="569" t="s">
        <v>718</v>
      </c>
      <c r="C101" s="570" t="s">
        <v>719</v>
      </c>
      <c r="D101" s="571" t="s">
        <v>1496</v>
      </c>
      <c r="E101" s="572">
        <v>3</v>
      </c>
      <c r="F101" s="572">
        <v>0</v>
      </c>
      <c r="G101" s="573">
        <f t="shared" si="24"/>
        <v>0</v>
      </c>
      <c r="O101" s="567">
        <v>2</v>
      </c>
      <c r="AA101" s="542">
        <v>1</v>
      </c>
      <c r="AB101" s="542">
        <v>7</v>
      </c>
      <c r="AC101" s="542">
        <v>7</v>
      </c>
      <c r="AZ101" s="542">
        <v>2</v>
      </c>
      <c r="BA101" s="542">
        <f t="shared" si="25"/>
        <v>0</v>
      </c>
      <c r="BB101" s="542">
        <f t="shared" si="26"/>
        <v>0</v>
      </c>
      <c r="BC101" s="542">
        <f t="shared" si="27"/>
        <v>0</v>
      </c>
      <c r="BD101" s="542">
        <f t="shared" si="28"/>
        <v>0</v>
      </c>
      <c r="BE101" s="542">
        <f t="shared" si="29"/>
        <v>0</v>
      </c>
      <c r="CZ101" s="542">
        <v>3.2000000000000003E-4</v>
      </c>
    </row>
    <row r="102" spans="1:104">
      <c r="A102" s="568">
        <v>73</v>
      </c>
      <c r="B102" s="569" t="s">
        <v>720</v>
      </c>
      <c r="C102" s="570" t="s">
        <v>721</v>
      </c>
      <c r="D102" s="571" t="s">
        <v>1496</v>
      </c>
      <c r="E102" s="572">
        <v>12</v>
      </c>
      <c r="F102" s="572">
        <v>0</v>
      </c>
      <c r="G102" s="573">
        <f t="shared" si="24"/>
        <v>0</v>
      </c>
      <c r="O102" s="567">
        <v>2</v>
      </c>
      <c r="AA102" s="542">
        <v>1</v>
      </c>
      <c r="AB102" s="542">
        <v>7</v>
      </c>
      <c r="AC102" s="542">
        <v>7</v>
      </c>
      <c r="AZ102" s="542">
        <v>2</v>
      </c>
      <c r="BA102" s="542">
        <f t="shared" si="25"/>
        <v>0</v>
      </c>
      <c r="BB102" s="542">
        <f t="shared" si="26"/>
        <v>0</v>
      </c>
      <c r="BC102" s="542">
        <f t="shared" si="27"/>
        <v>0</v>
      </c>
      <c r="BD102" s="542">
        <f t="shared" si="28"/>
        <v>0</v>
      </c>
      <c r="BE102" s="542">
        <f t="shared" si="29"/>
        <v>0</v>
      </c>
      <c r="CZ102" s="542">
        <v>2.5000000000000001E-4</v>
      </c>
    </row>
    <row r="103" spans="1:104">
      <c r="A103" s="568">
        <v>74</v>
      </c>
      <c r="B103" s="569" t="s">
        <v>722</v>
      </c>
      <c r="C103" s="570" t="s">
        <v>723</v>
      </c>
      <c r="D103" s="571" t="s">
        <v>1496</v>
      </c>
      <c r="E103" s="572">
        <v>3</v>
      </c>
      <c r="F103" s="572">
        <v>0</v>
      </c>
      <c r="G103" s="573">
        <f t="shared" si="24"/>
        <v>0</v>
      </c>
      <c r="O103" s="567">
        <v>2</v>
      </c>
      <c r="AA103" s="542">
        <v>1</v>
      </c>
      <c r="AB103" s="542">
        <v>7</v>
      </c>
      <c r="AC103" s="542">
        <v>7</v>
      </c>
      <c r="AZ103" s="542">
        <v>2</v>
      </c>
      <c r="BA103" s="542">
        <f t="shared" si="25"/>
        <v>0</v>
      </c>
      <c r="BB103" s="542">
        <f t="shared" si="26"/>
        <v>0</v>
      </c>
      <c r="BC103" s="542">
        <f t="shared" si="27"/>
        <v>0</v>
      </c>
      <c r="BD103" s="542">
        <f t="shared" si="28"/>
        <v>0</v>
      </c>
      <c r="BE103" s="542">
        <f t="shared" si="29"/>
        <v>0</v>
      </c>
      <c r="CZ103" s="542">
        <v>2.5000000000000001E-4</v>
      </c>
    </row>
    <row r="104" spans="1:104">
      <c r="A104" s="568">
        <v>75</v>
      </c>
      <c r="B104" s="569" t="s">
        <v>724</v>
      </c>
      <c r="C104" s="570" t="s">
        <v>725</v>
      </c>
      <c r="D104" s="571" t="s">
        <v>1496</v>
      </c>
      <c r="E104" s="572">
        <v>31</v>
      </c>
      <c r="F104" s="572">
        <v>0</v>
      </c>
      <c r="G104" s="573">
        <f t="shared" si="24"/>
        <v>0</v>
      </c>
      <c r="O104" s="567">
        <v>2</v>
      </c>
      <c r="AA104" s="542">
        <v>1</v>
      </c>
      <c r="AB104" s="542">
        <v>7</v>
      </c>
      <c r="AC104" s="542">
        <v>7</v>
      </c>
      <c r="AZ104" s="542">
        <v>2</v>
      </c>
      <c r="BA104" s="542">
        <f t="shared" si="25"/>
        <v>0</v>
      </c>
      <c r="BB104" s="542">
        <f t="shared" si="26"/>
        <v>0</v>
      </c>
      <c r="BC104" s="542">
        <f t="shared" si="27"/>
        <v>0</v>
      </c>
      <c r="BD104" s="542">
        <f t="shared" si="28"/>
        <v>0</v>
      </c>
      <c r="BE104" s="542">
        <f t="shared" si="29"/>
        <v>0</v>
      </c>
      <c r="CZ104" s="542">
        <v>4.8999999999999998E-4</v>
      </c>
    </row>
    <row r="105" spans="1:104">
      <c r="A105" s="568">
        <v>76</v>
      </c>
      <c r="B105" s="569" t="s">
        <v>726</v>
      </c>
      <c r="C105" s="570" t="s">
        <v>727</v>
      </c>
      <c r="D105" s="571" t="s">
        <v>1496</v>
      </c>
      <c r="E105" s="572">
        <v>62</v>
      </c>
      <c r="F105" s="572">
        <v>0</v>
      </c>
      <c r="G105" s="573">
        <f t="shared" si="24"/>
        <v>0</v>
      </c>
      <c r="O105" s="567">
        <v>2</v>
      </c>
      <c r="AA105" s="542">
        <v>1</v>
      </c>
      <c r="AB105" s="542">
        <v>7</v>
      </c>
      <c r="AC105" s="542">
        <v>7</v>
      </c>
      <c r="AZ105" s="542">
        <v>2</v>
      </c>
      <c r="BA105" s="542">
        <f t="shared" si="25"/>
        <v>0</v>
      </c>
      <c r="BB105" s="542">
        <f t="shared" si="26"/>
        <v>0</v>
      </c>
      <c r="BC105" s="542">
        <f t="shared" si="27"/>
        <v>0</v>
      </c>
      <c r="BD105" s="542">
        <f t="shared" si="28"/>
        <v>0</v>
      </c>
      <c r="BE105" s="542">
        <f t="shared" si="29"/>
        <v>0</v>
      </c>
      <c r="CZ105" s="542">
        <v>2.9999999999999997E-4</v>
      </c>
    </row>
    <row r="106" spans="1:104">
      <c r="A106" s="568">
        <v>77</v>
      </c>
      <c r="B106" s="569" t="s">
        <v>728</v>
      </c>
      <c r="C106" s="570" t="s">
        <v>729</v>
      </c>
      <c r="D106" s="571" t="s">
        <v>1496</v>
      </c>
      <c r="E106" s="572">
        <v>92</v>
      </c>
      <c r="F106" s="572">
        <v>0</v>
      </c>
      <c r="G106" s="573">
        <f t="shared" si="24"/>
        <v>0</v>
      </c>
      <c r="O106" s="567">
        <v>2</v>
      </c>
      <c r="AA106" s="542">
        <v>1</v>
      </c>
      <c r="AB106" s="542">
        <v>7</v>
      </c>
      <c r="AC106" s="542">
        <v>7</v>
      </c>
      <c r="AZ106" s="542">
        <v>2</v>
      </c>
      <c r="BA106" s="542">
        <f t="shared" si="25"/>
        <v>0</v>
      </c>
      <c r="BB106" s="542">
        <f t="shared" si="26"/>
        <v>0</v>
      </c>
      <c r="BC106" s="542">
        <f t="shared" si="27"/>
        <v>0</v>
      </c>
      <c r="BD106" s="542">
        <f t="shared" si="28"/>
        <v>0</v>
      </c>
      <c r="BE106" s="542">
        <f t="shared" si="29"/>
        <v>0</v>
      </c>
      <c r="CZ106" s="542">
        <v>4.4000000000000002E-4</v>
      </c>
    </row>
    <row r="107" spans="1:104">
      <c r="A107" s="568">
        <v>78</v>
      </c>
      <c r="B107" s="569" t="s">
        <v>730</v>
      </c>
      <c r="C107" s="570" t="s">
        <v>731</v>
      </c>
      <c r="D107" s="571" t="s">
        <v>1496</v>
      </c>
      <c r="E107" s="572">
        <v>4</v>
      </c>
      <c r="F107" s="572">
        <v>0</v>
      </c>
      <c r="G107" s="573">
        <f t="shared" si="24"/>
        <v>0</v>
      </c>
      <c r="O107" s="567">
        <v>2</v>
      </c>
      <c r="AA107" s="542">
        <v>1</v>
      </c>
      <c r="AB107" s="542">
        <v>7</v>
      </c>
      <c r="AC107" s="542">
        <v>7</v>
      </c>
      <c r="AZ107" s="542">
        <v>2</v>
      </c>
      <c r="BA107" s="542">
        <f t="shared" si="25"/>
        <v>0</v>
      </c>
      <c r="BB107" s="542">
        <f t="shared" si="26"/>
        <v>0</v>
      </c>
      <c r="BC107" s="542">
        <f t="shared" si="27"/>
        <v>0</v>
      </c>
      <c r="BD107" s="542">
        <f t="shared" si="28"/>
        <v>0</v>
      </c>
      <c r="BE107" s="542">
        <f t="shared" si="29"/>
        <v>0</v>
      </c>
      <c r="CZ107" s="542">
        <v>7.3600000000000002E-3</v>
      </c>
    </row>
    <row r="108" spans="1:104">
      <c r="A108" s="568">
        <v>79</v>
      </c>
      <c r="B108" s="569" t="s">
        <v>732</v>
      </c>
      <c r="C108" s="570" t="s">
        <v>733</v>
      </c>
      <c r="D108" s="571" t="s">
        <v>1496</v>
      </c>
      <c r="E108" s="572">
        <v>2</v>
      </c>
      <c r="F108" s="572">
        <v>0</v>
      </c>
      <c r="G108" s="573">
        <f t="shared" si="24"/>
        <v>0</v>
      </c>
      <c r="O108" s="567">
        <v>2</v>
      </c>
      <c r="AA108" s="542">
        <v>1</v>
      </c>
      <c r="AB108" s="542">
        <v>7</v>
      </c>
      <c r="AC108" s="542">
        <v>7</v>
      </c>
      <c r="AZ108" s="542">
        <v>2</v>
      </c>
      <c r="BA108" s="542">
        <f t="shared" si="25"/>
        <v>0</v>
      </c>
      <c r="BB108" s="542">
        <f t="shared" si="26"/>
        <v>0</v>
      </c>
      <c r="BC108" s="542">
        <f t="shared" si="27"/>
        <v>0</v>
      </c>
      <c r="BD108" s="542">
        <f t="shared" si="28"/>
        <v>0</v>
      </c>
      <c r="BE108" s="542">
        <f t="shared" si="29"/>
        <v>0</v>
      </c>
      <c r="CZ108" s="542">
        <v>7.3600000000000002E-3</v>
      </c>
    </row>
    <row r="109" spans="1:104">
      <c r="A109" s="568">
        <v>80</v>
      </c>
      <c r="B109" s="569" t="s">
        <v>734</v>
      </c>
      <c r="C109" s="570" t="s">
        <v>735</v>
      </c>
      <c r="D109" s="571" t="s">
        <v>1496</v>
      </c>
      <c r="E109" s="572">
        <v>8</v>
      </c>
      <c r="F109" s="572">
        <v>0</v>
      </c>
      <c r="G109" s="573">
        <f t="shared" si="24"/>
        <v>0</v>
      </c>
      <c r="O109" s="567">
        <v>2</v>
      </c>
      <c r="AA109" s="542">
        <v>1</v>
      </c>
      <c r="AB109" s="542">
        <v>7</v>
      </c>
      <c r="AC109" s="542">
        <v>7</v>
      </c>
      <c r="AZ109" s="542">
        <v>2</v>
      </c>
      <c r="BA109" s="542">
        <f t="shared" si="25"/>
        <v>0</v>
      </c>
      <c r="BB109" s="542">
        <f t="shared" si="26"/>
        <v>0</v>
      </c>
      <c r="BC109" s="542">
        <f t="shared" si="27"/>
        <v>0</v>
      </c>
      <c r="BD109" s="542">
        <f t="shared" si="28"/>
        <v>0</v>
      </c>
      <c r="BE109" s="542">
        <f t="shared" si="29"/>
        <v>0</v>
      </c>
      <c r="CZ109" s="542">
        <v>8.1600000000000006E-3</v>
      </c>
    </row>
    <row r="110" spans="1:104">
      <c r="A110" s="568">
        <v>81</v>
      </c>
      <c r="B110" s="569" t="s">
        <v>736</v>
      </c>
      <c r="C110" s="570" t="s">
        <v>737</v>
      </c>
      <c r="D110" s="571" t="s">
        <v>1496</v>
      </c>
      <c r="E110" s="572">
        <v>46</v>
      </c>
      <c r="F110" s="572">
        <v>0</v>
      </c>
      <c r="G110" s="573">
        <f t="shared" si="24"/>
        <v>0</v>
      </c>
      <c r="O110" s="567">
        <v>2</v>
      </c>
      <c r="AA110" s="542">
        <v>1</v>
      </c>
      <c r="AB110" s="542">
        <v>7</v>
      </c>
      <c r="AC110" s="542">
        <v>7</v>
      </c>
      <c r="AZ110" s="542">
        <v>2</v>
      </c>
      <c r="BA110" s="542">
        <f t="shared" si="25"/>
        <v>0</v>
      </c>
      <c r="BB110" s="542">
        <f t="shared" si="26"/>
        <v>0</v>
      </c>
      <c r="BC110" s="542">
        <f t="shared" si="27"/>
        <v>0</v>
      </c>
      <c r="BD110" s="542">
        <f t="shared" si="28"/>
        <v>0</v>
      </c>
      <c r="BE110" s="542">
        <f t="shared" si="29"/>
        <v>0</v>
      </c>
      <c r="CZ110" s="542">
        <v>2.3500000000000001E-3</v>
      </c>
    </row>
    <row r="111" spans="1:104">
      <c r="A111" s="568">
        <v>82</v>
      </c>
      <c r="B111" s="569" t="s">
        <v>738</v>
      </c>
      <c r="C111" s="570" t="s">
        <v>739</v>
      </c>
      <c r="D111" s="571" t="s">
        <v>1496</v>
      </c>
      <c r="E111" s="572">
        <v>46</v>
      </c>
      <c r="F111" s="572">
        <v>0</v>
      </c>
      <c r="G111" s="573">
        <f t="shared" si="24"/>
        <v>0</v>
      </c>
      <c r="O111" s="567">
        <v>2</v>
      </c>
      <c r="AA111" s="542">
        <v>1</v>
      </c>
      <c r="AB111" s="542">
        <v>7</v>
      </c>
      <c r="AC111" s="542">
        <v>7</v>
      </c>
      <c r="AZ111" s="542">
        <v>2</v>
      </c>
      <c r="BA111" s="542">
        <f t="shared" si="25"/>
        <v>0</v>
      </c>
      <c r="BB111" s="542">
        <f t="shared" si="26"/>
        <v>0</v>
      </c>
      <c r="BC111" s="542">
        <f t="shared" si="27"/>
        <v>0</v>
      </c>
      <c r="BD111" s="542">
        <f t="shared" si="28"/>
        <v>0</v>
      </c>
      <c r="BE111" s="542">
        <f t="shared" si="29"/>
        <v>0</v>
      </c>
      <c r="CZ111" s="542">
        <v>1.06E-3</v>
      </c>
    </row>
    <row r="112" spans="1:104">
      <c r="A112" s="568">
        <v>83</v>
      </c>
      <c r="B112" s="569" t="s">
        <v>740</v>
      </c>
      <c r="C112" s="570" t="s">
        <v>741</v>
      </c>
      <c r="D112" s="571" t="s">
        <v>1496</v>
      </c>
      <c r="E112" s="572">
        <v>8</v>
      </c>
      <c r="F112" s="572">
        <v>0</v>
      </c>
      <c r="G112" s="573">
        <f t="shared" si="24"/>
        <v>0</v>
      </c>
      <c r="O112" s="567">
        <v>2</v>
      </c>
      <c r="AA112" s="542">
        <v>1</v>
      </c>
      <c r="AB112" s="542">
        <v>7</v>
      </c>
      <c r="AC112" s="542">
        <v>7</v>
      </c>
      <c r="AZ112" s="542">
        <v>2</v>
      </c>
      <c r="BA112" s="542">
        <f t="shared" si="25"/>
        <v>0</v>
      </c>
      <c r="BB112" s="542">
        <f t="shared" si="26"/>
        <v>0</v>
      </c>
      <c r="BC112" s="542">
        <f t="shared" si="27"/>
        <v>0</v>
      </c>
      <c r="BD112" s="542">
        <f t="shared" si="28"/>
        <v>0</v>
      </c>
      <c r="BE112" s="542">
        <f t="shared" si="29"/>
        <v>0</v>
      </c>
      <c r="CZ112" s="542">
        <v>4.8999999999999998E-4</v>
      </c>
    </row>
    <row r="113" spans="1:104">
      <c r="A113" s="568">
        <v>84</v>
      </c>
      <c r="B113" s="569" t="s">
        <v>742</v>
      </c>
      <c r="C113" s="570" t="s">
        <v>743</v>
      </c>
      <c r="D113" s="571" t="s">
        <v>1496</v>
      </c>
      <c r="E113" s="572">
        <v>1</v>
      </c>
      <c r="F113" s="572">
        <v>0</v>
      </c>
      <c r="G113" s="573">
        <f t="shared" si="24"/>
        <v>0</v>
      </c>
      <c r="O113" s="567">
        <v>2</v>
      </c>
      <c r="AA113" s="542">
        <v>1</v>
      </c>
      <c r="AB113" s="542">
        <v>7</v>
      </c>
      <c r="AC113" s="542">
        <v>7</v>
      </c>
      <c r="AZ113" s="542">
        <v>2</v>
      </c>
      <c r="BA113" s="542">
        <f t="shared" si="25"/>
        <v>0</v>
      </c>
      <c r="BB113" s="542">
        <f t="shared" si="26"/>
        <v>0</v>
      </c>
      <c r="BC113" s="542">
        <f t="shared" si="27"/>
        <v>0</v>
      </c>
      <c r="BD113" s="542">
        <f t="shared" si="28"/>
        <v>0</v>
      </c>
      <c r="BE113" s="542">
        <f t="shared" si="29"/>
        <v>0</v>
      </c>
      <c r="CZ113" s="542">
        <v>5.0000000000000001E-4</v>
      </c>
    </row>
    <row r="114" spans="1:104">
      <c r="A114" s="568">
        <v>85</v>
      </c>
      <c r="B114" s="569" t="s">
        <v>744</v>
      </c>
      <c r="C114" s="570" t="s">
        <v>745</v>
      </c>
      <c r="D114" s="571" t="s">
        <v>1496</v>
      </c>
      <c r="E114" s="572">
        <v>2</v>
      </c>
      <c r="F114" s="572">
        <v>0</v>
      </c>
      <c r="G114" s="573">
        <f t="shared" si="24"/>
        <v>0</v>
      </c>
      <c r="O114" s="567">
        <v>2</v>
      </c>
      <c r="AA114" s="542">
        <v>1</v>
      </c>
      <c r="AB114" s="542">
        <v>7</v>
      </c>
      <c r="AC114" s="542">
        <v>7</v>
      </c>
      <c r="AZ114" s="542">
        <v>2</v>
      </c>
      <c r="BA114" s="542">
        <f t="shared" si="25"/>
        <v>0</v>
      </c>
      <c r="BB114" s="542">
        <f t="shared" si="26"/>
        <v>0</v>
      </c>
      <c r="BC114" s="542">
        <f t="shared" si="27"/>
        <v>0</v>
      </c>
      <c r="BD114" s="542">
        <f t="shared" si="28"/>
        <v>0</v>
      </c>
      <c r="BE114" s="542">
        <f t="shared" si="29"/>
        <v>0</v>
      </c>
      <c r="CZ114" s="542">
        <v>5.0000000000000001E-4</v>
      </c>
    </row>
    <row r="115" spans="1:104">
      <c r="A115" s="568">
        <v>86</v>
      </c>
      <c r="B115" s="569" t="s">
        <v>746</v>
      </c>
      <c r="C115" s="570" t="s">
        <v>747</v>
      </c>
      <c r="D115" s="571" t="s">
        <v>1496</v>
      </c>
      <c r="E115" s="572">
        <v>1</v>
      </c>
      <c r="F115" s="572">
        <v>0</v>
      </c>
      <c r="G115" s="573">
        <f t="shared" si="24"/>
        <v>0</v>
      </c>
      <c r="O115" s="567">
        <v>2</v>
      </c>
      <c r="AA115" s="542">
        <v>1</v>
      </c>
      <c r="AB115" s="542">
        <v>7</v>
      </c>
      <c r="AC115" s="542">
        <v>7</v>
      </c>
      <c r="AZ115" s="542">
        <v>2</v>
      </c>
      <c r="BA115" s="542">
        <f t="shared" si="25"/>
        <v>0</v>
      </c>
      <c r="BB115" s="542">
        <f t="shared" si="26"/>
        <v>0</v>
      </c>
      <c r="BC115" s="542">
        <f t="shared" si="27"/>
        <v>0</v>
      </c>
      <c r="BD115" s="542">
        <f t="shared" si="28"/>
        <v>0</v>
      </c>
      <c r="BE115" s="542">
        <f t="shared" si="29"/>
        <v>0</v>
      </c>
      <c r="CZ115" s="542">
        <v>5.0000000000000001E-4</v>
      </c>
    </row>
    <row r="116" spans="1:104">
      <c r="A116" s="568">
        <v>87</v>
      </c>
      <c r="B116" s="569" t="s">
        <v>748</v>
      </c>
      <c r="C116" s="570" t="s">
        <v>749</v>
      </c>
      <c r="D116" s="571" t="s">
        <v>1496</v>
      </c>
      <c r="E116" s="572">
        <v>2</v>
      </c>
      <c r="F116" s="572">
        <v>0</v>
      </c>
      <c r="G116" s="573">
        <f t="shared" si="24"/>
        <v>0</v>
      </c>
      <c r="O116" s="567">
        <v>2</v>
      </c>
      <c r="AA116" s="542">
        <v>1</v>
      </c>
      <c r="AB116" s="542">
        <v>7</v>
      </c>
      <c r="AC116" s="542">
        <v>7</v>
      </c>
      <c r="AZ116" s="542">
        <v>2</v>
      </c>
      <c r="BA116" s="542">
        <f t="shared" si="25"/>
        <v>0</v>
      </c>
      <c r="BB116" s="542">
        <f t="shared" si="26"/>
        <v>0</v>
      </c>
      <c r="BC116" s="542">
        <f t="shared" si="27"/>
        <v>0</v>
      </c>
      <c r="BD116" s="542">
        <f t="shared" si="28"/>
        <v>0</v>
      </c>
      <c r="BE116" s="542">
        <f t="shared" si="29"/>
        <v>0</v>
      </c>
      <c r="CZ116" s="542">
        <v>3.4000000000000002E-4</v>
      </c>
    </row>
    <row r="117" spans="1:104">
      <c r="A117" s="568">
        <v>88</v>
      </c>
      <c r="B117" s="569" t="s">
        <v>750</v>
      </c>
      <c r="C117" s="570" t="s">
        <v>751</v>
      </c>
      <c r="D117" s="571" t="s">
        <v>1496</v>
      </c>
      <c r="E117" s="572">
        <v>4</v>
      </c>
      <c r="F117" s="572">
        <v>0</v>
      </c>
      <c r="G117" s="573">
        <f t="shared" si="24"/>
        <v>0</v>
      </c>
      <c r="O117" s="567">
        <v>2</v>
      </c>
      <c r="AA117" s="542">
        <v>1</v>
      </c>
      <c r="AB117" s="542">
        <v>7</v>
      </c>
      <c r="AC117" s="542">
        <v>7</v>
      </c>
      <c r="AZ117" s="542">
        <v>2</v>
      </c>
      <c r="BA117" s="542">
        <f t="shared" si="25"/>
        <v>0</v>
      </c>
      <c r="BB117" s="542">
        <f t="shared" si="26"/>
        <v>0</v>
      </c>
      <c r="BC117" s="542">
        <f t="shared" si="27"/>
        <v>0</v>
      </c>
      <c r="BD117" s="542">
        <f t="shared" si="28"/>
        <v>0</v>
      </c>
      <c r="BE117" s="542">
        <f t="shared" si="29"/>
        <v>0</v>
      </c>
      <c r="CZ117" s="542">
        <v>6.0999999999999997E-4</v>
      </c>
    </row>
    <row r="118" spans="1:104">
      <c r="A118" s="568">
        <v>89</v>
      </c>
      <c r="B118" s="569" t="s">
        <v>752</v>
      </c>
      <c r="C118" s="570" t="s">
        <v>753</v>
      </c>
      <c r="D118" s="571" t="s">
        <v>1496</v>
      </c>
      <c r="E118" s="572">
        <v>1</v>
      </c>
      <c r="F118" s="572">
        <v>0</v>
      </c>
      <c r="G118" s="573">
        <f t="shared" si="24"/>
        <v>0</v>
      </c>
      <c r="O118" s="567">
        <v>2</v>
      </c>
      <c r="AA118" s="542">
        <v>1</v>
      </c>
      <c r="AB118" s="542">
        <v>7</v>
      </c>
      <c r="AC118" s="542">
        <v>7</v>
      </c>
      <c r="AZ118" s="542">
        <v>2</v>
      </c>
      <c r="BA118" s="542">
        <f t="shared" si="25"/>
        <v>0</v>
      </c>
      <c r="BB118" s="542">
        <f t="shared" si="26"/>
        <v>0</v>
      </c>
      <c r="BC118" s="542">
        <f t="shared" si="27"/>
        <v>0</v>
      </c>
      <c r="BD118" s="542">
        <f t="shared" si="28"/>
        <v>0</v>
      </c>
      <c r="BE118" s="542">
        <f t="shared" si="29"/>
        <v>0</v>
      </c>
      <c r="CZ118" s="542">
        <v>8.8000000000000003E-4</v>
      </c>
    </row>
    <row r="119" spans="1:104">
      <c r="A119" s="568">
        <v>90</v>
      </c>
      <c r="B119" s="569" t="s">
        <v>754</v>
      </c>
      <c r="C119" s="570" t="s">
        <v>755</v>
      </c>
      <c r="D119" s="571" t="s">
        <v>1496</v>
      </c>
      <c r="E119" s="572">
        <v>10</v>
      </c>
      <c r="F119" s="572">
        <v>0</v>
      </c>
      <c r="G119" s="573">
        <f t="shared" si="24"/>
        <v>0</v>
      </c>
      <c r="O119" s="567">
        <v>2</v>
      </c>
      <c r="AA119" s="542">
        <v>1</v>
      </c>
      <c r="AB119" s="542">
        <v>7</v>
      </c>
      <c r="AC119" s="542">
        <v>7</v>
      </c>
      <c r="AZ119" s="542">
        <v>2</v>
      </c>
      <c r="BA119" s="542">
        <f t="shared" si="25"/>
        <v>0</v>
      </c>
      <c r="BB119" s="542">
        <f t="shared" si="26"/>
        <v>0</v>
      </c>
      <c r="BC119" s="542">
        <f t="shared" si="27"/>
        <v>0</v>
      </c>
      <c r="BD119" s="542">
        <f t="shared" si="28"/>
        <v>0</v>
      </c>
      <c r="BE119" s="542">
        <f t="shared" si="29"/>
        <v>0</v>
      </c>
      <c r="CZ119" s="542">
        <v>6.7000000000000002E-4</v>
      </c>
    </row>
    <row r="120" spans="1:104">
      <c r="A120" s="568">
        <v>91</v>
      </c>
      <c r="B120" s="569" t="s">
        <v>756</v>
      </c>
      <c r="C120" s="570" t="s">
        <v>757</v>
      </c>
      <c r="D120" s="571" t="s">
        <v>1496</v>
      </c>
      <c r="E120" s="572">
        <v>1</v>
      </c>
      <c r="F120" s="572">
        <v>0</v>
      </c>
      <c r="G120" s="573">
        <f t="shared" si="24"/>
        <v>0</v>
      </c>
      <c r="O120" s="567">
        <v>2</v>
      </c>
      <c r="AA120" s="542">
        <v>1</v>
      </c>
      <c r="AB120" s="542">
        <v>7</v>
      </c>
      <c r="AC120" s="542">
        <v>7</v>
      </c>
      <c r="AZ120" s="542">
        <v>2</v>
      </c>
      <c r="BA120" s="542">
        <f t="shared" si="25"/>
        <v>0</v>
      </c>
      <c r="BB120" s="542">
        <f t="shared" si="26"/>
        <v>0</v>
      </c>
      <c r="BC120" s="542">
        <f t="shared" si="27"/>
        <v>0</v>
      </c>
      <c r="BD120" s="542">
        <f t="shared" si="28"/>
        <v>0</v>
      </c>
      <c r="BE120" s="542">
        <f t="shared" si="29"/>
        <v>0</v>
      </c>
      <c r="CZ120" s="542">
        <v>2.0699999999999998E-3</v>
      </c>
    </row>
    <row r="121" spans="1:104">
      <c r="A121" s="568">
        <v>92</v>
      </c>
      <c r="B121" s="569" t="s">
        <v>758</v>
      </c>
      <c r="C121" s="570" t="s">
        <v>759</v>
      </c>
      <c r="D121" s="571" t="s">
        <v>1357</v>
      </c>
      <c r="E121" s="572">
        <v>0.27</v>
      </c>
      <c r="F121" s="572">
        <v>0</v>
      </c>
      <c r="G121" s="573">
        <f t="shared" si="24"/>
        <v>0</v>
      </c>
      <c r="O121" s="567">
        <v>2</v>
      </c>
      <c r="AA121" s="542">
        <v>1</v>
      </c>
      <c r="AB121" s="542">
        <v>7</v>
      </c>
      <c r="AC121" s="542">
        <v>7</v>
      </c>
      <c r="AZ121" s="542">
        <v>2</v>
      </c>
      <c r="BA121" s="542">
        <f t="shared" si="25"/>
        <v>0</v>
      </c>
      <c r="BB121" s="542">
        <f t="shared" si="26"/>
        <v>0</v>
      </c>
      <c r="BC121" s="542">
        <f t="shared" si="27"/>
        <v>0</v>
      </c>
      <c r="BD121" s="542">
        <f t="shared" si="28"/>
        <v>0</v>
      </c>
      <c r="BE121" s="542">
        <f t="shared" si="29"/>
        <v>0</v>
      </c>
      <c r="CZ121" s="542">
        <v>0</v>
      </c>
    </row>
    <row r="122" spans="1:104">
      <c r="A122" s="574"/>
      <c r="B122" s="575" t="s">
        <v>1436</v>
      </c>
      <c r="C122" s="576" t="str">
        <f>CONCATENATE(B89," ",C89)</f>
        <v>734 Armatury</v>
      </c>
      <c r="D122" s="574"/>
      <c r="E122" s="577"/>
      <c r="F122" s="577"/>
      <c r="G122" s="578">
        <f>SUM(G89:G121)</f>
        <v>0</v>
      </c>
      <c r="O122" s="567">
        <v>4</v>
      </c>
      <c r="BA122" s="579">
        <f>SUM(BA89:BA121)</f>
        <v>0</v>
      </c>
      <c r="BB122" s="579">
        <f>SUM(BB89:BB121)</f>
        <v>0</v>
      </c>
      <c r="BC122" s="579">
        <f>SUM(BC89:BC121)</f>
        <v>0</v>
      </c>
      <c r="BD122" s="579">
        <f>SUM(BD89:BD121)</f>
        <v>0</v>
      </c>
      <c r="BE122" s="579">
        <f>SUM(BE89:BE121)</f>
        <v>0</v>
      </c>
    </row>
    <row r="123" spans="1:104">
      <c r="A123" s="560"/>
      <c r="B123" s="561"/>
      <c r="C123" s="580" t="s">
        <v>569</v>
      </c>
      <c r="D123" s="563"/>
      <c r="E123" s="564"/>
      <c r="F123" s="564"/>
      <c r="G123" s="565"/>
      <c r="H123" s="566"/>
      <c r="I123" s="566"/>
      <c r="O123" s="567"/>
    </row>
    <row r="124" spans="1:104">
      <c r="A124" s="560"/>
      <c r="B124" s="561"/>
      <c r="C124" s="580" t="s">
        <v>570</v>
      </c>
      <c r="D124" s="563"/>
      <c r="E124" s="564"/>
      <c r="F124" s="564"/>
      <c r="G124" s="565"/>
      <c r="H124" s="566"/>
      <c r="I124" s="566"/>
      <c r="O124" s="567"/>
    </row>
    <row r="125" spans="1:104">
      <c r="A125" s="560"/>
      <c r="B125" s="561"/>
      <c r="C125" s="580" t="s">
        <v>571</v>
      </c>
      <c r="D125" s="563"/>
      <c r="E125" s="564"/>
      <c r="F125" s="564"/>
      <c r="G125" s="565"/>
      <c r="H125" s="566"/>
      <c r="I125" s="566"/>
      <c r="O125" s="567"/>
    </row>
    <row r="126" spans="1:104">
      <c r="A126" s="560" t="s">
        <v>1433</v>
      </c>
      <c r="B126" s="561" t="s">
        <v>760</v>
      </c>
      <c r="C126" s="562" t="s">
        <v>761</v>
      </c>
      <c r="D126" s="563"/>
      <c r="E126" s="564"/>
      <c r="F126" s="564"/>
      <c r="G126" s="565"/>
      <c r="H126" s="566"/>
      <c r="I126" s="566"/>
      <c r="O126" s="567">
        <v>1</v>
      </c>
    </row>
    <row r="127" spans="1:104" ht="22.5">
      <c r="A127" s="568">
        <v>93</v>
      </c>
      <c r="B127" s="569" t="s">
        <v>762</v>
      </c>
      <c r="C127" s="570" t="s">
        <v>763</v>
      </c>
      <c r="D127" s="571" t="s">
        <v>764</v>
      </c>
      <c r="E127" s="572">
        <v>76</v>
      </c>
      <c r="F127" s="572">
        <v>0</v>
      </c>
      <c r="G127" s="573">
        <f t="shared" ref="G127:G152" si="30">E127*F127</f>
        <v>0</v>
      </c>
      <c r="O127" s="567">
        <v>2</v>
      </c>
      <c r="AA127" s="542">
        <v>1</v>
      </c>
      <c r="AB127" s="542">
        <v>7</v>
      </c>
      <c r="AC127" s="542">
        <v>7</v>
      </c>
      <c r="AZ127" s="542">
        <v>2</v>
      </c>
      <c r="BA127" s="542">
        <f t="shared" ref="BA127:BA152" si="31">IF(AZ127=1,G127,0)</f>
        <v>0</v>
      </c>
      <c r="BB127" s="542">
        <f t="shared" ref="BB127:BB152" si="32">IF(AZ127=2,G127,0)</f>
        <v>0</v>
      </c>
      <c r="BC127" s="542">
        <f t="shared" ref="BC127:BC152" si="33">IF(AZ127=3,G127,0)</f>
        <v>0</v>
      </c>
      <c r="BD127" s="542">
        <f t="shared" ref="BD127:BD152" si="34">IF(AZ127=4,G127,0)</f>
        <v>0</v>
      </c>
      <c r="BE127" s="542">
        <f t="shared" ref="BE127:BE152" si="35">IF(AZ127=5,G127,0)</f>
        <v>0</v>
      </c>
      <c r="CZ127" s="542">
        <v>4.0030000000000003E-2</v>
      </c>
    </row>
    <row r="128" spans="1:104" ht="22.5">
      <c r="A128" s="568">
        <v>94</v>
      </c>
      <c r="B128" s="569" t="s">
        <v>765</v>
      </c>
      <c r="C128" s="570" t="s">
        <v>766</v>
      </c>
      <c r="D128" s="571" t="s">
        <v>767</v>
      </c>
      <c r="E128" s="572">
        <v>121</v>
      </c>
      <c r="F128" s="572">
        <v>0</v>
      </c>
      <c r="G128" s="573">
        <f t="shared" si="30"/>
        <v>0</v>
      </c>
      <c r="O128" s="567">
        <v>2</v>
      </c>
      <c r="AA128" s="542">
        <v>1</v>
      </c>
      <c r="AB128" s="542">
        <v>7</v>
      </c>
      <c r="AC128" s="542">
        <v>7</v>
      </c>
      <c r="AZ128" s="542">
        <v>2</v>
      </c>
      <c r="BA128" s="542">
        <f t="shared" si="31"/>
        <v>0</v>
      </c>
      <c r="BB128" s="542">
        <f t="shared" si="32"/>
        <v>0</v>
      </c>
      <c r="BC128" s="542">
        <f t="shared" si="33"/>
        <v>0</v>
      </c>
      <c r="BD128" s="542">
        <f t="shared" si="34"/>
        <v>0</v>
      </c>
      <c r="BE128" s="542">
        <f t="shared" si="35"/>
        <v>0</v>
      </c>
      <c r="CZ128" s="542">
        <v>4.0030000000000003E-2</v>
      </c>
    </row>
    <row r="129" spans="1:104">
      <c r="A129" s="568">
        <v>95</v>
      </c>
      <c r="B129" s="569" t="s">
        <v>768</v>
      </c>
      <c r="C129" s="570" t="s">
        <v>769</v>
      </c>
      <c r="D129" s="571" t="s">
        <v>1496</v>
      </c>
      <c r="E129" s="572">
        <v>20</v>
      </c>
      <c r="F129" s="572">
        <v>0</v>
      </c>
      <c r="G129" s="573">
        <f t="shared" si="30"/>
        <v>0</v>
      </c>
      <c r="O129" s="567">
        <v>2</v>
      </c>
      <c r="AA129" s="542">
        <v>1</v>
      </c>
      <c r="AB129" s="542">
        <v>7</v>
      </c>
      <c r="AC129" s="542">
        <v>7</v>
      </c>
      <c r="AZ129" s="542">
        <v>2</v>
      </c>
      <c r="BA129" s="542">
        <f t="shared" si="31"/>
        <v>0</v>
      </c>
      <c r="BB129" s="542">
        <f t="shared" si="32"/>
        <v>0</v>
      </c>
      <c r="BC129" s="542">
        <f t="shared" si="33"/>
        <v>0</v>
      </c>
      <c r="BD129" s="542">
        <f t="shared" si="34"/>
        <v>0</v>
      </c>
      <c r="BE129" s="542">
        <f t="shared" si="35"/>
        <v>0</v>
      </c>
      <c r="CZ129" s="542">
        <v>4.0030000000000003E-2</v>
      </c>
    </row>
    <row r="130" spans="1:104">
      <c r="A130" s="568">
        <v>96</v>
      </c>
      <c r="B130" s="569" t="s">
        <v>770</v>
      </c>
      <c r="C130" s="570" t="s">
        <v>771</v>
      </c>
      <c r="D130" s="571" t="s">
        <v>1496</v>
      </c>
      <c r="E130" s="572">
        <v>60</v>
      </c>
      <c r="F130" s="572">
        <v>0</v>
      </c>
      <c r="G130" s="573">
        <f t="shared" si="30"/>
        <v>0</v>
      </c>
      <c r="O130" s="567">
        <v>2</v>
      </c>
      <c r="AA130" s="542">
        <v>1</v>
      </c>
      <c r="AB130" s="542">
        <v>7</v>
      </c>
      <c r="AC130" s="542">
        <v>7</v>
      </c>
      <c r="AZ130" s="542">
        <v>2</v>
      </c>
      <c r="BA130" s="542">
        <f t="shared" si="31"/>
        <v>0</v>
      </c>
      <c r="BB130" s="542">
        <f t="shared" si="32"/>
        <v>0</v>
      </c>
      <c r="BC130" s="542">
        <f t="shared" si="33"/>
        <v>0</v>
      </c>
      <c r="BD130" s="542">
        <f t="shared" si="34"/>
        <v>0</v>
      </c>
      <c r="BE130" s="542">
        <f t="shared" si="35"/>
        <v>0</v>
      </c>
      <c r="CZ130" s="542">
        <v>4.0030000000000003E-2</v>
      </c>
    </row>
    <row r="131" spans="1:104">
      <c r="A131" s="568">
        <v>97</v>
      </c>
      <c r="B131" s="569" t="s">
        <v>772</v>
      </c>
      <c r="C131" s="570" t="s">
        <v>773</v>
      </c>
      <c r="D131" s="571" t="s">
        <v>1492</v>
      </c>
      <c r="E131" s="572">
        <v>73</v>
      </c>
      <c r="F131" s="572">
        <v>0</v>
      </c>
      <c r="G131" s="573">
        <f t="shared" si="30"/>
        <v>0</v>
      </c>
      <c r="O131" s="567">
        <v>2</v>
      </c>
      <c r="AA131" s="542">
        <v>1</v>
      </c>
      <c r="AB131" s="542">
        <v>7</v>
      </c>
      <c r="AC131" s="542">
        <v>7</v>
      </c>
      <c r="AZ131" s="542">
        <v>2</v>
      </c>
      <c r="BA131" s="542">
        <f t="shared" si="31"/>
        <v>0</v>
      </c>
      <c r="BB131" s="542">
        <f t="shared" si="32"/>
        <v>0</v>
      </c>
      <c r="BC131" s="542">
        <f t="shared" si="33"/>
        <v>0</v>
      </c>
      <c r="BD131" s="542">
        <f t="shared" si="34"/>
        <v>0</v>
      </c>
      <c r="BE131" s="542">
        <f t="shared" si="35"/>
        <v>0</v>
      </c>
      <c r="CZ131" s="542">
        <v>1.0500000000000001E-2</v>
      </c>
    </row>
    <row r="132" spans="1:104">
      <c r="A132" s="568">
        <v>98</v>
      </c>
      <c r="B132" s="569" t="s">
        <v>774</v>
      </c>
      <c r="C132" s="570" t="s">
        <v>775</v>
      </c>
      <c r="D132" s="571" t="s">
        <v>1492</v>
      </c>
      <c r="E132" s="572">
        <v>73</v>
      </c>
      <c r="F132" s="572">
        <v>0</v>
      </c>
      <c r="G132" s="573">
        <f t="shared" si="30"/>
        <v>0</v>
      </c>
      <c r="O132" s="567">
        <v>2</v>
      </c>
      <c r="AA132" s="542">
        <v>1</v>
      </c>
      <c r="AB132" s="542">
        <v>7</v>
      </c>
      <c r="AC132" s="542">
        <v>7</v>
      </c>
      <c r="AZ132" s="542">
        <v>2</v>
      </c>
      <c r="BA132" s="542">
        <f t="shared" si="31"/>
        <v>0</v>
      </c>
      <c r="BB132" s="542">
        <f t="shared" si="32"/>
        <v>0</v>
      </c>
      <c r="BC132" s="542">
        <f t="shared" si="33"/>
        <v>0</v>
      </c>
      <c r="BD132" s="542">
        <f t="shared" si="34"/>
        <v>0</v>
      </c>
      <c r="BE132" s="542">
        <f t="shared" si="35"/>
        <v>0</v>
      </c>
      <c r="CZ132" s="542">
        <v>1.4567999999999999E-2</v>
      </c>
    </row>
    <row r="133" spans="1:104">
      <c r="A133" s="568">
        <v>99</v>
      </c>
      <c r="B133" s="569" t="s">
        <v>776</v>
      </c>
      <c r="C133" s="570" t="s">
        <v>777</v>
      </c>
      <c r="D133" s="571" t="s">
        <v>1496</v>
      </c>
      <c r="E133" s="572">
        <v>29</v>
      </c>
      <c r="F133" s="572">
        <v>0</v>
      </c>
      <c r="G133" s="573">
        <f t="shared" si="30"/>
        <v>0</v>
      </c>
      <c r="O133" s="567">
        <v>2</v>
      </c>
      <c r="AA133" s="542">
        <v>1</v>
      </c>
      <c r="AB133" s="542">
        <v>7</v>
      </c>
      <c r="AC133" s="542">
        <v>7</v>
      </c>
      <c r="AZ133" s="542">
        <v>2</v>
      </c>
      <c r="BA133" s="542">
        <f t="shared" si="31"/>
        <v>0</v>
      </c>
      <c r="BB133" s="542">
        <f t="shared" si="32"/>
        <v>0</v>
      </c>
      <c r="BC133" s="542">
        <f t="shared" si="33"/>
        <v>0</v>
      </c>
      <c r="BD133" s="542">
        <f t="shared" si="34"/>
        <v>0</v>
      </c>
      <c r="BE133" s="542">
        <f t="shared" si="35"/>
        <v>0</v>
      </c>
      <c r="CZ133" s="542">
        <v>1.082E-2</v>
      </c>
    </row>
    <row r="134" spans="1:104">
      <c r="A134" s="568">
        <v>100</v>
      </c>
      <c r="B134" s="569" t="s">
        <v>778</v>
      </c>
      <c r="C134" s="570" t="s">
        <v>779</v>
      </c>
      <c r="D134" s="571" t="s">
        <v>1496</v>
      </c>
      <c r="E134" s="572">
        <v>2</v>
      </c>
      <c r="F134" s="572">
        <v>0</v>
      </c>
      <c r="G134" s="573">
        <f t="shared" si="30"/>
        <v>0</v>
      </c>
      <c r="O134" s="567">
        <v>2</v>
      </c>
      <c r="AA134" s="542">
        <v>1</v>
      </c>
      <c r="AB134" s="542">
        <v>7</v>
      </c>
      <c r="AC134" s="542">
        <v>7</v>
      </c>
      <c r="AZ134" s="542">
        <v>2</v>
      </c>
      <c r="BA134" s="542">
        <f t="shared" si="31"/>
        <v>0</v>
      </c>
      <c r="BB134" s="542">
        <f t="shared" si="32"/>
        <v>0</v>
      </c>
      <c r="BC134" s="542">
        <f t="shared" si="33"/>
        <v>0</v>
      </c>
      <c r="BD134" s="542">
        <f t="shared" si="34"/>
        <v>0</v>
      </c>
      <c r="BE134" s="542">
        <f t="shared" si="35"/>
        <v>0</v>
      </c>
      <c r="CZ134" s="542">
        <v>0</v>
      </c>
    </row>
    <row r="135" spans="1:104" ht="22.5">
      <c r="A135" s="568">
        <v>101</v>
      </c>
      <c r="B135" s="569" t="s">
        <v>780</v>
      </c>
      <c r="C135" s="570" t="s">
        <v>781</v>
      </c>
      <c r="D135" s="571" t="s">
        <v>1496</v>
      </c>
      <c r="E135" s="572">
        <v>6</v>
      </c>
      <c r="F135" s="572">
        <v>0</v>
      </c>
      <c r="G135" s="573">
        <f t="shared" si="30"/>
        <v>0</v>
      </c>
      <c r="O135" s="567">
        <v>2</v>
      </c>
      <c r="AA135" s="542">
        <v>1</v>
      </c>
      <c r="AB135" s="542">
        <v>7</v>
      </c>
      <c r="AC135" s="542">
        <v>7</v>
      </c>
      <c r="AZ135" s="542">
        <v>2</v>
      </c>
      <c r="BA135" s="542">
        <f t="shared" si="31"/>
        <v>0</v>
      </c>
      <c r="BB135" s="542">
        <f t="shared" si="32"/>
        <v>0</v>
      </c>
      <c r="BC135" s="542">
        <f t="shared" si="33"/>
        <v>0</v>
      </c>
      <c r="BD135" s="542">
        <f t="shared" si="34"/>
        <v>0</v>
      </c>
      <c r="BE135" s="542">
        <f t="shared" si="35"/>
        <v>0</v>
      </c>
      <c r="CZ135" s="542">
        <v>6.4999999999999997E-3</v>
      </c>
    </row>
    <row r="136" spans="1:104" ht="22.5">
      <c r="A136" s="568">
        <v>102</v>
      </c>
      <c r="B136" s="569" t="s">
        <v>782</v>
      </c>
      <c r="C136" s="570" t="s">
        <v>783</v>
      </c>
      <c r="D136" s="571" t="s">
        <v>1496</v>
      </c>
      <c r="E136" s="572">
        <v>1</v>
      </c>
      <c r="F136" s="572">
        <v>0</v>
      </c>
      <c r="G136" s="573">
        <f t="shared" si="30"/>
        <v>0</v>
      </c>
      <c r="O136" s="567">
        <v>2</v>
      </c>
      <c r="AA136" s="542">
        <v>1</v>
      </c>
      <c r="AB136" s="542">
        <v>7</v>
      </c>
      <c r="AC136" s="542">
        <v>7</v>
      </c>
      <c r="AZ136" s="542">
        <v>2</v>
      </c>
      <c r="BA136" s="542">
        <f t="shared" si="31"/>
        <v>0</v>
      </c>
      <c r="BB136" s="542">
        <f t="shared" si="32"/>
        <v>0</v>
      </c>
      <c r="BC136" s="542">
        <f t="shared" si="33"/>
        <v>0</v>
      </c>
      <c r="BD136" s="542">
        <f t="shared" si="34"/>
        <v>0</v>
      </c>
      <c r="BE136" s="542">
        <f t="shared" si="35"/>
        <v>0</v>
      </c>
      <c r="CZ136" s="542">
        <v>7.1999999999999998E-3</v>
      </c>
    </row>
    <row r="137" spans="1:104" ht="22.5">
      <c r="A137" s="568">
        <v>103</v>
      </c>
      <c r="B137" s="569" t="s">
        <v>784</v>
      </c>
      <c r="C137" s="570" t="s">
        <v>785</v>
      </c>
      <c r="D137" s="571" t="s">
        <v>1496</v>
      </c>
      <c r="E137" s="572">
        <v>3</v>
      </c>
      <c r="F137" s="572">
        <v>0</v>
      </c>
      <c r="G137" s="573">
        <f t="shared" si="30"/>
        <v>0</v>
      </c>
      <c r="O137" s="567">
        <v>2</v>
      </c>
      <c r="AA137" s="542">
        <v>1</v>
      </c>
      <c r="AB137" s="542">
        <v>7</v>
      </c>
      <c r="AC137" s="542">
        <v>7</v>
      </c>
      <c r="AZ137" s="542">
        <v>2</v>
      </c>
      <c r="BA137" s="542">
        <f t="shared" si="31"/>
        <v>0</v>
      </c>
      <c r="BB137" s="542">
        <f t="shared" si="32"/>
        <v>0</v>
      </c>
      <c r="BC137" s="542">
        <f t="shared" si="33"/>
        <v>0</v>
      </c>
      <c r="BD137" s="542">
        <f t="shared" si="34"/>
        <v>0</v>
      </c>
      <c r="BE137" s="542">
        <f t="shared" si="35"/>
        <v>0</v>
      </c>
      <c r="CZ137" s="542">
        <v>1.035E-2</v>
      </c>
    </row>
    <row r="138" spans="1:104" ht="22.5">
      <c r="A138" s="568">
        <v>104</v>
      </c>
      <c r="B138" s="569" t="s">
        <v>786</v>
      </c>
      <c r="C138" s="570" t="s">
        <v>787</v>
      </c>
      <c r="D138" s="571" t="s">
        <v>1496</v>
      </c>
      <c r="E138" s="572">
        <v>3</v>
      </c>
      <c r="F138" s="572">
        <v>0</v>
      </c>
      <c r="G138" s="573">
        <f t="shared" si="30"/>
        <v>0</v>
      </c>
      <c r="O138" s="567">
        <v>2</v>
      </c>
      <c r="AA138" s="542">
        <v>1</v>
      </c>
      <c r="AB138" s="542">
        <v>7</v>
      </c>
      <c r="AC138" s="542">
        <v>7</v>
      </c>
      <c r="AZ138" s="542">
        <v>2</v>
      </c>
      <c r="BA138" s="542">
        <f t="shared" si="31"/>
        <v>0</v>
      </c>
      <c r="BB138" s="542">
        <f t="shared" si="32"/>
        <v>0</v>
      </c>
      <c r="BC138" s="542">
        <f t="shared" si="33"/>
        <v>0</v>
      </c>
      <c r="BD138" s="542">
        <f t="shared" si="34"/>
        <v>0</v>
      </c>
      <c r="BE138" s="542">
        <f t="shared" si="35"/>
        <v>0</v>
      </c>
      <c r="CZ138" s="542">
        <v>1.2449999999999999E-2</v>
      </c>
    </row>
    <row r="139" spans="1:104" ht="22.5">
      <c r="A139" s="568">
        <v>105</v>
      </c>
      <c r="B139" s="569" t="s">
        <v>788</v>
      </c>
      <c r="C139" s="570" t="s">
        <v>789</v>
      </c>
      <c r="D139" s="571" t="s">
        <v>1496</v>
      </c>
      <c r="E139" s="572">
        <v>1</v>
      </c>
      <c r="F139" s="572">
        <v>0</v>
      </c>
      <c r="G139" s="573">
        <f t="shared" si="30"/>
        <v>0</v>
      </c>
      <c r="O139" s="567">
        <v>2</v>
      </c>
      <c r="AA139" s="542">
        <v>1</v>
      </c>
      <c r="AB139" s="542">
        <v>7</v>
      </c>
      <c r="AC139" s="542">
        <v>7</v>
      </c>
      <c r="AZ139" s="542">
        <v>2</v>
      </c>
      <c r="BA139" s="542">
        <f t="shared" si="31"/>
        <v>0</v>
      </c>
      <c r="BB139" s="542">
        <f t="shared" si="32"/>
        <v>0</v>
      </c>
      <c r="BC139" s="542">
        <f t="shared" si="33"/>
        <v>0</v>
      </c>
      <c r="BD139" s="542">
        <f t="shared" si="34"/>
        <v>0</v>
      </c>
      <c r="BE139" s="542">
        <f t="shared" si="35"/>
        <v>0</v>
      </c>
      <c r="CZ139" s="542">
        <v>1.4500000000000001E-2</v>
      </c>
    </row>
    <row r="140" spans="1:104" ht="22.5">
      <c r="A140" s="568">
        <v>106</v>
      </c>
      <c r="B140" s="569" t="s">
        <v>790</v>
      </c>
      <c r="C140" s="570" t="s">
        <v>791</v>
      </c>
      <c r="D140" s="571" t="s">
        <v>1496</v>
      </c>
      <c r="E140" s="572">
        <v>1</v>
      </c>
      <c r="F140" s="572">
        <v>0</v>
      </c>
      <c r="G140" s="573">
        <f t="shared" si="30"/>
        <v>0</v>
      </c>
      <c r="O140" s="567">
        <v>2</v>
      </c>
      <c r="AA140" s="542">
        <v>1</v>
      </c>
      <c r="AB140" s="542">
        <v>7</v>
      </c>
      <c r="AC140" s="542">
        <v>7</v>
      </c>
      <c r="AZ140" s="542">
        <v>2</v>
      </c>
      <c r="BA140" s="542">
        <f t="shared" si="31"/>
        <v>0</v>
      </c>
      <c r="BB140" s="542">
        <f t="shared" si="32"/>
        <v>0</v>
      </c>
      <c r="BC140" s="542">
        <f t="shared" si="33"/>
        <v>0</v>
      </c>
      <c r="BD140" s="542">
        <f t="shared" si="34"/>
        <v>0</v>
      </c>
      <c r="BE140" s="542">
        <f t="shared" si="35"/>
        <v>0</v>
      </c>
      <c r="CZ140" s="542">
        <v>1.34E-2</v>
      </c>
    </row>
    <row r="141" spans="1:104" ht="22.5">
      <c r="A141" s="568">
        <v>107</v>
      </c>
      <c r="B141" s="569" t="s">
        <v>792</v>
      </c>
      <c r="C141" s="570" t="s">
        <v>793</v>
      </c>
      <c r="D141" s="571" t="s">
        <v>1496</v>
      </c>
      <c r="E141" s="572">
        <v>1</v>
      </c>
      <c r="F141" s="572">
        <v>0</v>
      </c>
      <c r="G141" s="573">
        <f t="shared" si="30"/>
        <v>0</v>
      </c>
      <c r="O141" s="567">
        <v>2</v>
      </c>
      <c r="AA141" s="542">
        <v>1</v>
      </c>
      <c r="AB141" s="542">
        <v>7</v>
      </c>
      <c r="AC141" s="542">
        <v>7</v>
      </c>
      <c r="AZ141" s="542">
        <v>2</v>
      </c>
      <c r="BA141" s="542">
        <f t="shared" si="31"/>
        <v>0</v>
      </c>
      <c r="BB141" s="542">
        <f t="shared" si="32"/>
        <v>0</v>
      </c>
      <c r="BC141" s="542">
        <f t="shared" si="33"/>
        <v>0</v>
      </c>
      <c r="BD141" s="542">
        <f t="shared" si="34"/>
        <v>0</v>
      </c>
      <c r="BE141" s="542">
        <f t="shared" si="35"/>
        <v>0</v>
      </c>
      <c r="CZ141" s="542">
        <v>1.6549999999999999E-2</v>
      </c>
    </row>
    <row r="142" spans="1:104" ht="22.5">
      <c r="A142" s="568">
        <v>108</v>
      </c>
      <c r="B142" s="569" t="s">
        <v>794</v>
      </c>
      <c r="C142" s="570" t="s">
        <v>795</v>
      </c>
      <c r="D142" s="571" t="s">
        <v>1496</v>
      </c>
      <c r="E142" s="572">
        <v>1</v>
      </c>
      <c r="F142" s="572">
        <v>0</v>
      </c>
      <c r="G142" s="573">
        <f t="shared" si="30"/>
        <v>0</v>
      </c>
      <c r="O142" s="567">
        <v>2</v>
      </c>
      <c r="AA142" s="542">
        <v>1</v>
      </c>
      <c r="AB142" s="542">
        <v>7</v>
      </c>
      <c r="AC142" s="542">
        <v>7</v>
      </c>
      <c r="AZ142" s="542">
        <v>2</v>
      </c>
      <c r="BA142" s="542">
        <f t="shared" si="31"/>
        <v>0</v>
      </c>
      <c r="BB142" s="542">
        <f t="shared" si="32"/>
        <v>0</v>
      </c>
      <c r="BC142" s="542">
        <f t="shared" si="33"/>
        <v>0</v>
      </c>
      <c r="BD142" s="542">
        <f t="shared" si="34"/>
        <v>0</v>
      </c>
      <c r="BE142" s="542">
        <f t="shared" si="35"/>
        <v>0</v>
      </c>
      <c r="CZ142" s="542">
        <v>2.2290000000000001E-2</v>
      </c>
    </row>
    <row r="143" spans="1:104" ht="22.5">
      <c r="A143" s="568">
        <v>109</v>
      </c>
      <c r="B143" s="569" t="s">
        <v>796</v>
      </c>
      <c r="C143" s="570" t="s">
        <v>797</v>
      </c>
      <c r="D143" s="571" t="s">
        <v>1496</v>
      </c>
      <c r="E143" s="572">
        <v>1</v>
      </c>
      <c r="F143" s="572">
        <v>0</v>
      </c>
      <c r="G143" s="573">
        <f t="shared" si="30"/>
        <v>0</v>
      </c>
      <c r="O143" s="567">
        <v>2</v>
      </c>
      <c r="AA143" s="542">
        <v>1</v>
      </c>
      <c r="AB143" s="542">
        <v>7</v>
      </c>
      <c r="AC143" s="542">
        <v>7</v>
      </c>
      <c r="AZ143" s="542">
        <v>2</v>
      </c>
      <c r="BA143" s="542">
        <f t="shared" si="31"/>
        <v>0</v>
      </c>
      <c r="BB143" s="542">
        <f t="shared" si="32"/>
        <v>0</v>
      </c>
      <c r="BC143" s="542">
        <f t="shared" si="33"/>
        <v>0</v>
      </c>
      <c r="BD143" s="542">
        <f t="shared" si="34"/>
        <v>0</v>
      </c>
      <c r="BE143" s="542">
        <f t="shared" si="35"/>
        <v>0</v>
      </c>
      <c r="CZ143" s="542">
        <v>2.5159999999999998E-2</v>
      </c>
    </row>
    <row r="144" spans="1:104" ht="22.5">
      <c r="A144" s="568">
        <v>110</v>
      </c>
      <c r="B144" s="569" t="s">
        <v>798</v>
      </c>
      <c r="C144" s="570" t="s">
        <v>799</v>
      </c>
      <c r="D144" s="571" t="s">
        <v>1496</v>
      </c>
      <c r="E144" s="572">
        <v>1</v>
      </c>
      <c r="F144" s="572">
        <v>0</v>
      </c>
      <c r="G144" s="573">
        <f t="shared" si="30"/>
        <v>0</v>
      </c>
      <c r="O144" s="567">
        <v>2</v>
      </c>
      <c r="AA144" s="542">
        <v>1</v>
      </c>
      <c r="AB144" s="542">
        <v>7</v>
      </c>
      <c r="AC144" s="542">
        <v>7</v>
      </c>
      <c r="AZ144" s="542">
        <v>2</v>
      </c>
      <c r="BA144" s="542">
        <f t="shared" si="31"/>
        <v>0</v>
      </c>
      <c r="BB144" s="542">
        <f t="shared" si="32"/>
        <v>0</v>
      </c>
      <c r="BC144" s="542">
        <f t="shared" si="33"/>
        <v>0</v>
      </c>
      <c r="BD144" s="542">
        <f t="shared" si="34"/>
        <v>0</v>
      </c>
      <c r="BE144" s="542">
        <f t="shared" si="35"/>
        <v>0</v>
      </c>
      <c r="CZ144" s="542">
        <v>3.09E-2</v>
      </c>
    </row>
    <row r="145" spans="1:104" ht="22.5">
      <c r="A145" s="568">
        <v>111</v>
      </c>
      <c r="B145" s="569" t="s">
        <v>800</v>
      </c>
      <c r="C145" s="570" t="s">
        <v>801</v>
      </c>
      <c r="D145" s="571" t="s">
        <v>1496</v>
      </c>
      <c r="E145" s="572">
        <v>2</v>
      </c>
      <c r="F145" s="572">
        <v>0</v>
      </c>
      <c r="G145" s="573">
        <f t="shared" si="30"/>
        <v>0</v>
      </c>
      <c r="O145" s="567">
        <v>2</v>
      </c>
      <c r="AA145" s="542">
        <v>1</v>
      </c>
      <c r="AB145" s="542">
        <v>7</v>
      </c>
      <c r="AC145" s="542">
        <v>7</v>
      </c>
      <c r="AZ145" s="542">
        <v>2</v>
      </c>
      <c r="BA145" s="542">
        <f t="shared" si="31"/>
        <v>0</v>
      </c>
      <c r="BB145" s="542">
        <f t="shared" si="32"/>
        <v>0</v>
      </c>
      <c r="BC145" s="542">
        <f t="shared" si="33"/>
        <v>0</v>
      </c>
      <c r="BD145" s="542">
        <f t="shared" si="34"/>
        <v>0</v>
      </c>
      <c r="BE145" s="542">
        <f t="shared" si="35"/>
        <v>0</v>
      </c>
      <c r="CZ145" s="542">
        <v>3.6639999999999999E-2</v>
      </c>
    </row>
    <row r="146" spans="1:104" ht="22.5">
      <c r="A146" s="568">
        <v>112</v>
      </c>
      <c r="B146" s="569" t="s">
        <v>802</v>
      </c>
      <c r="C146" s="570" t="s">
        <v>803</v>
      </c>
      <c r="D146" s="571" t="s">
        <v>1496</v>
      </c>
      <c r="E146" s="572">
        <v>2</v>
      </c>
      <c r="F146" s="572">
        <v>0</v>
      </c>
      <c r="G146" s="573">
        <f t="shared" si="30"/>
        <v>0</v>
      </c>
      <c r="O146" s="567">
        <v>2</v>
      </c>
      <c r="AA146" s="542">
        <v>1</v>
      </c>
      <c r="AB146" s="542">
        <v>7</v>
      </c>
      <c r="AC146" s="542">
        <v>7</v>
      </c>
      <c r="AZ146" s="542">
        <v>2</v>
      </c>
      <c r="BA146" s="542">
        <f t="shared" si="31"/>
        <v>0</v>
      </c>
      <c r="BB146" s="542">
        <f t="shared" si="32"/>
        <v>0</v>
      </c>
      <c r="BC146" s="542">
        <f t="shared" si="33"/>
        <v>0</v>
      </c>
      <c r="BD146" s="542">
        <f t="shared" si="34"/>
        <v>0</v>
      </c>
      <c r="BE146" s="542">
        <f t="shared" si="35"/>
        <v>0</v>
      </c>
      <c r="CZ146" s="542">
        <v>6.0699999999999997E-2</v>
      </c>
    </row>
    <row r="147" spans="1:104" ht="22.5">
      <c r="A147" s="568">
        <v>113</v>
      </c>
      <c r="B147" s="569" t="s">
        <v>804</v>
      </c>
      <c r="C147" s="570" t="s">
        <v>805</v>
      </c>
      <c r="D147" s="571" t="s">
        <v>1496</v>
      </c>
      <c r="E147" s="572">
        <v>1</v>
      </c>
      <c r="F147" s="572">
        <v>0</v>
      </c>
      <c r="G147" s="573">
        <f t="shared" si="30"/>
        <v>0</v>
      </c>
      <c r="O147" s="567">
        <v>2</v>
      </c>
      <c r="AA147" s="542">
        <v>1</v>
      </c>
      <c r="AB147" s="542">
        <v>7</v>
      </c>
      <c r="AC147" s="542">
        <v>7</v>
      </c>
      <c r="AZ147" s="542">
        <v>2</v>
      </c>
      <c r="BA147" s="542">
        <f t="shared" si="31"/>
        <v>0</v>
      </c>
      <c r="BB147" s="542">
        <f t="shared" si="32"/>
        <v>0</v>
      </c>
      <c r="BC147" s="542">
        <f t="shared" si="33"/>
        <v>0</v>
      </c>
      <c r="BD147" s="542">
        <f t="shared" si="34"/>
        <v>0</v>
      </c>
      <c r="BE147" s="542">
        <f t="shared" si="35"/>
        <v>0</v>
      </c>
      <c r="CZ147" s="542">
        <v>2.5700000000000001E-2</v>
      </c>
    </row>
    <row r="148" spans="1:104" ht="22.5">
      <c r="A148" s="568">
        <v>114</v>
      </c>
      <c r="B148" s="569" t="s">
        <v>806</v>
      </c>
      <c r="C148" s="570" t="s">
        <v>807</v>
      </c>
      <c r="D148" s="571" t="s">
        <v>1496</v>
      </c>
      <c r="E148" s="572">
        <v>1</v>
      </c>
      <c r="F148" s="572">
        <v>0</v>
      </c>
      <c r="G148" s="573">
        <f t="shared" si="30"/>
        <v>0</v>
      </c>
      <c r="O148" s="567">
        <v>2</v>
      </c>
      <c r="AA148" s="542">
        <v>1</v>
      </c>
      <c r="AB148" s="542">
        <v>7</v>
      </c>
      <c r="AC148" s="542">
        <v>7</v>
      </c>
      <c r="AZ148" s="542">
        <v>2</v>
      </c>
      <c r="BA148" s="542">
        <f t="shared" si="31"/>
        <v>0</v>
      </c>
      <c r="BB148" s="542">
        <f t="shared" si="32"/>
        <v>0</v>
      </c>
      <c r="BC148" s="542">
        <f t="shared" si="33"/>
        <v>0</v>
      </c>
      <c r="BD148" s="542">
        <f t="shared" si="34"/>
        <v>0</v>
      </c>
      <c r="BE148" s="542">
        <f t="shared" si="35"/>
        <v>0</v>
      </c>
      <c r="CZ148" s="542">
        <v>3.9800000000000002E-2</v>
      </c>
    </row>
    <row r="149" spans="1:104" ht="22.5">
      <c r="A149" s="568">
        <v>115</v>
      </c>
      <c r="B149" s="569" t="s">
        <v>808</v>
      </c>
      <c r="C149" s="570" t="s">
        <v>809</v>
      </c>
      <c r="D149" s="571" t="s">
        <v>1496</v>
      </c>
      <c r="E149" s="572">
        <v>2</v>
      </c>
      <c r="F149" s="572">
        <v>0</v>
      </c>
      <c r="G149" s="573">
        <f t="shared" si="30"/>
        <v>0</v>
      </c>
      <c r="O149" s="567">
        <v>2</v>
      </c>
      <c r="AA149" s="542">
        <v>1</v>
      </c>
      <c r="AB149" s="542">
        <v>7</v>
      </c>
      <c r="AC149" s="542">
        <v>7</v>
      </c>
      <c r="AZ149" s="542">
        <v>2</v>
      </c>
      <c r="BA149" s="542">
        <f t="shared" si="31"/>
        <v>0</v>
      </c>
      <c r="BB149" s="542">
        <f t="shared" si="32"/>
        <v>0</v>
      </c>
      <c r="BC149" s="542">
        <f t="shared" si="33"/>
        <v>0</v>
      </c>
      <c r="BD149" s="542">
        <f t="shared" si="34"/>
        <v>0</v>
      </c>
      <c r="BE149" s="542">
        <f t="shared" si="35"/>
        <v>0</v>
      </c>
      <c r="CZ149" s="542">
        <v>4.9200000000000001E-2</v>
      </c>
    </row>
    <row r="150" spans="1:104" ht="22.5">
      <c r="A150" s="568">
        <v>116</v>
      </c>
      <c r="B150" s="569" t="s">
        <v>810</v>
      </c>
      <c r="C150" s="570" t="s">
        <v>0</v>
      </c>
      <c r="D150" s="571" t="s">
        <v>1496</v>
      </c>
      <c r="E150" s="572">
        <v>2</v>
      </c>
      <c r="F150" s="572">
        <v>0</v>
      </c>
      <c r="G150" s="573">
        <f t="shared" si="30"/>
        <v>0</v>
      </c>
      <c r="O150" s="567">
        <v>2</v>
      </c>
      <c r="AA150" s="542">
        <v>1</v>
      </c>
      <c r="AB150" s="542">
        <v>7</v>
      </c>
      <c r="AC150" s="542">
        <v>7</v>
      </c>
      <c r="AZ150" s="542">
        <v>2</v>
      </c>
      <c r="BA150" s="542">
        <f t="shared" si="31"/>
        <v>0</v>
      </c>
      <c r="BB150" s="542">
        <f t="shared" si="32"/>
        <v>0</v>
      </c>
      <c r="BC150" s="542">
        <f t="shared" si="33"/>
        <v>0</v>
      </c>
      <c r="BD150" s="542">
        <f t="shared" si="34"/>
        <v>0</v>
      </c>
      <c r="BE150" s="542">
        <f t="shared" si="35"/>
        <v>0</v>
      </c>
      <c r="CZ150" s="542">
        <v>4.7840000000000001E-2</v>
      </c>
    </row>
    <row r="151" spans="1:104" ht="22.5">
      <c r="A151" s="568">
        <v>117</v>
      </c>
      <c r="B151" s="569" t="s">
        <v>1</v>
      </c>
      <c r="C151" s="570" t="s">
        <v>2</v>
      </c>
      <c r="D151" s="571" t="s">
        <v>1496</v>
      </c>
      <c r="E151" s="572">
        <v>2</v>
      </c>
      <c r="F151" s="572">
        <v>0</v>
      </c>
      <c r="G151" s="573">
        <f t="shared" si="30"/>
        <v>0</v>
      </c>
      <c r="O151" s="567">
        <v>2</v>
      </c>
      <c r="AA151" s="542">
        <v>1</v>
      </c>
      <c r="AB151" s="542">
        <v>7</v>
      </c>
      <c r="AC151" s="542">
        <v>7</v>
      </c>
      <c r="AZ151" s="542">
        <v>2</v>
      </c>
      <c r="BA151" s="542">
        <f t="shared" si="31"/>
        <v>0</v>
      </c>
      <c r="BB151" s="542">
        <f t="shared" si="32"/>
        <v>0</v>
      </c>
      <c r="BC151" s="542">
        <f t="shared" si="33"/>
        <v>0</v>
      </c>
      <c r="BD151" s="542">
        <f t="shared" si="34"/>
        <v>0</v>
      </c>
      <c r="BE151" s="542">
        <f t="shared" si="35"/>
        <v>0</v>
      </c>
      <c r="CZ151" s="542">
        <v>5.6099999999999997E-2</v>
      </c>
    </row>
    <row r="152" spans="1:104">
      <c r="A152" s="568">
        <v>118</v>
      </c>
      <c r="B152" s="569" t="s">
        <v>3</v>
      </c>
      <c r="C152" s="570" t="s">
        <v>4</v>
      </c>
      <c r="D152" s="571" t="s">
        <v>1357</v>
      </c>
      <c r="E152" s="572">
        <v>2.2599999999999998</v>
      </c>
      <c r="F152" s="572">
        <v>0</v>
      </c>
      <c r="G152" s="573">
        <f t="shared" si="30"/>
        <v>0</v>
      </c>
      <c r="O152" s="567">
        <v>2</v>
      </c>
      <c r="AA152" s="542">
        <v>1</v>
      </c>
      <c r="AB152" s="542">
        <v>7</v>
      </c>
      <c r="AC152" s="542">
        <v>7</v>
      </c>
      <c r="AZ152" s="542">
        <v>2</v>
      </c>
      <c r="BA152" s="542">
        <f t="shared" si="31"/>
        <v>0</v>
      </c>
      <c r="BB152" s="542">
        <f t="shared" si="32"/>
        <v>0</v>
      </c>
      <c r="BC152" s="542">
        <f t="shared" si="33"/>
        <v>0</v>
      </c>
      <c r="BD152" s="542">
        <f t="shared" si="34"/>
        <v>0</v>
      </c>
      <c r="BE152" s="542">
        <f t="shared" si="35"/>
        <v>0</v>
      </c>
      <c r="CZ152" s="542">
        <v>0</v>
      </c>
    </row>
    <row r="153" spans="1:104">
      <c r="A153" s="574"/>
      <c r="B153" s="575" t="s">
        <v>1436</v>
      </c>
      <c r="C153" s="576" t="str">
        <f>CONCATENATE(B126," ",C126)</f>
        <v>735 Otopná tělesa</v>
      </c>
      <c r="D153" s="574"/>
      <c r="E153" s="577"/>
      <c r="F153" s="577"/>
      <c r="G153" s="578">
        <f>SUM(G126:G152)</f>
        <v>0</v>
      </c>
      <c r="O153" s="567">
        <v>4</v>
      </c>
      <c r="BA153" s="579">
        <f>SUM(BA126:BA152)</f>
        <v>0</v>
      </c>
      <c r="BB153" s="579">
        <f>SUM(BB126:BB152)</f>
        <v>0</v>
      </c>
      <c r="BC153" s="579">
        <f>SUM(BC126:BC152)</f>
        <v>0</v>
      </c>
      <c r="BD153" s="579">
        <f>SUM(BD126:BD152)</f>
        <v>0</v>
      </c>
      <c r="BE153" s="579">
        <f>SUM(BE126:BE152)</f>
        <v>0</v>
      </c>
    </row>
    <row r="154" spans="1:104">
      <c r="A154" s="560" t="s">
        <v>1433</v>
      </c>
      <c r="B154" s="561" t="s">
        <v>73</v>
      </c>
      <c r="C154" s="562" t="s">
        <v>74</v>
      </c>
      <c r="D154" s="563"/>
      <c r="E154" s="564"/>
      <c r="F154" s="564"/>
      <c r="G154" s="565"/>
      <c r="H154" s="566"/>
      <c r="I154" s="566"/>
      <c r="O154" s="567">
        <v>1</v>
      </c>
    </row>
    <row r="155" spans="1:104">
      <c r="A155" s="568">
        <v>119</v>
      </c>
      <c r="B155" s="569" t="s">
        <v>5</v>
      </c>
      <c r="C155" s="570" t="s">
        <v>6</v>
      </c>
      <c r="D155" s="571" t="s">
        <v>87</v>
      </c>
      <c r="E155" s="572">
        <v>2</v>
      </c>
      <c r="F155" s="572">
        <v>0</v>
      </c>
      <c r="G155" s="573">
        <f>E155*F155</f>
        <v>0</v>
      </c>
      <c r="O155" s="567">
        <v>2</v>
      </c>
      <c r="AA155" s="542">
        <v>1</v>
      </c>
      <c r="AB155" s="542">
        <v>7</v>
      </c>
      <c r="AC155" s="542">
        <v>7</v>
      </c>
      <c r="AZ155" s="542">
        <v>2</v>
      </c>
      <c r="BA155" s="542">
        <f>IF(AZ155=1,G155,0)</f>
        <v>0</v>
      </c>
      <c r="BB155" s="542">
        <f>IF(AZ155=2,G155,0)</f>
        <v>0</v>
      </c>
      <c r="BC155" s="542">
        <f>IF(AZ155=3,G155,0)</f>
        <v>0</v>
      </c>
      <c r="BD155" s="542">
        <f>IF(AZ155=4,G155,0)</f>
        <v>0</v>
      </c>
      <c r="BE155" s="542">
        <f>IF(AZ155=5,G155,0)</f>
        <v>0</v>
      </c>
      <c r="CZ155" s="542">
        <v>0</v>
      </c>
    </row>
    <row r="156" spans="1:104">
      <c r="A156" s="568">
        <v>120</v>
      </c>
      <c r="B156" s="569" t="s">
        <v>7</v>
      </c>
      <c r="C156" s="570" t="s">
        <v>8</v>
      </c>
      <c r="D156" s="571" t="s">
        <v>87</v>
      </c>
      <c r="E156" s="572">
        <v>2</v>
      </c>
      <c r="F156" s="572">
        <v>0</v>
      </c>
      <c r="G156" s="573">
        <f>E156*F156</f>
        <v>0</v>
      </c>
      <c r="O156" s="567">
        <v>2</v>
      </c>
      <c r="AA156" s="542">
        <v>1</v>
      </c>
      <c r="AB156" s="542">
        <v>7</v>
      </c>
      <c r="AC156" s="542">
        <v>7</v>
      </c>
      <c r="AZ156" s="542">
        <v>2</v>
      </c>
      <c r="BA156" s="542">
        <f>IF(AZ156=1,G156,0)</f>
        <v>0</v>
      </c>
      <c r="BB156" s="542">
        <f>IF(AZ156=2,G156,0)</f>
        <v>0</v>
      </c>
      <c r="BC156" s="542">
        <f>IF(AZ156=3,G156,0)</f>
        <v>0</v>
      </c>
      <c r="BD156" s="542">
        <f>IF(AZ156=4,G156,0)</f>
        <v>0</v>
      </c>
      <c r="BE156" s="542">
        <f>IF(AZ156=5,G156,0)</f>
        <v>0</v>
      </c>
      <c r="CZ156" s="542">
        <v>0</v>
      </c>
    </row>
    <row r="157" spans="1:104">
      <c r="A157" s="568">
        <v>121</v>
      </c>
      <c r="B157" s="569" t="s">
        <v>9</v>
      </c>
      <c r="C157" s="570" t="s">
        <v>10</v>
      </c>
      <c r="D157" s="571" t="s">
        <v>1357</v>
      </c>
      <c r="E157" s="572">
        <v>1.35</v>
      </c>
      <c r="F157" s="572">
        <v>0</v>
      </c>
      <c r="G157" s="573">
        <f>E157*F157</f>
        <v>0</v>
      </c>
      <c r="O157" s="567">
        <v>2</v>
      </c>
      <c r="AA157" s="542">
        <v>1</v>
      </c>
      <c r="AB157" s="542">
        <v>7</v>
      </c>
      <c r="AC157" s="542">
        <v>7</v>
      </c>
      <c r="AZ157" s="542">
        <v>2</v>
      </c>
      <c r="BA157" s="542">
        <f>IF(AZ157=1,G157,0)</f>
        <v>0</v>
      </c>
      <c r="BB157" s="542">
        <f>IF(AZ157=2,G157,0)</f>
        <v>0</v>
      </c>
      <c r="BC157" s="542">
        <f>IF(AZ157=3,G157,0)</f>
        <v>0</v>
      </c>
      <c r="BD157" s="542">
        <f>IF(AZ157=4,G157,0)</f>
        <v>0</v>
      </c>
      <c r="BE157" s="542">
        <f>IF(AZ157=5,G157,0)</f>
        <v>0</v>
      </c>
      <c r="CZ157" s="542">
        <v>0</v>
      </c>
    </row>
    <row r="158" spans="1:104" ht="13.5" thickBot="1">
      <c r="A158" s="592"/>
      <c r="B158" s="593" t="s">
        <v>1436</v>
      </c>
      <c r="C158" s="594" t="str">
        <f>CONCATENATE(B154," ",C154)</f>
        <v>767 Konstrukce zámečnické</v>
      </c>
      <c r="D158" s="592"/>
      <c r="E158" s="595"/>
      <c r="F158" s="595"/>
      <c r="G158" s="591">
        <f>SUM(G154:G157)</f>
        <v>0</v>
      </c>
      <c r="O158" s="567">
        <v>4</v>
      </c>
      <c r="BA158" s="579">
        <f>SUM(BA154:BA157)</f>
        <v>0</v>
      </c>
      <c r="BB158" s="579">
        <f>SUM(BB154:BB157)</f>
        <v>0</v>
      </c>
      <c r="BC158" s="579">
        <f>SUM(BC154:BC157)</f>
        <v>0</v>
      </c>
      <c r="BD158" s="579">
        <f>SUM(BD154:BD157)</f>
        <v>0</v>
      </c>
      <c r="BE158" s="579">
        <f>SUM(BE154:BE157)</f>
        <v>0</v>
      </c>
    </row>
    <row r="159" spans="1:104" s="590" customFormat="1" ht="15.75" thickBot="1">
      <c r="A159" s="596"/>
      <c r="B159" s="597" t="s">
        <v>11</v>
      </c>
      <c r="C159" s="597" t="s">
        <v>2832</v>
      </c>
      <c r="D159" s="597"/>
      <c r="E159" s="597"/>
      <c r="F159" s="598"/>
      <c r="G159" s="599">
        <f>G158+G153+G122+G88+G67+G48+G31+G10</f>
        <v>0</v>
      </c>
    </row>
    <row r="160" spans="1:104">
      <c r="E160" s="542"/>
    </row>
    <row r="161" spans="5:5">
      <c r="E161" s="542"/>
    </row>
    <row r="162" spans="5:5">
      <c r="E162" s="542"/>
    </row>
    <row r="163" spans="5:5">
      <c r="E163" s="542"/>
    </row>
    <row r="164" spans="5:5">
      <c r="E164" s="542"/>
    </row>
    <row r="165" spans="5:5">
      <c r="E165" s="542"/>
    </row>
    <row r="166" spans="5:5">
      <c r="E166" s="542"/>
    </row>
    <row r="167" spans="5:5">
      <c r="E167" s="542"/>
    </row>
    <row r="168" spans="5:5">
      <c r="E168" s="542"/>
    </row>
    <row r="169" spans="5:5">
      <c r="E169" s="542"/>
    </row>
    <row r="170" spans="5:5">
      <c r="E170" s="542"/>
    </row>
    <row r="171" spans="5:5">
      <c r="E171" s="542"/>
    </row>
    <row r="172" spans="5:5">
      <c r="E172" s="542"/>
    </row>
    <row r="173" spans="5:5">
      <c r="E173" s="542"/>
    </row>
    <row r="174" spans="5:5">
      <c r="E174" s="542"/>
    </row>
    <row r="175" spans="5:5">
      <c r="E175" s="542"/>
    </row>
    <row r="176" spans="5:5">
      <c r="E176" s="542"/>
    </row>
    <row r="177" spans="1:7">
      <c r="E177" s="542"/>
    </row>
    <row r="178" spans="1:7">
      <c r="E178" s="542"/>
    </row>
    <row r="179" spans="1:7">
      <c r="E179" s="542"/>
    </row>
    <row r="180" spans="1:7">
      <c r="E180" s="542"/>
    </row>
    <row r="181" spans="1:7">
      <c r="E181" s="542"/>
    </row>
    <row r="182" spans="1:7">
      <c r="A182" s="583"/>
      <c r="B182" s="583"/>
      <c r="C182" s="583"/>
      <c r="D182" s="583"/>
      <c r="E182" s="583"/>
      <c r="F182" s="583"/>
      <c r="G182" s="583"/>
    </row>
    <row r="183" spans="1:7">
      <c r="A183" s="583"/>
      <c r="B183" s="583"/>
      <c r="C183" s="583"/>
      <c r="D183" s="583"/>
      <c r="E183" s="583"/>
      <c r="F183" s="583"/>
      <c r="G183" s="583"/>
    </row>
    <row r="184" spans="1:7">
      <c r="A184" s="583"/>
      <c r="B184" s="583"/>
      <c r="C184" s="583"/>
      <c r="D184" s="583"/>
      <c r="E184" s="583"/>
      <c r="F184" s="583"/>
      <c r="G184" s="583"/>
    </row>
    <row r="185" spans="1:7">
      <c r="A185" s="583"/>
      <c r="B185" s="583"/>
      <c r="C185" s="583"/>
      <c r="D185" s="583"/>
      <c r="E185" s="583"/>
      <c r="F185" s="583"/>
      <c r="G185" s="583"/>
    </row>
    <row r="186" spans="1:7">
      <c r="E186" s="542"/>
    </row>
    <row r="187" spans="1:7">
      <c r="E187" s="542"/>
    </row>
    <row r="188" spans="1:7">
      <c r="E188" s="542"/>
    </row>
    <row r="189" spans="1:7">
      <c r="E189" s="542"/>
    </row>
    <row r="190" spans="1:7">
      <c r="E190" s="542"/>
    </row>
    <row r="191" spans="1:7">
      <c r="E191" s="542"/>
    </row>
    <row r="192" spans="1:7">
      <c r="E192" s="542"/>
    </row>
    <row r="193" spans="5:5">
      <c r="E193" s="542"/>
    </row>
    <row r="194" spans="5:5">
      <c r="E194" s="542"/>
    </row>
    <row r="195" spans="5:5">
      <c r="E195" s="542"/>
    </row>
    <row r="196" spans="5:5">
      <c r="E196" s="542"/>
    </row>
    <row r="197" spans="5:5">
      <c r="E197" s="542"/>
    </row>
    <row r="198" spans="5:5">
      <c r="E198" s="542"/>
    </row>
    <row r="199" spans="5:5">
      <c r="E199" s="542"/>
    </row>
    <row r="200" spans="5:5">
      <c r="E200" s="542"/>
    </row>
    <row r="201" spans="5:5">
      <c r="E201" s="542"/>
    </row>
    <row r="202" spans="5:5">
      <c r="E202" s="542"/>
    </row>
    <row r="203" spans="5:5">
      <c r="E203" s="542"/>
    </row>
    <row r="204" spans="5:5">
      <c r="E204" s="542"/>
    </row>
    <row r="205" spans="5:5">
      <c r="E205" s="542"/>
    </row>
    <row r="206" spans="5:5">
      <c r="E206" s="542"/>
    </row>
    <row r="207" spans="5:5">
      <c r="E207" s="542"/>
    </row>
    <row r="208" spans="5:5">
      <c r="E208" s="542"/>
    </row>
    <row r="209" spans="1:7">
      <c r="E209" s="542"/>
    </row>
    <row r="210" spans="1:7">
      <c r="E210" s="542"/>
    </row>
    <row r="211" spans="1:7">
      <c r="E211" s="542"/>
    </row>
    <row r="212" spans="1:7">
      <c r="E212" s="542"/>
    </row>
    <row r="213" spans="1:7">
      <c r="E213" s="542"/>
    </row>
    <row r="214" spans="1:7">
      <c r="E214" s="542"/>
    </row>
    <row r="215" spans="1:7">
      <c r="E215" s="542"/>
    </row>
    <row r="216" spans="1:7">
      <c r="E216" s="542"/>
    </row>
    <row r="217" spans="1:7">
      <c r="A217" s="584"/>
      <c r="B217" s="584"/>
    </row>
    <row r="218" spans="1:7">
      <c r="A218" s="583"/>
      <c r="B218" s="583"/>
      <c r="C218" s="585"/>
      <c r="D218" s="585"/>
      <c r="E218" s="586"/>
      <c r="F218" s="585"/>
      <c r="G218" s="587"/>
    </row>
    <row r="219" spans="1:7">
      <c r="A219" s="588"/>
      <c r="B219" s="588"/>
      <c r="C219" s="583"/>
      <c r="D219" s="583"/>
      <c r="E219" s="589"/>
      <c r="F219" s="583"/>
      <c r="G219" s="583"/>
    </row>
    <row r="220" spans="1:7">
      <c r="A220" s="583"/>
      <c r="B220" s="583"/>
      <c r="C220" s="583"/>
      <c r="D220" s="583"/>
      <c r="E220" s="589"/>
      <c r="F220" s="583"/>
      <c r="G220" s="583"/>
    </row>
    <row r="221" spans="1:7">
      <c r="A221" s="583"/>
      <c r="B221" s="583"/>
      <c r="C221" s="583"/>
      <c r="D221" s="583"/>
      <c r="E221" s="589"/>
      <c r="F221" s="583"/>
      <c r="G221" s="583"/>
    </row>
    <row r="222" spans="1:7">
      <c r="A222" s="583"/>
      <c r="B222" s="583"/>
      <c r="C222" s="583"/>
      <c r="D222" s="583"/>
      <c r="E222" s="589"/>
      <c r="F222" s="583"/>
      <c r="G222" s="583"/>
    </row>
    <row r="223" spans="1:7">
      <c r="A223" s="583"/>
      <c r="B223" s="583"/>
      <c r="C223" s="583"/>
      <c r="D223" s="583"/>
      <c r="E223" s="589"/>
      <c r="F223" s="583"/>
      <c r="G223" s="583"/>
    </row>
    <row r="224" spans="1:7">
      <c r="A224" s="583"/>
      <c r="B224" s="583"/>
      <c r="C224" s="583"/>
      <c r="D224" s="583"/>
      <c r="E224" s="589"/>
      <c r="F224" s="583"/>
      <c r="G224" s="583"/>
    </row>
    <row r="225" spans="1:7">
      <c r="A225" s="583"/>
      <c r="B225" s="583"/>
      <c r="C225" s="583"/>
      <c r="D225" s="583"/>
      <c r="E225" s="589"/>
      <c r="F225" s="583"/>
      <c r="G225" s="583"/>
    </row>
    <row r="226" spans="1:7">
      <c r="A226" s="583"/>
      <c r="B226" s="583"/>
      <c r="C226" s="583"/>
      <c r="D226" s="583"/>
      <c r="E226" s="589"/>
      <c r="F226" s="583"/>
      <c r="G226" s="583"/>
    </row>
    <row r="227" spans="1:7">
      <c r="A227" s="583"/>
      <c r="B227" s="583"/>
      <c r="C227" s="583"/>
      <c r="D227" s="583"/>
      <c r="E227" s="589"/>
      <c r="F227" s="583"/>
      <c r="G227" s="583"/>
    </row>
    <row r="228" spans="1:7">
      <c r="A228" s="583"/>
      <c r="B228" s="583"/>
      <c r="C228" s="583"/>
      <c r="D228" s="583"/>
      <c r="E228" s="589"/>
      <c r="F228" s="583"/>
      <c r="G228" s="583"/>
    </row>
    <row r="229" spans="1:7">
      <c r="A229" s="583"/>
      <c r="B229" s="583"/>
      <c r="C229" s="583"/>
      <c r="D229" s="583"/>
      <c r="E229" s="589"/>
      <c r="F229" s="583"/>
      <c r="G229" s="583"/>
    </row>
    <row r="230" spans="1:7">
      <c r="A230" s="583"/>
      <c r="B230" s="583"/>
      <c r="C230" s="583"/>
      <c r="D230" s="583"/>
      <c r="E230" s="589"/>
      <c r="F230" s="583"/>
      <c r="G230" s="583"/>
    </row>
    <row r="231" spans="1:7">
      <c r="A231" s="583"/>
      <c r="B231" s="583"/>
      <c r="C231" s="583"/>
      <c r="D231" s="583"/>
      <c r="E231" s="589"/>
      <c r="F231" s="583"/>
      <c r="G231" s="583"/>
    </row>
  </sheetData>
  <mergeCells count="4">
    <mergeCell ref="A1:G1"/>
    <mergeCell ref="A3:B3"/>
    <mergeCell ref="A4:B4"/>
    <mergeCell ref="E4:G4"/>
  </mergeCells>
  <phoneticPr fontId="104" type="noConversion"/>
  <printOptions gridLinesSet="0"/>
  <pageMargins left="0.59055118110236227" right="0.39370078740157483" top="0.19685039370078741" bottom="0.19685039370078741" header="0" footer="0.19685039370078741"/>
  <pageSetup paperSize="9" scale="98" orientation="portrait" horizontalDpi="300" r:id="rId1"/>
  <headerFooter alignWithMargins="0">
    <oddFooter>Stránka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8"/>
  <sheetViews>
    <sheetView workbookViewId="0">
      <selection activeCell="A28" sqref="A28:J28"/>
    </sheetView>
  </sheetViews>
  <sheetFormatPr defaultColWidth="11.5703125" defaultRowHeight="12.75"/>
  <cols>
    <col min="1" max="1" width="3.7109375" style="434" customWidth="1"/>
    <col min="2" max="2" width="6.85546875" style="434" customWidth="1"/>
    <col min="3" max="3" width="13.28515625" style="434" customWidth="1"/>
    <col min="4" max="4" width="79.28515625" style="434" customWidth="1"/>
    <col min="5" max="5" width="7" style="434" customWidth="1"/>
    <col min="6" max="6" width="10.85546875" style="434" customWidth="1"/>
    <col min="7" max="7" width="12" style="434" customWidth="1"/>
    <col min="8" max="10" width="14.28515625" style="434" customWidth="1"/>
    <col min="11" max="34" width="12.140625" style="434" hidden="1" customWidth="1"/>
    <col min="35" max="16384" width="11.5703125" style="434"/>
  </cols>
  <sheetData>
    <row r="1" spans="1:34" ht="21.95" customHeight="1">
      <c r="A1" s="651" t="s">
        <v>2976</v>
      </c>
      <c r="B1" s="652"/>
      <c r="C1" s="652"/>
      <c r="D1" s="652"/>
      <c r="E1" s="652"/>
      <c r="F1" s="652"/>
      <c r="G1" s="652"/>
      <c r="H1" s="652"/>
      <c r="I1" s="652"/>
      <c r="J1" s="652"/>
    </row>
    <row r="2" spans="1:34">
      <c r="A2" s="653" t="s">
        <v>2975</v>
      </c>
      <c r="B2" s="654"/>
      <c r="C2" s="654"/>
      <c r="D2" s="657" t="s">
        <v>2974</v>
      </c>
      <c r="E2" s="659" t="s">
        <v>2973</v>
      </c>
      <c r="F2" s="654"/>
      <c r="G2" s="659"/>
      <c r="H2" s="654"/>
      <c r="I2" s="660" t="s">
        <v>2972</v>
      </c>
      <c r="J2" s="660" t="s">
        <v>2971</v>
      </c>
      <c r="K2" s="453"/>
    </row>
    <row r="3" spans="1:34">
      <c r="A3" s="655"/>
      <c r="B3" s="656"/>
      <c r="C3" s="656"/>
      <c r="D3" s="658"/>
      <c r="E3" s="656"/>
      <c r="F3" s="656"/>
      <c r="G3" s="656"/>
      <c r="H3" s="656"/>
      <c r="I3" s="656"/>
      <c r="J3" s="656"/>
      <c r="K3" s="453"/>
    </row>
    <row r="4" spans="1:34">
      <c r="A4" s="661" t="s">
        <v>2970</v>
      </c>
      <c r="B4" s="656"/>
      <c r="C4" s="656"/>
      <c r="D4" s="662" t="s">
        <v>2969</v>
      </c>
      <c r="E4" s="663" t="s">
        <v>2968</v>
      </c>
      <c r="F4" s="656"/>
      <c r="G4" s="665">
        <v>42228</v>
      </c>
      <c r="H4" s="656"/>
      <c r="I4" s="662" t="s">
        <v>2967</v>
      </c>
      <c r="J4" s="662" t="s">
        <v>2966</v>
      </c>
      <c r="K4" s="453"/>
    </row>
    <row r="5" spans="1:34">
      <c r="A5" s="655"/>
      <c r="B5" s="656"/>
      <c r="C5" s="656"/>
      <c r="D5" s="656"/>
      <c r="E5" s="656"/>
      <c r="F5" s="656"/>
      <c r="G5" s="656"/>
      <c r="H5" s="656"/>
      <c r="I5" s="656"/>
      <c r="J5" s="656"/>
      <c r="K5" s="453"/>
    </row>
    <row r="6" spans="1:34">
      <c r="A6" s="661" t="s">
        <v>2965</v>
      </c>
      <c r="B6" s="656"/>
      <c r="C6" s="656"/>
      <c r="D6" s="662" t="s">
        <v>2964</v>
      </c>
      <c r="E6" s="663" t="s">
        <v>2963</v>
      </c>
      <c r="F6" s="656"/>
      <c r="G6" s="656"/>
      <c r="H6" s="656"/>
      <c r="I6" s="662" t="s">
        <v>2962</v>
      </c>
      <c r="J6" s="662" t="s">
        <v>2961</v>
      </c>
      <c r="K6" s="453"/>
    </row>
    <row r="7" spans="1:34">
      <c r="A7" s="655"/>
      <c r="B7" s="656"/>
      <c r="C7" s="656"/>
      <c r="D7" s="656"/>
      <c r="E7" s="656"/>
      <c r="F7" s="656"/>
      <c r="G7" s="656"/>
      <c r="H7" s="656"/>
      <c r="I7" s="656"/>
      <c r="J7" s="656"/>
      <c r="K7" s="453"/>
    </row>
    <row r="8" spans="1:34">
      <c r="A8" s="661" t="s">
        <v>2960</v>
      </c>
      <c r="B8" s="656"/>
      <c r="C8" s="656"/>
      <c r="D8" s="662"/>
      <c r="E8" s="663" t="s">
        <v>2959</v>
      </c>
      <c r="F8" s="656"/>
      <c r="G8" s="665">
        <v>42228</v>
      </c>
      <c r="H8" s="656"/>
      <c r="I8" s="662" t="s">
        <v>2958</v>
      </c>
      <c r="J8" s="662" t="s">
        <v>2957</v>
      </c>
      <c r="K8" s="453"/>
    </row>
    <row r="9" spans="1:34" ht="13.5" thickBot="1">
      <c r="A9" s="666"/>
      <c r="B9" s="664"/>
      <c r="C9" s="664"/>
      <c r="D9" s="664"/>
      <c r="E9" s="664"/>
      <c r="F9" s="664"/>
      <c r="G9" s="664"/>
      <c r="H9" s="664"/>
      <c r="I9" s="664"/>
      <c r="J9" s="664"/>
      <c r="K9" s="453"/>
    </row>
    <row r="10" spans="1:34">
      <c r="A10" s="452" t="s">
        <v>2956</v>
      </c>
      <c r="B10" s="451" t="s">
        <v>1375</v>
      </c>
      <c r="C10" s="451" t="s">
        <v>1827</v>
      </c>
      <c r="D10" s="451" t="s">
        <v>2955</v>
      </c>
      <c r="E10" s="451" t="s">
        <v>2954</v>
      </c>
      <c r="F10" s="450" t="s">
        <v>1850</v>
      </c>
      <c r="G10" s="449" t="s">
        <v>2953</v>
      </c>
      <c r="H10" s="667" t="s">
        <v>2952</v>
      </c>
      <c r="I10" s="668"/>
      <c r="J10" s="669"/>
      <c r="K10" s="441"/>
    </row>
    <row r="11" spans="1:34" ht="13.5" thickBot="1">
      <c r="A11" s="448" t="s">
        <v>1346</v>
      </c>
      <c r="B11" s="446" t="s">
        <v>1346</v>
      </c>
      <c r="C11" s="446" t="s">
        <v>1346</v>
      </c>
      <c r="D11" s="447" t="s">
        <v>2951</v>
      </c>
      <c r="E11" s="446" t="s">
        <v>1346</v>
      </c>
      <c r="F11" s="446" t="s">
        <v>1346</v>
      </c>
      <c r="G11" s="445" t="s">
        <v>2950</v>
      </c>
      <c r="H11" s="444" t="s">
        <v>1370</v>
      </c>
      <c r="I11" s="443" t="s">
        <v>1371</v>
      </c>
      <c r="J11" s="442" t="s">
        <v>2949</v>
      </c>
      <c r="K11" s="441"/>
      <c r="M11" s="437" t="s">
        <v>2948</v>
      </c>
      <c r="N11" s="437" t="s">
        <v>2947</v>
      </c>
      <c r="O11" s="437" t="s">
        <v>2946</v>
      </c>
      <c r="P11" s="437" t="s">
        <v>2945</v>
      </c>
      <c r="Q11" s="437" t="s">
        <v>2944</v>
      </c>
      <c r="R11" s="437" t="s">
        <v>2943</v>
      </c>
      <c r="S11" s="437" t="s">
        <v>2942</v>
      </c>
      <c r="T11" s="437" t="s">
        <v>2941</v>
      </c>
      <c r="U11" s="437" t="s">
        <v>2940</v>
      </c>
    </row>
    <row r="12" spans="1:34">
      <c r="A12" s="440"/>
      <c r="B12" s="439"/>
      <c r="C12" s="439" t="s">
        <v>2939</v>
      </c>
      <c r="D12" s="670" t="s">
        <v>2833</v>
      </c>
      <c r="E12" s="671"/>
      <c r="F12" s="671"/>
      <c r="G12" s="671"/>
      <c r="H12" s="438">
        <f>SUM(H13:H19)</f>
        <v>0</v>
      </c>
      <c r="I12" s="438">
        <f>SUM(I13:I19)</f>
        <v>0</v>
      </c>
      <c r="J12" s="438">
        <f>H12+I12</f>
        <v>0</v>
      </c>
      <c r="M12" s="436">
        <f>IF(N12="PR",J12,SUM(L13:L19))</f>
        <v>0</v>
      </c>
      <c r="N12" s="437" t="s">
        <v>2922</v>
      </c>
      <c r="O12" s="436">
        <f>IF(N12="HS",H12,0)</f>
        <v>0</v>
      </c>
      <c r="P12" s="436">
        <f>IF(N12="HS",I12-M12,0)</f>
        <v>0</v>
      </c>
      <c r="Q12" s="436">
        <f>IF(N12="PS",H12,0)</f>
        <v>0</v>
      </c>
      <c r="R12" s="436">
        <f>IF(N12="PS",I12-M12,0)</f>
        <v>0</v>
      </c>
      <c r="S12" s="436">
        <f>IF(N12="MP",H12,0)</f>
        <v>0</v>
      </c>
      <c r="T12" s="436">
        <f>IF(N12="MP",I12-M12,0)</f>
        <v>0</v>
      </c>
      <c r="U12" s="436">
        <f>IF(N12="OM",H12,0)</f>
        <v>0</v>
      </c>
      <c r="V12" s="437"/>
      <c r="AF12" s="436">
        <f>SUM(W13:W19)</f>
        <v>0</v>
      </c>
      <c r="AG12" s="436">
        <f>SUM(X13:X19)</f>
        <v>0</v>
      </c>
      <c r="AH12" s="436">
        <f>SUM(Y13:Y19)</f>
        <v>0</v>
      </c>
    </row>
    <row r="13" spans="1:34" s="456" customFormat="1">
      <c r="A13" s="454" t="s">
        <v>1434</v>
      </c>
      <c r="B13" s="454"/>
      <c r="C13" s="454" t="s">
        <v>2938</v>
      </c>
      <c r="D13" s="454" t="s">
        <v>2937</v>
      </c>
      <c r="E13" s="454" t="s">
        <v>147</v>
      </c>
      <c r="F13" s="455">
        <v>1</v>
      </c>
      <c r="H13" s="455">
        <f t="shared" ref="H13:H19" si="0">ROUND(F13*AB13,2)</f>
        <v>0</v>
      </c>
      <c r="I13" s="455">
        <f t="shared" ref="I13:I19" si="1">J13-H13</f>
        <v>0</v>
      </c>
      <c r="J13" s="455">
        <f t="shared" ref="J13:J19" si="2">ROUND(F13*G13,2)</f>
        <v>0</v>
      </c>
      <c r="K13" s="457" t="s">
        <v>1434</v>
      </c>
      <c r="L13" s="455">
        <f t="shared" ref="L13:L19" si="3">IF(K13="5",I13,0)</f>
        <v>0</v>
      </c>
      <c r="W13" s="455">
        <f t="shared" ref="W13:W19" si="4">IF(AA13=0,J13,0)</f>
        <v>0</v>
      </c>
      <c r="X13" s="455">
        <f t="shared" ref="X13:X19" si="5">IF(AA13=15,J13,0)</f>
        <v>0</v>
      </c>
      <c r="Y13" s="455">
        <f t="shared" ref="Y13:Y19" si="6">IF(AA13=21,J13,0)</f>
        <v>0</v>
      </c>
      <c r="AA13" s="455">
        <v>0</v>
      </c>
      <c r="AB13" s="455">
        <f>G13*0.496467817896389</f>
        <v>0</v>
      </c>
      <c r="AC13" s="455">
        <f>G13*(1-0.496467817896389)</f>
        <v>0</v>
      </c>
    </row>
    <row r="14" spans="1:34" s="456" customFormat="1">
      <c r="A14" s="454" t="s">
        <v>27</v>
      </c>
      <c r="B14" s="454"/>
      <c r="C14" s="454" t="s">
        <v>2936</v>
      </c>
      <c r="D14" s="454" t="s">
        <v>2935</v>
      </c>
      <c r="E14" s="454" t="s">
        <v>1496</v>
      </c>
      <c r="F14" s="455">
        <v>1</v>
      </c>
      <c r="H14" s="455">
        <f t="shared" si="0"/>
        <v>0</v>
      </c>
      <c r="I14" s="455">
        <f t="shared" si="1"/>
        <v>0</v>
      </c>
      <c r="J14" s="455">
        <f t="shared" si="2"/>
        <v>0</v>
      </c>
      <c r="K14" s="457" t="s">
        <v>1434</v>
      </c>
      <c r="L14" s="455">
        <f t="shared" si="3"/>
        <v>0</v>
      </c>
      <c r="W14" s="455">
        <f t="shared" si="4"/>
        <v>0</v>
      </c>
      <c r="X14" s="455">
        <f t="shared" si="5"/>
        <v>0</v>
      </c>
      <c r="Y14" s="455">
        <f t="shared" si="6"/>
        <v>0</v>
      </c>
      <c r="AA14" s="455">
        <v>0</v>
      </c>
      <c r="AB14" s="455">
        <f>G14*0.93635290148448</f>
        <v>0</v>
      </c>
      <c r="AC14" s="455">
        <f>G14*(1-0.93635290148448)</f>
        <v>0</v>
      </c>
    </row>
    <row r="15" spans="1:34" s="456" customFormat="1">
      <c r="A15" s="454" t="s">
        <v>36</v>
      </c>
      <c r="B15" s="454"/>
      <c r="C15" s="454" t="s">
        <v>2934</v>
      </c>
      <c r="D15" s="454" t="s">
        <v>2933</v>
      </c>
      <c r="E15" s="454" t="s">
        <v>1496</v>
      </c>
      <c r="F15" s="455">
        <v>1</v>
      </c>
      <c r="H15" s="455">
        <f t="shared" si="0"/>
        <v>0</v>
      </c>
      <c r="I15" s="455">
        <f t="shared" si="1"/>
        <v>0</v>
      </c>
      <c r="J15" s="455">
        <f t="shared" si="2"/>
        <v>0</v>
      </c>
      <c r="K15" s="457" t="s">
        <v>1434</v>
      </c>
      <c r="L15" s="455">
        <f t="shared" si="3"/>
        <v>0</v>
      </c>
      <c r="W15" s="455">
        <f t="shared" si="4"/>
        <v>0</v>
      </c>
      <c r="X15" s="455">
        <f t="shared" si="5"/>
        <v>0</v>
      </c>
      <c r="Y15" s="455">
        <f t="shared" si="6"/>
        <v>0</v>
      </c>
      <c r="AA15" s="455">
        <v>0</v>
      </c>
      <c r="AB15" s="455">
        <f>G15*0.961994271392768</f>
        <v>0</v>
      </c>
      <c r="AC15" s="455">
        <f>G15*(1-0.961994271392768)</f>
        <v>0</v>
      </c>
    </row>
    <row r="16" spans="1:34" s="456" customFormat="1">
      <c r="A16" s="454" t="s">
        <v>205</v>
      </c>
      <c r="B16" s="454"/>
      <c r="C16" s="454" t="s">
        <v>2932</v>
      </c>
      <c r="D16" s="454" t="s">
        <v>2931</v>
      </c>
      <c r="E16" s="454" t="s">
        <v>1522</v>
      </c>
      <c r="F16" s="455">
        <v>24</v>
      </c>
      <c r="H16" s="455">
        <f t="shared" si="0"/>
        <v>0</v>
      </c>
      <c r="I16" s="455">
        <f t="shared" si="1"/>
        <v>0</v>
      </c>
      <c r="J16" s="455">
        <f t="shared" si="2"/>
        <v>0</v>
      </c>
      <c r="K16" s="457" t="s">
        <v>1434</v>
      </c>
      <c r="L16" s="455">
        <f t="shared" si="3"/>
        <v>0</v>
      </c>
      <c r="W16" s="455">
        <f t="shared" si="4"/>
        <v>0</v>
      </c>
      <c r="X16" s="455">
        <f t="shared" si="5"/>
        <v>0</v>
      </c>
      <c r="Y16" s="455">
        <f t="shared" si="6"/>
        <v>0</v>
      </c>
      <c r="AA16" s="455">
        <v>0</v>
      </c>
      <c r="AB16" s="455">
        <f>G16*0.39151473454879</f>
        <v>0</v>
      </c>
      <c r="AC16" s="455">
        <f>G16*(1-0.39151473454879)</f>
        <v>0</v>
      </c>
    </row>
    <row r="17" spans="1:34" s="456" customFormat="1">
      <c r="A17" s="454" t="s">
        <v>448</v>
      </c>
      <c r="B17" s="454"/>
      <c r="C17" s="454" t="s">
        <v>2930</v>
      </c>
      <c r="D17" s="454" t="s">
        <v>2929</v>
      </c>
      <c r="E17" s="454" t="s">
        <v>1496</v>
      </c>
      <c r="F17" s="455">
        <v>1</v>
      </c>
      <c r="H17" s="455">
        <f t="shared" si="0"/>
        <v>0</v>
      </c>
      <c r="I17" s="455">
        <f t="shared" si="1"/>
        <v>0</v>
      </c>
      <c r="J17" s="455">
        <f t="shared" si="2"/>
        <v>0</v>
      </c>
      <c r="K17" s="457" t="s">
        <v>1434</v>
      </c>
      <c r="L17" s="455">
        <f t="shared" si="3"/>
        <v>0</v>
      </c>
      <c r="W17" s="455">
        <f t="shared" si="4"/>
        <v>0</v>
      </c>
      <c r="X17" s="455">
        <f t="shared" si="5"/>
        <v>0</v>
      </c>
      <c r="Y17" s="455">
        <f t="shared" si="6"/>
        <v>0</v>
      </c>
      <c r="AA17" s="455">
        <v>0</v>
      </c>
      <c r="AB17" s="455">
        <f>G17*0</f>
        <v>0</v>
      </c>
      <c r="AC17" s="455">
        <f>G17*(1-0)</f>
        <v>0</v>
      </c>
    </row>
    <row r="18" spans="1:34" s="456" customFormat="1">
      <c r="A18" s="454" t="s">
        <v>2928</v>
      </c>
      <c r="B18" s="454"/>
      <c r="C18" s="454" t="s">
        <v>2927</v>
      </c>
      <c r="D18" s="454" t="s">
        <v>2926</v>
      </c>
      <c r="E18" s="454" t="s">
        <v>1496</v>
      </c>
      <c r="F18" s="455">
        <v>1</v>
      </c>
      <c r="H18" s="455">
        <f t="shared" si="0"/>
        <v>0</v>
      </c>
      <c r="I18" s="455">
        <f t="shared" si="1"/>
        <v>0</v>
      </c>
      <c r="J18" s="455">
        <f t="shared" si="2"/>
        <v>0</v>
      </c>
      <c r="K18" s="457" t="s">
        <v>1434</v>
      </c>
      <c r="L18" s="455">
        <f t="shared" si="3"/>
        <v>0</v>
      </c>
      <c r="W18" s="455">
        <f t="shared" si="4"/>
        <v>0</v>
      </c>
      <c r="X18" s="455">
        <f t="shared" si="5"/>
        <v>0</v>
      </c>
      <c r="Y18" s="455">
        <f t="shared" si="6"/>
        <v>0</v>
      </c>
      <c r="AA18" s="455">
        <v>0</v>
      </c>
      <c r="AB18" s="455">
        <f>G18*0.807532641446267</f>
        <v>0</v>
      </c>
      <c r="AC18" s="455">
        <f>G18*(1-0.807532641446267)</f>
        <v>0</v>
      </c>
    </row>
    <row r="19" spans="1:34" s="456" customFormat="1">
      <c r="A19" s="454" t="s">
        <v>2925</v>
      </c>
      <c r="B19" s="454"/>
      <c r="C19" s="454" t="s">
        <v>2924</v>
      </c>
      <c r="D19" s="454" t="s">
        <v>2923</v>
      </c>
      <c r="E19" s="454" t="s">
        <v>1496</v>
      </c>
      <c r="F19" s="455">
        <v>1</v>
      </c>
      <c r="H19" s="455">
        <f t="shared" si="0"/>
        <v>0</v>
      </c>
      <c r="I19" s="455">
        <f t="shared" si="1"/>
        <v>0</v>
      </c>
      <c r="J19" s="455">
        <f t="shared" si="2"/>
        <v>0</v>
      </c>
      <c r="K19" s="457" t="s">
        <v>1434</v>
      </c>
      <c r="L19" s="455">
        <f t="shared" si="3"/>
        <v>0</v>
      </c>
      <c r="W19" s="455">
        <f t="shared" si="4"/>
        <v>0</v>
      </c>
      <c r="X19" s="455">
        <f t="shared" si="5"/>
        <v>0</v>
      </c>
      <c r="Y19" s="455">
        <f t="shared" si="6"/>
        <v>0</v>
      </c>
      <c r="AA19" s="455">
        <v>0</v>
      </c>
      <c r="AB19" s="455">
        <f>G19*0</f>
        <v>0</v>
      </c>
      <c r="AC19" s="455">
        <f>G19*(1-0)</f>
        <v>0</v>
      </c>
    </row>
    <row r="20" spans="1:34" s="456" customFormat="1">
      <c r="A20" s="458"/>
      <c r="B20" s="459"/>
      <c r="C20" s="459" t="s">
        <v>1693</v>
      </c>
      <c r="D20" s="672" t="s">
        <v>1694</v>
      </c>
      <c r="E20" s="673"/>
      <c r="F20" s="673"/>
      <c r="G20" s="673"/>
      <c r="H20" s="460">
        <f>SUM(H21:H21)</f>
        <v>0</v>
      </c>
      <c r="I20" s="460">
        <f>SUM(I21:I21)</f>
        <v>0</v>
      </c>
      <c r="J20" s="460">
        <f>H20+I20</f>
        <v>0</v>
      </c>
      <c r="M20" s="460">
        <f>IF(N20="PR",J20,SUM(L21:L21))</f>
        <v>0</v>
      </c>
      <c r="N20" s="461" t="s">
        <v>2922</v>
      </c>
      <c r="O20" s="460">
        <f>IF(N20="HS",H20,0)</f>
        <v>0</v>
      </c>
      <c r="P20" s="460">
        <f>IF(N20="HS",I20-M20,0)</f>
        <v>0</v>
      </c>
      <c r="Q20" s="460">
        <f>IF(N20="PS",H20,0)</f>
        <v>0</v>
      </c>
      <c r="R20" s="460">
        <f>IF(N20="PS",I20-M20,0)</f>
        <v>0</v>
      </c>
      <c r="S20" s="460">
        <f>IF(N20="MP",H20,0)</f>
        <v>0</v>
      </c>
      <c r="T20" s="460">
        <f>IF(N20="MP",I20-M20,0)</f>
        <v>0</v>
      </c>
      <c r="U20" s="460">
        <f>IF(N20="OM",H20,0)</f>
        <v>0</v>
      </c>
      <c r="V20" s="461"/>
      <c r="AF20" s="460">
        <f>SUM(W21:W21)</f>
        <v>0</v>
      </c>
      <c r="AG20" s="460">
        <f>SUM(X21:X21)</f>
        <v>0</v>
      </c>
      <c r="AH20" s="460">
        <f>SUM(Y21:Y21)</f>
        <v>0</v>
      </c>
    </row>
    <row r="21" spans="1:34" s="456" customFormat="1">
      <c r="A21" s="454" t="s">
        <v>1542</v>
      </c>
      <c r="B21" s="454"/>
      <c r="C21" s="454" t="s">
        <v>2921</v>
      </c>
      <c r="D21" s="454" t="s">
        <v>2920</v>
      </c>
      <c r="E21" s="454" t="s">
        <v>1522</v>
      </c>
      <c r="F21" s="455">
        <v>24</v>
      </c>
      <c r="H21" s="455">
        <f>ROUND(F21*AB21,2)</f>
        <v>0</v>
      </c>
      <c r="I21" s="455">
        <f>J21-H21</f>
        <v>0</v>
      </c>
      <c r="J21" s="455">
        <f>ROUND(F21*G21,2)</f>
        <v>0</v>
      </c>
      <c r="K21" s="457" t="s">
        <v>1434</v>
      </c>
      <c r="L21" s="455">
        <f>IF(K21="5",I21,0)</f>
        <v>0</v>
      </c>
      <c r="W21" s="455">
        <f>IF(AA21=0,J21,0)</f>
        <v>0</v>
      </c>
      <c r="X21" s="455">
        <f>IF(AA21=15,J21,0)</f>
        <v>0</v>
      </c>
      <c r="Y21" s="455">
        <f>IF(AA21=21,J21,0)</f>
        <v>0</v>
      </c>
      <c r="AA21" s="455">
        <v>0</v>
      </c>
      <c r="AB21" s="455">
        <f>G21*0.21681068342498</f>
        <v>0</v>
      </c>
      <c r="AC21" s="455">
        <f>G21*(1-0.21681068342498)</f>
        <v>0</v>
      </c>
    </row>
    <row r="22" spans="1:34" s="456" customFormat="1">
      <c r="A22" s="458"/>
      <c r="B22" s="459"/>
      <c r="C22" s="459" t="s">
        <v>2919</v>
      </c>
      <c r="D22" s="672" t="s">
        <v>2918</v>
      </c>
      <c r="E22" s="673"/>
      <c r="F22" s="673"/>
      <c r="G22" s="673"/>
      <c r="H22" s="460">
        <f>SUM(H23:H25)</f>
        <v>0</v>
      </c>
      <c r="I22" s="460">
        <f>SUM(I23:I25)</f>
        <v>0</v>
      </c>
      <c r="J22" s="460">
        <f>H22+I22</f>
        <v>0</v>
      </c>
      <c r="M22" s="460">
        <f>IF(N22="PR",J22,SUM(L23:L25))</f>
        <v>0</v>
      </c>
      <c r="N22" s="461" t="s">
        <v>2917</v>
      </c>
      <c r="O22" s="460">
        <f>IF(N22="HS",H22,0)</f>
        <v>0</v>
      </c>
      <c r="P22" s="460">
        <f>IF(N22="HS",I22-M22,0)</f>
        <v>0</v>
      </c>
      <c r="Q22" s="460">
        <f>IF(N22="PS",H22,0)</f>
        <v>0</v>
      </c>
      <c r="R22" s="460">
        <f>IF(N22="PS",I22-M22,0)</f>
        <v>0</v>
      </c>
      <c r="S22" s="460">
        <f>IF(N22="MP",H22,0)</f>
        <v>0</v>
      </c>
      <c r="T22" s="460">
        <f>IF(N22="MP",I22-M22,0)</f>
        <v>0</v>
      </c>
      <c r="U22" s="460">
        <f>IF(N22="OM",H22,0)</f>
        <v>0</v>
      </c>
      <c r="V22" s="461"/>
      <c r="AF22" s="460">
        <f>SUM(W23:W25)</f>
        <v>0</v>
      </c>
      <c r="AG22" s="460">
        <f>SUM(X23:X25)</f>
        <v>0</v>
      </c>
      <c r="AH22" s="460">
        <f>SUM(Y23:Y25)</f>
        <v>0</v>
      </c>
    </row>
    <row r="23" spans="1:34" s="456" customFormat="1">
      <c r="A23" s="454" t="s">
        <v>2916</v>
      </c>
      <c r="B23" s="454"/>
      <c r="C23" s="454" t="s">
        <v>2915</v>
      </c>
      <c r="D23" s="454" t="s">
        <v>2914</v>
      </c>
      <c r="E23" s="454" t="s">
        <v>2913</v>
      </c>
      <c r="F23" s="455">
        <v>1</v>
      </c>
      <c r="H23" s="455">
        <f>ROUND(F23*AB23,2)</f>
        <v>0</v>
      </c>
      <c r="I23" s="455">
        <f>J23-H23</f>
        <v>0</v>
      </c>
      <c r="J23" s="455">
        <f>ROUND(F23*G23,2)</f>
        <v>0</v>
      </c>
      <c r="K23" s="457" t="s">
        <v>36</v>
      </c>
      <c r="L23" s="455">
        <f>IF(K23="5",I23,0)</f>
        <v>0</v>
      </c>
      <c r="W23" s="455">
        <f>IF(AA23=0,J23,0)</f>
        <v>0</v>
      </c>
      <c r="X23" s="455">
        <f>IF(AA23=15,J23,0)</f>
        <v>0</v>
      </c>
      <c r="Y23" s="455">
        <f>IF(AA23=21,J23,0)</f>
        <v>0</v>
      </c>
      <c r="AA23" s="455">
        <v>0</v>
      </c>
      <c r="AB23" s="455">
        <f>G23*0.291062951496388</f>
        <v>0</v>
      </c>
      <c r="AC23" s="455">
        <f>G23*(1-0.291062951496388)</f>
        <v>0</v>
      </c>
    </row>
    <row r="24" spans="1:34" s="456" customFormat="1">
      <c r="A24" s="454" t="s">
        <v>2912</v>
      </c>
      <c r="B24" s="454"/>
      <c r="C24" s="454" t="s">
        <v>2911</v>
      </c>
      <c r="D24" s="454" t="s">
        <v>2910</v>
      </c>
      <c r="E24" s="454" t="s">
        <v>1522</v>
      </c>
      <c r="F24" s="455">
        <v>4</v>
      </c>
      <c r="H24" s="455">
        <f>ROUND(F24*AB24,2)</f>
        <v>0</v>
      </c>
      <c r="I24" s="455">
        <f>J24-H24</f>
        <v>0</v>
      </c>
      <c r="J24" s="455">
        <f>ROUND(F24*G24,2)</f>
        <v>0</v>
      </c>
      <c r="K24" s="457" t="s">
        <v>36</v>
      </c>
      <c r="L24" s="455">
        <f>IF(K24="5",I24,0)</f>
        <v>0</v>
      </c>
      <c r="W24" s="455">
        <f>IF(AA24=0,J24,0)</f>
        <v>0</v>
      </c>
      <c r="X24" s="455">
        <f>IF(AA24=15,J24,0)</f>
        <v>0</v>
      </c>
      <c r="Y24" s="455">
        <f>IF(AA24=21,J24,0)</f>
        <v>0</v>
      </c>
      <c r="AA24" s="455">
        <v>0</v>
      </c>
      <c r="AB24" s="455">
        <f>G24*0.271112801077146</f>
        <v>0</v>
      </c>
      <c r="AC24" s="455">
        <f>G24*(1-0.271112801077146)</f>
        <v>0</v>
      </c>
    </row>
    <row r="25" spans="1:34" s="456" customFormat="1">
      <c r="A25" s="462" t="s">
        <v>2909</v>
      </c>
      <c r="B25" s="462"/>
      <c r="C25" s="462" t="s">
        <v>2908</v>
      </c>
      <c r="D25" s="462" t="s">
        <v>2907</v>
      </c>
      <c r="E25" s="462" t="s">
        <v>1496</v>
      </c>
      <c r="F25" s="463">
        <v>1</v>
      </c>
      <c r="G25" s="464"/>
      <c r="H25" s="463">
        <f>ROUND(F25*AB25,2)</f>
        <v>0</v>
      </c>
      <c r="I25" s="463">
        <f>J25-H25</f>
        <v>0</v>
      </c>
      <c r="J25" s="463">
        <f>ROUND(F25*G25,2)</f>
        <v>0</v>
      </c>
      <c r="K25" s="457" t="s">
        <v>36</v>
      </c>
      <c r="L25" s="455">
        <f>IF(K25="5",I25,0)</f>
        <v>0</v>
      </c>
      <c r="W25" s="455">
        <f>IF(AA25=0,J25,0)</f>
        <v>0</v>
      </c>
      <c r="X25" s="455">
        <f>IF(AA25=15,J25,0)</f>
        <v>0</v>
      </c>
      <c r="Y25" s="455">
        <f>IF(AA25=21,J25,0)</f>
        <v>0</v>
      </c>
      <c r="AA25" s="455">
        <v>0</v>
      </c>
      <c r="AB25" s="455">
        <f>G25*0.909092119010068</f>
        <v>0</v>
      </c>
      <c r="AC25" s="455">
        <f>G25*(1-0.909092119010068)</f>
        <v>0</v>
      </c>
    </row>
    <row r="26" spans="1:34" s="456" customFormat="1">
      <c r="A26" s="465"/>
      <c r="B26" s="465"/>
      <c r="C26" s="465"/>
      <c r="D26" s="465"/>
      <c r="E26" s="465"/>
      <c r="F26" s="465"/>
      <c r="G26" s="465"/>
      <c r="H26" s="674" t="s">
        <v>2906</v>
      </c>
      <c r="I26" s="675"/>
      <c r="J26" s="466">
        <f>J12+J20+J22</f>
        <v>0</v>
      </c>
      <c r="W26" s="467">
        <f>SUM(W13:W25)</f>
        <v>0</v>
      </c>
      <c r="X26" s="467">
        <f>SUM(X13:X25)</f>
        <v>0</v>
      </c>
      <c r="Y26" s="467">
        <f>SUM(Y13:Y25)</f>
        <v>0</v>
      </c>
    </row>
    <row r="27" spans="1:34" ht="11.25" customHeight="1">
      <c r="A27" s="435" t="s">
        <v>2905</v>
      </c>
    </row>
    <row r="28" spans="1:34">
      <c r="A28" s="662"/>
      <c r="B28" s="656"/>
      <c r="C28" s="656"/>
      <c r="D28" s="656"/>
      <c r="E28" s="656"/>
      <c r="F28" s="656"/>
      <c r="G28" s="656"/>
      <c r="H28" s="656"/>
      <c r="I28" s="656"/>
      <c r="J28" s="656"/>
    </row>
  </sheetData>
  <mergeCells count="31">
    <mergeCell ref="H26:I26"/>
    <mergeCell ref="J8:J9"/>
    <mergeCell ref="A4:C5"/>
    <mergeCell ref="D4:D5"/>
    <mergeCell ref="E4:F5"/>
    <mergeCell ref="G8:H9"/>
    <mergeCell ref="A8:C9"/>
    <mergeCell ref="A28:J28"/>
    <mergeCell ref="H10:J10"/>
    <mergeCell ref="D12:G12"/>
    <mergeCell ref="D20:G20"/>
    <mergeCell ref="D22:G22"/>
    <mergeCell ref="G4:H5"/>
    <mergeCell ref="I8:I9"/>
    <mergeCell ref="J6:J7"/>
    <mergeCell ref="J4:J5"/>
    <mergeCell ref="G6:H7"/>
    <mergeCell ref="I4:I5"/>
    <mergeCell ref="A6:C7"/>
    <mergeCell ref="D6:D7"/>
    <mergeCell ref="E6:F7"/>
    <mergeCell ref="D8:D9"/>
    <mergeCell ref="E8:F9"/>
    <mergeCell ref="I6:I7"/>
    <mergeCell ref="A1:J1"/>
    <mergeCell ref="A2:C3"/>
    <mergeCell ref="D2:D3"/>
    <mergeCell ref="E2:F3"/>
    <mergeCell ref="G2:H3"/>
    <mergeCell ref="I2:I3"/>
    <mergeCell ref="J2:J3"/>
  </mergeCells>
  <phoneticPr fontId="0" type="noConversion"/>
  <pageMargins left="0.39400000000000002" right="0.39400000000000002" top="0.59099999999999997" bottom="0.59099999999999997" header="0.5" footer="0.5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1"/>
  <dimension ref="A1:BE51"/>
  <sheetViews>
    <sheetView zoomScaleNormal="100" workbookViewId="0">
      <selection activeCell="F19" sqref="F19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79" t="s">
        <v>2837</v>
      </c>
      <c r="B1" s="80"/>
      <c r="C1" s="80"/>
      <c r="D1" s="80"/>
      <c r="E1" s="80"/>
      <c r="F1" s="80"/>
      <c r="G1" s="80"/>
    </row>
    <row r="2" spans="1:57" ht="12.75" customHeight="1">
      <c r="A2" s="81" t="s">
        <v>1373</v>
      </c>
      <c r="B2" s="82"/>
      <c r="C2" s="83" t="s">
        <v>1440</v>
      </c>
      <c r="D2" s="83" t="s">
        <v>1441</v>
      </c>
      <c r="E2" s="84"/>
      <c r="F2" s="85" t="s">
        <v>1374</v>
      </c>
      <c r="G2" s="86"/>
    </row>
    <row r="3" spans="1:57" ht="3" hidden="1" customHeight="1">
      <c r="A3" s="87"/>
      <c r="B3" s="88"/>
      <c r="C3" s="89"/>
      <c r="D3" s="89"/>
      <c r="E3" s="90"/>
      <c r="F3" s="91"/>
      <c r="G3" s="92"/>
    </row>
    <row r="4" spans="1:57" ht="12" customHeight="1">
      <c r="A4" s="93" t="s">
        <v>1375</v>
      </c>
      <c r="B4" s="88"/>
      <c r="C4" s="89"/>
      <c r="D4" s="89"/>
      <c r="E4" s="90"/>
      <c r="F4" s="91" t="s">
        <v>1376</v>
      </c>
      <c r="G4" s="94"/>
    </row>
    <row r="5" spans="1:57" ht="12.95" customHeight="1">
      <c r="A5" s="95" t="s">
        <v>1440</v>
      </c>
      <c r="B5" s="96"/>
      <c r="C5" s="97" t="s">
        <v>1441</v>
      </c>
      <c r="D5" s="98"/>
      <c r="E5" s="96"/>
      <c r="F5" s="91" t="s">
        <v>1377</v>
      </c>
      <c r="G5" s="92"/>
    </row>
    <row r="6" spans="1:57" ht="12.95" customHeight="1">
      <c r="A6" s="93" t="s">
        <v>1378</v>
      </c>
      <c r="B6" s="88"/>
      <c r="C6" s="89"/>
      <c r="D6" s="89"/>
      <c r="E6" s="90"/>
      <c r="F6" s="99" t="s">
        <v>1379</v>
      </c>
      <c r="G6" s="100">
        <v>0</v>
      </c>
      <c r="O6" s="101"/>
    </row>
    <row r="7" spans="1:57" ht="12.95" customHeight="1">
      <c r="A7" s="102" t="s">
        <v>1437</v>
      </c>
      <c r="B7" s="103"/>
      <c r="C7" s="104" t="s">
        <v>1438</v>
      </c>
      <c r="D7" s="105"/>
      <c r="E7" s="105"/>
      <c r="F7" s="106" t="s">
        <v>1380</v>
      </c>
      <c r="G7" s="100">
        <f>IF(G6=0,,ROUND((F30+F32)/G6,1))</f>
        <v>0</v>
      </c>
    </row>
    <row r="8" spans="1:57">
      <c r="A8" s="107" t="s">
        <v>1381</v>
      </c>
      <c r="B8" s="91"/>
      <c r="C8" s="617"/>
      <c r="D8" s="617"/>
      <c r="E8" s="618"/>
      <c r="F8" s="108" t="s">
        <v>1382</v>
      </c>
      <c r="G8" s="109"/>
      <c r="H8" s="110"/>
      <c r="I8" s="111"/>
    </row>
    <row r="9" spans="1:57">
      <c r="A9" s="107" t="s">
        <v>1383</v>
      </c>
      <c r="B9" s="91"/>
      <c r="C9" s="617"/>
      <c r="D9" s="617"/>
      <c r="E9" s="618"/>
      <c r="F9" s="91"/>
      <c r="G9" s="112"/>
      <c r="H9" s="113"/>
    </row>
    <row r="10" spans="1:57">
      <c r="A10" s="107" t="s">
        <v>1384</v>
      </c>
      <c r="B10" s="91"/>
      <c r="C10" s="617"/>
      <c r="D10" s="617"/>
      <c r="E10" s="617"/>
      <c r="F10" s="114"/>
      <c r="G10" s="115"/>
      <c r="H10" s="116"/>
    </row>
    <row r="11" spans="1:57" ht="13.5" customHeight="1">
      <c r="A11" s="107" t="s">
        <v>1385</v>
      </c>
      <c r="B11" s="91"/>
      <c r="C11" s="617"/>
      <c r="D11" s="617"/>
      <c r="E11" s="617"/>
      <c r="F11" s="117" t="s">
        <v>1386</v>
      </c>
      <c r="G11" s="118"/>
      <c r="H11" s="113"/>
      <c r="BA11" s="119"/>
      <c r="BB11" s="119"/>
      <c r="BC11" s="119"/>
      <c r="BD11" s="119"/>
      <c r="BE11" s="119"/>
    </row>
    <row r="12" spans="1:57" ht="12.75" customHeight="1">
      <c r="A12" s="120" t="s">
        <v>1387</v>
      </c>
      <c r="B12" s="88"/>
      <c r="C12" s="611"/>
      <c r="D12" s="611"/>
      <c r="E12" s="611"/>
      <c r="F12" s="121" t="s">
        <v>1388</v>
      </c>
      <c r="G12" s="122"/>
      <c r="H12" s="113"/>
    </row>
    <row r="13" spans="1:57" ht="28.5" customHeight="1" thickBot="1">
      <c r="A13" s="123" t="s">
        <v>1389</v>
      </c>
      <c r="B13" s="124"/>
      <c r="C13" s="124"/>
      <c r="D13" s="124"/>
      <c r="E13" s="125"/>
      <c r="F13" s="125"/>
      <c r="G13" s="126"/>
      <c r="H13" s="113"/>
    </row>
    <row r="14" spans="1:57" ht="17.25" customHeight="1" thickBot="1">
      <c r="A14" s="127" t="s">
        <v>1390</v>
      </c>
      <c r="B14" s="128"/>
      <c r="C14" s="129"/>
      <c r="D14" s="130" t="s">
        <v>1391</v>
      </c>
      <c r="E14" s="131"/>
      <c r="F14" s="131"/>
      <c r="G14" s="129"/>
    </row>
    <row r="15" spans="1:57" ht="15.95" customHeight="1">
      <c r="A15" s="132"/>
      <c r="B15" s="133" t="s">
        <v>1392</v>
      </c>
      <c r="C15" s="134">
        <f ca="1">'00 00 Rek'!E9</f>
        <v>0</v>
      </c>
      <c r="D15" s="135">
        <f ca="1">'00 00 Rek'!A14</f>
        <v>0</v>
      </c>
      <c r="E15" s="136"/>
      <c r="F15" s="137"/>
      <c r="G15" s="134">
        <f ca="1">'00 00 Rek'!I14</f>
        <v>0</v>
      </c>
    </row>
    <row r="16" spans="1:57" ht="15.95" customHeight="1">
      <c r="A16" s="132" t="s">
        <v>1393</v>
      </c>
      <c r="B16" s="133" t="s">
        <v>1394</v>
      </c>
      <c r="C16" s="134">
        <f ca="1">'00 00 Rek'!F9</f>
        <v>0</v>
      </c>
      <c r="D16" s="87">
        <f ca="1">'00 00 Rek'!A15</f>
        <v>0</v>
      </c>
      <c r="E16" s="138"/>
      <c r="F16" s="139"/>
      <c r="G16" s="134">
        <f ca="1">'00 00 Rek'!I15</f>
        <v>0</v>
      </c>
    </row>
    <row r="17" spans="1:7" ht="15.95" customHeight="1">
      <c r="A17" s="132" t="s">
        <v>1395</v>
      </c>
      <c r="B17" s="133" t="s">
        <v>1396</v>
      </c>
      <c r="C17" s="134">
        <f ca="1">'00 00 Rek'!H9</f>
        <v>0</v>
      </c>
      <c r="D17" s="87">
        <f ca="1">'00 00 Rek'!A16</f>
        <v>0</v>
      </c>
      <c r="E17" s="138"/>
      <c r="F17" s="139"/>
      <c r="G17" s="134">
        <f ca="1">'00 00 Rek'!I16</f>
        <v>0</v>
      </c>
    </row>
    <row r="18" spans="1:7" ht="15.95" customHeight="1">
      <c r="A18" s="140" t="s">
        <v>1397</v>
      </c>
      <c r="B18" s="141" t="s">
        <v>1398</v>
      </c>
      <c r="C18" s="134">
        <f ca="1">'00 00 Rek'!G9</f>
        <v>0</v>
      </c>
      <c r="D18" s="87">
        <f ca="1">'00 00 Rek'!A17</f>
        <v>0</v>
      </c>
      <c r="E18" s="138"/>
      <c r="F18" s="139"/>
      <c r="G18" s="134">
        <f ca="1">'00 00 Rek'!I17</f>
        <v>0</v>
      </c>
    </row>
    <row r="19" spans="1:7" ht="15.95" customHeight="1">
      <c r="A19" s="142" t="s">
        <v>1399</v>
      </c>
      <c r="B19" s="133"/>
      <c r="C19" s="134">
        <f ca="1">SUM(C15:C18)</f>
        <v>0</v>
      </c>
      <c r="D19" s="87">
        <f ca="1">'00 00 Rek'!A18</f>
        <v>0</v>
      </c>
      <c r="E19" s="138"/>
      <c r="F19" s="139"/>
      <c r="G19" s="134">
        <f ca="1">'00 00 Rek'!I18</f>
        <v>0</v>
      </c>
    </row>
    <row r="20" spans="1:7" ht="15.95" customHeight="1">
      <c r="A20" s="142"/>
      <c r="B20" s="133"/>
      <c r="C20" s="134"/>
      <c r="D20" s="87">
        <f ca="1">'00 00 Rek'!A19</f>
        <v>0</v>
      </c>
      <c r="E20" s="138"/>
      <c r="F20" s="139"/>
      <c r="G20" s="134">
        <f ca="1">'00 00 Rek'!I19</f>
        <v>0</v>
      </c>
    </row>
    <row r="21" spans="1:7" ht="15.95" customHeight="1">
      <c r="A21" s="142" t="s">
        <v>1372</v>
      </c>
      <c r="B21" s="133"/>
      <c r="C21" s="134">
        <f ca="1">'00 00 Rek'!I9</f>
        <v>0</v>
      </c>
      <c r="D21" s="87">
        <f ca="1">'00 00 Rek'!A20</f>
        <v>0</v>
      </c>
      <c r="E21" s="138"/>
      <c r="F21" s="139"/>
      <c r="G21" s="134">
        <f ca="1">'00 00 Rek'!I20</f>
        <v>0</v>
      </c>
    </row>
    <row r="22" spans="1:7" ht="15.95" customHeight="1">
      <c r="A22" s="143" t="s">
        <v>1400</v>
      </c>
      <c r="B22" s="113"/>
      <c r="C22" s="134">
        <f ca="1">C19+C21</f>
        <v>0</v>
      </c>
      <c r="D22" s="87" t="s">
        <v>1401</v>
      </c>
      <c r="E22" s="138"/>
      <c r="F22" s="139"/>
      <c r="G22" s="134">
        <f ca="1">G23-SUM(G15:G21)</f>
        <v>0</v>
      </c>
    </row>
    <row r="23" spans="1:7" ht="15.95" customHeight="1" thickBot="1">
      <c r="A23" s="613" t="s">
        <v>1402</v>
      </c>
      <c r="B23" s="614"/>
      <c r="C23" s="144">
        <f ca="1">C22+G23</f>
        <v>0</v>
      </c>
      <c r="D23" s="145" t="s">
        <v>1403</v>
      </c>
      <c r="E23" s="146"/>
      <c r="F23" s="147"/>
      <c r="G23" s="134">
        <f ca="1">'00 00 Rek'!H22</f>
        <v>0</v>
      </c>
    </row>
    <row r="24" spans="1:7">
      <c r="A24" s="148" t="s">
        <v>1404</v>
      </c>
      <c r="B24" s="149"/>
      <c r="C24" s="150"/>
      <c r="D24" s="149" t="s">
        <v>1405</v>
      </c>
      <c r="E24" s="149"/>
      <c r="F24" s="151" t="s">
        <v>1406</v>
      </c>
      <c r="G24" s="152"/>
    </row>
    <row r="25" spans="1:7">
      <c r="A25" s="143" t="s">
        <v>1407</v>
      </c>
      <c r="B25" s="113"/>
      <c r="C25" s="153"/>
      <c r="D25" s="113" t="s">
        <v>1407</v>
      </c>
      <c r="F25" s="154" t="s">
        <v>1407</v>
      </c>
      <c r="G25" s="155"/>
    </row>
    <row r="26" spans="1:7" ht="37.5" customHeight="1">
      <c r="A26" s="143" t="s">
        <v>1408</v>
      </c>
      <c r="B26" s="156"/>
      <c r="C26" s="153"/>
      <c r="D26" s="113" t="s">
        <v>1408</v>
      </c>
      <c r="F26" s="154" t="s">
        <v>1408</v>
      </c>
      <c r="G26" s="155"/>
    </row>
    <row r="27" spans="1:7">
      <c r="A27" s="143"/>
      <c r="B27" s="157"/>
      <c r="C27" s="153"/>
      <c r="D27" s="113"/>
      <c r="F27" s="154"/>
      <c r="G27" s="155"/>
    </row>
    <row r="28" spans="1:7">
      <c r="A28" s="143" t="s">
        <v>1409</v>
      </c>
      <c r="B28" s="113"/>
      <c r="C28" s="153"/>
      <c r="D28" s="154" t="s">
        <v>1410</v>
      </c>
      <c r="E28" s="153"/>
      <c r="F28" s="158" t="s">
        <v>1410</v>
      </c>
      <c r="G28" s="155"/>
    </row>
    <row r="29" spans="1:7" ht="69" customHeight="1">
      <c r="A29" s="143"/>
      <c r="B29" s="113"/>
      <c r="C29" s="159"/>
      <c r="D29" s="160"/>
      <c r="E29" s="159"/>
      <c r="F29" s="113"/>
      <c r="G29" s="155"/>
    </row>
    <row r="30" spans="1:7">
      <c r="A30" s="161" t="s">
        <v>1356</v>
      </c>
      <c r="B30" s="162"/>
      <c r="C30" s="163">
        <v>21</v>
      </c>
      <c r="D30" s="162" t="s">
        <v>1411</v>
      </c>
      <c r="E30" s="164"/>
      <c r="F30" s="609">
        <f>C23-F32</f>
        <v>0</v>
      </c>
      <c r="G30" s="610"/>
    </row>
    <row r="31" spans="1:7">
      <c r="A31" s="161" t="s">
        <v>1412</v>
      </c>
      <c r="B31" s="162"/>
      <c r="C31" s="163">
        <f>C30</f>
        <v>21</v>
      </c>
      <c r="D31" s="162" t="s">
        <v>1413</v>
      </c>
      <c r="E31" s="164"/>
      <c r="F31" s="609">
        <f>ROUND(PRODUCT(F30,C31/100),0)</f>
        <v>0</v>
      </c>
      <c r="G31" s="610"/>
    </row>
    <row r="32" spans="1:7">
      <c r="A32" s="161" t="s">
        <v>1356</v>
      </c>
      <c r="B32" s="162"/>
      <c r="C32" s="163">
        <v>0</v>
      </c>
      <c r="D32" s="162" t="s">
        <v>1413</v>
      </c>
      <c r="E32" s="164"/>
      <c r="F32" s="609">
        <v>0</v>
      </c>
      <c r="G32" s="610"/>
    </row>
    <row r="33" spans="1:8">
      <c r="A33" s="161" t="s">
        <v>1412</v>
      </c>
      <c r="B33" s="165"/>
      <c r="C33" s="166">
        <f>C32</f>
        <v>0</v>
      </c>
      <c r="D33" s="162" t="s">
        <v>1413</v>
      </c>
      <c r="E33" s="139"/>
      <c r="F33" s="609">
        <f>ROUND(PRODUCT(F32,C33/100),0)</f>
        <v>0</v>
      </c>
      <c r="G33" s="610"/>
    </row>
    <row r="34" spans="1:8" s="170" customFormat="1" ht="19.5" customHeight="1" thickBot="1">
      <c r="A34" s="167" t="s">
        <v>1414</v>
      </c>
      <c r="B34" s="168"/>
      <c r="C34" s="168"/>
      <c r="D34" s="168"/>
      <c r="E34" s="169"/>
      <c r="F34" s="615">
        <f>ROUND(SUM(F30:F33),0)</f>
        <v>0</v>
      </c>
      <c r="G34" s="616"/>
    </row>
    <row r="36" spans="1:8">
      <c r="A36" s="2" t="s">
        <v>1415</v>
      </c>
      <c r="B36" s="2"/>
      <c r="C36" s="2"/>
      <c r="D36" s="2"/>
      <c r="E36" s="2"/>
      <c r="F36" s="2"/>
      <c r="G36" s="2"/>
      <c r="H36" s="1" t="s">
        <v>1346</v>
      </c>
    </row>
    <row r="37" spans="1:8" ht="14.25" customHeight="1">
      <c r="A37" s="2"/>
      <c r="B37" s="612"/>
      <c r="C37" s="612"/>
      <c r="D37" s="612"/>
      <c r="E37" s="612"/>
      <c r="F37" s="612"/>
      <c r="G37" s="612"/>
      <c r="H37" s="1" t="s">
        <v>1346</v>
      </c>
    </row>
    <row r="38" spans="1:8" ht="12.75" customHeight="1">
      <c r="A38" s="171"/>
      <c r="B38" s="612"/>
      <c r="C38" s="612"/>
      <c r="D38" s="612"/>
      <c r="E38" s="612"/>
      <c r="F38" s="612"/>
      <c r="G38" s="612"/>
      <c r="H38" s="1" t="s">
        <v>1346</v>
      </c>
    </row>
    <row r="39" spans="1:8">
      <c r="A39" s="171"/>
      <c r="B39" s="612"/>
      <c r="C39" s="612"/>
      <c r="D39" s="612"/>
      <c r="E39" s="612"/>
      <c r="F39" s="612"/>
      <c r="G39" s="612"/>
      <c r="H39" s="1" t="s">
        <v>1346</v>
      </c>
    </row>
    <row r="40" spans="1:8">
      <c r="A40" s="171"/>
      <c r="B40" s="612"/>
      <c r="C40" s="612"/>
      <c r="D40" s="612"/>
      <c r="E40" s="612"/>
      <c r="F40" s="612"/>
      <c r="G40" s="612"/>
      <c r="H40" s="1" t="s">
        <v>1346</v>
      </c>
    </row>
    <row r="41" spans="1:8">
      <c r="A41" s="171"/>
      <c r="B41" s="612"/>
      <c r="C41" s="612"/>
      <c r="D41" s="612"/>
      <c r="E41" s="612"/>
      <c r="F41" s="612"/>
      <c r="G41" s="612"/>
      <c r="H41" s="1" t="s">
        <v>1346</v>
      </c>
    </row>
    <row r="42" spans="1:8">
      <c r="A42" s="171"/>
      <c r="B42" s="612"/>
      <c r="C42" s="612"/>
      <c r="D42" s="612"/>
      <c r="E42" s="612"/>
      <c r="F42" s="612"/>
      <c r="G42" s="612"/>
      <c r="H42" s="1" t="s">
        <v>1346</v>
      </c>
    </row>
    <row r="43" spans="1:8">
      <c r="A43" s="171"/>
      <c r="B43" s="612"/>
      <c r="C43" s="612"/>
      <c r="D43" s="612"/>
      <c r="E43" s="612"/>
      <c r="F43" s="612"/>
      <c r="G43" s="612"/>
      <c r="H43" s="1" t="s">
        <v>1346</v>
      </c>
    </row>
    <row r="44" spans="1:8" ht="12.75" customHeight="1">
      <c r="A44" s="171"/>
      <c r="B44" s="612"/>
      <c r="C44" s="612"/>
      <c r="D44" s="612"/>
      <c r="E44" s="612"/>
      <c r="F44" s="612"/>
      <c r="G44" s="612"/>
      <c r="H44" s="1" t="s">
        <v>1346</v>
      </c>
    </row>
    <row r="45" spans="1:8" ht="12.75" customHeight="1">
      <c r="A45" s="171"/>
      <c r="B45" s="612"/>
      <c r="C45" s="612"/>
      <c r="D45" s="612"/>
      <c r="E45" s="612"/>
      <c r="F45" s="612"/>
      <c r="G45" s="612"/>
      <c r="H45" s="1" t="s">
        <v>1346</v>
      </c>
    </row>
    <row r="46" spans="1:8">
      <c r="B46" s="608"/>
      <c r="C46" s="608"/>
      <c r="D46" s="608"/>
      <c r="E46" s="608"/>
      <c r="F46" s="608"/>
      <c r="G46" s="608"/>
    </row>
    <row r="47" spans="1:8">
      <c r="B47" s="608"/>
      <c r="C47" s="608"/>
      <c r="D47" s="608"/>
      <c r="E47" s="608"/>
      <c r="F47" s="608"/>
      <c r="G47" s="608"/>
    </row>
    <row r="48" spans="1:8">
      <c r="B48" s="608"/>
      <c r="C48" s="608"/>
      <c r="D48" s="608"/>
      <c r="E48" s="608"/>
      <c r="F48" s="608"/>
      <c r="G48" s="608"/>
    </row>
    <row r="49" spans="2:7">
      <c r="B49" s="608"/>
      <c r="C49" s="608"/>
      <c r="D49" s="608"/>
      <c r="E49" s="608"/>
      <c r="F49" s="608"/>
      <c r="G49" s="608"/>
    </row>
    <row r="50" spans="2:7">
      <c r="B50" s="608"/>
      <c r="C50" s="608"/>
      <c r="D50" s="608"/>
      <c r="E50" s="608"/>
      <c r="F50" s="608"/>
      <c r="G50" s="608"/>
    </row>
    <row r="51" spans="2:7">
      <c r="B51" s="608"/>
      <c r="C51" s="608"/>
      <c r="D51" s="608"/>
      <c r="E51" s="608"/>
      <c r="F51" s="608"/>
      <c r="G51" s="608"/>
    </row>
  </sheetData>
  <mergeCells count="18">
    <mergeCell ref="F34:G34"/>
    <mergeCell ref="B47:G47"/>
    <mergeCell ref="B48:G48"/>
    <mergeCell ref="B49:G49"/>
    <mergeCell ref="C8:E8"/>
    <mergeCell ref="C9:E9"/>
    <mergeCell ref="C10:E10"/>
    <mergeCell ref="C11:E11"/>
    <mergeCell ref="B50:G50"/>
    <mergeCell ref="F31:G31"/>
    <mergeCell ref="F32:G32"/>
    <mergeCell ref="F30:G30"/>
    <mergeCell ref="C12:E12"/>
    <mergeCell ref="B51:G51"/>
    <mergeCell ref="B37:G45"/>
    <mergeCell ref="B46:G46"/>
    <mergeCell ref="A23:B23"/>
    <mergeCell ref="F33:G33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1"/>
  <dimension ref="A1:BE73"/>
  <sheetViews>
    <sheetView workbookViewId="0">
      <selection activeCell="C13" sqref="C13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>
      <c r="A1" s="619" t="s">
        <v>1347</v>
      </c>
      <c r="B1" s="620"/>
      <c r="C1" s="172" t="s">
        <v>1439</v>
      </c>
      <c r="D1" s="173"/>
      <c r="E1" s="174"/>
      <c r="F1" s="173"/>
      <c r="G1" s="175" t="s">
        <v>1416</v>
      </c>
      <c r="H1" s="176" t="s">
        <v>1440</v>
      </c>
      <c r="I1" s="177"/>
    </row>
    <row r="2" spans="1:57" ht="13.5" thickBot="1">
      <c r="A2" s="621" t="s">
        <v>1417</v>
      </c>
      <c r="B2" s="622"/>
      <c r="C2" s="178" t="s">
        <v>1442</v>
      </c>
      <c r="D2" s="179"/>
      <c r="E2" s="180"/>
      <c r="F2" s="179"/>
      <c r="G2" s="623" t="s">
        <v>1441</v>
      </c>
      <c r="H2" s="624"/>
      <c r="I2" s="625"/>
    </row>
    <row r="3" spans="1:57" ht="13.5" thickTop="1">
      <c r="F3" s="113"/>
    </row>
    <row r="4" spans="1:57" ht="19.5" customHeight="1">
      <c r="A4" s="181" t="s">
        <v>1418</v>
      </c>
      <c r="B4" s="182"/>
      <c r="C4" s="182"/>
      <c r="D4" s="182"/>
      <c r="E4" s="183"/>
      <c r="F4" s="182"/>
      <c r="G4" s="182"/>
      <c r="H4" s="182"/>
      <c r="I4" s="182"/>
    </row>
    <row r="5" spans="1:57" ht="13.5" thickBot="1"/>
    <row r="6" spans="1:57" s="113" customFormat="1" ht="13.5" thickBot="1">
      <c r="A6" s="184"/>
      <c r="B6" s="185" t="s">
        <v>1419</v>
      </c>
      <c r="C6" s="185"/>
      <c r="D6" s="186"/>
      <c r="E6" s="187" t="s">
        <v>1368</v>
      </c>
      <c r="F6" s="188" t="s">
        <v>1369</v>
      </c>
      <c r="G6" s="188" t="s">
        <v>1370</v>
      </c>
      <c r="H6" s="188" t="s">
        <v>1371</v>
      </c>
      <c r="I6" s="189" t="s">
        <v>1372</v>
      </c>
    </row>
    <row r="7" spans="1:57" s="113" customFormat="1">
      <c r="A7" s="261" t="str">
        <f ca="1">'00 00 Pol'!B7</f>
        <v>ON</v>
      </c>
      <c r="B7" s="62" t="str">
        <f ca="1">'00 00 Pol'!C7</f>
        <v>Ostatní náklady</v>
      </c>
      <c r="D7" s="190"/>
      <c r="E7" s="262">
        <f ca="1">'00 00 Pol'!BA34</f>
        <v>0</v>
      </c>
      <c r="F7" s="263">
        <f ca="1">'00 00 Pol'!BB34</f>
        <v>0</v>
      </c>
      <c r="G7" s="263">
        <f ca="1">'00 00 Pol'!BC34</f>
        <v>0</v>
      </c>
      <c r="H7" s="263">
        <f ca="1">'00 00 Pol'!BD34</f>
        <v>0</v>
      </c>
      <c r="I7" s="264">
        <f ca="1">'00 00 Pol'!BE34</f>
        <v>0</v>
      </c>
    </row>
    <row r="8" spans="1:57" s="113" customFormat="1" ht="13.5" thickBot="1">
      <c r="A8" s="261" t="str">
        <f ca="1">'00 00 Pol'!B35</f>
        <v>VN</v>
      </c>
      <c r="B8" s="62" t="str">
        <f ca="1">'00 00 Pol'!C35</f>
        <v>Vedlejší náklady</v>
      </c>
      <c r="D8" s="190"/>
      <c r="E8" s="262">
        <f ca="1">'00 00 Pol'!BA42</f>
        <v>0</v>
      </c>
      <c r="F8" s="263">
        <f ca="1">'00 00 Pol'!BB42</f>
        <v>0</v>
      </c>
      <c r="G8" s="263">
        <f ca="1">'00 00 Pol'!BC42</f>
        <v>0</v>
      </c>
      <c r="H8" s="263">
        <f ca="1">'00 00 Pol'!BD42</f>
        <v>0</v>
      </c>
      <c r="I8" s="264">
        <f ca="1">'00 00 Pol'!BE42</f>
        <v>0</v>
      </c>
    </row>
    <row r="9" spans="1:57" s="14" customFormat="1" ht="13.5" thickBot="1">
      <c r="A9" s="191"/>
      <c r="B9" s="192" t="s">
        <v>1420</v>
      </c>
      <c r="C9" s="192"/>
      <c r="D9" s="193"/>
      <c r="E9" s="194">
        <f>SUM(E7:E8)</f>
        <v>0</v>
      </c>
      <c r="F9" s="195">
        <f>SUM(F7:F8)</f>
        <v>0</v>
      </c>
      <c r="G9" s="195">
        <f>SUM(G7:G8)</f>
        <v>0</v>
      </c>
      <c r="H9" s="195">
        <f>SUM(H7:H8)</f>
        <v>0</v>
      </c>
      <c r="I9" s="196">
        <f>SUM(I7:I8)</f>
        <v>0</v>
      </c>
    </row>
    <row r="10" spans="1:57">
      <c r="A10" s="113"/>
      <c r="B10" s="113"/>
      <c r="C10" s="113"/>
      <c r="D10" s="113"/>
      <c r="E10" s="113"/>
      <c r="F10" s="113"/>
      <c r="G10" s="113"/>
      <c r="H10" s="113"/>
      <c r="I10" s="113"/>
    </row>
    <row r="11" spans="1:57" s="423" customFormat="1" ht="19.5" customHeight="1">
      <c r="A11" s="421"/>
      <c r="B11" s="421"/>
      <c r="C11" s="421"/>
      <c r="D11" s="421"/>
      <c r="E11" s="421"/>
      <c r="F11" s="421"/>
      <c r="G11" s="422"/>
      <c r="H11" s="421"/>
      <c r="I11" s="421"/>
      <c r="BA11" s="424"/>
      <c r="BB11" s="424"/>
      <c r="BC11" s="424"/>
      <c r="BD11" s="424"/>
      <c r="BE11" s="424"/>
    </row>
    <row r="12" spans="1:57" s="423" customFormat="1"/>
    <row r="13" spans="1:57" s="423" customFormat="1">
      <c r="A13" s="425"/>
      <c r="B13" s="425"/>
      <c r="C13" s="425"/>
      <c r="E13" s="426"/>
      <c r="F13" s="426"/>
      <c r="G13" s="427"/>
      <c r="H13" s="428"/>
      <c r="I13" s="428"/>
    </row>
    <row r="14" spans="1:57" s="423" customFormat="1">
      <c r="E14" s="429"/>
      <c r="F14" s="430"/>
      <c r="G14" s="429"/>
      <c r="H14" s="431"/>
      <c r="I14" s="429"/>
    </row>
    <row r="15" spans="1:57" s="423" customFormat="1">
      <c r="E15" s="429"/>
      <c r="F15" s="430"/>
      <c r="G15" s="429"/>
      <c r="H15" s="431"/>
      <c r="I15" s="429"/>
    </row>
    <row r="16" spans="1:57" s="423" customFormat="1">
      <c r="E16" s="429"/>
      <c r="F16" s="430"/>
      <c r="G16" s="429"/>
      <c r="H16" s="431"/>
      <c r="I16" s="429"/>
    </row>
    <row r="17" spans="2:9" s="423" customFormat="1">
      <c r="E17" s="429"/>
      <c r="F17" s="430"/>
      <c r="G17" s="429"/>
      <c r="H17" s="431"/>
      <c r="I17" s="429"/>
    </row>
    <row r="18" spans="2:9" s="423" customFormat="1">
      <c r="E18" s="429"/>
      <c r="F18" s="430"/>
      <c r="G18" s="429"/>
      <c r="H18" s="431"/>
      <c r="I18" s="429"/>
    </row>
    <row r="19" spans="2:9" s="423" customFormat="1">
      <c r="E19" s="429"/>
      <c r="F19" s="430"/>
      <c r="G19" s="429"/>
      <c r="H19" s="431"/>
      <c r="I19" s="429"/>
    </row>
    <row r="20" spans="2:9" s="423" customFormat="1">
      <c r="E20" s="429"/>
      <c r="F20" s="430"/>
      <c r="G20" s="429"/>
      <c r="H20" s="431"/>
      <c r="I20" s="429"/>
    </row>
    <row r="21" spans="2:9" s="423" customFormat="1">
      <c r="E21" s="429"/>
      <c r="F21" s="430"/>
      <c r="G21" s="429"/>
      <c r="H21" s="431"/>
      <c r="I21" s="429"/>
    </row>
    <row r="22" spans="2:9" s="423" customFormat="1">
      <c r="B22" s="425"/>
      <c r="D22" s="432"/>
      <c r="E22" s="432"/>
      <c r="F22" s="432"/>
      <c r="G22" s="432"/>
      <c r="H22" s="626"/>
      <c r="I22" s="626"/>
    </row>
    <row r="23" spans="2:9" s="423" customFormat="1"/>
    <row r="24" spans="2:9">
      <c r="B24" s="14"/>
      <c r="F24" s="197"/>
      <c r="G24" s="198"/>
      <c r="H24" s="198"/>
      <c r="I24" s="46"/>
    </row>
    <row r="25" spans="2:9">
      <c r="F25" s="197"/>
      <c r="G25" s="198"/>
      <c r="H25" s="198"/>
      <c r="I25" s="46"/>
    </row>
    <row r="26" spans="2:9">
      <c r="F26" s="197"/>
      <c r="G26" s="198"/>
      <c r="H26" s="198"/>
      <c r="I26" s="46"/>
    </row>
    <row r="27" spans="2:9">
      <c r="F27" s="197"/>
      <c r="G27" s="198"/>
      <c r="H27" s="198"/>
      <c r="I27" s="46"/>
    </row>
    <row r="28" spans="2:9">
      <c r="F28" s="197"/>
      <c r="G28" s="198"/>
      <c r="H28" s="198"/>
      <c r="I28" s="46"/>
    </row>
    <row r="29" spans="2:9">
      <c r="F29" s="197"/>
      <c r="G29" s="198"/>
      <c r="H29" s="198"/>
      <c r="I29" s="46"/>
    </row>
    <row r="30" spans="2:9">
      <c r="F30" s="197"/>
      <c r="G30" s="198"/>
      <c r="H30" s="198"/>
      <c r="I30" s="46"/>
    </row>
    <row r="31" spans="2:9">
      <c r="F31" s="197"/>
      <c r="G31" s="198"/>
      <c r="H31" s="198"/>
      <c r="I31" s="46"/>
    </row>
    <row r="32" spans="2:9">
      <c r="F32" s="197"/>
      <c r="G32" s="198"/>
      <c r="H32" s="198"/>
      <c r="I32" s="46"/>
    </row>
    <row r="33" spans="6:9">
      <c r="F33" s="197"/>
      <c r="G33" s="198"/>
      <c r="H33" s="198"/>
      <c r="I33" s="46"/>
    </row>
    <row r="34" spans="6:9">
      <c r="F34" s="197"/>
      <c r="G34" s="198"/>
      <c r="H34" s="198"/>
      <c r="I34" s="46"/>
    </row>
    <row r="35" spans="6:9">
      <c r="F35" s="197"/>
      <c r="G35" s="198"/>
      <c r="H35" s="198"/>
      <c r="I35" s="46"/>
    </row>
    <row r="36" spans="6:9">
      <c r="F36" s="197"/>
      <c r="G36" s="198"/>
      <c r="H36" s="198"/>
      <c r="I36" s="46"/>
    </row>
    <row r="37" spans="6:9">
      <c r="F37" s="197"/>
      <c r="G37" s="198"/>
      <c r="H37" s="198"/>
      <c r="I37" s="46"/>
    </row>
    <row r="38" spans="6:9">
      <c r="F38" s="197"/>
      <c r="G38" s="198"/>
      <c r="H38" s="198"/>
      <c r="I38" s="46"/>
    </row>
    <row r="39" spans="6:9">
      <c r="F39" s="197"/>
      <c r="G39" s="198"/>
      <c r="H39" s="198"/>
      <c r="I39" s="46"/>
    </row>
    <row r="40" spans="6:9">
      <c r="F40" s="197"/>
      <c r="G40" s="198"/>
      <c r="H40" s="198"/>
      <c r="I40" s="46"/>
    </row>
    <row r="41" spans="6:9">
      <c r="F41" s="197"/>
      <c r="G41" s="198"/>
      <c r="H41" s="198"/>
      <c r="I41" s="46"/>
    </row>
    <row r="42" spans="6:9">
      <c r="F42" s="197"/>
      <c r="G42" s="198"/>
      <c r="H42" s="198"/>
      <c r="I42" s="46"/>
    </row>
    <row r="43" spans="6:9">
      <c r="F43" s="197"/>
      <c r="G43" s="198"/>
      <c r="H43" s="198"/>
      <c r="I43" s="46"/>
    </row>
    <row r="44" spans="6:9">
      <c r="F44" s="197"/>
      <c r="G44" s="198"/>
      <c r="H44" s="198"/>
      <c r="I44" s="46"/>
    </row>
    <row r="45" spans="6:9">
      <c r="F45" s="197"/>
      <c r="G45" s="198"/>
      <c r="H45" s="198"/>
      <c r="I45" s="46"/>
    </row>
    <row r="46" spans="6:9">
      <c r="F46" s="197"/>
      <c r="G46" s="198"/>
      <c r="H46" s="198"/>
      <c r="I46" s="46"/>
    </row>
    <row r="47" spans="6:9">
      <c r="F47" s="197"/>
      <c r="G47" s="198"/>
      <c r="H47" s="198"/>
      <c r="I47" s="46"/>
    </row>
    <row r="48" spans="6:9">
      <c r="F48" s="197"/>
      <c r="G48" s="198"/>
      <c r="H48" s="198"/>
      <c r="I48" s="46"/>
    </row>
    <row r="49" spans="6:9">
      <c r="F49" s="197"/>
      <c r="G49" s="198"/>
      <c r="H49" s="198"/>
      <c r="I49" s="46"/>
    </row>
    <row r="50" spans="6:9">
      <c r="F50" s="197"/>
      <c r="G50" s="198"/>
      <c r="H50" s="198"/>
      <c r="I50" s="46"/>
    </row>
    <row r="51" spans="6:9">
      <c r="F51" s="197"/>
      <c r="G51" s="198"/>
      <c r="H51" s="198"/>
      <c r="I51" s="46"/>
    </row>
    <row r="52" spans="6:9">
      <c r="F52" s="197"/>
      <c r="G52" s="198"/>
      <c r="H52" s="198"/>
      <c r="I52" s="46"/>
    </row>
    <row r="53" spans="6:9">
      <c r="F53" s="197"/>
      <c r="G53" s="198"/>
      <c r="H53" s="198"/>
      <c r="I53" s="46"/>
    </row>
    <row r="54" spans="6:9">
      <c r="F54" s="197"/>
      <c r="G54" s="198"/>
      <c r="H54" s="198"/>
      <c r="I54" s="46"/>
    </row>
    <row r="55" spans="6:9">
      <c r="F55" s="197"/>
      <c r="G55" s="198"/>
      <c r="H55" s="198"/>
      <c r="I55" s="46"/>
    </row>
    <row r="56" spans="6:9">
      <c r="F56" s="197"/>
      <c r="G56" s="198"/>
      <c r="H56" s="198"/>
      <c r="I56" s="46"/>
    </row>
    <row r="57" spans="6:9">
      <c r="F57" s="197"/>
      <c r="G57" s="198"/>
      <c r="H57" s="198"/>
      <c r="I57" s="46"/>
    </row>
    <row r="58" spans="6:9">
      <c r="F58" s="197"/>
      <c r="G58" s="198"/>
      <c r="H58" s="198"/>
      <c r="I58" s="46"/>
    </row>
    <row r="59" spans="6:9">
      <c r="F59" s="197"/>
      <c r="G59" s="198"/>
      <c r="H59" s="198"/>
      <c r="I59" s="46"/>
    </row>
    <row r="60" spans="6:9">
      <c r="F60" s="197"/>
      <c r="G60" s="198"/>
      <c r="H60" s="198"/>
      <c r="I60" s="46"/>
    </row>
    <row r="61" spans="6:9">
      <c r="F61" s="197"/>
      <c r="G61" s="198"/>
      <c r="H61" s="198"/>
      <c r="I61" s="46"/>
    </row>
    <row r="62" spans="6:9">
      <c r="F62" s="197"/>
      <c r="G62" s="198"/>
      <c r="H62" s="198"/>
      <c r="I62" s="46"/>
    </row>
    <row r="63" spans="6:9">
      <c r="F63" s="197"/>
      <c r="G63" s="198"/>
      <c r="H63" s="198"/>
      <c r="I63" s="46"/>
    </row>
    <row r="64" spans="6:9">
      <c r="F64" s="197"/>
      <c r="G64" s="198"/>
      <c r="H64" s="198"/>
      <c r="I64" s="46"/>
    </row>
    <row r="65" spans="6:9">
      <c r="F65" s="197"/>
      <c r="G65" s="198"/>
      <c r="H65" s="198"/>
      <c r="I65" s="46"/>
    </row>
    <row r="66" spans="6:9">
      <c r="F66" s="197"/>
      <c r="G66" s="198"/>
      <c r="H66" s="198"/>
      <c r="I66" s="46"/>
    </row>
    <row r="67" spans="6:9">
      <c r="F67" s="197"/>
      <c r="G67" s="198"/>
      <c r="H67" s="198"/>
      <c r="I67" s="46"/>
    </row>
    <row r="68" spans="6:9">
      <c r="F68" s="197"/>
      <c r="G68" s="198"/>
      <c r="H68" s="198"/>
      <c r="I68" s="46"/>
    </row>
    <row r="69" spans="6:9">
      <c r="F69" s="197"/>
      <c r="G69" s="198"/>
      <c r="H69" s="198"/>
      <c r="I69" s="46"/>
    </row>
    <row r="70" spans="6:9">
      <c r="F70" s="197"/>
      <c r="G70" s="198"/>
      <c r="H70" s="198"/>
      <c r="I70" s="46"/>
    </row>
    <row r="71" spans="6:9">
      <c r="F71" s="197"/>
      <c r="G71" s="198"/>
      <c r="H71" s="198"/>
      <c r="I71" s="46"/>
    </row>
    <row r="72" spans="6:9">
      <c r="F72" s="197"/>
      <c r="G72" s="198"/>
      <c r="H72" s="198"/>
      <c r="I72" s="46"/>
    </row>
    <row r="73" spans="6:9">
      <c r="F73" s="197"/>
      <c r="G73" s="198"/>
      <c r="H73" s="198"/>
      <c r="I73" s="46"/>
    </row>
  </sheetData>
  <mergeCells count="4">
    <mergeCell ref="A1:B1"/>
    <mergeCell ref="A2:B2"/>
    <mergeCell ref="G2:I2"/>
    <mergeCell ref="H22:I22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"/>
  <dimension ref="A1:CB115"/>
  <sheetViews>
    <sheetView showGridLines="0" showZeros="0" zoomScaleNormal="100" zoomScaleSheetLayoutView="100" workbookViewId="0">
      <selection activeCell="C15" sqref="C15:G15"/>
    </sheetView>
  </sheetViews>
  <sheetFormatPr defaultRowHeight="12.75"/>
  <cols>
    <col min="1" max="1" width="4.42578125" style="199" customWidth="1"/>
    <col min="2" max="2" width="11.5703125" style="199" customWidth="1"/>
    <col min="3" max="3" width="40.42578125" style="199" customWidth="1"/>
    <col min="4" max="4" width="5.5703125" style="199" customWidth="1"/>
    <col min="5" max="5" width="8.5703125" style="209" customWidth="1"/>
    <col min="6" max="6" width="9.85546875" style="199" customWidth="1"/>
    <col min="7" max="7" width="13.85546875" style="199" customWidth="1"/>
    <col min="8" max="8" width="11.7109375" style="199" hidden="1" customWidth="1"/>
    <col min="9" max="9" width="11.5703125" style="199" hidden="1" customWidth="1"/>
    <col min="10" max="10" width="11" style="199" hidden="1" customWidth="1"/>
    <col min="11" max="11" width="10.42578125" style="199" hidden="1" customWidth="1"/>
    <col min="12" max="12" width="75.28515625" style="199" customWidth="1"/>
    <col min="13" max="13" width="45.28515625" style="199" customWidth="1"/>
    <col min="14" max="16384" width="9.140625" style="199"/>
  </cols>
  <sheetData>
    <row r="1" spans="1:80" ht="15.75">
      <c r="A1" s="630" t="s">
        <v>2838</v>
      </c>
      <c r="B1" s="630"/>
      <c r="C1" s="630"/>
      <c r="D1" s="630"/>
      <c r="E1" s="630"/>
      <c r="F1" s="630"/>
      <c r="G1" s="630"/>
    </row>
    <row r="2" spans="1:80" ht="14.25" customHeight="1" thickBot="1">
      <c r="B2" s="200"/>
      <c r="C2" s="201"/>
      <c r="D2" s="201"/>
      <c r="E2" s="202"/>
      <c r="F2" s="201"/>
      <c r="G2" s="201"/>
    </row>
    <row r="3" spans="1:80" ht="13.5" thickTop="1">
      <c r="A3" s="619" t="s">
        <v>1347</v>
      </c>
      <c r="B3" s="620"/>
      <c r="C3" s="172" t="s">
        <v>1439</v>
      </c>
      <c r="D3" s="203"/>
      <c r="E3" s="204" t="s">
        <v>1421</v>
      </c>
      <c r="F3" s="205" t="str">
        <f ca="1">'00 00 Rek'!H1</f>
        <v>00</v>
      </c>
      <c r="G3" s="206"/>
    </row>
    <row r="4" spans="1:80" ht="13.5" thickBot="1">
      <c r="A4" s="631" t="s">
        <v>1417</v>
      </c>
      <c r="B4" s="622"/>
      <c r="C4" s="178" t="s">
        <v>1442</v>
      </c>
      <c r="D4" s="207"/>
      <c r="E4" s="632" t="str">
        <f ca="1">'00 00 Rek'!G2</f>
        <v>Vedlejší a ostatní náklady</v>
      </c>
      <c r="F4" s="633"/>
      <c r="G4" s="634"/>
    </row>
    <row r="5" spans="1:80" ht="13.5" thickTop="1">
      <c r="A5" s="208"/>
      <c r="G5" s="210"/>
    </row>
    <row r="6" spans="1:80" ht="27" customHeight="1">
      <c r="A6" s="211" t="s">
        <v>1422</v>
      </c>
      <c r="B6" s="212" t="s">
        <v>1423</v>
      </c>
      <c r="C6" s="212" t="s">
        <v>1424</v>
      </c>
      <c r="D6" s="212" t="s">
        <v>1425</v>
      </c>
      <c r="E6" s="213" t="s">
        <v>1426</v>
      </c>
      <c r="F6" s="212" t="s">
        <v>1427</v>
      </c>
      <c r="G6" s="214" t="s">
        <v>1428</v>
      </c>
      <c r="H6" s="215" t="s">
        <v>1429</v>
      </c>
      <c r="I6" s="215" t="s">
        <v>1430</v>
      </c>
      <c r="J6" s="215" t="s">
        <v>1431</v>
      </c>
      <c r="K6" s="215" t="s">
        <v>1432</v>
      </c>
    </row>
    <row r="7" spans="1:80">
      <c r="A7" s="216" t="s">
        <v>1433</v>
      </c>
      <c r="B7" s="217" t="s">
        <v>1443</v>
      </c>
      <c r="C7" s="218" t="s">
        <v>1444</v>
      </c>
      <c r="D7" s="219"/>
      <c r="E7" s="220"/>
      <c r="F7" s="220"/>
      <c r="G7" s="221"/>
      <c r="H7" s="222"/>
      <c r="I7" s="223"/>
      <c r="J7" s="224"/>
      <c r="K7" s="225"/>
      <c r="O7" s="226">
        <v>1</v>
      </c>
    </row>
    <row r="8" spans="1:80">
      <c r="A8" s="227">
        <v>1</v>
      </c>
      <c r="B8" s="228" t="s">
        <v>1446</v>
      </c>
      <c r="C8" s="229" t="s">
        <v>1447</v>
      </c>
      <c r="D8" s="230" t="s">
        <v>1448</v>
      </c>
      <c r="E8" s="231">
        <v>1</v>
      </c>
      <c r="F8" s="231"/>
      <c r="G8" s="232">
        <f>E8*F8</f>
        <v>0</v>
      </c>
      <c r="H8" s="233">
        <v>0</v>
      </c>
      <c r="I8" s="234">
        <f>E8*H8</f>
        <v>0</v>
      </c>
      <c r="J8" s="233"/>
      <c r="K8" s="234">
        <f>E8*J8</f>
        <v>0</v>
      </c>
      <c r="O8" s="226">
        <v>2</v>
      </c>
      <c r="AA8" s="199">
        <v>12</v>
      </c>
      <c r="AB8" s="199">
        <v>0</v>
      </c>
      <c r="AC8" s="199">
        <v>2</v>
      </c>
      <c r="AZ8" s="199">
        <v>1</v>
      </c>
      <c r="BA8" s="199">
        <f>IF(AZ8=1,G8,0)</f>
        <v>0</v>
      </c>
      <c r="BB8" s="199">
        <f>IF(AZ8=2,G8,0)</f>
        <v>0</v>
      </c>
      <c r="BC8" s="199">
        <f>IF(AZ8=3,G8,0)</f>
        <v>0</v>
      </c>
      <c r="BD8" s="199">
        <f>IF(AZ8=4,G8,0)</f>
        <v>0</v>
      </c>
      <c r="BE8" s="199">
        <f>IF(AZ8=5,G8,0)</f>
        <v>0</v>
      </c>
      <c r="CA8" s="226">
        <v>12</v>
      </c>
      <c r="CB8" s="226">
        <v>0</v>
      </c>
    </row>
    <row r="9" spans="1:80">
      <c r="A9" s="235"/>
      <c r="B9" s="236"/>
      <c r="C9" s="627" t="s">
        <v>1449</v>
      </c>
      <c r="D9" s="628"/>
      <c r="E9" s="628"/>
      <c r="F9" s="628"/>
      <c r="G9" s="629"/>
      <c r="I9" s="237"/>
      <c r="K9" s="237"/>
      <c r="L9" s="238" t="s">
        <v>1449</v>
      </c>
      <c r="O9" s="226">
        <v>3</v>
      </c>
    </row>
    <row r="10" spans="1:80">
      <c r="A10" s="227">
        <v>2</v>
      </c>
      <c r="B10" s="228" t="s">
        <v>1450</v>
      </c>
      <c r="C10" s="229" t="s">
        <v>1451</v>
      </c>
      <c r="D10" s="230" t="s">
        <v>1448</v>
      </c>
      <c r="E10" s="231">
        <v>1</v>
      </c>
      <c r="F10" s="231"/>
      <c r="G10" s="232">
        <f>E10*F10</f>
        <v>0</v>
      </c>
      <c r="H10" s="233">
        <v>0</v>
      </c>
      <c r="I10" s="234">
        <f>E10*H10</f>
        <v>0</v>
      </c>
      <c r="J10" s="233"/>
      <c r="K10" s="234">
        <f>E10*J10</f>
        <v>0</v>
      </c>
      <c r="O10" s="226">
        <v>2</v>
      </c>
      <c r="AA10" s="199">
        <v>12</v>
      </c>
      <c r="AB10" s="199">
        <v>0</v>
      </c>
      <c r="AC10" s="199">
        <v>3</v>
      </c>
      <c r="AZ10" s="199">
        <v>1</v>
      </c>
      <c r="BA10" s="199">
        <f>IF(AZ10=1,G10,0)</f>
        <v>0</v>
      </c>
      <c r="BB10" s="199">
        <f>IF(AZ10=2,G10,0)</f>
        <v>0</v>
      </c>
      <c r="BC10" s="199">
        <f>IF(AZ10=3,G10,0)</f>
        <v>0</v>
      </c>
      <c r="BD10" s="199">
        <f>IF(AZ10=4,G10,0)</f>
        <v>0</v>
      </c>
      <c r="BE10" s="199">
        <f>IF(AZ10=5,G10,0)</f>
        <v>0</v>
      </c>
      <c r="CA10" s="226">
        <v>12</v>
      </c>
      <c r="CB10" s="226">
        <v>0</v>
      </c>
    </row>
    <row r="11" spans="1:80">
      <c r="A11" s="235"/>
      <c r="B11" s="236"/>
      <c r="C11" s="627" t="s">
        <v>1452</v>
      </c>
      <c r="D11" s="628"/>
      <c r="E11" s="628"/>
      <c r="F11" s="628"/>
      <c r="G11" s="629"/>
      <c r="I11" s="237"/>
      <c r="K11" s="237"/>
      <c r="L11" s="238" t="s">
        <v>1452</v>
      </c>
      <c r="O11" s="226">
        <v>3</v>
      </c>
    </row>
    <row r="12" spans="1:80">
      <c r="A12" s="227">
        <v>3</v>
      </c>
      <c r="B12" s="228" t="s">
        <v>1453</v>
      </c>
      <c r="C12" s="229" t="s">
        <v>1454</v>
      </c>
      <c r="D12" s="230" t="s">
        <v>1448</v>
      </c>
      <c r="E12" s="231">
        <v>1</v>
      </c>
      <c r="F12" s="231"/>
      <c r="G12" s="232">
        <f>E12*F12</f>
        <v>0</v>
      </c>
      <c r="H12" s="233">
        <v>0</v>
      </c>
      <c r="I12" s="234">
        <f>E12*H12</f>
        <v>0</v>
      </c>
      <c r="J12" s="233"/>
      <c r="K12" s="234">
        <f>E12*J12</f>
        <v>0</v>
      </c>
      <c r="O12" s="226">
        <v>2</v>
      </c>
      <c r="AA12" s="199">
        <v>12</v>
      </c>
      <c r="AB12" s="199">
        <v>0</v>
      </c>
      <c r="AC12" s="199">
        <v>4</v>
      </c>
      <c r="AZ12" s="199">
        <v>1</v>
      </c>
      <c r="BA12" s="199">
        <f>IF(AZ12=1,G12,0)</f>
        <v>0</v>
      </c>
      <c r="BB12" s="199">
        <f>IF(AZ12=2,G12,0)</f>
        <v>0</v>
      </c>
      <c r="BC12" s="199">
        <f>IF(AZ12=3,G12,0)</f>
        <v>0</v>
      </c>
      <c r="BD12" s="199">
        <f>IF(AZ12=4,G12,0)</f>
        <v>0</v>
      </c>
      <c r="BE12" s="199">
        <f>IF(AZ12=5,G12,0)</f>
        <v>0</v>
      </c>
      <c r="CA12" s="226">
        <v>12</v>
      </c>
      <c r="CB12" s="226">
        <v>0</v>
      </c>
    </row>
    <row r="13" spans="1:80" ht="33.75">
      <c r="A13" s="235"/>
      <c r="B13" s="236"/>
      <c r="C13" s="627" t="s">
        <v>1455</v>
      </c>
      <c r="D13" s="628"/>
      <c r="E13" s="628"/>
      <c r="F13" s="628"/>
      <c r="G13" s="629"/>
      <c r="I13" s="237"/>
      <c r="K13" s="237"/>
      <c r="L13" s="238" t="s">
        <v>1455</v>
      </c>
      <c r="O13" s="226">
        <v>3</v>
      </c>
    </row>
    <row r="14" spans="1:80">
      <c r="A14" s="227">
        <v>4</v>
      </c>
      <c r="B14" s="228" t="s">
        <v>1456</v>
      </c>
      <c r="C14" s="229" t="s">
        <v>1457</v>
      </c>
      <c r="D14" s="230" t="s">
        <v>1448</v>
      </c>
      <c r="E14" s="231">
        <v>1</v>
      </c>
      <c r="F14" s="231"/>
      <c r="G14" s="232">
        <f>E14*F14</f>
        <v>0</v>
      </c>
      <c r="H14" s="233">
        <v>0</v>
      </c>
      <c r="I14" s="234">
        <f>E14*H14</f>
        <v>0</v>
      </c>
      <c r="J14" s="233"/>
      <c r="K14" s="234">
        <f>E14*J14</f>
        <v>0</v>
      </c>
      <c r="O14" s="226">
        <v>2</v>
      </c>
      <c r="AA14" s="199">
        <v>12</v>
      </c>
      <c r="AB14" s="199">
        <v>0</v>
      </c>
      <c r="AC14" s="199">
        <v>5</v>
      </c>
      <c r="AZ14" s="199">
        <v>1</v>
      </c>
      <c r="BA14" s="199">
        <f>IF(AZ14=1,G14,0)</f>
        <v>0</v>
      </c>
      <c r="BB14" s="199">
        <f>IF(AZ14=2,G14,0)</f>
        <v>0</v>
      </c>
      <c r="BC14" s="199">
        <f>IF(AZ14=3,G14,0)</f>
        <v>0</v>
      </c>
      <c r="BD14" s="199">
        <f>IF(AZ14=4,G14,0)</f>
        <v>0</v>
      </c>
      <c r="BE14" s="199">
        <f>IF(AZ14=5,G14,0)</f>
        <v>0</v>
      </c>
      <c r="CA14" s="226">
        <v>12</v>
      </c>
      <c r="CB14" s="226">
        <v>0</v>
      </c>
    </row>
    <row r="15" spans="1:80" ht="45">
      <c r="A15" s="235"/>
      <c r="B15" s="236"/>
      <c r="C15" s="627" t="s">
        <v>1458</v>
      </c>
      <c r="D15" s="628"/>
      <c r="E15" s="628"/>
      <c r="F15" s="628"/>
      <c r="G15" s="629"/>
      <c r="I15" s="237"/>
      <c r="K15" s="237"/>
      <c r="L15" s="238" t="s">
        <v>1458</v>
      </c>
      <c r="O15" s="226">
        <v>3</v>
      </c>
    </row>
    <row r="16" spans="1:80">
      <c r="A16" s="227">
        <v>5</v>
      </c>
      <c r="B16" s="228" t="s">
        <v>1459</v>
      </c>
      <c r="C16" s="229" t="s">
        <v>1460</v>
      </c>
      <c r="D16" s="230" t="s">
        <v>1448</v>
      </c>
      <c r="E16" s="231">
        <v>1</v>
      </c>
      <c r="F16" s="231"/>
      <c r="G16" s="232">
        <f>E16*F16</f>
        <v>0</v>
      </c>
      <c r="H16" s="233">
        <v>0</v>
      </c>
      <c r="I16" s="234">
        <f>E16*H16</f>
        <v>0</v>
      </c>
      <c r="J16" s="233"/>
      <c r="K16" s="234">
        <f>E16*J16</f>
        <v>0</v>
      </c>
      <c r="O16" s="226">
        <v>2</v>
      </c>
      <c r="AA16" s="199">
        <v>12</v>
      </c>
      <c r="AB16" s="199">
        <v>0</v>
      </c>
      <c r="AC16" s="199">
        <v>6</v>
      </c>
      <c r="AZ16" s="199">
        <v>1</v>
      </c>
      <c r="BA16" s="199">
        <f>IF(AZ16=1,G16,0)</f>
        <v>0</v>
      </c>
      <c r="BB16" s="199">
        <f>IF(AZ16=2,G16,0)</f>
        <v>0</v>
      </c>
      <c r="BC16" s="199">
        <f>IF(AZ16=3,G16,0)</f>
        <v>0</v>
      </c>
      <c r="BD16" s="199">
        <f>IF(AZ16=4,G16,0)</f>
        <v>0</v>
      </c>
      <c r="BE16" s="199">
        <f>IF(AZ16=5,G16,0)</f>
        <v>0</v>
      </c>
      <c r="CA16" s="226">
        <v>12</v>
      </c>
      <c r="CB16" s="226">
        <v>0</v>
      </c>
    </row>
    <row r="17" spans="1:80" ht="22.5">
      <c r="A17" s="235"/>
      <c r="B17" s="236"/>
      <c r="C17" s="627" t="s">
        <v>1461</v>
      </c>
      <c r="D17" s="628"/>
      <c r="E17" s="628"/>
      <c r="F17" s="628"/>
      <c r="G17" s="629"/>
      <c r="I17" s="237"/>
      <c r="K17" s="237"/>
      <c r="L17" s="238" t="s">
        <v>1461</v>
      </c>
      <c r="O17" s="226">
        <v>3</v>
      </c>
    </row>
    <row r="18" spans="1:80">
      <c r="A18" s="227">
        <v>6</v>
      </c>
      <c r="B18" s="228" t="s">
        <v>1462</v>
      </c>
      <c r="C18" s="229" t="s">
        <v>1463</v>
      </c>
      <c r="D18" s="230" t="s">
        <v>1448</v>
      </c>
      <c r="E18" s="231">
        <v>1</v>
      </c>
      <c r="F18" s="231"/>
      <c r="G18" s="232">
        <f>E18*F18</f>
        <v>0</v>
      </c>
      <c r="H18" s="233">
        <v>0</v>
      </c>
      <c r="I18" s="234">
        <f>E18*H18</f>
        <v>0</v>
      </c>
      <c r="J18" s="233"/>
      <c r="K18" s="234">
        <f>E18*J18</f>
        <v>0</v>
      </c>
      <c r="O18" s="226">
        <v>2</v>
      </c>
      <c r="AA18" s="199">
        <v>12</v>
      </c>
      <c r="AB18" s="199">
        <v>0</v>
      </c>
      <c r="AC18" s="199">
        <v>7</v>
      </c>
      <c r="AZ18" s="199">
        <v>1</v>
      </c>
      <c r="BA18" s="199">
        <f>IF(AZ18=1,G18,0)</f>
        <v>0</v>
      </c>
      <c r="BB18" s="199">
        <f>IF(AZ18=2,G18,0)</f>
        <v>0</v>
      </c>
      <c r="BC18" s="199">
        <f>IF(AZ18=3,G18,0)</f>
        <v>0</v>
      </c>
      <c r="BD18" s="199">
        <f>IF(AZ18=4,G18,0)</f>
        <v>0</v>
      </c>
      <c r="BE18" s="199">
        <f>IF(AZ18=5,G18,0)</f>
        <v>0</v>
      </c>
      <c r="CA18" s="226">
        <v>12</v>
      </c>
      <c r="CB18" s="226">
        <v>0</v>
      </c>
    </row>
    <row r="19" spans="1:80" ht="33.75">
      <c r="A19" s="235"/>
      <c r="B19" s="236"/>
      <c r="C19" s="627" t="s">
        <v>1464</v>
      </c>
      <c r="D19" s="628"/>
      <c r="E19" s="628"/>
      <c r="F19" s="628"/>
      <c r="G19" s="629"/>
      <c r="I19" s="237"/>
      <c r="K19" s="237"/>
      <c r="L19" s="238" t="s">
        <v>1464</v>
      </c>
      <c r="O19" s="226">
        <v>3</v>
      </c>
    </row>
    <row r="20" spans="1:80">
      <c r="A20" s="227">
        <v>7</v>
      </c>
      <c r="B20" s="228" t="s">
        <v>1465</v>
      </c>
      <c r="C20" s="229" t="s">
        <v>1466</v>
      </c>
      <c r="D20" s="230" t="s">
        <v>1448</v>
      </c>
      <c r="E20" s="231">
        <v>1</v>
      </c>
      <c r="F20" s="231"/>
      <c r="G20" s="232">
        <f>E20*F20</f>
        <v>0</v>
      </c>
      <c r="H20" s="233">
        <v>0</v>
      </c>
      <c r="I20" s="234">
        <f>E20*H20</f>
        <v>0</v>
      </c>
      <c r="J20" s="233"/>
      <c r="K20" s="234">
        <f>E20*J20</f>
        <v>0</v>
      </c>
      <c r="O20" s="226">
        <v>2</v>
      </c>
      <c r="AA20" s="199">
        <v>12</v>
      </c>
      <c r="AB20" s="199">
        <v>0</v>
      </c>
      <c r="AC20" s="199">
        <v>8</v>
      </c>
      <c r="AZ20" s="199">
        <v>1</v>
      </c>
      <c r="BA20" s="199">
        <f>IF(AZ20=1,G20,0)</f>
        <v>0</v>
      </c>
      <c r="BB20" s="199">
        <f>IF(AZ20=2,G20,0)</f>
        <v>0</v>
      </c>
      <c r="BC20" s="199">
        <f>IF(AZ20=3,G20,0)</f>
        <v>0</v>
      </c>
      <c r="BD20" s="199">
        <f>IF(AZ20=4,G20,0)</f>
        <v>0</v>
      </c>
      <c r="BE20" s="199">
        <f>IF(AZ20=5,G20,0)</f>
        <v>0</v>
      </c>
      <c r="CA20" s="226">
        <v>12</v>
      </c>
      <c r="CB20" s="226">
        <v>0</v>
      </c>
    </row>
    <row r="21" spans="1:80">
      <c r="A21" s="235"/>
      <c r="B21" s="236"/>
      <c r="C21" s="627" t="s">
        <v>1467</v>
      </c>
      <c r="D21" s="628"/>
      <c r="E21" s="628"/>
      <c r="F21" s="628"/>
      <c r="G21" s="629"/>
      <c r="I21" s="237"/>
      <c r="K21" s="237"/>
      <c r="L21" s="238" t="s">
        <v>1467</v>
      </c>
      <c r="O21" s="226">
        <v>3</v>
      </c>
    </row>
    <row r="22" spans="1:80">
      <c r="A22" s="227">
        <v>8</v>
      </c>
      <c r="B22" s="228" t="s">
        <v>1468</v>
      </c>
      <c r="C22" s="229" t="s">
        <v>1469</v>
      </c>
      <c r="D22" s="230" t="s">
        <v>1448</v>
      </c>
      <c r="E22" s="231">
        <v>1</v>
      </c>
      <c r="F22" s="231"/>
      <c r="G22" s="232">
        <f>E22*F22</f>
        <v>0</v>
      </c>
      <c r="H22" s="233">
        <v>0</v>
      </c>
      <c r="I22" s="234">
        <f>E22*H22</f>
        <v>0</v>
      </c>
      <c r="J22" s="233"/>
      <c r="K22" s="234">
        <f>E22*J22</f>
        <v>0</v>
      </c>
      <c r="O22" s="226">
        <v>2</v>
      </c>
      <c r="AA22" s="199">
        <v>12</v>
      </c>
      <c r="AB22" s="199">
        <v>0</v>
      </c>
      <c r="AC22" s="199">
        <v>9</v>
      </c>
      <c r="AZ22" s="199">
        <v>1</v>
      </c>
      <c r="BA22" s="199">
        <f>IF(AZ22=1,G22,0)</f>
        <v>0</v>
      </c>
      <c r="BB22" s="199">
        <f>IF(AZ22=2,G22,0)</f>
        <v>0</v>
      </c>
      <c r="BC22" s="199">
        <f>IF(AZ22=3,G22,0)</f>
        <v>0</v>
      </c>
      <c r="BD22" s="199">
        <f>IF(AZ22=4,G22,0)</f>
        <v>0</v>
      </c>
      <c r="BE22" s="199">
        <f>IF(AZ22=5,G22,0)</f>
        <v>0</v>
      </c>
      <c r="CA22" s="226">
        <v>12</v>
      </c>
      <c r="CB22" s="226">
        <v>0</v>
      </c>
    </row>
    <row r="23" spans="1:80" ht="22.5">
      <c r="A23" s="235"/>
      <c r="B23" s="236"/>
      <c r="C23" s="627" t="s">
        <v>1470</v>
      </c>
      <c r="D23" s="628"/>
      <c r="E23" s="628"/>
      <c r="F23" s="628"/>
      <c r="G23" s="629"/>
      <c r="I23" s="237"/>
      <c r="K23" s="237"/>
      <c r="L23" s="238" t="s">
        <v>1470</v>
      </c>
      <c r="O23" s="226">
        <v>3</v>
      </c>
    </row>
    <row r="24" spans="1:80">
      <c r="A24" s="227">
        <v>9</v>
      </c>
      <c r="B24" s="228" t="s">
        <v>1471</v>
      </c>
      <c r="C24" s="229" t="s">
        <v>1472</v>
      </c>
      <c r="D24" s="230" t="s">
        <v>1448</v>
      </c>
      <c r="E24" s="231">
        <v>1</v>
      </c>
      <c r="F24" s="231"/>
      <c r="G24" s="232">
        <f>E24*F24</f>
        <v>0</v>
      </c>
      <c r="H24" s="233">
        <v>0</v>
      </c>
      <c r="I24" s="234">
        <f>E24*H24</f>
        <v>0</v>
      </c>
      <c r="J24" s="233"/>
      <c r="K24" s="234">
        <f>E24*J24</f>
        <v>0</v>
      </c>
      <c r="O24" s="226">
        <v>2</v>
      </c>
      <c r="AA24" s="199">
        <v>12</v>
      </c>
      <c r="AB24" s="199">
        <v>0</v>
      </c>
      <c r="AC24" s="199">
        <v>10</v>
      </c>
      <c r="AZ24" s="199">
        <v>1</v>
      </c>
      <c r="BA24" s="199">
        <f>IF(AZ24=1,G24,0)</f>
        <v>0</v>
      </c>
      <c r="BB24" s="199">
        <f>IF(AZ24=2,G24,0)</f>
        <v>0</v>
      </c>
      <c r="BC24" s="199">
        <f>IF(AZ24=3,G24,0)</f>
        <v>0</v>
      </c>
      <c r="BD24" s="199">
        <f>IF(AZ24=4,G24,0)</f>
        <v>0</v>
      </c>
      <c r="BE24" s="199">
        <f>IF(AZ24=5,G24,0)</f>
        <v>0</v>
      </c>
      <c r="CA24" s="226">
        <v>12</v>
      </c>
      <c r="CB24" s="226">
        <v>0</v>
      </c>
    </row>
    <row r="25" spans="1:80" ht="22.5">
      <c r="A25" s="235"/>
      <c r="B25" s="236"/>
      <c r="C25" s="627" t="s">
        <v>1473</v>
      </c>
      <c r="D25" s="628"/>
      <c r="E25" s="628"/>
      <c r="F25" s="628"/>
      <c r="G25" s="629"/>
      <c r="I25" s="237"/>
      <c r="K25" s="237"/>
      <c r="L25" s="238" t="s">
        <v>1473</v>
      </c>
      <c r="O25" s="226">
        <v>3</v>
      </c>
    </row>
    <row r="26" spans="1:80" ht="3.6" customHeight="1">
      <c r="A26" s="235"/>
      <c r="B26" s="236"/>
      <c r="C26" s="627"/>
      <c r="D26" s="628"/>
      <c r="E26" s="628"/>
      <c r="F26" s="628"/>
      <c r="G26" s="629"/>
      <c r="I26" s="237"/>
      <c r="K26" s="237"/>
      <c r="L26" s="238"/>
      <c r="O26" s="226">
        <v>3</v>
      </c>
    </row>
    <row r="27" spans="1:80" hidden="1">
      <c r="A27" s="235"/>
      <c r="B27" s="236"/>
      <c r="C27" s="627"/>
      <c r="D27" s="628"/>
      <c r="E27" s="628"/>
      <c r="F27" s="628"/>
      <c r="G27" s="629"/>
      <c r="I27" s="237"/>
      <c r="K27" s="237"/>
      <c r="L27" s="238"/>
      <c r="O27" s="226">
        <v>3</v>
      </c>
    </row>
    <row r="28" spans="1:80" hidden="1">
      <c r="A28" s="235"/>
      <c r="B28" s="236"/>
      <c r="C28" s="627"/>
      <c r="D28" s="628"/>
      <c r="E28" s="628"/>
      <c r="F28" s="628"/>
      <c r="G28" s="629"/>
      <c r="I28" s="237"/>
      <c r="K28" s="237"/>
      <c r="L28" s="238"/>
      <c r="O28" s="226">
        <v>3</v>
      </c>
    </row>
    <row r="29" spans="1:80" hidden="1">
      <c r="A29" s="235"/>
      <c r="B29" s="236"/>
      <c r="C29" s="627"/>
      <c r="D29" s="628"/>
      <c r="E29" s="628"/>
      <c r="F29" s="628"/>
      <c r="G29" s="629"/>
      <c r="I29" s="237"/>
      <c r="K29" s="237"/>
      <c r="L29" s="238"/>
      <c r="O29" s="226">
        <v>3</v>
      </c>
    </row>
    <row r="30" spans="1:80" hidden="1">
      <c r="A30" s="235"/>
      <c r="B30" s="236"/>
      <c r="C30" s="627"/>
      <c r="D30" s="628"/>
      <c r="E30" s="628"/>
      <c r="F30" s="628"/>
      <c r="G30" s="629"/>
      <c r="I30" s="237"/>
      <c r="K30" s="237"/>
      <c r="L30" s="238"/>
      <c r="O30" s="226">
        <v>3</v>
      </c>
    </row>
    <row r="31" spans="1:80" hidden="1">
      <c r="A31" s="235"/>
      <c r="B31" s="236"/>
      <c r="C31" s="627"/>
      <c r="D31" s="628"/>
      <c r="E31" s="628"/>
      <c r="F31" s="628"/>
      <c r="G31" s="629"/>
      <c r="I31" s="237"/>
      <c r="K31" s="237"/>
      <c r="L31" s="238"/>
      <c r="O31" s="226">
        <v>3</v>
      </c>
    </row>
    <row r="32" spans="1:80" hidden="1">
      <c r="A32" s="235"/>
      <c r="B32" s="236"/>
      <c r="C32" s="627"/>
      <c r="D32" s="628"/>
      <c r="E32" s="628"/>
      <c r="F32" s="628"/>
      <c r="G32" s="629"/>
      <c r="I32" s="237"/>
      <c r="K32" s="237"/>
      <c r="L32" s="238"/>
      <c r="O32" s="226">
        <v>3</v>
      </c>
    </row>
    <row r="33" spans="1:80" hidden="1">
      <c r="A33" s="235"/>
      <c r="B33" s="236"/>
      <c r="C33" s="627"/>
      <c r="D33" s="628"/>
      <c r="E33" s="628"/>
      <c r="F33" s="628"/>
      <c r="G33" s="629"/>
      <c r="I33" s="237"/>
      <c r="K33" s="237"/>
      <c r="L33" s="238"/>
      <c r="O33" s="226">
        <v>3</v>
      </c>
    </row>
    <row r="34" spans="1:80">
      <c r="A34" s="245"/>
      <c r="B34" s="246" t="s">
        <v>1436</v>
      </c>
      <c r="C34" s="247" t="s">
        <v>1445</v>
      </c>
      <c r="D34" s="248"/>
      <c r="E34" s="249"/>
      <c r="F34" s="250"/>
      <c r="G34" s="251">
        <f>SUM(G7:G33)</f>
        <v>0</v>
      </c>
      <c r="H34" s="252"/>
      <c r="I34" s="253">
        <f>SUM(I7:I33)</f>
        <v>0</v>
      </c>
      <c r="J34" s="252"/>
      <c r="K34" s="253">
        <f>SUM(K7:K33)</f>
        <v>0</v>
      </c>
      <c r="O34" s="226">
        <v>4</v>
      </c>
      <c r="BA34" s="254">
        <f>SUM(BA7:BA33)</f>
        <v>0</v>
      </c>
      <c r="BB34" s="254">
        <f>SUM(BB7:BB33)</f>
        <v>0</v>
      </c>
      <c r="BC34" s="254">
        <f>SUM(BC7:BC33)</f>
        <v>0</v>
      </c>
      <c r="BD34" s="254">
        <f>SUM(BD7:BD33)</f>
        <v>0</v>
      </c>
      <c r="BE34" s="254">
        <f>SUM(BE7:BE33)</f>
        <v>0</v>
      </c>
    </row>
    <row r="35" spans="1:80">
      <c r="A35" s="216" t="s">
        <v>1433</v>
      </c>
      <c r="B35" s="217" t="s">
        <v>1474</v>
      </c>
      <c r="C35" s="218" t="s">
        <v>1475</v>
      </c>
      <c r="D35" s="219"/>
      <c r="E35" s="220"/>
      <c r="F35" s="220"/>
      <c r="G35" s="221"/>
      <c r="H35" s="222"/>
      <c r="I35" s="223"/>
      <c r="J35" s="224"/>
      <c r="K35" s="225"/>
      <c r="O35" s="226">
        <v>1</v>
      </c>
    </row>
    <row r="36" spans="1:80">
      <c r="A36" s="227">
        <v>10</v>
      </c>
      <c r="B36" s="228" t="s">
        <v>1477</v>
      </c>
      <c r="C36" s="229" t="s">
        <v>1478</v>
      </c>
      <c r="D36" s="230" t="s">
        <v>1448</v>
      </c>
      <c r="E36" s="231">
        <v>1</v>
      </c>
      <c r="F36" s="231"/>
      <c r="G36" s="232">
        <f>E36*F36</f>
        <v>0</v>
      </c>
      <c r="H36" s="233">
        <v>0</v>
      </c>
      <c r="I36" s="234">
        <f>E36*H36</f>
        <v>0</v>
      </c>
      <c r="J36" s="233"/>
      <c r="K36" s="234">
        <f>E36*J36</f>
        <v>0</v>
      </c>
      <c r="O36" s="226">
        <v>2</v>
      </c>
      <c r="AA36" s="199">
        <v>12</v>
      </c>
      <c r="AB36" s="199">
        <v>0</v>
      </c>
      <c r="AC36" s="199">
        <v>11</v>
      </c>
      <c r="AZ36" s="199">
        <v>1</v>
      </c>
      <c r="BA36" s="199">
        <f>IF(AZ36=1,G36,0)</f>
        <v>0</v>
      </c>
      <c r="BB36" s="199">
        <f>IF(AZ36=2,G36,0)</f>
        <v>0</v>
      </c>
      <c r="BC36" s="199">
        <f>IF(AZ36=3,G36,0)</f>
        <v>0</v>
      </c>
      <c r="BD36" s="199">
        <f>IF(AZ36=4,G36,0)</f>
        <v>0</v>
      </c>
      <c r="BE36" s="199">
        <f>IF(AZ36=5,G36,0)</f>
        <v>0</v>
      </c>
      <c r="CA36" s="226">
        <v>12</v>
      </c>
      <c r="CB36" s="226">
        <v>0</v>
      </c>
    </row>
    <row r="37" spans="1:80" ht="45">
      <c r="A37" s="235"/>
      <c r="B37" s="236"/>
      <c r="C37" s="627" t="s">
        <v>1479</v>
      </c>
      <c r="D37" s="628"/>
      <c r="E37" s="628"/>
      <c r="F37" s="628"/>
      <c r="G37" s="629"/>
      <c r="I37" s="237"/>
      <c r="K37" s="237"/>
      <c r="L37" s="238" t="s">
        <v>1479</v>
      </c>
      <c r="O37" s="226">
        <v>3</v>
      </c>
    </row>
    <row r="38" spans="1:80">
      <c r="A38" s="227">
        <v>11</v>
      </c>
      <c r="B38" s="228" t="s">
        <v>1480</v>
      </c>
      <c r="C38" s="229" t="s">
        <v>1481</v>
      </c>
      <c r="D38" s="230" t="s">
        <v>1448</v>
      </c>
      <c r="E38" s="231">
        <v>1</v>
      </c>
      <c r="F38" s="231"/>
      <c r="G38" s="232">
        <f>E38*F38</f>
        <v>0</v>
      </c>
      <c r="H38" s="233">
        <v>0</v>
      </c>
      <c r="I38" s="234">
        <f>E38*H38</f>
        <v>0</v>
      </c>
      <c r="J38" s="233"/>
      <c r="K38" s="234">
        <f>E38*J38</f>
        <v>0</v>
      </c>
      <c r="O38" s="226">
        <v>2</v>
      </c>
      <c r="AA38" s="199">
        <v>12</v>
      </c>
      <c r="AB38" s="199">
        <v>0</v>
      </c>
      <c r="AC38" s="199">
        <v>12</v>
      </c>
      <c r="AZ38" s="199">
        <v>1</v>
      </c>
      <c r="BA38" s="199">
        <f>IF(AZ38=1,G38,0)</f>
        <v>0</v>
      </c>
      <c r="BB38" s="199">
        <f>IF(AZ38=2,G38,0)</f>
        <v>0</v>
      </c>
      <c r="BC38" s="199">
        <f>IF(AZ38=3,G38,0)</f>
        <v>0</v>
      </c>
      <c r="BD38" s="199">
        <f>IF(AZ38=4,G38,0)</f>
        <v>0</v>
      </c>
      <c r="BE38" s="199">
        <f>IF(AZ38=5,G38,0)</f>
        <v>0</v>
      </c>
      <c r="CA38" s="226">
        <v>12</v>
      </c>
      <c r="CB38" s="226">
        <v>0</v>
      </c>
    </row>
    <row r="39" spans="1:80" ht="33.75">
      <c r="A39" s="235"/>
      <c r="B39" s="236"/>
      <c r="C39" s="627" t="s">
        <v>1482</v>
      </c>
      <c r="D39" s="628"/>
      <c r="E39" s="628"/>
      <c r="F39" s="628"/>
      <c r="G39" s="629"/>
      <c r="I39" s="237"/>
      <c r="K39" s="237"/>
      <c r="L39" s="238" t="s">
        <v>1482</v>
      </c>
      <c r="O39" s="226">
        <v>3</v>
      </c>
    </row>
    <row r="40" spans="1:80">
      <c r="A40" s="227">
        <v>12</v>
      </c>
      <c r="B40" s="228" t="s">
        <v>1483</v>
      </c>
      <c r="C40" s="229" t="s">
        <v>1484</v>
      </c>
      <c r="D40" s="230" t="s">
        <v>1448</v>
      </c>
      <c r="E40" s="231">
        <v>1</v>
      </c>
      <c r="F40" s="231"/>
      <c r="G40" s="232">
        <f>E40*F40</f>
        <v>0</v>
      </c>
      <c r="H40" s="233">
        <v>0</v>
      </c>
      <c r="I40" s="234">
        <f>E40*H40</f>
        <v>0</v>
      </c>
      <c r="J40" s="233"/>
      <c r="K40" s="234">
        <f>E40*J40</f>
        <v>0</v>
      </c>
      <c r="O40" s="226">
        <v>2</v>
      </c>
      <c r="AA40" s="199">
        <v>12</v>
      </c>
      <c r="AB40" s="199">
        <v>0</v>
      </c>
      <c r="AC40" s="199">
        <v>13</v>
      </c>
      <c r="AZ40" s="199">
        <v>1</v>
      </c>
      <c r="BA40" s="199">
        <f>IF(AZ40=1,G40,0)</f>
        <v>0</v>
      </c>
      <c r="BB40" s="199">
        <f>IF(AZ40=2,G40,0)</f>
        <v>0</v>
      </c>
      <c r="BC40" s="199">
        <f>IF(AZ40=3,G40,0)</f>
        <v>0</v>
      </c>
      <c r="BD40" s="199">
        <f>IF(AZ40=4,G40,0)</f>
        <v>0</v>
      </c>
      <c r="BE40" s="199">
        <f>IF(AZ40=5,G40,0)</f>
        <v>0</v>
      </c>
      <c r="CA40" s="226">
        <v>12</v>
      </c>
      <c r="CB40" s="226">
        <v>0</v>
      </c>
    </row>
    <row r="41" spans="1:80" ht="33.75">
      <c r="A41" s="235"/>
      <c r="B41" s="236"/>
      <c r="C41" s="627" t="s">
        <v>1485</v>
      </c>
      <c r="D41" s="628"/>
      <c r="E41" s="628"/>
      <c r="F41" s="628"/>
      <c r="G41" s="629"/>
      <c r="I41" s="237"/>
      <c r="K41" s="237"/>
      <c r="L41" s="238" t="s">
        <v>1485</v>
      </c>
      <c r="O41" s="226">
        <v>3</v>
      </c>
    </row>
    <row r="42" spans="1:80">
      <c r="A42" s="245"/>
      <c r="B42" s="246" t="s">
        <v>1436</v>
      </c>
      <c r="C42" s="247" t="s">
        <v>1476</v>
      </c>
      <c r="D42" s="248"/>
      <c r="E42" s="249"/>
      <c r="F42" s="250"/>
      <c r="G42" s="251">
        <f>SUM(G35:G41)</f>
        <v>0</v>
      </c>
      <c r="H42" s="252"/>
      <c r="I42" s="253">
        <f>SUM(I35:I41)</f>
        <v>0</v>
      </c>
      <c r="J42" s="252"/>
      <c r="K42" s="253">
        <f>SUM(K35:K41)</f>
        <v>0</v>
      </c>
      <c r="O42" s="226">
        <v>4</v>
      </c>
      <c r="BA42" s="254">
        <f>SUM(BA35:BA41)</f>
        <v>0</v>
      </c>
      <c r="BB42" s="254">
        <f>SUM(BB35:BB41)</f>
        <v>0</v>
      </c>
      <c r="BC42" s="254">
        <f>SUM(BC35:BC41)</f>
        <v>0</v>
      </c>
      <c r="BD42" s="254">
        <f>SUM(BD35:BD41)</f>
        <v>0</v>
      </c>
      <c r="BE42" s="254">
        <f>SUM(BE35:BE41)</f>
        <v>0</v>
      </c>
    </row>
    <row r="43" spans="1:80">
      <c r="E43" s="199"/>
    </row>
    <row r="44" spans="1:80">
      <c r="E44" s="199"/>
    </row>
    <row r="45" spans="1:80">
      <c r="E45" s="199"/>
    </row>
    <row r="46" spans="1:80">
      <c r="E46" s="199"/>
    </row>
    <row r="47" spans="1:80">
      <c r="E47" s="199"/>
    </row>
    <row r="48" spans="1:80">
      <c r="E48" s="199"/>
    </row>
    <row r="49" spans="5:5">
      <c r="E49" s="199"/>
    </row>
    <row r="50" spans="5:5">
      <c r="E50" s="199"/>
    </row>
    <row r="51" spans="5:5">
      <c r="E51" s="199"/>
    </row>
    <row r="52" spans="5:5">
      <c r="E52" s="199"/>
    </row>
    <row r="53" spans="5:5">
      <c r="E53" s="199"/>
    </row>
    <row r="54" spans="5:5">
      <c r="E54" s="199"/>
    </row>
    <row r="55" spans="5:5">
      <c r="E55" s="199"/>
    </row>
    <row r="56" spans="5:5">
      <c r="E56" s="199"/>
    </row>
    <row r="57" spans="5:5">
      <c r="E57" s="199"/>
    </row>
    <row r="58" spans="5:5">
      <c r="E58" s="199"/>
    </row>
    <row r="59" spans="5:5">
      <c r="E59" s="199"/>
    </row>
    <row r="60" spans="5:5">
      <c r="E60" s="199"/>
    </row>
    <row r="61" spans="5:5">
      <c r="E61" s="199"/>
    </row>
    <row r="62" spans="5:5">
      <c r="E62" s="199"/>
    </row>
    <row r="63" spans="5:5">
      <c r="E63" s="199"/>
    </row>
    <row r="64" spans="5:5">
      <c r="E64" s="199"/>
    </row>
    <row r="65" spans="1:7">
      <c r="E65" s="199"/>
    </row>
    <row r="66" spans="1:7">
      <c r="A66" s="244"/>
      <c r="B66" s="244"/>
      <c r="C66" s="244"/>
      <c r="D66" s="244"/>
      <c r="E66" s="244"/>
      <c r="F66" s="244"/>
      <c r="G66" s="244"/>
    </row>
    <row r="67" spans="1:7">
      <c r="A67" s="244"/>
      <c r="B67" s="244"/>
      <c r="C67" s="244"/>
      <c r="D67" s="244"/>
      <c r="E67" s="244"/>
      <c r="F67" s="244"/>
      <c r="G67" s="244"/>
    </row>
    <row r="68" spans="1:7">
      <c r="A68" s="244"/>
      <c r="B68" s="244"/>
      <c r="C68" s="244"/>
      <c r="D68" s="244"/>
      <c r="E68" s="244"/>
      <c r="F68" s="244"/>
      <c r="G68" s="244"/>
    </row>
    <row r="69" spans="1:7">
      <c r="A69" s="244"/>
      <c r="B69" s="244"/>
      <c r="C69" s="244"/>
      <c r="D69" s="244"/>
      <c r="E69" s="244"/>
      <c r="F69" s="244"/>
      <c r="G69" s="244"/>
    </row>
    <row r="70" spans="1:7">
      <c r="E70" s="199"/>
    </row>
    <row r="71" spans="1:7">
      <c r="E71" s="199"/>
    </row>
    <row r="72" spans="1:7">
      <c r="E72" s="199"/>
    </row>
    <row r="73" spans="1:7">
      <c r="E73" s="199"/>
    </row>
    <row r="74" spans="1:7">
      <c r="E74" s="199"/>
    </row>
    <row r="75" spans="1:7">
      <c r="E75" s="199"/>
    </row>
    <row r="76" spans="1:7">
      <c r="E76" s="199"/>
    </row>
    <row r="77" spans="1:7">
      <c r="E77" s="199"/>
    </row>
    <row r="78" spans="1:7">
      <c r="E78" s="199"/>
    </row>
    <row r="79" spans="1:7">
      <c r="E79" s="199"/>
    </row>
    <row r="80" spans="1:7">
      <c r="E80" s="199"/>
    </row>
    <row r="81" spans="5:5">
      <c r="E81" s="199"/>
    </row>
    <row r="82" spans="5:5">
      <c r="E82" s="199"/>
    </row>
    <row r="83" spans="5:5">
      <c r="E83" s="199"/>
    </row>
    <row r="84" spans="5:5">
      <c r="E84" s="199"/>
    </row>
    <row r="85" spans="5:5">
      <c r="E85" s="199"/>
    </row>
    <row r="86" spans="5:5">
      <c r="E86" s="199"/>
    </row>
    <row r="87" spans="5:5">
      <c r="E87" s="199"/>
    </row>
    <row r="88" spans="5:5">
      <c r="E88" s="199"/>
    </row>
    <row r="89" spans="5:5">
      <c r="E89" s="199"/>
    </row>
    <row r="90" spans="5:5">
      <c r="E90" s="199"/>
    </row>
    <row r="91" spans="5:5">
      <c r="E91" s="199"/>
    </row>
    <row r="92" spans="5:5">
      <c r="E92" s="199"/>
    </row>
    <row r="93" spans="5:5">
      <c r="E93" s="199"/>
    </row>
    <row r="94" spans="5:5">
      <c r="E94" s="199"/>
    </row>
    <row r="95" spans="5:5">
      <c r="E95" s="199"/>
    </row>
    <row r="96" spans="5:5">
      <c r="E96" s="199"/>
    </row>
    <row r="97" spans="1:7">
      <c r="E97" s="199"/>
    </row>
    <row r="98" spans="1:7">
      <c r="E98" s="199"/>
    </row>
    <row r="99" spans="1:7">
      <c r="E99" s="199"/>
    </row>
    <row r="100" spans="1:7">
      <c r="E100" s="199"/>
    </row>
    <row r="101" spans="1:7">
      <c r="A101" s="255"/>
      <c r="B101" s="255"/>
    </row>
    <row r="102" spans="1:7">
      <c r="A102" s="244"/>
      <c r="B102" s="244"/>
      <c r="C102" s="256"/>
      <c r="D102" s="256"/>
      <c r="E102" s="257"/>
      <c r="F102" s="256"/>
      <c r="G102" s="258"/>
    </row>
    <row r="103" spans="1:7">
      <c r="A103" s="259"/>
      <c r="B103" s="259"/>
      <c r="C103" s="244"/>
      <c r="D103" s="244"/>
      <c r="E103" s="260"/>
      <c r="F103" s="244"/>
      <c r="G103" s="244"/>
    </row>
    <row r="104" spans="1:7">
      <c r="A104" s="244"/>
      <c r="B104" s="244"/>
      <c r="C104" s="244"/>
      <c r="D104" s="244"/>
      <c r="E104" s="260"/>
      <c r="F104" s="244"/>
      <c r="G104" s="244"/>
    </row>
    <row r="105" spans="1:7">
      <c r="A105" s="244"/>
      <c r="B105" s="244"/>
      <c r="C105" s="244"/>
      <c r="D105" s="244"/>
      <c r="E105" s="260"/>
      <c r="F105" s="244"/>
      <c r="G105" s="244"/>
    </row>
    <row r="106" spans="1:7">
      <c r="A106" s="244"/>
      <c r="B106" s="244"/>
      <c r="C106" s="244"/>
      <c r="D106" s="244"/>
      <c r="E106" s="260"/>
      <c r="F106" s="244"/>
      <c r="G106" s="244"/>
    </row>
    <row r="107" spans="1:7">
      <c r="A107" s="244"/>
      <c r="B107" s="244"/>
      <c r="C107" s="244"/>
      <c r="D107" s="244"/>
      <c r="E107" s="260"/>
      <c r="F107" s="244"/>
      <c r="G107" s="244"/>
    </row>
    <row r="108" spans="1:7">
      <c r="A108" s="244"/>
      <c r="B108" s="244"/>
      <c r="C108" s="244"/>
      <c r="D108" s="244"/>
      <c r="E108" s="260"/>
      <c r="F108" s="244"/>
      <c r="G108" s="244"/>
    </row>
    <row r="109" spans="1:7">
      <c r="A109" s="244"/>
      <c r="B109" s="244"/>
      <c r="C109" s="244"/>
      <c r="D109" s="244"/>
      <c r="E109" s="260"/>
      <c r="F109" s="244"/>
      <c r="G109" s="244"/>
    </row>
    <row r="110" spans="1:7">
      <c r="A110" s="244"/>
      <c r="B110" s="244"/>
      <c r="C110" s="244"/>
      <c r="D110" s="244"/>
      <c r="E110" s="260"/>
      <c r="F110" s="244"/>
      <c r="G110" s="244"/>
    </row>
    <row r="111" spans="1:7">
      <c r="A111" s="244"/>
      <c r="B111" s="244"/>
      <c r="C111" s="244"/>
      <c r="D111" s="244"/>
      <c r="E111" s="260"/>
      <c r="F111" s="244"/>
      <c r="G111" s="244"/>
    </row>
    <row r="112" spans="1:7">
      <c r="A112" s="244"/>
      <c r="B112" s="244"/>
      <c r="C112" s="244"/>
      <c r="D112" s="244"/>
      <c r="E112" s="260"/>
      <c r="F112" s="244"/>
      <c r="G112" s="244"/>
    </row>
    <row r="113" spans="1:7">
      <c r="A113" s="244"/>
      <c r="B113" s="244"/>
      <c r="C113" s="244"/>
      <c r="D113" s="244"/>
      <c r="E113" s="260"/>
      <c r="F113" s="244"/>
      <c r="G113" s="244"/>
    </row>
    <row r="114" spans="1:7">
      <c r="A114" s="244"/>
      <c r="B114" s="244"/>
      <c r="C114" s="244"/>
      <c r="D114" s="244"/>
      <c r="E114" s="260"/>
      <c r="F114" s="244"/>
      <c r="G114" s="244"/>
    </row>
    <row r="115" spans="1:7">
      <c r="A115" s="244"/>
      <c r="B115" s="244"/>
      <c r="C115" s="244"/>
      <c r="D115" s="244"/>
      <c r="E115" s="260"/>
      <c r="F115" s="244"/>
      <c r="G115" s="244"/>
    </row>
  </sheetData>
  <mergeCells count="24">
    <mergeCell ref="C41:G41"/>
    <mergeCell ref="C27:G27"/>
    <mergeCell ref="C28:G28"/>
    <mergeCell ref="C29:G29"/>
    <mergeCell ref="C30:G30"/>
    <mergeCell ref="C33:G33"/>
    <mergeCell ref="C37:G37"/>
    <mergeCell ref="C31:G31"/>
    <mergeCell ref="A1:G1"/>
    <mergeCell ref="A3:B3"/>
    <mergeCell ref="A4:B4"/>
    <mergeCell ref="E4:G4"/>
    <mergeCell ref="C9:G9"/>
    <mergeCell ref="C26:G26"/>
    <mergeCell ref="C11:G11"/>
    <mergeCell ref="C13:G13"/>
    <mergeCell ref="C19:G19"/>
    <mergeCell ref="C21:G21"/>
    <mergeCell ref="C23:G23"/>
    <mergeCell ref="C25:G25"/>
    <mergeCell ref="C15:G15"/>
    <mergeCell ref="C17:G17"/>
    <mergeCell ref="C32:G32"/>
    <mergeCell ref="C39:G39"/>
  </mergeCells>
  <phoneticPr fontId="0" type="noConversion"/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2"/>
  <dimension ref="A1:BE51"/>
  <sheetViews>
    <sheetView zoomScaleNormal="100" workbookViewId="0">
      <selection activeCell="C8" sqref="C8:E8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79" t="s">
        <v>2837</v>
      </c>
      <c r="B1" s="80"/>
      <c r="C1" s="80"/>
      <c r="D1" s="80"/>
      <c r="E1" s="80"/>
      <c r="F1" s="80"/>
      <c r="G1" s="80"/>
    </row>
    <row r="2" spans="1:57" ht="12.75" customHeight="1">
      <c r="A2" s="81" t="s">
        <v>1373</v>
      </c>
      <c r="B2" s="82"/>
      <c r="C2" s="83" t="s">
        <v>1486</v>
      </c>
      <c r="D2" s="83" t="s">
        <v>1487</v>
      </c>
      <c r="E2" s="84"/>
      <c r="F2" s="85" t="s">
        <v>1374</v>
      </c>
      <c r="G2" s="86"/>
    </row>
    <row r="3" spans="1:57" ht="3" hidden="1" customHeight="1">
      <c r="A3" s="87"/>
      <c r="B3" s="88"/>
      <c r="C3" s="89"/>
      <c r="D3" s="89"/>
      <c r="E3" s="90"/>
      <c r="F3" s="91"/>
      <c r="G3" s="92"/>
    </row>
    <row r="4" spans="1:57" ht="12" customHeight="1">
      <c r="A4" s="93" t="s">
        <v>1375</v>
      </c>
      <c r="B4" s="88"/>
      <c r="C4" s="89"/>
      <c r="D4" s="89"/>
      <c r="E4" s="90"/>
      <c r="F4" s="91" t="s">
        <v>1376</v>
      </c>
      <c r="G4" s="94"/>
    </row>
    <row r="5" spans="1:57" ht="12.95" customHeight="1">
      <c r="A5" s="95" t="s">
        <v>1486</v>
      </c>
      <c r="B5" s="96"/>
      <c r="C5" s="97" t="s">
        <v>1487</v>
      </c>
      <c r="D5" s="98"/>
      <c r="E5" s="96"/>
      <c r="F5" s="91" t="s">
        <v>1377</v>
      </c>
      <c r="G5" s="92"/>
    </row>
    <row r="6" spans="1:57" ht="12.95" customHeight="1">
      <c r="A6" s="93" t="s">
        <v>1378</v>
      </c>
      <c r="B6" s="88"/>
      <c r="C6" s="89"/>
      <c r="D6" s="89"/>
      <c r="E6" s="90"/>
      <c r="F6" s="99" t="s">
        <v>1379</v>
      </c>
      <c r="G6" s="100">
        <v>0</v>
      </c>
      <c r="O6" s="101"/>
    </row>
    <row r="7" spans="1:57" ht="12.95" customHeight="1">
      <c r="A7" s="102" t="s">
        <v>1437</v>
      </c>
      <c r="B7" s="103"/>
      <c r="C7" s="104" t="s">
        <v>1438</v>
      </c>
      <c r="D7" s="105"/>
      <c r="E7" s="105"/>
      <c r="F7" s="106" t="s">
        <v>1380</v>
      </c>
      <c r="G7" s="100">
        <f>IF(G6=0,,ROUND((F30+F32)/G6,1))</f>
        <v>0</v>
      </c>
    </row>
    <row r="8" spans="1:57">
      <c r="A8" s="107" t="s">
        <v>1381</v>
      </c>
      <c r="B8" s="91"/>
      <c r="C8" s="617"/>
      <c r="D8" s="617"/>
      <c r="E8" s="618"/>
      <c r="F8" s="108" t="s">
        <v>1382</v>
      </c>
      <c r="G8" s="109"/>
      <c r="H8" s="110"/>
      <c r="I8" s="111"/>
    </row>
    <row r="9" spans="1:57">
      <c r="A9" s="107" t="s">
        <v>1383</v>
      </c>
      <c r="B9" s="91"/>
      <c r="C9" s="617"/>
      <c r="D9" s="617"/>
      <c r="E9" s="618"/>
      <c r="F9" s="91"/>
      <c r="G9" s="112"/>
      <c r="H9" s="113"/>
    </row>
    <row r="10" spans="1:57">
      <c r="A10" s="107" t="s">
        <v>1384</v>
      </c>
      <c r="B10" s="91"/>
      <c r="C10" s="617"/>
      <c r="D10" s="617"/>
      <c r="E10" s="617"/>
      <c r="F10" s="114"/>
      <c r="G10" s="115"/>
      <c r="H10" s="116"/>
    </row>
    <row r="11" spans="1:57" ht="13.5" customHeight="1">
      <c r="A11" s="107" t="s">
        <v>1385</v>
      </c>
      <c r="B11" s="91"/>
      <c r="C11" s="617"/>
      <c r="D11" s="617"/>
      <c r="E11" s="617"/>
      <c r="F11" s="117" t="s">
        <v>1386</v>
      </c>
      <c r="G11" s="118"/>
      <c r="H11" s="113"/>
      <c r="BA11" s="119"/>
      <c r="BB11" s="119"/>
      <c r="BC11" s="119"/>
      <c r="BD11" s="119"/>
      <c r="BE11" s="119"/>
    </row>
    <row r="12" spans="1:57" ht="12.75" customHeight="1">
      <c r="A12" s="120" t="s">
        <v>1387</v>
      </c>
      <c r="B12" s="88"/>
      <c r="C12" s="611"/>
      <c r="D12" s="611"/>
      <c r="E12" s="611"/>
      <c r="F12" s="121" t="s">
        <v>1388</v>
      </c>
      <c r="G12" s="122"/>
      <c r="H12" s="113"/>
    </row>
    <row r="13" spans="1:57" ht="28.5" customHeight="1" thickBot="1">
      <c r="A13" s="123" t="s">
        <v>1389</v>
      </c>
      <c r="B13" s="124"/>
      <c r="C13" s="124"/>
      <c r="D13" s="124"/>
      <c r="E13" s="125"/>
      <c r="F13" s="125"/>
      <c r="G13" s="126"/>
      <c r="H13" s="113"/>
    </row>
    <row r="14" spans="1:57" ht="17.25" customHeight="1" thickBot="1">
      <c r="A14" s="127" t="s">
        <v>1390</v>
      </c>
      <c r="B14" s="128"/>
      <c r="C14" s="129"/>
      <c r="D14" s="130" t="s">
        <v>1391</v>
      </c>
      <c r="E14" s="131"/>
      <c r="F14" s="131"/>
      <c r="G14" s="129"/>
    </row>
    <row r="15" spans="1:57" ht="15.95" customHeight="1">
      <c r="A15" s="132"/>
      <c r="B15" s="133" t="s">
        <v>1392</v>
      </c>
      <c r="C15" s="134">
        <f ca="1">'01 01 Rek'!E13</f>
        <v>0</v>
      </c>
      <c r="D15" s="135">
        <f ca="1">'01 01 Rek'!A18</f>
        <v>0</v>
      </c>
      <c r="E15" s="136"/>
      <c r="F15" s="137"/>
      <c r="G15" s="134">
        <f ca="1">'01 01 Rek'!I18</f>
        <v>0</v>
      </c>
    </row>
    <row r="16" spans="1:57" ht="15.95" customHeight="1">
      <c r="A16" s="132" t="s">
        <v>1393</v>
      </c>
      <c r="B16" s="133" t="s">
        <v>1394</v>
      </c>
      <c r="C16" s="134">
        <f ca="1">'01 01 Rek'!F13</f>
        <v>0</v>
      </c>
      <c r="D16" s="87">
        <f ca="1">'01 01 Rek'!A19</f>
        <v>0</v>
      </c>
      <c r="E16" s="138"/>
      <c r="F16" s="139"/>
      <c r="G16" s="134">
        <f ca="1">'01 01 Rek'!I19</f>
        <v>0</v>
      </c>
    </row>
    <row r="17" spans="1:7" ht="15.95" customHeight="1">
      <c r="A17" s="132" t="s">
        <v>1395</v>
      </c>
      <c r="B17" s="133" t="s">
        <v>1396</v>
      </c>
      <c r="C17" s="134">
        <f ca="1">'01 01 Rek'!H13</f>
        <v>0</v>
      </c>
      <c r="D17" s="87">
        <f ca="1">'01 01 Rek'!A20</f>
        <v>0</v>
      </c>
      <c r="E17" s="138"/>
      <c r="F17" s="139"/>
      <c r="G17" s="134">
        <f ca="1">'01 01 Rek'!I20</f>
        <v>0</v>
      </c>
    </row>
    <row r="18" spans="1:7" ht="15.95" customHeight="1">
      <c r="A18" s="140" t="s">
        <v>1397</v>
      </c>
      <c r="B18" s="141" t="s">
        <v>1398</v>
      </c>
      <c r="C18" s="134">
        <f ca="1">'01 01 Rek'!G13</f>
        <v>0</v>
      </c>
      <c r="D18" s="87">
        <f ca="1">'01 01 Rek'!A21</f>
        <v>0</v>
      </c>
      <c r="E18" s="138"/>
      <c r="F18" s="139"/>
      <c r="G18" s="134">
        <f ca="1">'01 01 Rek'!I21</f>
        <v>0</v>
      </c>
    </row>
    <row r="19" spans="1:7" ht="15.95" customHeight="1">
      <c r="A19" s="142" t="s">
        <v>1399</v>
      </c>
      <c r="B19" s="133"/>
      <c r="C19" s="134">
        <f ca="1">SUM(C15:C18)</f>
        <v>0</v>
      </c>
      <c r="D19" s="87">
        <f ca="1">'01 01 Rek'!A22</f>
        <v>0</v>
      </c>
      <c r="E19" s="138"/>
      <c r="F19" s="139"/>
      <c r="G19" s="134">
        <f ca="1">'01 01 Rek'!I22</f>
        <v>0</v>
      </c>
    </row>
    <row r="20" spans="1:7" ht="15.95" customHeight="1">
      <c r="A20" s="142"/>
      <c r="B20" s="133"/>
      <c r="C20" s="134"/>
      <c r="D20" s="87">
        <f ca="1">'01 01 Rek'!A23</f>
        <v>0</v>
      </c>
      <c r="E20" s="138"/>
      <c r="F20" s="139"/>
      <c r="G20" s="134">
        <f ca="1">'01 01 Rek'!I23</f>
        <v>0</v>
      </c>
    </row>
    <row r="21" spans="1:7" ht="15.95" customHeight="1">
      <c r="A21" s="142" t="s">
        <v>1372</v>
      </c>
      <c r="B21" s="133"/>
      <c r="C21" s="134">
        <f ca="1">'01 01 Rek'!I13</f>
        <v>0</v>
      </c>
      <c r="D21" s="87">
        <f ca="1">'01 01 Rek'!A24</f>
        <v>0</v>
      </c>
      <c r="E21" s="138"/>
      <c r="F21" s="139"/>
      <c r="G21" s="134">
        <f ca="1">'01 01 Rek'!I24</f>
        <v>0</v>
      </c>
    </row>
    <row r="22" spans="1:7" ht="15.95" customHeight="1">
      <c r="A22" s="143" t="s">
        <v>1400</v>
      </c>
      <c r="B22" s="113"/>
      <c r="C22" s="134">
        <f ca="1">C19+C21</f>
        <v>0</v>
      </c>
      <c r="D22" s="87" t="s">
        <v>1401</v>
      </c>
      <c r="E22" s="138"/>
      <c r="F22" s="139"/>
      <c r="G22" s="134">
        <f ca="1">G23-SUM(G15:G21)</f>
        <v>0</v>
      </c>
    </row>
    <row r="23" spans="1:7" ht="15.95" customHeight="1" thickBot="1">
      <c r="A23" s="613" t="s">
        <v>1402</v>
      </c>
      <c r="B23" s="614"/>
      <c r="C23" s="144">
        <f ca="1">C22+G23</f>
        <v>0</v>
      </c>
      <c r="D23" s="145" t="s">
        <v>1403</v>
      </c>
      <c r="E23" s="146"/>
      <c r="F23" s="147"/>
      <c r="G23" s="134">
        <f ca="1">'01 01 Rek'!H26</f>
        <v>0</v>
      </c>
    </row>
    <row r="24" spans="1:7">
      <c r="A24" s="148" t="s">
        <v>1404</v>
      </c>
      <c r="B24" s="149"/>
      <c r="C24" s="150"/>
      <c r="D24" s="149" t="s">
        <v>1405</v>
      </c>
      <c r="E24" s="149"/>
      <c r="F24" s="151" t="s">
        <v>1406</v>
      </c>
      <c r="G24" s="152"/>
    </row>
    <row r="25" spans="1:7">
      <c r="A25" s="143" t="s">
        <v>1407</v>
      </c>
      <c r="B25" s="113"/>
      <c r="C25" s="153"/>
      <c r="D25" s="113" t="s">
        <v>1407</v>
      </c>
      <c r="F25" s="154" t="s">
        <v>1407</v>
      </c>
      <c r="G25" s="155"/>
    </row>
    <row r="26" spans="1:7" ht="37.5" customHeight="1">
      <c r="A26" s="143" t="s">
        <v>1408</v>
      </c>
      <c r="B26" s="156"/>
      <c r="C26" s="153"/>
      <c r="D26" s="113" t="s">
        <v>1408</v>
      </c>
      <c r="F26" s="154" t="s">
        <v>1408</v>
      </c>
      <c r="G26" s="155"/>
    </row>
    <row r="27" spans="1:7">
      <c r="A27" s="143"/>
      <c r="B27" s="157"/>
      <c r="C27" s="153"/>
      <c r="D27" s="113"/>
      <c r="F27" s="154"/>
      <c r="G27" s="155"/>
    </row>
    <row r="28" spans="1:7">
      <c r="A28" s="143" t="s">
        <v>1409</v>
      </c>
      <c r="B28" s="113"/>
      <c r="C28" s="153"/>
      <c r="D28" s="154" t="s">
        <v>1410</v>
      </c>
      <c r="E28" s="153"/>
      <c r="F28" s="158" t="s">
        <v>1410</v>
      </c>
      <c r="G28" s="155"/>
    </row>
    <row r="29" spans="1:7" ht="69" customHeight="1">
      <c r="A29" s="143"/>
      <c r="B29" s="113"/>
      <c r="C29" s="159"/>
      <c r="D29" s="160"/>
      <c r="E29" s="159"/>
      <c r="F29" s="113"/>
      <c r="G29" s="155"/>
    </row>
    <row r="30" spans="1:7">
      <c r="A30" s="161" t="s">
        <v>1356</v>
      </c>
      <c r="B30" s="162"/>
      <c r="C30" s="163">
        <v>21</v>
      </c>
      <c r="D30" s="162" t="s">
        <v>1411</v>
      </c>
      <c r="E30" s="164"/>
      <c r="F30" s="609">
        <f>C23-F32</f>
        <v>0</v>
      </c>
      <c r="G30" s="610"/>
    </row>
    <row r="31" spans="1:7">
      <c r="A31" s="161" t="s">
        <v>1412</v>
      </c>
      <c r="B31" s="162"/>
      <c r="C31" s="163">
        <f>C30</f>
        <v>21</v>
      </c>
      <c r="D31" s="162" t="s">
        <v>1413</v>
      </c>
      <c r="E31" s="164"/>
      <c r="F31" s="609">
        <f>ROUND(PRODUCT(F30,C31/100),0)</f>
        <v>0</v>
      </c>
      <c r="G31" s="610"/>
    </row>
    <row r="32" spans="1:7">
      <c r="A32" s="161" t="s">
        <v>1356</v>
      </c>
      <c r="B32" s="162"/>
      <c r="C32" s="163">
        <v>0</v>
      </c>
      <c r="D32" s="162" t="s">
        <v>1413</v>
      </c>
      <c r="E32" s="164"/>
      <c r="F32" s="609">
        <v>0</v>
      </c>
      <c r="G32" s="610"/>
    </row>
    <row r="33" spans="1:8">
      <c r="A33" s="161" t="s">
        <v>1412</v>
      </c>
      <c r="B33" s="165"/>
      <c r="C33" s="166">
        <f>C32</f>
        <v>0</v>
      </c>
      <c r="D33" s="162" t="s">
        <v>1413</v>
      </c>
      <c r="E33" s="139"/>
      <c r="F33" s="609">
        <f>ROUND(PRODUCT(F32,C33/100),0)</f>
        <v>0</v>
      </c>
      <c r="G33" s="610"/>
    </row>
    <row r="34" spans="1:8" s="170" customFormat="1" ht="19.5" customHeight="1" thickBot="1">
      <c r="A34" s="167" t="s">
        <v>1414</v>
      </c>
      <c r="B34" s="168"/>
      <c r="C34" s="168"/>
      <c r="D34" s="168"/>
      <c r="E34" s="169"/>
      <c r="F34" s="615">
        <f>ROUND(SUM(F30:F33),0)</f>
        <v>0</v>
      </c>
      <c r="G34" s="616"/>
    </row>
    <row r="36" spans="1:8">
      <c r="A36" s="2" t="s">
        <v>1415</v>
      </c>
      <c r="B36" s="2"/>
      <c r="C36" s="2"/>
      <c r="D36" s="2"/>
      <c r="E36" s="2"/>
      <c r="F36" s="2"/>
      <c r="G36" s="2"/>
      <c r="H36" s="1" t="s">
        <v>1346</v>
      </c>
    </row>
    <row r="37" spans="1:8" ht="14.25" customHeight="1">
      <c r="A37" s="2"/>
      <c r="B37" s="612"/>
      <c r="C37" s="612"/>
      <c r="D37" s="612"/>
      <c r="E37" s="612"/>
      <c r="F37" s="612"/>
      <c r="G37" s="612"/>
      <c r="H37" s="1" t="s">
        <v>1346</v>
      </c>
    </row>
    <row r="38" spans="1:8" ht="12.75" customHeight="1">
      <c r="A38" s="171"/>
      <c r="B38" s="612"/>
      <c r="C38" s="612"/>
      <c r="D38" s="612"/>
      <c r="E38" s="612"/>
      <c r="F38" s="612"/>
      <c r="G38" s="612"/>
      <c r="H38" s="1" t="s">
        <v>1346</v>
      </c>
    </row>
    <row r="39" spans="1:8">
      <c r="A39" s="171"/>
      <c r="B39" s="612"/>
      <c r="C39" s="612"/>
      <c r="D39" s="612"/>
      <c r="E39" s="612"/>
      <c r="F39" s="612"/>
      <c r="G39" s="612"/>
      <c r="H39" s="1" t="s">
        <v>1346</v>
      </c>
    </row>
    <row r="40" spans="1:8">
      <c r="A40" s="171"/>
      <c r="B40" s="612"/>
      <c r="C40" s="612"/>
      <c r="D40" s="612"/>
      <c r="E40" s="612"/>
      <c r="F40" s="612"/>
      <c r="G40" s="612"/>
      <c r="H40" s="1" t="s">
        <v>1346</v>
      </c>
    </row>
    <row r="41" spans="1:8">
      <c r="A41" s="171"/>
      <c r="B41" s="612"/>
      <c r="C41" s="612"/>
      <c r="D41" s="612"/>
      <c r="E41" s="612"/>
      <c r="F41" s="612"/>
      <c r="G41" s="612"/>
      <c r="H41" s="1" t="s">
        <v>1346</v>
      </c>
    </row>
    <row r="42" spans="1:8">
      <c r="A42" s="171"/>
      <c r="B42" s="612"/>
      <c r="C42" s="612"/>
      <c r="D42" s="612"/>
      <c r="E42" s="612"/>
      <c r="F42" s="612"/>
      <c r="G42" s="612"/>
      <c r="H42" s="1" t="s">
        <v>1346</v>
      </c>
    </row>
    <row r="43" spans="1:8">
      <c r="A43" s="171"/>
      <c r="B43" s="612"/>
      <c r="C43" s="612"/>
      <c r="D43" s="612"/>
      <c r="E43" s="612"/>
      <c r="F43" s="612"/>
      <c r="G43" s="612"/>
      <c r="H43" s="1" t="s">
        <v>1346</v>
      </c>
    </row>
    <row r="44" spans="1:8" ht="12.75" customHeight="1">
      <c r="A44" s="171"/>
      <c r="B44" s="612"/>
      <c r="C44" s="612"/>
      <c r="D44" s="612"/>
      <c r="E44" s="612"/>
      <c r="F44" s="612"/>
      <c r="G44" s="612"/>
      <c r="H44" s="1" t="s">
        <v>1346</v>
      </c>
    </row>
    <row r="45" spans="1:8" ht="12.75" customHeight="1">
      <c r="A45" s="171"/>
      <c r="B45" s="612"/>
      <c r="C45" s="612"/>
      <c r="D45" s="612"/>
      <c r="E45" s="612"/>
      <c r="F45" s="612"/>
      <c r="G45" s="612"/>
      <c r="H45" s="1" t="s">
        <v>1346</v>
      </c>
    </row>
    <row r="46" spans="1:8">
      <c r="B46" s="608"/>
      <c r="C46" s="608"/>
      <c r="D46" s="608"/>
      <c r="E46" s="608"/>
      <c r="F46" s="608"/>
      <c r="G46" s="608"/>
    </row>
    <row r="47" spans="1:8">
      <c r="B47" s="608"/>
      <c r="C47" s="608"/>
      <c r="D47" s="608"/>
      <c r="E47" s="608"/>
      <c r="F47" s="608"/>
      <c r="G47" s="608"/>
    </row>
    <row r="48" spans="1:8">
      <c r="B48" s="608"/>
      <c r="C48" s="608"/>
      <c r="D48" s="608"/>
      <c r="E48" s="608"/>
      <c r="F48" s="608"/>
      <c r="G48" s="608"/>
    </row>
    <row r="49" spans="2:7">
      <c r="B49" s="608"/>
      <c r="C49" s="608"/>
      <c r="D49" s="608"/>
      <c r="E49" s="608"/>
      <c r="F49" s="608"/>
      <c r="G49" s="608"/>
    </row>
    <row r="50" spans="2:7">
      <c r="B50" s="608"/>
      <c r="C50" s="608"/>
      <c r="D50" s="608"/>
      <c r="E50" s="608"/>
      <c r="F50" s="608"/>
      <c r="G50" s="608"/>
    </row>
    <row r="51" spans="2:7">
      <c r="B51" s="608"/>
      <c r="C51" s="608"/>
      <c r="D51" s="608"/>
      <c r="E51" s="608"/>
      <c r="F51" s="608"/>
      <c r="G51" s="608"/>
    </row>
  </sheetData>
  <mergeCells count="18">
    <mergeCell ref="F34:G34"/>
    <mergeCell ref="B47:G47"/>
    <mergeCell ref="B48:G48"/>
    <mergeCell ref="B49:G49"/>
    <mergeCell ref="C8:E8"/>
    <mergeCell ref="C9:E9"/>
    <mergeCell ref="C10:E10"/>
    <mergeCell ref="C11:E11"/>
    <mergeCell ref="B50:G50"/>
    <mergeCell ref="F31:G31"/>
    <mergeCell ref="F32:G32"/>
    <mergeCell ref="F30:G30"/>
    <mergeCell ref="C12:E12"/>
    <mergeCell ref="B51:G51"/>
    <mergeCell ref="B37:G45"/>
    <mergeCell ref="B46:G46"/>
    <mergeCell ref="A23:B23"/>
    <mergeCell ref="F33:G33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32"/>
  <dimension ref="A1:BE77"/>
  <sheetViews>
    <sheetView workbookViewId="0">
      <selection activeCell="D19" sqref="D19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>
      <c r="A1" s="619" t="s">
        <v>1347</v>
      </c>
      <c r="B1" s="620"/>
      <c r="C1" s="172" t="s">
        <v>1439</v>
      </c>
      <c r="D1" s="173"/>
      <c r="E1" s="174"/>
      <c r="F1" s="173"/>
      <c r="G1" s="175" t="s">
        <v>1416</v>
      </c>
      <c r="H1" s="176" t="s">
        <v>1486</v>
      </c>
      <c r="I1" s="177"/>
    </row>
    <row r="2" spans="1:57" ht="13.5" thickBot="1">
      <c r="A2" s="621" t="s">
        <v>1417</v>
      </c>
      <c r="B2" s="622"/>
      <c r="C2" s="178" t="s">
        <v>1488</v>
      </c>
      <c r="D2" s="179"/>
      <c r="E2" s="180"/>
      <c r="F2" s="179"/>
      <c r="G2" s="623" t="s">
        <v>1487</v>
      </c>
      <c r="H2" s="624"/>
      <c r="I2" s="625"/>
    </row>
    <row r="3" spans="1:57" ht="13.5" thickTop="1">
      <c r="F3" s="113"/>
    </row>
    <row r="4" spans="1:57" ht="19.5" customHeight="1">
      <c r="A4" s="181" t="s">
        <v>1418</v>
      </c>
      <c r="B4" s="182"/>
      <c r="C4" s="182"/>
      <c r="D4" s="182"/>
      <c r="E4" s="183"/>
      <c r="F4" s="182"/>
      <c r="G4" s="182"/>
      <c r="H4" s="182"/>
      <c r="I4" s="182"/>
    </row>
    <row r="5" spans="1:57" ht="13.5" thickBot="1"/>
    <row r="6" spans="1:57" s="113" customFormat="1" ht="13.5" thickBot="1">
      <c r="A6" s="184"/>
      <c r="B6" s="185" t="s">
        <v>1419</v>
      </c>
      <c r="C6" s="185"/>
      <c r="D6" s="186"/>
      <c r="E6" s="187" t="s">
        <v>1368</v>
      </c>
      <c r="F6" s="188" t="s">
        <v>1369</v>
      </c>
      <c r="G6" s="188" t="s">
        <v>1370</v>
      </c>
      <c r="H6" s="188" t="s">
        <v>1371</v>
      </c>
      <c r="I6" s="189" t="s">
        <v>1372</v>
      </c>
    </row>
    <row r="7" spans="1:57" s="113" customFormat="1">
      <c r="A7" s="261" t="str">
        <f ca="1">'01 01 Pol'!B7</f>
        <v>1</v>
      </c>
      <c r="B7" s="62" t="str">
        <f ca="1">'01 01 Pol'!C7</f>
        <v>Zemní práce</v>
      </c>
      <c r="D7" s="190"/>
      <c r="E7" s="262">
        <f ca="1">'01 01 Pol'!BA84</f>
        <v>0</v>
      </c>
      <c r="F7" s="263">
        <f ca="1">'01 01 Pol'!BB84</f>
        <v>0</v>
      </c>
      <c r="G7" s="263">
        <f ca="1">'01 01 Pol'!BC84</f>
        <v>0</v>
      </c>
      <c r="H7" s="263">
        <f ca="1">'01 01 Pol'!BD84</f>
        <v>0</v>
      </c>
      <c r="I7" s="264">
        <f ca="1">'01 01 Pol'!BE84</f>
        <v>0</v>
      </c>
    </row>
    <row r="8" spans="1:57" s="113" customFormat="1">
      <c r="A8" s="261" t="str">
        <f ca="1">'01 01 Pol'!B85</f>
        <v>91</v>
      </c>
      <c r="B8" s="62" t="str">
        <f ca="1">'01 01 Pol'!C85</f>
        <v>Doplňující práce na komunikaci</v>
      </c>
      <c r="D8" s="190"/>
      <c r="E8" s="262">
        <f ca="1">'01 01 Pol'!BA98</f>
        <v>0</v>
      </c>
      <c r="F8" s="263">
        <f ca="1">'01 01 Pol'!BB98</f>
        <v>0</v>
      </c>
      <c r="G8" s="263">
        <f ca="1">'01 01 Pol'!BC98</f>
        <v>0</v>
      </c>
      <c r="H8" s="263">
        <f ca="1">'01 01 Pol'!BD98</f>
        <v>0</v>
      </c>
      <c r="I8" s="264">
        <f ca="1">'01 01 Pol'!BE98</f>
        <v>0</v>
      </c>
    </row>
    <row r="9" spans="1:57" s="113" customFormat="1">
      <c r="A9" s="261" t="str">
        <f ca="1">'01 01 Pol'!B99</f>
        <v>95</v>
      </c>
      <c r="B9" s="62" t="str">
        <f ca="1">'01 01 Pol'!C99</f>
        <v>Dokončovací konstrukce na pozemních stavbách</v>
      </c>
      <c r="D9" s="190"/>
      <c r="E9" s="262">
        <f ca="1">'01 01 Pol'!BA108</f>
        <v>0</v>
      </c>
      <c r="F9" s="263">
        <f ca="1">'01 01 Pol'!BB108</f>
        <v>0</v>
      </c>
      <c r="G9" s="263">
        <f ca="1">'01 01 Pol'!BC108</f>
        <v>0</v>
      </c>
      <c r="H9" s="263">
        <f ca="1">'01 01 Pol'!BD108</f>
        <v>0</v>
      </c>
      <c r="I9" s="264">
        <f ca="1">'01 01 Pol'!BE108</f>
        <v>0</v>
      </c>
    </row>
    <row r="10" spans="1:57" s="113" customFormat="1">
      <c r="A10" s="261" t="str">
        <f ca="1">'01 01 Pol'!B109</f>
        <v>96</v>
      </c>
      <c r="B10" s="62" t="str">
        <f ca="1">'01 01 Pol'!C109</f>
        <v>Bourání konstrukcí</v>
      </c>
      <c r="D10" s="190"/>
      <c r="E10" s="262">
        <f ca="1">'01 01 Pol'!BA121</f>
        <v>0</v>
      </c>
      <c r="F10" s="263">
        <f ca="1">'01 01 Pol'!BB121</f>
        <v>0</v>
      </c>
      <c r="G10" s="263">
        <f ca="1">'01 01 Pol'!BC121</f>
        <v>0</v>
      </c>
      <c r="H10" s="263">
        <f ca="1">'01 01 Pol'!BD121</f>
        <v>0</v>
      </c>
      <c r="I10" s="264">
        <f ca="1">'01 01 Pol'!BE121</f>
        <v>0</v>
      </c>
    </row>
    <row r="11" spans="1:57" s="113" customFormat="1">
      <c r="A11" s="261" t="str">
        <f ca="1">'01 01 Pol'!B122</f>
        <v>762</v>
      </c>
      <c r="B11" s="62" t="str">
        <f ca="1">'01 01 Pol'!C122</f>
        <v>Konstrukce tesařské</v>
      </c>
      <c r="D11" s="190"/>
      <c r="E11" s="262">
        <f ca="1">'01 01 Pol'!BA128</f>
        <v>0</v>
      </c>
      <c r="F11" s="263">
        <f ca="1">'01 01 Pol'!BB128</f>
        <v>0</v>
      </c>
      <c r="G11" s="263">
        <f ca="1">'01 01 Pol'!BC128</f>
        <v>0</v>
      </c>
      <c r="H11" s="263">
        <f ca="1">'01 01 Pol'!BD128</f>
        <v>0</v>
      </c>
      <c r="I11" s="264">
        <f ca="1">'01 01 Pol'!BE128</f>
        <v>0</v>
      </c>
    </row>
    <row r="12" spans="1:57" s="113" customFormat="1" ht="13.5" thickBot="1">
      <c r="A12" s="261" t="str">
        <f ca="1">'01 01 Pol'!B129</f>
        <v>767</v>
      </c>
      <c r="B12" s="62" t="str">
        <f ca="1">'01 01 Pol'!C129</f>
        <v>Konstrukce zámečnické</v>
      </c>
      <c r="D12" s="190"/>
      <c r="E12" s="262">
        <f ca="1">'01 01 Pol'!BA154</f>
        <v>0</v>
      </c>
      <c r="F12" s="263">
        <f ca="1">'01 01 Pol'!BB154</f>
        <v>0</v>
      </c>
      <c r="G12" s="263">
        <f ca="1">'01 01 Pol'!BC154</f>
        <v>0</v>
      </c>
      <c r="H12" s="263">
        <f ca="1">'01 01 Pol'!BD154</f>
        <v>0</v>
      </c>
      <c r="I12" s="264">
        <f ca="1">'01 01 Pol'!BE154</f>
        <v>0</v>
      </c>
    </row>
    <row r="13" spans="1:57" s="14" customFormat="1" ht="13.5" thickBot="1">
      <c r="A13" s="191"/>
      <c r="B13" s="192" t="s">
        <v>1420</v>
      </c>
      <c r="C13" s="192"/>
      <c r="D13" s="193"/>
      <c r="E13" s="194">
        <f>SUM(E7:E12)</f>
        <v>0</v>
      </c>
      <c r="F13" s="195">
        <f>SUM(F7:F12)</f>
        <v>0</v>
      </c>
      <c r="G13" s="195">
        <f>SUM(G7:G12)</f>
        <v>0</v>
      </c>
      <c r="H13" s="195">
        <f>SUM(H7:H12)</f>
        <v>0</v>
      </c>
      <c r="I13" s="196">
        <f>SUM(I7:I12)</f>
        <v>0</v>
      </c>
    </row>
    <row r="14" spans="1:57">
      <c r="A14" s="113"/>
      <c r="B14" s="113"/>
      <c r="C14" s="113"/>
      <c r="D14" s="113"/>
      <c r="E14" s="113"/>
      <c r="F14" s="113"/>
      <c r="G14" s="113"/>
      <c r="H14" s="113"/>
      <c r="I14" s="113"/>
    </row>
    <row r="15" spans="1:57" s="423" customFormat="1" ht="19.5" customHeight="1">
      <c r="A15" s="421"/>
      <c r="B15" s="421"/>
      <c r="C15" s="421"/>
      <c r="D15" s="421"/>
      <c r="E15" s="421"/>
      <c r="F15" s="421"/>
      <c r="G15" s="422"/>
      <c r="H15" s="421"/>
      <c r="I15" s="421"/>
      <c r="BA15" s="424"/>
      <c r="BB15" s="424"/>
      <c r="BC15" s="424"/>
      <c r="BD15" s="424"/>
      <c r="BE15" s="424"/>
    </row>
    <row r="16" spans="1:57" s="423" customFormat="1"/>
    <row r="17" spans="1:9" s="423" customFormat="1">
      <c r="A17" s="425"/>
      <c r="B17" s="425"/>
      <c r="C17" s="425"/>
      <c r="E17" s="426"/>
      <c r="F17" s="426"/>
      <c r="G17" s="427"/>
      <c r="H17" s="428"/>
      <c r="I17" s="428"/>
    </row>
    <row r="18" spans="1:9" s="423" customFormat="1">
      <c r="E18" s="429"/>
      <c r="F18" s="430"/>
      <c r="G18" s="429"/>
      <c r="H18" s="431"/>
      <c r="I18" s="429"/>
    </row>
    <row r="19" spans="1:9" s="423" customFormat="1">
      <c r="E19" s="429"/>
      <c r="F19" s="430"/>
      <c r="G19" s="429"/>
      <c r="H19" s="431"/>
      <c r="I19" s="429"/>
    </row>
    <row r="20" spans="1:9" s="423" customFormat="1">
      <c r="E20" s="429"/>
      <c r="F20" s="430"/>
      <c r="G20" s="429"/>
      <c r="H20" s="431"/>
      <c r="I20" s="429"/>
    </row>
    <row r="21" spans="1:9" s="423" customFormat="1">
      <c r="E21" s="429"/>
      <c r="F21" s="430"/>
      <c r="G21" s="429"/>
      <c r="H21" s="431"/>
      <c r="I21" s="429"/>
    </row>
    <row r="22" spans="1:9" s="423" customFormat="1">
      <c r="E22" s="429"/>
      <c r="F22" s="430"/>
      <c r="G22" s="429"/>
      <c r="H22" s="431"/>
      <c r="I22" s="429"/>
    </row>
    <row r="23" spans="1:9" s="423" customFormat="1">
      <c r="E23" s="429"/>
      <c r="F23" s="430"/>
      <c r="G23" s="429"/>
      <c r="H23" s="431"/>
      <c r="I23" s="429"/>
    </row>
    <row r="24" spans="1:9" s="423" customFormat="1">
      <c r="E24" s="429"/>
      <c r="F24" s="430"/>
      <c r="G24" s="429"/>
      <c r="H24" s="431"/>
      <c r="I24" s="429"/>
    </row>
    <row r="25" spans="1:9" s="423" customFormat="1">
      <c r="E25" s="429"/>
      <c r="F25" s="430"/>
      <c r="G25" s="429"/>
      <c r="H25" s="431"/>
      <c r="I25" s="429"/>
    </row>
    <row r="26" spans="1:9" s="423" customFormat="1">
      <c r="B26" s="425"/>
      <c r="D26" s="432"/>
      <c r="E26" s="432"/>
      <c r="F26" s="432"/>
      <c r="G26" s="432"/>
      <c r="H26" s="626"/>
      <c r="I26" s="626"/>
    </row>
    <row r="27" spans="1:9" s="423" customFormat="1"/>
    <row r="28" spans="1:9">
      <c r="B28" s="14"/>
      <c r="F28" s="197"/>
      <c r="G28" s="198"/>
      <c r="H28" s="198"/>
      <c r="I28" s="46"/>
    </row>
    <row r="29" spans="1:9">
      <c r="F29" s="197"/>
      <c r="G29" s="198"/>
      <c r="H29" s="198"/>
      <c r="I29" s="46"/>
    </row>
    <row r="30" spans="1:9">
      <c r="F30" s="197"/>
      <c r="G30" s="198"/>
      <c r="H30" s="198"/>
      <c r="I30" s="46"/>
    </row>
    <row r="31" spans="1:9">
      <c r="F31" s="197"/>
      <c r="G31" s="198"/>
      <c r="H31" s="198"/>
      <c r="I31" s="46"/>
    </row>
    <row r="32" spans="1:9">
      <c r="F32" s="197"/>
      <c r="G32" s="198"/>
      <c r="H32" s="198"/>
      <c r="I32" s="46"/>
    </row>
    <row r="33" spans="6:9">
      <c r="F33" s="197"/>
      <c r="G33" s="198"/>
      <c r="H33" s="198"/>
      <c r="I33" s="46"/>
    </row>
    <row r="34" spans="6:9">
      <c r="F34" s="197"/>
      <c r="G34" s="198"/>
      <c r="H34" s="198"/>
      <c r="I34" s="46"/>
    </row>
    <row r="35" spans="6:9">
      <c r="F35" s="197"/>
      <c r="G35" s="198"/>
      <c r="H35" s="198"/>
      <c r="I35" s="46"/>
    </row>
    <row r="36" spans="6:9">
      <c r="F36" s="197"/>
      <c r="G36" s="198"/>
      <c r="H36" s="198"/>
      <c r="I36" s="46"/>
    </row>
    <row r="37" spans="6:9">
      <c r="F37" s="197"/>
      <c r="G37" s="198"/>
      <c r="H37" s="198"/>
      <c r="I37" s="46"/>
    </row>
    <row r="38" spans="6:9">
      <c r="F38" s="197"/>
      <c r="G38" s="198"/>
      <c r="H38" s="198"/>
      <c r="I38" s="46"/>
    </row>
    <row r="39" spans="6:9">
      <c r="F39" s="197"/>
      <c r="G39" s="198"/>
      <c r="H39" s="198"/>
      <c r="I39" s="46"/>
    </row>
    <row r="40" spans="6:9">
      <c r="F40" s="197"/>
      <c r="G40" s="198"/>
      <c r="H40" s="198"/>
      <c r="I40" s="46"/>
    </row>
    <row r="41" spans="6:9">
      <c r="F41" s="197"/>
      <c r="G41" s="198"/>
      <c r="H41" s="198"/>
      <c r="I41" s="46"/>
    </row>
    <row r="42" spans="6:9">
      <c r="F42" s="197"/>
      <c r="G42" s="198"/>
      <c r="H42" s="198"/>
      <c r="I42" s="46"/>
    </row>
    <row r="43" spans="6:9">
      <c r="F43" s="197"/>
      <c r="G43" s="198"/>
      <c r="H43" s="198"/>
      <c r="I43" s="46"/>
    </row>
    <row r="44" spans="6:9">
      <c r="F44" s="197"/>
      <c r="G44" s="198"/>
      <c r="H44" s="198"/>
      <c r="I44" s="46"/>
    </row>
    <row r="45" spans="6:9">
      <c r="F45" s="197"/>
      <c r="G45" s="198"/>
      <c r="H45" s="198"/>
      <c r="I45" s="46"/>
    </row>
    <row r="46" spans="6:9">
      <c r="F46" s="197"/>
      <c r="G46" s="198"/>
      <c r="H46" s="198"/>
      <c r="I46" s="46"/>
    </row>
    <row r="47" spans="6:9">
      <c r="F47" s="197"/>
      <c r="G47" s="198"/>
      <c r="H47" s="198"/>
      <c r="I47" s="46"/>
    </row>
    <row r="48" spans="6:9">
      <c r="F48" s="197"/>
      <c r="G48" s="198"/>
      <c r="H48" s="198"/>
      <c r="I48" s="46"/>
    </row>
    <row r="49" spans="6:9">
      <c r="F49" s="197"/>
      <c r="G49" s="198"/>
      <c r="H49" s="198"/>
      <c r="I49" s="46"/>
    </row>
    <row r="50" spans="6:9">
      <c r="F50" s="197"/>
      <c r="G50" s="198"/>
      <c r="H50" s="198"/>
      <c r="I50" s="46"/>
    </row>
    <row r="51" spans="6:9">
      <c r="F51" s="197"/>
      <c r="G51" s="198"/>
      <c r="H51" s="198"/>
      <c r="I51" s="46"/>
    </row>
    <row r="52" spans="6:9">
      <c r="F52" s="197"/>
      <c r="G52" s="198"/>
      <c r="H52" s="198"/>
      <c r="I52" s="46"/>
    </row>
    <row r="53" spans="6:9">
      <c r="F53" s="197"/>
      <c r="G53" s="198"/>
      <c r="H53" s="198"/>
      <c r="I53" s="46"/>
    </row>
    <row r="54" spans="6:9">
      <c r="F54" s="197"/>
      <c r="G54" s="198"/>
      <c r="H54" s="198"/>
      <c r="I54" s="46"/>
    </row>
    <row r="55" spans="6:9">
      <c r="F55" s="197"/>
      <c r="G55" s="198"/>
      <c r="H55" s="198"/>
      <c r="I55" s="46"/>
    </row>
    <row r="56" spans="6:9">
      <c r="F56" s="197"/>
      <c r="G56" s="198"/>
      <c r="H56" s="198"/>
      <c r="I56" s="46"/>
    </row>
    <row r="57" spans="6:9">
      <c r="F57" s="197"/>
      <c r="G57" s="198"/>
      <c r="H57" s="198"/>
      <c r="I57" s="46"/>
    </row>
    <row r="58" spans="6:9">
      <c r="F58" s="197"/>
      <c r="G58" s="198"/>
      <c r="H58" s="198"/>
      <c r="I58" s="46"/>
    </row>
    <row r="59" spans="6:9">
      <c r="F59" s="197"/>
      <c r="G59" s="198"/>
      <c r="H59" s="198"/>
      <c r="I59" s="46"/>
    </row>
    <row r="60" spans="6:9">
      <c r="F60" s="197"/>
      <c r="G60" s="198"/>
      <c r="H60" s="198"/>
      <c r="I60" s="46"/>
    </row>
    <row r="61" spans="6:9">
      <c r="F61" s="197"/>
      <c r="G61" s="198"/>
      <c r="H61" s="198"/>
      <c r="I61" s="46"/>
    </row>
    <row r="62" spans="6:9">
      <c r="F62" s="197"/>
      <c r="G62" s="198"/>
      <c r="H62" s="198"/>
      <c r="I62" s="46"/>
    </row>
    <row r="63" spans="6:9">
      <c r="F63" s="197"/>
      <c r="G63" s="198"/>
      <c r="H63" s="198"/>
      <c r="I63" s="46"/>
    </row>
    <row r="64" spans="6:9">
      <c r="F64" s="197"/>
      <c r="G64" s="198"/>
      <c r="H64" s="198"/>
      <c r="I64" s="46"/>
    </row>
    <row r="65" spans="6:9">
      <c r="F65" s="197"/>
      <c r="G65" s="198"/>
      <c r="H65" s="198"/>
      <c r="I65" s="46"/>
    </row>
    <row r="66" spans="6:9">
      <c r="F66" s="197"/>
      <c r="G66" s="198"/>
      <c r="H66" s="198"/>
      <c r="I66" s="46"/>
    </row>
    <row r="67" spans="6:9">
      <c r="F67" s="197"/>
      <c r="G67" s="198"/>
      <c r="H67" s="198"/>
      <c r="I67" s="46"/>
    </row>
    <row r="68" spans="6:9">
      <c r="F68" s="197"/>
      <c r="G68" s="198"/>
      <c r="H68" s="198"/>
      <c r="I68" s="46"/>
    </row>
    <row r="69" spans="6:9">
      <c r="F69" s="197"/>
      <c r="G69" s="198"/>
      <c r="H69" s="198"/>
      <c r="I69" s="46"/>
    </row>
    <row r="70" spans="6:9">
      <c r="F70" s="197"/>
      <c r="G70" s="198"/>
      <c r="H70" s="198"/>
      <c r="I70" s="46"/>
    </row>
    <row r="71" spans="6:9">
      <c r="F71" s="197"/>
      <c r="G71" s="198"/>
      <c r="H71" s="198"/>
      <c r="I71" s="46"/>
    </row>
    <row r="72" spans="6:9">
      <c r="F72" s="197"/>
      <c r="G72" s="198"/>
      <c r="H72" s="198"/>
      <c r="I72" s="46"/>
    </row>
    <row r="73" spans="6:9">
      <c r="F73" s="197"/>
      <c r="G73" s="198"/>
      <c r="H73" s="198"/>
      <c r="I73" s="46"/>
    </row>
    <row r="74" spans="6:9">
      <c r="F74" s="197"/>
      <c r="G74" s="198"/>
      <c r="H74" s="198"/>
      <c r="I74" s="46"/>
    </row>
    <row r="75" spans="6:9">
      <c r="F75" s="197"/>
      <c r="G75" s="198"/>
      <c r="H75" s="198"/>
      <c r="I75" s="46"/>
    </row>
    <row r="76" spans="6:9">
      <c r="F76" s="197"/>
      <c r="G76" s="198"/>
      <c r="H76" s="198"/>
      <c r="I76" s="46"/>
    </row>
    <row r="77" spans="6:9">
      <c r="F77" s="197"/>
      <c r="G77" s="198"/>
      <c r="H77" s="198"/>
      <c r="I77" s="46"/>
    </row>
  </sheetData>
  <mergeCells count="4">
    <mergeCell ref="A1:B1"/>
    <mergeCell ref="A2:B2"/>
    <mergeCell ref="G2:I2"/>
    <mergeCell ref="H26:I26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3"/>
  <dimension ref="A1:CB227"/>
  <sheetViews>
    <sheetView showGridLines="0" showZeros="0" topLeftCell="A124" zoomScaleNormal="100" zoomScaleSheetLayoutView="100" workbookViewId="0">
      <selection activeCell="E152" sqref="E152"/>
    </sheetView>
  </sheetViews>
  <sheetFormatPr defaultRowHeight="12.75"/>
  <cols>
    <col min="1" max="1" width="4.42578125" style="199" customWidth="1"/>
    <col min="2" max="2" width="11.5703125" style="199" customWidth="1"/>
    <col min="3" max="3" width="40.42578125" style="199" customWidth="1"/>
    <col min="4" max="4" width="5.5703125" style="199" customWidth="1"/>
    <col min="5" max="5" width="8.5703125" style="209" customWidth="1"/>
    <col min="6" max="6" width="9.85546875" style="199" customWidth="1"/>
    <col min="7" max="7" width="13.85546875" style="199" customWidth="1"/>
    <col min="8" max="8" width="11.7109375" style="199" hidden="1" customWidth="1"/>
    <col min="9" max="9" width="11.5703125" style="199" hidden="1" customWidth="1"/>
    <col min="10" max="10" width="11" style="199" hidden="1" customWidth="1"/>
    <col min="11" max="11" width="10.42578125" style="199" hidden="1" customWidth="1"/>
    <col min="12" max="12" width="75.28515625" style="199" customWidth="1"/>
    <col min="13" max="13" width="45.28515625" style="199" customWidth="1"/>
    <col min="14" max="16384" width="9.140625" style="199"/>
  </cols>
  <sheetData>
    <row r="1" spans="1:80" ht="15.75">
      <c r="A1" s="630" t="s">
        <v>2838</v>
      </c>
      <c r="B1" s="630"/>
      <c r="C1" s="630"/>
      <c r="D1" s="630"/>
      <c r="E1" s="630"/>
      <c r="F1" s="630"/>
      <c r="G1" s="630"/>
    </row>
    <row r="2" spans="1:80" ht="14.25" customHeight="1" thickBot="1">
      <c r="B2" s="200"/>
      <c r="C2" s="201"/>
      <c r="D2" s="201"/>
      <c r="E2" s="202"/>
      <c r="F2" s="201"/>
      <c r="G2" s="201"/>
    </row>
    <row r="3" spans="1:80" ht="13.5" thickTop="1">
      <c r="A3" s="619" t="s">
        <v>1347</v>
      </c>
      <c r="B3" s="620"/>
      <c r="C3" s="172" t="s">
        <v>1439</v>
      </c>
      <c r="D3" s="203"/>
      <c r="E3" s="204" t="s">
        <v>1421</v>
      </c>
      <c r="F3" s="205" t="str">
        <f ca="1">'01 01 Rek'!H1</f>
        <v>01</v>
      </c>
      <c r="G3" s="206"/>
    </row>
    <row r="4" spans="1:80" ht="13.5" thickBot="1">
      <c r="A4" s="631" t="s">
        <v>1417</v>
      </c>
      <c r="B4" s="622"/>
      <c r="C4" s="178" t="s">
        <v>1488</v>
      </c>
      <c r="D4" s="207"/>
      <c r="E4" s="632" t="str">
        <f ca="1">'01 01 Rek'!G2</f>
        <v>SO 01 Příprava území</v>
      </c>
      <c r="F4" s="633"/>
      <c r="G4" s="634"/>
    </row>
    <row r="5" spans="1:80" ht="13.5" thickTop="1">
      <c r="A5" s="208"/>
      <c r="G5" s="210"/>
    </row>
    <row r="6" spans="1:80" ht="27" customHeight="1">
      <c r="A6" s="211" t="s">
        <v>1422</v>
      </c>
      <c r="B6" s="212" t="s">
        <v>1423</v>
      </c>
      <c r="C6" s="212" t="s">
        <v>1424</v>
      </c>
      <c r="D6" s="212" t="s">
        <v>1425</v>
      </c>
      <c r="E6" s="213" t="s">
        <v>1426</v>
      </c>
      <c r="F6" s="212" t="s">
        <v>1427</v>
      </c>
      <c r="G6" s="214" t="s">
        <v>1428</v>
      </c>
      <c r="H6" s="215" t="s">
        <v>1429</v>
      </c>
      <c r="I6" s="215" t="s">
        <v>1430</v>
      </c>
      <c r="J6" s="215" t="s">
        <v>1431</v>
      </c>
      <c r="K6" s="215" t="s">
        <v>1432</v>
      </c>
    </row>
    <row r="7" spans="1:80">
      <c r="A7" s="216" t="s">
        <v>1433</v>
      </c>
      <c r="B7" s="217" t="s">
        <v>1434</v>
      </c>
      <c r="C7" s="218" t="s">
        <v>1435</v>
      </c>
      <c r="D7" s="219"/>
      <c r="E7" s="220"/>
      <c r="F7" s="220"/>
      <c r="G7" s="221"/>
      <c r="H7" s="222"/>
      <c r="I7" s="223"/>
      <c r="J7" s="224"/>
      <c r="K7" s="225"/>
      <c r="O7" s="226">
        <v>1</v>
      </c>
    </row>
    <row r="8" spans="1:80">
      <c r="A8" s="227">
        <v>1</v>
      </c>
      <c r="B8" s="228" t="s">
        <v>1490</v>
      </c>
      <c r="C8" s="229" t="s">
        <v>1491</v>
      </c>
      <c r="D8" s="230" t="s">
        <v>1492</v>
      </c>
      <c r="E8" s="231">
        <v>30</v>
      </c>
      <c r="F8" s="231"/>
      <c r="G8" s="232">
        <f>E8*F8</f>
        <v>0</v>
      </c>
      <c r="H8" s="233">
        <v>0</v>
      </c>
      <c r="I8" s="234">
        <f>E8*H8</f>
        <v>0</v>
      </c>
      <c r="J8" s="233">
        <v>0</v>
      </c>
      <c r="K8" s="234">
        <f>E8*J8</f>
        <v>0</v>
      </c>
      <c r="O8" s="226">
        <v>2</v>
      </c>
      <c r="AA8" s="199">
        <v>1</v>
      </c>
      <c r="AB8" s="199">
        <v>1</v>
      </c>
      <c r="AC8" s="199">
        <v>1</v>
      </c>
      <c r="AZ8" s="199">
        <v>1</v>
      </c>
      <c r="BA8" s="199">
        <f>IF(AZ8=1,G8,0)</f>
        <v>0</v>
      </c>
      <c r="BB8" s="199">
        <f>IF(AZ8=2,G8,0)</f>
        <v>0</v>
      </c>
      <c r="BC8" s="199">
        <f>IF(AZ8=3,G8,0)</f>
        <v>0</v>
      </c>
      <c r="BD8" s="199">
        <f>IF(AZ8=4,G8,0)</f>
        <v>0</v>
      </c>
      <c r="BE8" s="199">
        <f>IF(AZ8=5,G8,0)</f>
        <v>0</v>
      </c>
      <c r="CA8" s="226">
        <v>1</v>
      </c>
      <c r="CB8" s="226">
        <v>1</v>
      </c>
    </row>
    <row r="9" spans="1:80">
      <c r="A9" s="235"/>
      <c r="B9" s="239"/>
      <c r="C9" s="635" t="s">
        <v>1493</v>
      </c>
      <c r="D9" s="636"/>
      <c r="E9" s="240">
        <v>30</v>
      </c>
      <c r="F9" s="241"/>
      <c r="G9" s="242"/>
      <c r="H9" s="243"/>
      <c r="I9" s="237"/>
      <c r="J9" s="244"/>
      <c r="K9" s="237"/>
      <c r="M9" s="238" t="s">
        <v>1493</v>
      </c>
      <c r="O9" s="226"/>
    </row>
    <row r="10" spans="1:80">
      <c r="A10" s="227">
        <v>2</v>
      </c>
      <c r="B10" s="228" t="s">
        <v>1494</v>
      </c>
      <c r="C10" s="229" t="s">
        <v>1495</v>
      </c>
      <c r="D10" s="230" t="s">
        <v>1496</v>
      </c>
      <c r="E10" s="231">
        <v>8</v>
      </c>
      <c r="F10" s="231"/>
      <c r="G10" s="232">
        <f>E10*F10</f>
        <v>0</v>
      </c>
      <c r="H10" s="233">
        <v>0</v>
      </c>
      <c r="I10" s="234">
        <f>E10*H10</f>
        <v>0</v>
      </c>
      <c r="J10" s="233">
        <v>0</v>
      </c>
      <c r="K10" s="234">
        <f>E10*J10</f>
        <v>0</v>
      </c>
      <c r="O10" s="226">
        <v>2</v>
      </c>
      <c r="AA10" s="199">
        <v>1</v>
      </c>
      <c r="AB10" s="199">
        <v>1</v>
      </c>
      <c r="AC10" s="199">
        <v>1</v>
      </c>
      <c r="AZ10" s="199">
        <v>1</v>
      </c>
      <c r="BA10" s="199">
        <f>IF(AZ10=1,G10,0)</f>
        <v>0</v>
      </c>
      <c r="BB10" s="199">
        <f>IF(AZ10=2,G10,0)</f>
        <v>0</v>
      </c>
      <c r="BC10" s="199">
        <f>IF(AZ10=3,G10,0)</f>
        <v>0</v>
      </c>
      <c r="BD10" s="199">
        <f>IF(AZ10=4,G10,0)</f>
        <v>0</v>
      </c>
      <c r="BE10" s="199">
        <f>IF(AZ10=5,G10,0)</f>
        <v>0</v>
      </c>
      <c r="CA10" s="226">
        <v>1</v>
      </c>
      <c r="CB10" s="226">
        <v>1</v>
      </c>
    </row>
    <row r="11" spans="1:80">
      <c r="A11" s="235"/>
      <c r="B11" s="239"/>
      <c r="C11" s="635" t="s">
        <v>1497</v>
      </c>
      <c r="D11" s="636"/>
      <c r="E11" s="240">
        <v>8</v>
      </c>
      <c r="F11" s="241"/>
      <c r="G11" s="242"/>
      <c r="H11" s="243"/>
      <c r="I11" s="237"/>
      <c r="J11" s="244"/>
      <c r="K11" s="237"/>
      <c r="M11" s="238" t="s">
        <v>1497</v>
      </c>
      <c r="O11" s="226"/>
    </row>
    <row r="12" spans="1:80">
      <c r="A12" s="227">
        <v>3</v>
      </c>
      <c r="B12" s="228" t="s">
        <v>1498</v>
      </c>
      <c r="C12" s="229" t="s">
        <v>1499</v>
      </c>
      <c r="D12" s="230" t="s">
        <v>1496</v>
      </c>
      <c r="E12" s="231">
        <v>1</v>
      </c>
      <c r="F12" s="231"/>
      <c r="G12" s="232">
        <f>E12*F12</f>
        <v>0</v>
      </c>
      <c r="H12" s="233">
        <v>0</v>
      </c>
      <c r="I12" s="234">
        <f>E12*H12</f>
        <v>0</v>
      </c>
      <c r="J12" s="233">
        <v>0</v>
      </c>
      <c r="K12" s="234">
        <f>E12*J12</f>
        <v>0</v>
      </c>
      <c r="O12" s="226">
        <v>2</v>
      </c>
      <c r="AA12" s="199">
        <v>1</v>
      </c>
      <c r="AB12" s="199">
        <v>1</v>
      </c>
      <c r="AC12" s="199">
        <v>1</v>
      </c>
      <c r="AZ12" s="199">
        <v>1</v>
      </c>
      <c r="BA12" s="199">
        <f>IF(AZ12=1,G12,0)</f>
        <v>0</v>
      </c>
      <c r="BB12" s="199">
        <f>IF(AZ12=2,G12,0)</f>
        <v>0</v>
      </c>
      <c r="BC12" s="199">
        <f>IF(AZ12=3,G12,0)</f>
        <v>0</v>
      </c>
      <c r="BD12" s="199">
        <f>IF(AZ12=4,G12,0)</f>
        <v>0</v>
      </c>
      <c r="BE12" s="199">
        <f>IF(AZ12=5,G12,0)</f>
        <v>0</v>
      </c>
      <c r="CA12" s="226">
        <v>1</v>
      </c>
      <c r="CB12" s="226">
        <v>1</v>
      </c>
    </row>
    <row r="13" spans="1:80">
      <c r="A13" s="235"/>
      <c r="B13" s="239"/>
      <c r="C13" s="635" t="s">
        <v>1500</v>
      </c>
      <c r="D13" s="636"/>
      <c r="E13" s="240">
        <v>1</v>
      </c>
      <c r="F13" s="241"/>
      <c r="G13" s="242"/>
      <c r="H13" s="243"/>
      <c r="I13" s="237"/>
      <c r="J13" s="244"/>
      <c r="K13" s="237"/>
      <c r="M13" s="238" t="s">
        <v>1500</v>
      </c>
      <c r="O13" s="226"/>
    </row>
    <row r="14" spans="1:80">
      <c r="A14" s="227">
        <v>4</v>
      </c>
      <c r="B14" s="228" t="s">
        <v>1501</v>
      </c>
      <c r="C14" s="229" t="s">
        <v>1502</v>
      </c>
      <c r="D14" s="230" t="s">
        <v>1496</v>
      </c>
      <c r="E14" s="231">
        <v>8</v>
      </c>
      <c r="F14" s="231"/>
      <c r="G14" s="232">
        <f>E14*F14</f>
        <v>0</v>
      </c>
      <c r="H14" s="233">
        <v>5.0000000000000002E-5</v>
      </c>
      <c r="I14" s="234">
        <f>E14*H14</f>
        <v>4.0000000000000002E-4</v>
      </c>
      <c r="J14" s="233">
        <v>0</v>
      </c>
      <c r="K14" s="234">
        <f>E14*J14</f>
        <v>0</v>
      </c>
      <c r="O14" s="226">
        <v>2</v>
      </c>
      <c r="AA14" s="199">
        <v>1</v>
      </c>
      <c r="AB14" s="199">
        <v>1</v>
      </c>
      <c r="AC14" s="199">
        <v>1</v>
      </c>
      <c r="AZ14" s="199">
        <v>1</v>
      </c>
      <c r="BA14" s="199">
        <f>IF(AZ14=1,G14,0)</f>
        <v>0</v>
      </c>
      <c r="BB14" s="199">
        <f>IF(AZ14=2,G14,0)</f>
        <v>0</v>
      </c>
      <c r="BC14" s="199">
        <f>IF(AZ14=3,G14,0)</f>
        <v>0</v>
      </c>
      <c r="BD14" s="199">
        <f>IF(AZ14=4,G14,0)</f>
        <v>0</v>
      </c>
      <c r="BE14" s="199">
        <f>IF(AZ14=5,G14,0)</f>
        <v>0</v>
      </c>
      <c r="CA14" s="226">
        <v>1</v>
      </c>
      <c r="CB14" s="226">
        <v>1</v>
      </c>
    </row>
    <row r="15" spans="1:80">
      <c r="A15" s="235"/>
      <c r="B15" s="239"/>
      <c r="C15" s="635" t="s">
        <v>1497</v>
      </c>
      <c r="D15" s="636"/>
      <c r="E15" s="240">
        <v>8</v>
      </c>
      <c r="F15" s="241"/>
      <c r="G15" s="242"/>
      <c r="H15" s="243"/>
      <c r="I15" s="237"/>
      <c r="J15" s="244"/>
      <c r="K15" s="237"/>
      <c r="M15" s="238" t="s">
        <v>1497</v>
      </c>
      <c r="O15" s="226"/>
    </row>
    <row r="16" spans="1:80">
      <c r="A16" s="227">
        <v>5</v>
      </c>
      <c r="B16" s="228" t="s">
        <v>1503</v>
      </c>
      <c r="C16" s="229" t="s">
        <v>1504</v>
      </c>
      <c r="D16" s="230" t="s">
        <v>1496</v>
      </c>
      <c r="E16" s="231">
        <v>1</v>
      </c>
      <c r="F16" s="231"/>
      <c r="G16" s="232">
        <f>E16*F16</f>
        <v>0</v>
      </c>
      <c r="H16" s="233">
        <v>1E-4</v>
      </c>
      <c r="I16" s="234">
        <f>E16*H16</f>
        <v>1E-4</v>
      </c>
      <c r="J16" s="233">
        <v>0</v>
      </c>
      <c r="K16" s="234">
        <f>E16*J16</f>
        <v>0</v>
      </c>
      <c r="O16" s="226">
        <v>2</v>
      </c>
      <c r="AA16" s="199">
        <v>1</v>
      </c>
      <c r="AB16" s="199">
        <v>1</v>
      </c>
      <c r="AC16" s="199">
        <v>1</v>
      </c>
      <c r="AZ16" s="199">
        <v>1</v>
      </c>
      <c r="BA16" s="199">
        <f>IF(AZ16=1,G16,0)</f>
        <v>0</v>
      </c>
      <c r="BB16" s="199">
        <f>IF(AZ16=2,G16,0)</f>
        <v>0</v>
      </c>
      <c r="BC16" s="199">
        <f>IF(AZ16=3,G16,0)</f>
        <v>0</v>
      </c>
      <c r="BD16" s="199">
        <f>IF(AZ16=4,G16,0)</f>
        <v>0</v>
      </c>
      <c r="BE16" s="199">
        <f>IF(AZ16=5,G16,0)</f>
        <v>0</v>
      </c>
      <c r="CA16" s="226">
        <v>1</v>
      </c>
      <c r="CB16" s="226">
        <v>1</v>
      </c>
    </row>
    <row r="17" spans="1:80">
      <c r="A17" s="235"/>
      <c r="B17" s="239"/>
      <c r="C17" s="635" t="s">
        <v>1500</v>
      </c>
      <c r="D17" s="636"/>
      <c r="E17" s="240">
        <v>1</v>
      </c>
      <c r="F17" s="241"/>
      <c r="G17" s="242"/>
      <c r="H17" s="243"/>
      <c r="I17" s="237"/>
      <c r="J17" s="244"/>
      <c r="K17" s="237"/>
      <c r="M17" s="238" t="s">
        <v>1500</v>
      </c>
      <c r="O17" s="226"/>
    </row>
    <row r="18" spans="1:80">
      <c r="A18" s="227">
        <v>6</v>
      </c>
      <c r="B18" s="228" t="s">
        <v>1505</v>
      </c>
      <c r="C18" s="229" t="s">
        <v>1506</v>
      </c>
      <c r="D18" s="230" t="s">
        <v>1492</v>
      </c>
      <c r="E18" s="231">
        <v>120</v>
      </c>
      <c r="F18" s="231"/>
      <c r="G18" s="232">
        <f>E18*F18</f>
        <v>0</v>
      </c>
      <c r="H18" s="233">
        <v>0</v>
      </c>
      <c r="I18" s="234">
        <f>E18*H18</f>
        <v>0</v>
      </c>
      <c r="J18" s="233">
        <v>-0.22500000000000001</v>
      </c>
      <c r="K18" s="234">
        <f>E18*J18</f>
        <v>-27</v>
      </c>
      <c r="O18" s="226">
        <v>2</v>
      </c>
      <c r="AA18" s="199">
        <v>1</v>
      </c>
      <c r="AB18" s="199">
        <v>1</v>
      </c>
      <c r="AC18" s="199">
        <v>1</v>
      </c>
      <c r="AZ18" s="199">
        <v>1</v>
      </c>
      <c r="BA18" s="199">
        <f>IF(AZ18=1,G18,0)</f>
        <v>0</v>
      </c>
      <c r="BB18" s="199">
        <f>IF(AZ18=2,G18,0)</f>
        <v>0</v>
      </c>
      <c r="BC18" s="199">
        <f>IF(AZ18=3,G18,0)</f>
        <v>0</v>
      </c>
      <c r="BD18" s="199">
        <f>IF(AZ18=4,G18,0)</f>
        <v>0</v>
      </c>
      <c r="BE18" s="199">
        <f>IF(AZ18=5,G18,0)</f>
        <v>0</v>
      </c>
      <c r="CA18" s="226">
        <v>1</v>
      </c>
      <c r="CB18" s="226">
        <v>1</v>
      </c>
    </row>
    <row r="19" spans="1:80">
      <c r="A19" s="235"/>
      <c r="B19" s="239"/>
      <c r="C19" s="635" t="s">
        <v>1507</v>
      </c>
      <c r="D19" s="636"/>
      <c r="E19" s="240">
        <v>120</v>
      </c>
      <c r="F19" s="241"/>
      <c r="G19" s="242"/>
      <c r="H19" s="243"/>
      <c r="I19" s="237"/>
      <c r="J19" s="244"/>
      <c r="K19" s="237"/>
      <c r="M19" s="238" t="s">
        <v>1507</v>
      </c>
      <c r="O19" s="226"/>
    </row>
    <row r="20" spans="1:80">
      <c r="A20" s="227">
        <v>7</v>
      </c>
      <c r="B20" s="228" t="s">
        <v>1508</v>
      </c>
      <c r="C20" s="229" t="s">
        <v>1509</v>
      </c>
      <c r="D20" s="230" t="s">
        <v>1492</v>
      </c>
      <c r="E20" s="231">
        <v>1069</v>
      </c>
      <c r="F20" s="231"/>
      <c r="G20" s="232">
        <f>E20*F20</f>
        <v>0</v>
      </c>
      <c r="H20" s="233">
        <v>0</v>
      </c>
      <c r="I20" s="234">
        <f>E20*H20</f>
        <v>0</v>
      </c>
      <c r="J20" s="233">
        <v>-0.44</v>
      </c>
      <c r="K20" s="234">
        <f>E20*J20</f>
        <v>-470.36</v>
      </c>
      <c r="O20" s="226">
        <v>2</v>
      </c>
      <c r="AA20" s="199">
        <v>1</v>
      </c>
      <c r="AB20" s="199">
        <v>1</v>
      </c>
      <c r="AC20" s="199">
        <v>1</v>
      </c>
      <c r="AZ20" s="199">
        <v>1</v>
      </c>
      <c r="BA20" s="199">
        <f>IF(AZ20=1,G20,0)</f>
        <v>0</v>
      </c>
      <c r="BB20" s="199">
        <f>IF(AZ20=2,G20,0)</f>
        <v>0</v>
      </c>
      <c r="BC20" s="199">
        <f>IF(AZ20=3,G20,0)</f>
        <v>0</v>
      </c>
      <c r="BD20" s="199">
        <f>IF(AZ20=4,G20,0)</f>
        <v>0</v>
      </c>
      <c r="BE20" s="199">
        <f>IF(AZ20=5,G20,0)</f>
        <v>0</v>
      </c>
      <c r="CA20" s="226">
        <v>1</v>
      </c>
      <c r="CB20" s="226">
        <v>1</v>
      </c>
    </row>
    <row r="21" spans="1:80">
      <c r="A21" s="235"/>
      <c r="B21" s="239"/>
      <c r="C21" s="635" t="s">
        <v>1510</v>
      </c>
      <c r="D21" s="636"/>
      <c r="E21" s="240">
        <v>98</v>
      </c>
      <c r="F21" s="241"/>
      <c r="G21" s="242"/>
      <c r="H21" s="243"/>
      <c r="I21" s="237"/>
      <c r="J21" s="244"/>
      <c r="K21" s="237"/>
      <c r="M21" s="238" t="s">
        <v>1510</v>
      </c>
      <c r="O21" s="226"/>
    </row>
    <row r="22" spans="1:80">
      <c r="A22" s="235"/>
      <c r="B22" s="239"/>
      <c r="C22" s="635" t="s">
        <v>1511</v>
      </c>
      <c r="D22" s="636"/>
      <c r="E22" s="240">
        <v>304</v>
      </c>
      <c r="F22" s="241"/>
      <c r="G22" s="242"/>
      <c r="H22" s="243"/>
      <c r="I22" s="237"/>
      <c r="J22" s="244"/>
      <c r="K22" s="237"/>
      <c r="M22" s="238" t="s">
        <v>1511</v>
      </c>
      <c r="O22" s="226"/>
    </row>
    <row r="23" spans="1:80">
      <c r="A23" s="235"/>
      <c r="B23" s="239"/>
      <c r="C23" s="635" t="s">
        <v>1507</v>
      </c>
      <c r="D23" s="636"/>
      <c r="E23" s="240">
        <v>120</v>
      </c>
      <c r="F23" s="241"/>
      <c r="G23" s="242"/>
      <c r="H23" s="243"/>
      <c r="I23" s="237"/>
      <c r="J23" s="244"/>
      <c r="K23" s="237"/>
      <c r="M23" s="238" t="s">
        <v>1507</v>
      </c>
      <c r="O23" s="226"/>
    </row>
    <row r="24" spans="1:80">
      <c r="A24" s="235"/>
      <c r="B24" s="239"/>
      <c r="C24" s="635" t="s">
        <v>1512</v>
      </c>
      <c r="D24" s="636"/>
      <c r="E24" s="240">
        <v>455</v>
      </c>
      <c r="F24" s="241"/>
      <c r="G24" s="242"/>
      <c r="H24" s="243"/>
      <c r="I24" s="237"/>
      <c r="J24" s="244"/>
      <c r="K24" s="237"/>
      <c r="M24" s="238" t="s">
        <v>1512</v>
      </c>
      <c r="O24" s="226"/>
    </row>
    <row r="25" spans="1:80">
      <c r="A25" s="235"/>
      <c r="B25" s="239"/>
      <c r="C25" s="635" t="s">
        <v>1513</v>
      </c>
      <c r="D25" s="636"/>
      <c r="E25" s="240">
        <v>92</v>
      </c>
      <c r="F25" s="241"/>
      <c r="G25" s="242"/>
      <c r="H25" s="243"/>
      <c r="I25" s="237"/>
      <c r="J25" s="244"/>
      <c r="K25" s="237"/>
      <c r="M25" s="238" t="s">
        <v>1513</v>
      </c>
      <c r="O25" s="226"/>
    </row>
    <row r="26" spans="1:80">
      <c r="A26" s="227">
        <v>8</v>
      </c>
      <c r="B26" s="228" t="s">
        <v>1514</v>
      </c>
      <c r="C26" s="229" t="s">
        <v>1515</v>
      </c>
      <c r="D26" s="230" t="s">
        <v>1492</v>
      </c>
      <c r="E26" s="231">
        <v>98</v>
      </c>
      <c r="F26" s="231"/>
      <c r="G26" s="232">
        <f>E26*F26</f>
        <v>0</v>
      </c>
      <c r="H26" s="233">
        <v>0</v>
      </c>
      <c r="I26" s="234">
        <f>E26*H26</f>
        <v>0</v>
      </c>
      <c r="J26" s="233">
        <v>-0.33</v>
      </c>
      <c r="K26" s="234">
        <f>E26*J26</f>
        <v>-32.340000000000003</v>
      </c>
      <c r="O26" s="226">
        <v>2</v>
      </c>
      <c r="AA26" s="199">
        <v>1</v>
      </c>
      <c r="AB26" s="199">
        <v>1</v>
      </c>
      <c r="AC26" s="199">
        <v>1</v>
      </c>
      <c r="AZ26" s="199">
        <v>1</v>
      </c>
      <c r="BA26" s="199">
        <f>IF(AZ26=1,G26,0)</f>
        <v>0</v>
      </c>
      <c r="BB26" s="199">
        <f>IF(AZ26=2,G26,0)</f>
        <v>0</v>
      </c>
      <c r="BC26" s="199">
        <f>IF(AZ26=3,G26,0)</f>
        <v>0</v>
      </c>
      <c r="BD26" s="199">
        <f>IF(AZ26=4,G26,0)</f>
        <v>0</v>
      </c>
      <c r="BE26" s="199">
        <f>IF(AZ26=5,G26,0)</f>
        <v>0</v>
      </c>
      <c r="CA26" s="226">
        <v>1</v>
      </c>
      <c r="CB26" s="226">
        <v>1</v>
      </c>
    </row>
    <row r="27" spans="1:80">
      <c r="A27" s="235"/>
      <c r="B27" s="239"/>
      <c r="C27" s="635" t="s">
        <v>1510</v>
      </c>
      <c r="D27" s="636"/>
      <c r="E27" s="240">
        <v>98</v>
      </c>
      <c r="F27" s="241"/>
      <c r="G27" s="242"/>
      <c r="H27" s="243"/>
      <c r="I27" s="237"/>
      <c r="J27" s="244"/>
      <c r="K27" s="237"/>
      <c r="M27" s="238" t="s">
        <v>1510</v>
      </c>
      <c r="O27" s="226"/>
    </row>
    <row r="28" spans="1:80">
      <c r="A28" s="227">
        <v>9</v>
      </c>
      <c r="B28" s="228" t="s">
        <v>1516</v>
      </c>
      <c r="C28" s="229" t="s">
        <v>1517</v>
      </c>
      <c r="D28" s="230" t="s">
        <v>1492</v>
      </c>
      <c r="E28" s="231">
        <v>547</v>
      </c>
      <c r="F28" s="231"/>
      <c r="G28" s="232">
        <f>E28*F28</f>
        <v>0</v>
      </c>
      <c r="H28" s="233">
        <v>0</v>
      </c>
      <c r="I28" s="234">
        <f>E28*H28</f>
        <v>0</v>
      </c>
      <c r="J28" s="233">
        <v>-0.36</v>
      </c>
      <c r="K28" s="234">
        <f>E28*J28</f>
        <v>-196.92</v>
      </c>
      <c r="O28" s="226">
        <v>2</v>
      </c>
      <c r="AA28" s="199">
        <v>1</v>
      </c>
      <c r="AB28" s="199">
        <v>1</v>
      </c>
      <c r="AC28" s="199">
        <v>1</v>
      </c>
      <c r="AZ28" s="199">
        <v>1</v>
      </c>
      <c r="BA28" s="199">
        <f>IF(AZ28=1,G28,0)</f>
        <v>0</v>
      </c>
      <c r="BB28" s="199">
        <f>IF(AZ28=2,G28,0)</f>
        <v>0</v>
      </c>
      <c r="BC28" s="199">
        <f>IF(AZ28=3,G28,0)</f>
        <v>0</v>
      </c>
      <c r="BD28" s="199">
        <f>IF(AZ28=4,G28,0)</f>
        <v>0</v>
      </c>
      <c r="BE28" s="199">
        <f>IF(AZ28=5,G28,0)</f>
        <v>0</v>
      </c>
      <c r="CA28" s="226">
        <v>1</v>
      </c>
      <c r="CB28" s="226">
        <v>1</v>
      </c>
    </row>
    <row r="29" spans="1:80">
      <c r="A29" s="235"/>
      <c r="B29" s="239"/>
      <c r="C29" s="635" t="s">
        <v>1513</v>
      </c>
      <c r="D29" s="636"/>
      <c r="E29" s="240">
        <v>92</v>
      </c>
      <c r="F29" s="241"/>
      <c r="G29" s="242"/>
      <c r="H29" s="243"/>
      <c r="I29" s="237"/>
      <c r="J29" s="244"/>
      <c r="K29" s="237"/>
      <c r="M29" s="238" t="s">
        <v>1513</v>
      </c>
      <c r="O29" s="226"/>
    </row>
    <row r="30" spans="1:80">
      <c r="A30" s="235"/>
      <c r="B30" s="239"/>
      <c r="C30" s="635" t="s">
        <v>1512</v>
      </c>
      <c r="D30" s="636"/>
      <c r="E30" s="240">
        <v>455</v>
      </c>
      <c r="F30" s="241"/>
      <c r="G30" s="242"/>
      <c r="H30" s="243"/>
      <c r="I30" s="237"/>
      <c r="J30" s="244"/>
      <c r="K30" s="237"/>
      <c r="M30" s="238" t="s">
        <v>1512</v>
      </c>
      <c r="O30" s="226"/>
    </row>
    <row r="31" spans="1:80">
      <c r="A31" s="227">
        <v>10</v>
      </c>
      <c r="B31" s="228" t="s">
        <v>1518</v>
      </c>
      <c r="C31" s="229" t="s">
        <v>1519</v>
      </c>
      <c r="D31" s="230" t="s">
        <v>1492</v>
      </c>
      <c r="E31" s="231">
        <v>304</v>
      </c>
      <c r="F31" s="231"/>
      <c r="G31" s="232">
        <f>E31*F31</f>
        <v>0</v>
      </c>
      <c r="H31" s="233">
        <v>0</v>
      </c>
      <c r="I31" s="234">
        <f>E31*H31</f>
        <v>0</v>
      </c>
      <c r="J31" s="233">
        <v>-0.35499999999999998</v>
      </c>
      <c r="K31" s="234">
        <f>E31*J31</f>
        <v>-107.91999999999999</v>
      </c>
      <c r="O31" s="226">
        <v>2</v>
      </c>
      <c r="AA31" s="199">
        <v>1</v>
      </c>
      <c r="AB31" s="199">
        <v>1</v>
      </c>
      <c r="AC31" s="199">
        <v>1</v>
      </c>
      <c r="AZ31" s="199">
        <v>1</v>
      </c>
      <c r="BA31" s="199">
        <f>IF(AZ31=1,G31,0)</f>
        <v>0</v>
      </c>
      <c r="BB31" s="199">
        <f>IF(AZ31=2,G31,0)</f>
        <v>0</v>
      </c>
      <c r="BC31" s="199">
        <f>IF(AZ31=3,G31,0)</f>
        <v>0</v>
      </c>
      <c r="BD31" s="199">
        <f>IF(AZ31=4,G31,0)</f>
        <v>0</v>
      </c>
      <c r="BE31" s="199">
        <f>IF(AZ31=5,G31,0)</f>
        <v>0</v>
      </c>
      <c r="CA31" s="226">
        <v>1</v>
      </c>
      <c r="CB31" s="226">
        <v>1</v>
      </c>
    </row>
    <row r="32" spans="1:80">
      <c r="A32" s="235"/>
      <c r="B32" s="239"/>
      <c r="C32" s="635" t="s">
        <v>1511</v>
      </c>
      <c r="D32" s="636"/>
      <c r="E32" s="240">
        <v>304</v>
      </c>
      <c r="F32" s="241"/>
      <c r="G32" s="242"/>
      <c r="H32" s="243"/>
      <c r="I32" s="237"/>
      <c r="J32" s="244"/>
      <c r="K32" s="237"/>
      <c r="M32" s="238" t="s">
        <v>1511</v>
      </c>
      <c r="O32" s="226"/>
    </row>
    <row r="33" spans="1:80">
      <c r="A33" s="227">
        <v>11</v>
      </c>
      <c r="B33" s="228" t="s">
        <v>1520</v>
      </c>
      <c r="C33" s="229" t="s">
        <v>1521</v>
      </c>
      <c r="D33" s="230" t="s">
        <v>1522</v>
      </c>
      <c r="E33" s="231">
        <v>109.5</v>
      </c>
      <c r="F33" s="231"/>
      <c r="G33" s="232">
        <f>E33*F33</f>
        <v>0</v>
      </c>
      <c r="H33" s="233">
        <v>0</v>
      </c>
      <c r="I33" s="234">
        <f>E33*H33</f>
        <v>0</v>
      </c>
      <c r="J33" s="233">
        <v>-0.14499999999999999</v>
      </c>
      <c r="K33" s="234">
        <f>E33*J33</f>
        <v>-15.8775</v>
      </c>
      <c r="O33" s="226">
        <v>2</v>
      </c>
      <c r="AA33" s="199">
        <v>1</v>
      </c>
      <c r="AB33" s="199">
        <v>1</v>
      </c>
      <c r="AC33" s="199">
        <v>1</v>
      </c>
      <c r="AZ33" s="199">
        <v>1</v>
      </c>
      <c r="BA33" s="199">
        <f>IF(AZ33=1,G33,0)</f>
        <v>0</v>
      </c>
      <c r="BB33" s="199">
        <f>IF(AZ33=2,G33,0)</f>
        <v>0</v>
      </c>
      <c r="BC33" s="199">
        <f>IF(AZ33=3,G33,0)</f>
        <v>0</v>
      </c>
      <c r="BD33" s="199">
        <f>IF(AZ33=4,G33,0)</f>
        <v>0</v>
      </c>
      <c r="BE33" s="199">
        <f>IF(AZ33=5,G33,0)</f>
        <v>0</v>
      </c>
      <c r="CA33" s="226">
        <v>1</v>
      </c>
      <c r="CB33" s="226">
        <v>1</v>
      </c>
    </row>
    <row r="34" spans="1:80" ht="22.5">
      <c r="A34" s="235"/>
      <c r="B34" s="239"/>
      <c r="C34" s="635" t="s">
        <v>1523</v>
      </c>
      <c r="D34" s="636"/>
      <c r="E34" s="240">
        <v>109.5</v>
      </c>
      <c r="F34" s="241"/>
      <c r="G34" s="242"/>
      <c r="H34" s="243"/>
      <c r="I34" s="237"/>
      <c r="J34" s="244"/>
      <c r="K34" s="237"/>
      <c r="M34" s="238" t="s">
        <v>1523</v>
      </c>
      <c r="O34" s="226"/>
    </row>
    <row r="35" spans="1:80">
      <c r="A35" s="227">
        <v>12</v>
      </c>
      <c r="B35" s="228" t="s">
        <v>1524</v>
      </c>
      <c r="C35" s="229" t="s">
        <v>1525</v>
      </c>
      <c r="D35" s="230" t="s">
        <v>1526</v>
      </c>
      <c r="E35" s="231">
        <v>44.25</v>
      </c>
      <c r="F35" s="231"/>
      <c r="G35" s="232">
        <f>E35*F35</f>
        <v>0</v>
      </c>
      <c r="H35" s="233">
        <v>0</v>
      </c>
      <c r="I35" s="234">
        <f>E35*H35</f>
        <v>0</v>
      </c>
      <c r="J35" s="233">
        <v>0</v>
      </c>
      <c r="K35" s="234">
        <f>E35*J35</f>
        <v>0</v>
      </c>
      <c r="O35" s="226">
        <v>2</v>
      </c>
      <c r="AA35" s="199">
        <v>1</v>
      </c>
      <c r="AB35" s="199">
        <v>1</v>
      </c>
      <c r="AC35" s="199">
        <v>1</v>
      </c>
      <c r="AZ35" s="199">
        <v>1</v>
      </c>
      <c r="BA35" s="199">
        <f>IF(AZ35=1,G35,0)</f>
        <v>0</v>
      </c>
      <c r="BB35" s="199">
        <f>IF(AZ35=2,G35,0)</f>
        <v>0</v>
      </c>
      <c r="BC35" s="199">
        <f>IF(AZ35=3,G35,0)</f>
        <v>0</v>
      </c>
      <c r="BD35" s="199">
        <f>IF(AZ35=4,G35,0)</f>
        <v>0</v>
      </c>
      <c r="BE35" s="199">
        <f>IF(AZ35=5,G35,0)</f>
        <v>0</v>
      </c>
      <c r="CA35" s="226">
        <v>1</v>
      </c>
      <c r="CB35" s="226">
        <v>1</v>
      </c>
    </row>
    <row r="36" spans="1:80">
      <c r="A36" s="235"/>
      <c r="B36" s="239"/>
      <c r="C36" s="635" t="s">
        <v>1527</v>
      </c>
      <c r="D36" s="636"/>
      <c r="E36" s="240">
        <v>44.25</v>
      </c>
      <c r="F36" s="241"/>
      <c r="G36" s="242"/>
      <c r="H36" s="243"/>
      <c r="I36" s="237"/>
      <c r="J36" s="244"/>
      <c r="K36" s="237"/>
      <c r="M36" s="238" t="s">
        <v>1527</v>
      </c>
      <c r="O36" s="226"/>
    </row>
    <row r="37" spans="1:80">
      <c r="A37" s="227">
        <v>13</v>
      </c>
      <c r="B37" s="228" t="s">
        <v>1528</v>
      </c>
      <c r="C37" s="229" t="s">
        <v>1529</v>
      </c>
      <c r="D37" s="230" t="s">
        <v>1526</v>
      </c>
      <c r="E37" s="231">
        <v>165.9</v>
      </c>
      <c r="F37" s="231"/>
      <c r="G37" s="232">
        <f>E37*F37</f>
        <v>0</v>
      </c>
      <c r="H37" s="233">
        <v>0</v>
      </c>
      <c r="I37" s="234">
        <f>E37*H37</f>
        <v>0</v>
      </c>
      <c r="J37" s="233">
        <v>0</v>
      </c>
      <c r="K37" s="234">
        <f>E37*J37</f>
        <v>0</v>
      </c>
      <c r="O37" s="226">
        <v>2</v>
      </c>
      <c r="AA37" s="199">
        <v>1</v>
      </c>
      <c r="AB37" s="199">
        <v>1</v>
      </c>
      <c r="AC37" s="199">
        <v>1</v>
      </c>
      <c r="AZ37" s="199">
        <v>1</v>
      </c>
      <c r="BA37" s="199">
        <f>IF(AZ37=1,G37,0)</f>
        <v>0</v>
      </c>
      <c r="BB37" s="199">
        <f>IF(AZ37=2,G37,0)</f>
        <v>0</v>
      </c>
      <c r="BC37" s="199">
        <f>IF(AZ37=3,G37,0)</f>
        <v>0</v>
      </c>
      <c r="BD37" s="199">
        <f>IF(AZ37=4,G37,0)</f>
        <v>0</v>
      </c>
      <c r="BE37" s="199">
        <f>IF(AZ37=5,G37,0)</f>
        <v>0</v>
      </c>
      <c r="CA37" s="226">
        <v>1</v>
      </c>
      <c r="CB37" s="226">
        <v>1</v>
      </c>
    </row>
    <row r="38" spans="1:80">
      <c r="A38" s="235"/>
      <c r="B38" s="239"/>
      <c r="C38" s="635" t="s">
        <v>1530</v>
      </c>
      <c r="D38" s="636"/>
      <c r="E38" s="240">
        <v>0</v>
      </c>
      <c r="F38" s="241"/>
      <c r="G38" s="242"/>
      <c r="H38" s="243"/>
      <c r="I38" s="237"/>
      <c r="J38" s="244"/>
      <c r="K38" s="237"/>
      <c r="M38" s="238" t="s">
        <v>1530</v>
      </c>
      <c r="O38" s="226"/>
    </row>
    <row r="39" spans="1:80">
      <c r="A39" s="235"/>
      <c r="B39" s="239"/>
      <c r="C39" s="635" t="s">
        <v>1531</v>
      </c>
      <c r="D39" s="636"/>
      <c r="E39" s="240">
        <v>59</v>
      </c>
      <c r="F39" s="241"/>
      <c r="G39" s="242"/>
      <c r="H39" s="243"/>
      <c r="I39" s="237"/>
      <c r="J39" s="244"/>
      <c r="K39" s="237"/>
      <c r="M39" s="238" t="s">
        <v>1531</v>
      </c>
      <c r="O39" s="226"/>
    </row>
    <row r="40" spans="1:80">
      <c r="A40" s="235"/>
      <c r="B40" s="239"/>
      <c r="C40" s="635" t="s">
        <v>1532</v>
      </c>
      <c r="D40" s="636"/>
      <c r="E40" s="240">
        <v>9.8000000000000007</v>
      </c>
      <c r="F40" s="241"/>
      <c r="G40" s="242"/>
      <c r="H40" s="243"/>
      <c r="I40" s="237"/>
      <c r="J40" s="244"/>
      <c r="K40" s="237"/>
      <c r="M40" s="238" t="s">
        <v>1532</v>
      </c>
      <c r="O40" s="226"/>
    </row>
    <row r="41" spans="1:80">
      <c r="A41" s="235"/>
      <c r="B41" s="239"/>
      <c r="C41" s="635" t="s">
        <v>1533</v>
      </c>
      <c r="D41" s="636"/>
      <c r="E41" s="240">
        <v>30.4</v>
      </c>
      <c r="F41" s="241"/>
      <c r="G41" s="242"/>
      <c r="H41" s="243"/>
      <c r="I41" s="237"/>
      <c r="J41" s="244"/>
      <c r="K41" s="237"/>
      <c r="M41" s="238" t="s">
        <v>1533</v>
      </c>
      <c r="O41" s="226"/>
    </row>
    <row r="42" spans="1:80">
      <c r="A42" s="235"/>
      <c r="B42" s="239"/>
      <c r="C42" s="635" t="s">
        <v>1534</v>
      </c>
      <c r="D42" s="636"/>
      <c r="E42" s="240">
        <v>12</v>
      </c>
      <c r="F42" s="241"/>
      <c r="G42" s="242"/>
      <c r="H42" s="243"/>
      <c r="I42" s="237"/>
      <c r="J42" s="244"/>
      <c r="K42" s="237"/>
      <c r="M42" s="238" t="s">
        <v>1534</v>
      </c>
      <c r="O42" s="226"/>
    </row>
    <row r="43" spans="1:80">
      <c r="A43" s="235"/>
      <c r="B43" s="239"/>
      <c r="C43" s="635" t="s">
        <v>1535</v>
      </c>
      <c r="D43" s="636"/>
      <c r="E43" s="240">
        <v>45.5</v>
      </c>
      <c r="F43" s="241"/>
      <c r="G43" s="242"/>
      <c r="H43" s="243"/>
      <c r="I43" s="237"/>
      <c r="J43" s="244"/>
      <c r="K43" s="237"/>
      <c r="M43" s="238" t="s">
        <v>1535</v>
      </c>
      <c r="O43" s="226"/>
    </row>
    <row r="44" spans="1:80">
      <c r="A44" s="235"/>
      <c r="B44" s="239"/>
      <c r="C44" s="635" t="s">
        <v>1536</v>
      </c>
      <c r="D44" s="636"/>
      <c r="E44" s="240">
        <v>9.1999999999999993</v>
      </c>
      <c r="F44" s="241"/>
      <c r="G44" s="242"/>
      <c r="H44" s="243"/>
      <c r="I44" s="237"/>
      <c r="J44" s="244"/>
      <c r="K44" s="237"/>
      <c r="M44" s="238" t="s">
        <v>1536</v>
      </c>
      <c r="O44" s="226"/>
    </row>
    <row r="45" spans="1:80">
      <c r="A45" s="227">
        <v>14</v>
      </c>
      <c r="B45" s="228" t="s">
        <v>1537</v>
      </c>
      <c r="C45" s="229" t="s">
        <v>1538</v>
      </c>
      <c r="D45" s="230" t="s">
        <v>1526</v>
      </c>
      <c r="E45" s="231">
        <v>82.95</v>
      </c>
      <c r="F45" s="231"/>
      <c r="G45" s="232">
        <f>E45*F45</f>
        <v>0</v>
      </c>
      <c r="H45" s="233">
        <v>0</v>
      </c>
      <c r="I45" s="234">
        <f>E45*H45</f>
        <v>0</v>
      </c>
      <c r="J45" s="233">
        <v>0</v>
      </c>
      <c r="K45" s="234">
        <f>E45*J45</f>
        <v>0</v>
      </c>
      <c r="O45" s="226">
        <v>2</v>
      </c>
      <c r="AA45" s="199">
        <v>1</v>
      </c>
      <c r="AB45" s="199">
        <v>1</v>
      </c>
      <c r="AC45" s="199">
        <v>1</v>
      </c>
      <c r="AZ45" s="199">
        <v>1</v>
      </c>
      <c r="BA45" s="199">
        <f>IF(AZ45=1,G45,0)</f>
        <v>0</v>
      </c>
      <c r="BB45" s="199">
        <f>IF(AZ45=2,G45,0)</f>
        <v>0</v>
      </c>
      <c r="BC45" s="199">
        <f>IF(AZ45=3,G45,0)</f>
        <v>0</v>
      </c>
      <c r="BD45" s="199">
        <f>IF(AZ45=4,G45,0)</f>
        <v>0</v>
      </c>
      <c r="BE45" s="199">
        <f>IF(AZ45=5,G45,0)</f>
        <v>0</v>
      </c>
      <c r="CA45" s="226">
        <v>1</v>
      </c>
      <c r="CB45" s="226">
        <v>1</v>
      </c>
    </row>
    <row r="46" spans="1:80">
      <c r="A46" s="235"/>
      <c r="B46" s="239"/>
      <c r="C46" s="635" t="s">
        <v>1539</v>
      </c>
      <c r="D46" s="636"/>
      <c r="E46" s="240">
        <v>82.95</v>
      </c>
      <c r="F46" s="241"/>
      <c r="G46" s="242"/>
      <c r="H46" s="243"/>
      <c r="I46" s="237"/>
      <c r="J46" s="244"/>
      <c r="K46" s="237"/>
      <c r="M46" s="238" t="s">
        <v>1539</v>
      </c>
      <c r="O46" s="226"/>
    </row>
    <row r="47" spans="1:80">
      <c r="A47" s="227">
        <v>15</v>
      </c>
      <c r="B47" s="228" t="s">
        <v>1540</v>
      </c>
      <c r="C47" s="229" t="s">
        <v>1541</v>
      </c>
      <c r="D47" s="230" t="s">
        <v>1496</v>
      </c>
      <c r="E47" s="231">
        <v>8</v>
      </c>
      <c r="F47" s="231"/>
      <c r="G47" s="232">
        <f>E47*F47</f>
        <v>0</v>
      </c>
      <c r="H47" s="233">
        <v>0</v>
      </c>
      <c r="I47" s="234">
        <f>E47*H47</f>
        <v>0</v>
      </c>
      <c r="J47" s="233">
        <v>0</v>
      </c>
      <c r="K47" s="234">
        <f>E47*J47</f>
        <v>0</v>
      </c>
      <c r="O47" s="226">
        <v>2</v>
      </c>
      <c r="AA47" s="199">
        <v>1</v>
      </c>
      <c r="AB47" s="199">
        <v>1</v>
      </c>
      <c r="AC47" s="199">
        <v>1</v>
      </c>
      <c r="AZ47" s="199">
        <v>1</v>
      </c>
      <c r="BA47" s="199">
        <f>IF(AZ47=1,G47,0)</f>
        <v>0</v>
      </c>
      <c r="BB47" s="199">
        <f>IF(AZ47=2,G47,0)</f>
        <v>0</v>
      </c>
      <c r="BC47" s="199">
        <f>IF(AZ47=3,G47,0)</f>
        <v>0</v>
      </c>
      <c r="BD47" s="199">
        <f>IF(AZ47=4,G47,0)</f>
        <v>0</v>
      </c>
      <c r="BE47" s="199">
        <f>IF(AZ47=5,G47,0)</f>
        <v>0</v>
      </c>
      <c r="CA47" s="226">
        <v>1</v>
      </c>
      <c r="CB47" s="226">
        <v>1</v>
      </c>
    </row>
    <row r="48" spans="1:80">
      <c r="A48" s="235"/>
      <c r="B48" s="239"/>
      <c r="C48" s="635" t="s">
        <v>1542</v>
      </c>
      <c r="D48" s="636"/>
      <c r="E48" s="240">
        <v>8</v>
      </c>
      <c r="F48" s="241"/>
      <c r="G48" s="242"/>
      <c r="H48" s="243"/>
      <c r="I48" s="237"/>
      <c r="J48" s="244"/>
      <c r="K48" s="237"/>
      <c r="M48" s="238">
        <v>8</v>
      </c>
      <c r="O48" s="226"/>
    </row>
    <row r="49" spans="1:80">
      <c r="A49" s="227">
        <v>16</v>
      </c>
      <c r="B49" s="228" t="s">
        <v>1543</v>
      </c>
      <c r="C49" s="229" t="s">
        <v>1544</v>
      </c>
      <c r="D49" s="230" t="s">
        <v>1496</v>
      </c>
      <c r="E49" s="231">
        <v>1</v>
      </c>
      <c r="F49" s="231"/>
      <c r="G49" s="232">
        <f>E49*F49</f>
        <v>0</v>
      </c>
      <c r="H49" s="233">
        <v>0</v>
      </c>
      <c r="I49" s="234">
        <f>E49*H49</f>
        <v>0</v>
      </c>
      <c r="J49" s="233">
        <v>0</v>
      </c>
      <c r="K49" s="234">
        <f>E49*J49</f>
        <v>0</v>
      </c>
      <c r="O49" s="226">
        <v>2</v>
      </c>
      <c r="AA49" s="199">
        <v>1</v>
      </c>
      <c r="AB49" s="199">
        <v>1</v>
      </c>
      <c r="AC49" s="199">
        <v>1</v>
      </c>
      <c r="AZ49" s="199">
        <v>1</v>
      </c>
      <c r="BA49" s="199">
        <f>IF(AZ49=1,G49,0)</f>
        <v>0</v>
      </c>
      <c r="BB49" s="199">
        <f>IF(AZ49=2,G49,0)</f>
        <v>0</v>
      </c>
      <c r="BC49" s="199">
        <f>IF(AZ49=3,G49,0)</f>
        <v>0</v>
      </c>
      <c r="BD49" s="199">
        <f>IF(AZ49=4,G49,0)</f>
        <v>0</v>
      </c>
      <c r="BE49" s="199">
        <f>IF(AZ49=5,G49,0)</f>
        <v>0</v>
      </c>
      <c r="CA49" s="226">
        <v>1</v>
      </c>
      <c r="CB49" s="226">
        <v>1</v>
      </c>
    </row>
    <row r="50" spans="1:80">
      <c r="A50" s="235"/>
      <c r="B50" s="239"/>
      <c r="C50" s="635" t="s">
        <v>1434</v>
      </c>
      <c r="D50" s="636"/>
      <c r="E50" s="240">
        <v>1</v>
      </c>
      <c r="F50" s="241"/>
      <c r="G50" s="242"/>
      <c r="H50" s="243"/>
      <c r="I50" s="237"/>
      <c r="J50" s="244"/>
      <c r="K50" s="237"/>
      <c r="M50" s="238">
        <v>1</v>
      </c>
      <c r="O50" s="226"/>
    </row>
    <row r="51" spans="1:80">
      <c r="A51" s="227">
        <v>17</v>
      </c>
      <c r="B51" s="228" t="s">
        <v>1545</v>
      </c>
      <c r="C51" s="229" t="s">
        <v>1546</v>
      </c>
      <c r="D51" s="230" t="s">
        <v>1496</v>
      </c>
      <c r="E51" s="231">
        <v>8</v>
      </c>
      <c r="F51" s="231"/>
      <c r="G51" s="232">
        <f>E51*F51</f>
        <v>0</v>
      </c>
      <c r="H51" s="233">
        <v>0</v>
      </c>
      <c r="I51" s="234">
        <f>E51*H51</f>
        <v>0</v>
      </c>
      <c r="J51" s="233">
        <v>0</v>
      </c>
      <c r="K51" s="234">
        <f>E51*J51</f>
        <v>0</v>
      </c>
      <c r="O51" s="226">
        <v>2</v>
      </c>
      <c r="AA51" s="199">
        <v>1</v>
      </c>
      <c r="AB51" s="199">
        <v>1</v>
      </c>
      <c r="AC51" s="199">
        <v>1</v>
      </c>
      <c r="AZ51" s="199">
        <v>1</v>
      </c>
      <c r="BA51" s="199">
        <f>IF(AZ51=1,G51,0)</f>
        <v>0</v>
      </c>
      <c r="BB51" s="199">
        <f>IF(AZ51=2,G51,0)</f>
        <v>0</v>
      </c>
      <c r="BC51" s="199">
        <f>IF(AZ51=3,G51,0)</f>
        <v>0</v>
      </c>
      <c r="BD51" s="199">
        <f>IF(AZ51=4,G51,0)</f>
        <v>0</v>
      </c>
      <c r="BE51" s="199">
        <f>IF(AZ51=5,G51,0)</f>
        <v>0</v>
      </c>
      <c r="CA51" s="226">
        <v>1</v>
      </c>
      <c r="CB51" s="226">
        <v>1</v>
      </c>
    </row>
    <row r="52" spans="1:80">
      <c r="A52" s="235"/>
      <c r="B52" s="239"/>
      <c r="C52" s="635" t="s">
        <v>1542</v>
      </c>
      <c r="D52" s="636"/>
      <c r="E52" s="240">
        <v>8</v>
      </c>
      <c r="F52" s="241"/>
      <c r="G52" s="242"/>
      <c r="H52" s="243"/>
      <c r="I52" s="237"/>
      <c r="J52" s="244"/>
      <c r="K52" s="237"/>
      <c r="M52" s="238">
        <v>8</v>
      </c>
      <c r="O52" s="226"/>
    </row>
    <row r="53" spans="1:80">
      <c r="A53" s="227">
        <v>18</v>
      </c>
      <c r="B53" s="228" t="s">
        <v>1547</v>
      </c>
      <c r="C53" s="229" t="s">
        <v>1548</v>
      </c>
      <c r="D53" s="230" t="s">
        <v>1496</v>
      </c>
      <c r="E53" s="231">
        <v>1</v>
      </c>
      <c r="F53" s="231"/>
      <c r="G53" s="232">
        <f>E53*F53</f>
        <v>0</v>
      </c>
      <c r="H53" s="233">
        <v>0</v>
      </c>
      <c r="I53" s="234">
        <f>E53*H53</f>
        <v>0</v>
      </c>
      <c r="J53" s="233">
        <v>0</v>
      </c>
      <c r="K53" s="234">
        <f>E53*J53</f>
        <v>0</v>
      </c>
      <c r="O53" s="226">
        <v>2</v>
      </c>
      <c r="AA53" s="199">
        <v>1</v>
      </c>
      <c r="AB53" s="199">
        <v>1</v>
      </c>
      <c r="AC53" s="199">
        <v>1</v>
      </c>
      <c r="AZ53" s="199">
        <v>1</v>
      </c>
      <c r="BA53" s="199">
        <f>IF(AZ53=1,G53,0)</f>
        <v>0</v>
      </c>
      <c r="BB53" s="199">
        <f>IF(AZ53=2,G53,0)</f>
        <v>0</v>
      </c>
      <c r="BC53" s="199">
        <f>IF(AZ53=3,G53,0)</f>
        <v>0</v>
      </c>
      <c r="BD53" s="199">
        <f>IF(AZ53=4,G53,0)</f>
        <v>0</v>
      </c>
      <c r="BE53" s="199">
        <f>IF(AZ53=5,G53,0)</f>
        <v>0</v>
      </c>
      <c r="CA53" s="226">
        <v>1</v>
      </c>
      <c r="CB53" s="226">
        <v>1</v>
      </c>
    </row>
    <row r="54" spans="1:80">
      <c r="A54" s="235"/>
      <c r="B54" s="239"/>
      <c r="C54" s="635" t="s">
        <v>1434</v>
      </c>
      <c r="D54" s="636"/>
      <c r="E54" s="240">
        <v>1</v>
      </c>
      <c r="F54" s="241"/>
      <c r="G54" s="242"/>
      <c r="H54" s="243"/>
      <c r="I54" s="237"/>
      <c r="J54" s="244"/>
      <c r="K54" s="237"/>
      <c r="M54" s="238">
        <v>1</v>
      </c>
      <c r="O54" s="226"/>
    </row>
    <row r="55" spans="1:80">
      <c r="A55" s="227">
        <v>19</v>
      </c>
      <c r="B55" s="228" t="s">
        <v>1549</v>
      </c>
      <c r="C55" s="229" t="s">
        <v>1550</v>
      </c>
      <c r="D55" s="230" t="s">
        <v>1492</v>
      </c>
      <c r="E55" s="231">
        <v>30</v>
      </c>
      <c r="F55" s="231"/>
      <c r="G55" s="232">
        <f>E55*F55</f>
        <v>0</v>
      </c>
      <c r="H55" s="233">
        <v>0</v>
      </c>
      <c r="I55" s="234">
        <f>E55*H55</f>
        <v>0</v>
      </c>
      <c r="J55" s="233">
        <v>0</v>
      </c>
      <c r="K55" s="234">
        <f>E55*J55</f>
        <v>0</v>
      </c>
      <c r="O55" s="226">
        <v>2</v>
      </c>
      <c r="AA55" s="199">
        <v>1</v>
      </c>
      <c r="AB55" s="199">
        <v>1</v>
      </c>
      <c r="AC55" s="199">
        <v>1</v>
      </c>
      <c r="AZ55" s="199">
        <v>1</v>
      </c>
      <c r="BA55" s="199">
        <f>IF(AZ55=1,G55,0)</f>
        <v>0</v>
      </c>
      <c r="BB55" s="199">
        <f>IF(AZ55=2,G55,0)</f>
        <v>0</v>
      </c>
      <c r="BC55" s="199">
        <f>IF(AZ55=3,G55,0)</f>
        <v>0</v>
      </c>
      <c r="BD55" s="199">
        <f>IF(AZ55=4,G55,0)</f>
        <v>0</v>
      </c>
      <c r="BE55" s="199">
        <f>IF(AZ55=5,G55,0)</f>
        <v>0</v>
      </c>
      <c r="CA55" s="226">
        <v>1</v>
      </c>
      <c r="CB55" s="226">
        <v>1</v>
      </c>
    </row>
    <row r="56" spans="1:80">
      <c r="A56" s="235"/>
      <c r="B56" s="239"/>
      <c r="C56" s="635" t="s">
        <v>1551</v>
      </c>
      <c r="D56" s="636"/>
      <c r="E56" s="240">
        <v>30</v>
      </c>
      <c r="F56" s="241"/>
      <c r="G56" s="242"/>
      <c r="H56" s="243"/>
      <c r="I56" s="237"/>
      <c r="J56" s="244"/>
      <c r="K56" s="237"/>
      <c r="M56" s="238">
        <v>30</v>
      </c>
      <c r="O56" s="226"/>
    </row>
    <row r="57" spans="1:80">
      <c r="A57" s="227">
        <v>20</v>
      </c>
      <c r="B57" s="228" t="s">
        <v>1552</v>
      </c>
      <c r="C57" s="229" t="s">
        <v>1553</v>
      </c>
      <c r="D57" s="230" t="s">
        <v>1496</v>
      </c>
      <c r="E57" s="231">
        <v>8</v>
      </c>
      <c r="F57" s="231"/>
      <c r="G57" s="232">
        <f>E57*F57</f>
        <v>0</v>
      </c>
      <c r="H57" s="233">
        <v>0</v>
      </c>
      <c r="I57" s="234">
        <f>E57*H57</f>
        <v>0</v>
      </c>
      <c r="J57" s="233">
        <v>0</v>
      </c>
      <c r="K57" s="234">
        <f>E57*J57</f>
        <v>0</v>
      </c>
      <c r="O57" s="226">
        <v>2</v>
      </c>
      <c r="AA57" s="199">
        <v>1</v>
      </c>
      <c r="AB57" s="199">
        <v>1</v>
      </c>
      <c r="AC57" s="199">
        <v>1</v>
      </c>
      <c r="AZ57" s="199">
        <v>1</v>
      </c>
      <c r="BA57" s="199">
        <f>IF(AZ57=1,G57,0)</f>
        <v>0</v>
      </c>
      <c r="BB57" s="199">
        <f>IF(AZ57=2,G57,0)</f>
        <v>0</v>
      </c>
      <c r="BC57" s="199">
        <f>IF(AZ57=3,G57,0)</f>
        <v>0</v>
      </c>
      <c r="BD57" s="199">
        <f>IF(AZ57=4,G57,0)</f>
        <v>0</v>
      </c>
      <c r="BE57" s="199">
        <f>IF(AZ57=5,G57,0)</f>
        <v>0</v>
      </c>
      <c r="CA57" s="226">
        <v>1</v>
      </c>
      <c r="CB57" s="226">
        <v>1</v>
      </c>
    </row>
    <row r="58" spans="1:80">
      <c r="A58" s="235"/>
      <c r="B58" s="239"/>
      <c r="C58" s="635" t="s">
        <v>1542</v>
      </c>
      <c r="D58" s="636"/>
      <c r="E58" s="240">
        <v>8</v>
      </c>
      <c r="F58" s="241"/>
      <c r="G58" s="242"/>
      <c r="H58" s="243"/>
      <c r="I58" s="237"/>
      <c r="J58" s="244"/>
      <c r="K58" s="237"/>
      <c r="M58" s="238">
        <v>8</v>
      </c>
      <c r="O58" s="226"/>
    </row>
    <row r="59" spans="1:80">
      <c r="A59" s="227">
        <v>21</v>
      </c>
      <c r="B59" s="228" t="s">
        <v>1554</v>
      </c>
      <c r="C59" s="229" t="s">
        <v>1555</v>
      </c>
      <c r="D59" s="230" t="s">
        <v>1496</v>
      </c>
      <c r="E59" s="231">
        <v>1</v>
      </c>
      <c r="F59" s="231"/>
      <c r="G59" s="232">
        <f>E59*F59</f>
        <v>0</v>
      </c>
      <c r="H59" s="233">
        <v>0</v>
      </c>
      <c r="I59" s="234">
        <f>E59*H59</f>
        <v>0</v>
      </c>
      <c r="J59" s="233">
        <v>0</v>
      </c>
      <c r="K59" s="234">
        <f>E59*J59</f>
        <v>0</v>
      </c>
      <c r="O59" s="226">
        <v>2</v>
      </c>
      <c r="AA59" s="199">
        <v>1</v>
      </c>
      <c r="AB59" s="199">
        <v>1</v>
      </c>
      <c r="AC59" s="199">
        <v>1</v>
      </c>
      <c r="AZ59" s="199">
        <v>1</v>
      </c>
      <c r="BA59" s="199">
        <f>IF(AZ59=1,G59,0)</f>
        <v>0</v>
      </c>
      <c r="BB59" s="199">
        <f>IF(AZ59=2,G59,0)</f>
        <v>0</v>
      </c>
      <c r="BC59" s="199">
        <f>IF(AZ59=3,G59,0)</f>
        <v>0</v>
      </c>
      <c r="BD59" s="199">
        <f>IF(AZ59=4,G59,0)</f>
        <v>0</v>
      </c>
      <c r="BE59" s="199">
        <f>IF(AZ59=5,G59,0)</f>
        <v>0</v>
      </c>
      <c r="CA59" s="226">
        <v>1</v>
      </c>
      <c r="CB59" s="226">
        <v>1</v>
      </c>
    </row>
    <row r="60" spans="1:80">
      <c r="A60" s="235"/>
      <c r="B60" s="239"/>
      <c r="C60" s="635" t="s">
        <v>1434</v>
      </c>
      <c r="D60" s="636"/>
      <c r="E60" s="240">
        <v>1</v>
      </c>
      <c r="F60" s="241"/>
      <c r="G60" s="242"/>
      <c r="H60" s="243"/>
      <c r="I60" s="237"/>
      <c r="J60" s="244"/>
      <c r="K60" s="237"/>
      <c r="M60" s="238">
        <v>1</v>
      </c>
      <c r="O60" s="226"/>
    </row>
    <row r="61" spans="1:80">
      <c r="A61" s="227">
        <v>22</v>
      </c>
      <c r="B61" s="228" t="s">
        <v>1556</v>
      </c>
      <c r="C61" s="229" t="s">
        <v>1557</v>
      </c>
      <c r="D61" s="230" t="s">
        <v>1496</v>
      </c>
      <c r="E61" s="231">
        <v>8</v>
      </c>
      <c r="F61" s="231"/>
      <c r="G61" s="232">
        <f>E61*F61</f>
        <v>0</v>
      </c>
      <c r="H61" s="233">
        <v>0</v>
      </c>
      <c r="I61" s="234">
        <f>E61*H61</f>
        <v>0</v>
      </c>
      <c r="J61" s="233">
        <v>0</v>
      </c>
      <c r="K61" s="234">
        <f>E61*J61</f>
        <v>0</v>
      </c>
      <c r="O61" s="226">
        <v>2</v>
      </c>
      <c r="AA61" s="199">
        <v>1</v>
      </c>
      <c r="AB61" s="199">
        <v>1</v>
      </c>
      <c r="AC61" s="199">
        <v>1</v>
      </c>
      <c r="AZ61" s="199">
        <v>1</v>
      </c>
      <c r="BA61" s="199">
        <f>IF(AZ61=1,G61,0)</f>
        <v>0</v>
      </c>
      <c r="BB61" s="199">
        <f>IF(AZ61=2,G61,0)</f>
        <v>0</v>
      </c>
      <c r="BC61" s="199">
        <f>IF(AZ61=3,G61,0)</f>
        <v>0</v>
      </c>
      <c r="BD61" s="199">
        <f>IF(AZ61=4,G61,0)</f>
        <v>0</v>
      </c>
      <c r="BE61" s="199">
        <f>IF(AZ61=5,G61,0)</f>
        <v>0</v>
      </c>
      <c r="CA61" s="226">
        <v>1</v>
      </c>
      <c r="CB61" s="226">
        <v>1</v>
      </c>
    </row>
    <row r="62" spans="1:80">
      <c r="A62" s="235"/>
      <c r="B62" s="239"/>
      <c r="C62" s="635" t="s">
        <v>1542</v>
      </c>
      <c r="D62" s="636"/>
      <c r="E62" s="240">
        <v>8</v>
      </c>
      <c r="F62" s="241"/>
      <c r="G62" s="242"/>
      <c r="H62" s="243"/>
      <c r="I62" s="237"/>
      <c r="J62" s="244"/>
      <c r="K62" s="237"/>
      <c r="M62" s="238">
        <v>8</v>
      </c>
      <c r="O62" s="226"/>
    </row>
    <row r="63" spans="1:80">
      <c r="A63" s="227">
        <v>23</v>
      </c>
      <c r="B63" s="228" t="s">
        <v>1558</v>
      </c>
      <c r="C63" s="229" t="s">
        <v>1559</v>
      </c>
      <c r="D63" s="230" t="s">
        <v>1496</v>
      </c>
      <c r="E63" s="231">
        <v>1</v>
      </c>
      <c r="F63" s="231"/>
      <c r="G63" s="232">
        <f>E63*F63</f>
        <v>0</v>
      </c>
      <c r="H63" s="233">
        <v>0</v>
      </c>
      <c r="I63" s="234">
        <f>E63*H63</f>
        <v>0</v>
      </c>
      <c r="J63" s="233">
        <v>0</v>
      </c>
      <c r="K63" s="234">
        <f>E63*J63</f>
        <v>0</v>
      </c>
      <c r="O63" s="226">
        <v>2</v>
      </c>
      <c r="AA63" s="199">
        <v>1</v>
      </c>
      <c r="AB63" s="199">
        <v>1</v>
      </c>
      <c r="AC63" s="199">
        <v>1</v>
      </c>
      <c r="AZ63" s="199">
        <v>1</v>
      </c>
      <c r="BA63" s="199">
        <f>IF(AZ63=1,G63,0)</f>
        <v>0</v>
      </c>
      <c r="BB63" s="199">
        <f>IF(AZ63=2,G63,0)</f>
        <v>0</v>
      </c>
      <c r="BC63" s="199">
        <f>IF(AZ63=3,G63,0)</f>
        <v>0</v>
      </c>
      <c r="BD63" s="199">
        <f>IF(AZ63=4,G63,0)</f>
        <v>0</v>
      </c>
      <c r="BE63" s="199">
        <f>IF(AZ63=5,G63,0)</f>
        <v>0</v>
      </c>
      <c r="CA63" s="226">
        <v>1</v>
      </c>
      <c r="CB63" s="226">
        <v>1</v>
      </c>
    </row>
    <row r="64" spans="1:80">
      <c r="A64" s="235"/>
      <c r="B64" s="239"/>
      <c r="C64" s="635" t="s">
        <v>1434</v>
      </c>
      <c r="D64" s="636"/>
      <c r="E64" s="240">
        <v>1</v>
      </c>
      <c r="F64" s="241"/>
      <c r="G64" s="242"/>
      <c r="H64" s="243"/>
      <c r="I64" s="237"/>
      <c r="J64" s="244"/>
      <c r="K64" s="237"/>
      <c r="M64" s="238">
        <v>1</v>
      </c>
      <c r="O64" s="226"/>
    </row>
    <row r="65" spans="1:80">
      <c r="A65" s="227">
        <v>24</v>
      </c>
      <c r="B65" s="228" t="s">
        <v>1560</v>
      </c>
      <c r="C65" s="229" t="s">
        <v>1561</v>
      </c>
      <c r="D65" s="230" t="s">
        <v>1496</v>
      </c>
      <c r="E65" s="231">
        <v>8</v>
      </c>
      <c r="F65" s="231"/>
      <c r="G65" s="232">
        <f>E65*F65</f>
        <v>0</v>
      </c>
      <c r="H65" s="233">
        <v>0</v>
      </c>
      <c r="I65" s="234">
        <f>E65*H65</f>
        <v>0</v>
      </c>
      <c r="J65" s="233">
        <v>0</v>
      </c>
      <c r="K65" s="234">
        <f>E65*J65</f>
        <v>0</v>
      </c>
      <c r="O65" s="226">
        <v>2</v>
      </c>
      <c r="AA65" s="199">
        <v>1</v>
      </c>
      <c r="AB65" s="199">
        <v>1</v>
      </c>
      <c r="AC65" s="199">
        <v>1</v>
      </c>
      <c r="AZ65" s="199">
        <v>1</v>
      </c>
      <c r="BA65" s="199">
        <f>IF(AZ65=1,G65,0)</f>
        <v>0</v>
      </c>
      <c r="BB65" s="199">
        <f>IF(AZ65=2,G65,0)</f>
        <v>0</v>
      </c>
      <c r="BC65" s="199">
        <f>IF(AZ65=3,G65,0)</f>
        <v>0</v>
      </c>
      <c r="BD65" s="199">
        <f>IF(AZ65=4,G65,0)</f>
        <v>0</v>
      </c>
      <c r="BE65" s="199">
        <f>IF(AZ65=5,G65,0)</f>
        <v>0</v>
      </c>
      <c r="CA65" s="226">
        <v>1</v>
      </c>
      <c r="CB65" s="226">
        <v>1</v>
      </c>
    </row>
    <row r="66" spans="1:80">
      <c r="A66" s="235"/>
      <c r="B66" s="239"/>
      <c r="C66" s="635" t="s">
        <v>1542</v>
      </c>
      <c r="D66" s="636"/>
      <c r="E66" s="240">
        <v>8</v>
      </c>
      <c r="F66" s="241"/>
      <c r="G66" s="242"/>
      <c r="H66" s="243"/>
      <c r="I66" s="237"/>
      <c r="J66" s="244"/>
      <c r="K66" s="237"/>
      <c r="M66" s="238">
        <v>8</v>
      </c>
      <c r="O66" s="226"/>
    </row>
    <row r="67" spans="1:80">
      <c r="A67" s="227">
        <v>25</v>
      </c>
      <c r="B67" s="228" t="s">
        <v>1562</v>
      </c>
      <c r="C67" s="229" t="s">
        <v>1563</v>
      </c>
      <c r="D67" s="230" t="s">
        <v>1496</v>
      </c>
      <c r="E67" s="231">
        <v>1</v>
      </c>
      <c r="F67" s="231"/>
      <c r="G67" s="232">
        <f>E67*F67</f>
        <v>0</v>
      </c>
      <c r="H67" s="233">
        <v>0</v>
      </c>
      <c r="I67" s="234">
        <f>E67*H67</f>
        <v>0</v>
      </c>
      <c r="J67" s="233">
        <v>0</v>
      </c>
      <c r="K67" s="234">
        <f>E67*J67</f>
        <v>0</v>
      </c>
      <c r="O67" s="226">
        <v>2</v>
      </c>
      <c r="AA67" s="199">
        <v>1</v>
      </c>
      <c r="AB67" s="199">
        <v>1</v>
      </c>
      <c r="AC67" s="199">
        <v>1</v>
      </c>
      <c r="AZ67" s="199">
        <v>1</v>
      </c>
      <c r="BA67" s="199">
        <f>IF(AZ67=1,G67,0)</f>
        <v>0</v>
      </c>
      <c r="BB67" s="199">
        <f>IF(AZ67=2,G67,0)</f>
        <v>0</v>
      </c>
      <c r="BC67" s="199">
        <f>IF(AZ67=3,G67,0)</f>
        <v>0</v>
      </c>
      <c r="BD67" s="199">
        <f>IF(AZ67=4,G67,0)</f>
        <v>0</v>
      </c>
      <c r="BE67" s="199">
        <f>IF(AZ67=5,G67,0)</f>
        <v>0</v>
      </c>
      <c r="CA67" s="226">
        <v>1</v>
      </c>
      <c r="CB67" s="226">
        <v>1</v>
      </c>
    </row>
    <row r="68" spans="1:80">
      <c r="A68" s="235"/>
      <c r="B68" s="239"/>
      <c r="C68" s="635" t="s">
        <v>1434</v>
      </c>
      <c r="D68" s="636"/>
      <c r="E68" s="240">
        <v>1</v>
      </c>
      <c r="F68" s="241"/>
      <c r="G68" s="242"/>
      <c r="H68" s="243"/>
      <c r="I68" s="237"/>
      <c r="J68" s="244"/>
      <c r="K68" s="237"/>
      <c r="M68" s="238">
        <v>1</v>
      </c>
      <c r="O68" s="226"/>
    </row>
    <row r="69" spans="1:80">
      <c r="A69" s="227">
        <v>26</v>
      </c>
      <c r="B69" s="228" t="s">
        <v>1564</v>
      </c>
      <c r="C69" s="229" t="s">
        <v>1565</v>
      </c>
      <c r="D69" s="230" t="s">
        <v>1526</v>
      </c>
      <c r="E69" s="231">
        <v>59</v>
      </c>
      <c r="F69" s="231"/>
      <c r="G69" s="232">
        <f>E69*F69</f>
        <v>0</v>
      </c>
      <c r="H69" s="233">
        <v>0</v>
      </c>
      <c r="I69" s="234">
        <f>E69*H69</f>
        <v>0</v>
      </c>
      <c r="J69" s="233">
        <v>0</v>
      </c>
      <c r="K69" s="234">
        <f>E69*J69</f>
        <v>0</v>
      </c>
      <c r="O69" s="226">
        <v>2</v>
      </c>
      <c r="AA69" s="199">
        <v>1</v>
      </c>
      <c r="AB69" s="199">
        <v>1</v>
      </c>
      <c r="AC69" s="199">
        <v>1</v>
      </c>
      <c r="AZ69" s="199">
        <v>1</v>
      </c>
      <c r="BA69" s="199">
        <f>IF(AZ69=1,G69,0)</f>
        <v>0</v>
      </c>
      <c r="BB69" s="199">
        <f>IF(AZ69=2,G69,0)</f>
        <v>0</v>
      </c>
      <c r="BC69" s="199">
        <f>IF(AZ69=3,G69,0)</f>
        <v>0</v>
      </c>
      <c r="BD69" s="199">
        <f>IF(AZ69=4,G69,0)</f>
        <v>0</v>
      </c>
      <c r="BE69" s="199">
        <f>IF(AZ69=5,G69,0)</f>
        <v>0</v>
      </c>
      <c r="CA69" s="226">
        <v>1</v>
      </c>
      <c r="CB69" s="226">
        <v>1</v>
      </c>
    </row>
    <row r="70" spans="1:80">
      <c r="A70" s="235"/>
      <c r="B70" s="239"/>
      <c r="C70" s="635" t="s">
        <v>1566</v>
      </c>
      <c r="D70" s="636"/>
      <c r="E70" s="240">
        <v>59</v>
      </c>
      <c r="F70" s="241"/>
      <c r="G70" s="242"/>
      <c r="H70" s="243"/>
      <c r="I70" s="237"/>
      <c r="J70" s="244"/>
      <c r="K70" s="237"/>
      <c r="M70" s="238">
        <v>59</v>
      </c>
      <c r="O70" s="226"/>
    </row>
    <row r="71" spans="1:80">
      <c r="A71" s="227">
        <v>27</v>
      </c>
      <c r="B71" s="228" t="s">
        <v>1567</v>
      </c>
      <c r="C71" s="229" t="s">
        <v>1568</v>
      </c>
      <c r="D71" s="230" t="s">
        <v>1526</v>
      </c>
      <c r="E71" s="231">
        <v>295</v>
      </c>
      <c r="F71" s="231"/>
      <c r="G71" s="232">
        <f>E71*F71</f>
        <v>0</v>
      </c>
      <c r="H71" s="233">
        <v>0</v>
      </c>
      <c r="I71" s="234">
        <f>E71*H71</f>
        <v>0</v>
      </c>
      <c r="J71" s="233">
        <v>0</v>
      </c>
      <c r="K71" s="234">
        <f>E71*J71</f>
        <v>0</v>
      </c>
      <c r="O71" s="226">
        <v>2</v>
      </c>
      <c r="AA71" s="199">
        <v>1</v>
      </c>
      <c r="AB71" s="199">
        <v>1</v>
      </c>
      <c r="AC71" s="199">
        <v>1</v>
      </c>
      <c r="AZ71" s="199">
        <v>1</v>
      </c>
      <c r="BA71" s="199">
        <f>IF(AZ71=1,G71,0)</f>
        <v>0</v>
      </c>
      <c r="BB71" s="199">
        <f>IF(AZ71=2,G71,0)</f>
        <v>0</v>
      </c>
      <c r="BC71" s="199">
        <f>IF(AZ71=3,G71,0)</f>
        <v>0</v>
      </c>
      <c r="BD71" s="199">
        <f>IF(AZ71=4,G71,0)</f>
        <v>0</v>
      </c>
      <c r="BE71" s="199">
        <f>IF(AZ71=5,G71,0)</f>
        <v>0</v>
      </c>
      <c r="CA71" s="226">
        <v>1</v>
      </c>
      <c r="CB71" s="226">
        <v>1</v>
      </c>
    </row>
    <row r="72" spans="1:80">
      <c r="A72" s="235"/>
      <c r="B72" s="239"/>
      <c r="C72" s="635" t="s">
        <v>1569</v>
      </c>
      <c r="D72" s="636"/>
      <c r="E72" s="240">
        <v>295</v>
      </c>
      <c r="F72" s="241"/>
      <c r="G72" s="242"/>
      <c r="H72" s="243"/>
      <c r="I72" s="237"/>
      <c r="J72" s="244"/>
      <c r="K72" s="237"/>
      <c r="M72" s="238" t="s">
        <v>1569</v>
      </c>
      <c r="O72" s="226"/>
    </row>
    <row r="73" spans="1:80">
      <c r="A73" s="227">
        <v>28</v>
      </c>
      <c r="B73" s="228" t="s">
        <v>1570</v>
      </c>
      <c r="C73" s="229" t="s">
        <v>1571</v>
      </c>
      <c r="D73" s="230" t="s">
        <v>1526</v>
      </c>
      <c r="E73" s="231">
        <v>59</v>
      </c>
      <c r="F73" s="231"/>
      <c r="G73" s="232">
        <f>E73*F73</f>
        <v>0</v>
      </c>
      <c r="H73" s="233">
        <v>0</v>
      </c>
      <c r="I73" s="234">
        <f>E73*H73</f>
        <v>0</v>
      </c>
      <c r="J73" s="233">
        <v>0</v>
      </c>
      <c r="K73" s="234">
        <f>E73*J73</f>
        <v>0</v>
      </c>
      <c r="O73" s="226">
        <v>2</v>
      </c>
      <c r="AA73" s="199">
        <v>1</v>
      </c>
      <c r="AB73" s="199">
        <v>1</v>
      </c>
      <c r="AC73" s="199">
        <v>1</v>
      </c>
      <c r="AZ73" s="199">
        <v>1</v>
      </c>
      <c r="BA73" s="199">
        <f>IF(AZ73=1,G73,0)</f>
        <v>0</v>
      </c>
      <c r="BB73" s="199">
        <f>IF(AZ73=2,G73,0)</f>
        <v>0</v>
      </c>
      <c r="BC73" s="199">
        <f>IF(AZ73=3,G73,0)</f>
        <v>0</v>
      </c>
      <c r="BD73" s="199">
        <f>IF(AZ73=4,G73,0)</f>
        <v>0</v>
      </c>
      <c r="BE73" s="199">
        <f>IF(AZ73=5,G73,0)</f>
        <v>0</v>
      </c>
      <c r="CA73" s="226">
        <v>1</v>
      </c>
      <c r="CB73" s="226">
        <v>1</v>
      </c>
    </row>
    <row r="74" spans="1:80">
      <c r="A74" s="235"/>
      <c r="B74" s="239"/>
      <c r="C74" s="635" t="s">
        <v>1566</v>
      </c>
      <c r="D74" s="636"/>
      <c r="E74" s="240">
        <v>59</v>
      </c>
      <c r="F74" s="241"/>
      <c r="G74" s="242"/>
      <c r="H74" s="243"/>
      <c r="I74" s="237"/>
      <c r="J74" s="244"/>
      <c r="K74" s="237"/>
      <c r="M74" s="238">
        <v>59</v>
      </c>
      <c r="O74" s="226"/>
    </row>
    <row r="75" spans="1:80">
      <c r="A75" s="227">
        <v>29</v>
      </c>
      <c r="B75" s="228" t="s">
        <v>1572</v>
      </c>
      <c r="C75" s="229" t="s">
        <v>1573</v>
      </c>
      <c r="D75" s="230" t="s">
        <v>1492</v>
      </c>
      <c r="E75" s="231">
        <v>522</v>
      </c>
      <c r="F75" s="231"/>
      <c r="G75" s="232">
        <f>E75*F75</f>
        <v>0</v>
      </c>
      <c r="H75" s="233">
        <v>0</v>
      </c>
      <c r="I75" s="234">
        <f>E75*H75</f>
        <v>0</v>
      </c>
      <c r="J75" s="233">
        <v>0</v>
      </c>
      <c r="K75" s="234">
        <f>E75*J75</f>
        <v>0</v>
      </c>
      <c r="O75" s="226">
        <v>2</v>
      </c>
      <c r="AA75" s="199">
        <v>1</v>
      </c>
      <c r="AB75" s="199">
        <v>1</v>
      </c>
      <c r="AC75" s="199">
        <v>1</v>
      </c>
      <c r="AZ75" s="199">
        <v>1</v>
      </c>
      <c r="BA75" s="199">
        <f>IF(AZ75=1,G75,0)</f>
        <v>0</v>
      </c>
      <c r="BB75" s="199">
        <f>IF(AZ75=2,G75,0)</f>
        <v>0</v>
      </c>
      <c r="BC75" s="199">
        <f>IF(AZ75=3,G75,0)</f>
        <v>0</v>
      </c>
      <c r="BD75" s="199">
        <f>IF(AZ75=4,G75,0)</f>
        <v>0</v>
      </c>
      <c r="BE75" s="199">
        <f>IF(AZ75=5,G75,0)</f>
        <v>0</v>
      </c>
      <c r="CA75" s="226">
        <v>1</v>
      </c>
      <c r="CB75" s="226">
        <v>1</v>
      </c>
    </row>
    <row r="76" spans="1:80">
      <c r="A76" s="235"/>
      <c r="B76" s="236"/>
      <c r="C76" s="627"/>
      <c r="D76" s="628"/>
      <c r="E76" s="628"/>
      <c r="F76" s="628"/>
      <c r="G76" s="629"/>
      <c r="I76" s="237"/>
      <c r="K76" s="237"/>
      <c r="L76" s="238"/>
      <c r="O76" s="226">
        <v>3</v>
      </c>
    </row>
    <row r="77" spans="1:80">
      <c r="A77" s="235"/>
      <c r="B77" s="239"/>
      <c r="C77" s="635" t="s">
        <v>1510</v>
      </c>
      <c r="D77" s="636"/>
      <c r="E77" s="240">
        <v>98</v>
      </c>
      <c r="F77" s="241"/>
      <c r="G77" s="242"/>
      <c r="H77" s="243"/>
      <c r="I77" s="237"/>
      <c r="J77" s="244"/>
      <c r="K77" s="237"/>
      <c r="M77" s="238" t="s">
        <v>1510</v>
      </c>
      <c r="O77" s="226"/>
    </row>
    <row r="78" spans="1:80">
      <c r="A78" s="235"/>
      <c r="B78" s="239"/>
      <c r="C78" s="635" t="s">
        <v>1511</v>
      </c>
      <c r="D78" s="636"/>
      <c r="E78" s="240">
        <v>304</v>
      </c>
      <c r="F78" s="241"/>
      <c r="G78" s="242"/>
      <c r="H78" s="243"/>
      <c r="I78" s="237"/>
      <c r="J78" s="244"/>
      <c r="K78" s="237"/>
      <c r="M78" s="238" t="s">
        <v>1511</v>
      </c>
      <c r="O78" s="226"/>
    </row>
    <row r="79" spans="1:80">
      <c r="A79" s="235"/>
      <c r="B79" s="239"/>
      <c r="C79" s="635" t="s">
        <v>1507</v>
      </c>
      <c r="D79" s="636"/>
      <c r="E79" s="240">
        <v>120</v>
      </c>
      <c r="F79" s="241"/>
      <c r="G79" s="242"/>
      <c r="H79" s="243"/>
      <c r="I79" s="237"/>
      <c r="J79" s="244"/>
      <c r="K79" s="237"/>
      <c r="M79" s="238" t="s">
        <v>1507</v>
      </c>
      <c r="O79" s="226"/>
    </row>
    <row r="80" spans="1:80">
      <c r="A80" s="227">
        <v>30</v>
      </c>
      <c r="B80" s="228" t="s">
        <v>1574</v>
      </c>
      <c r="C80" s="229" t="s">
        <v>1575</v>
      </c>
      <c r="D80" s="230" t="s">
        <v>1576</v>
      </c>
      <c r="E80" s="231">
        <v>12</v>
      </c>
      <c r="F80" s="231"/>
      <c r="G80" s="232">
        <f>E80*F80</f>
        <v>0</v>
      </c>
      <c r="H80" s="233">
        <v>0</v>
      </c>
      <c r="I80" s="234">
        <f>E80*H80</f>
        <v>0</v>
      </c>
      <c r="J80" s="233">
        <v>0</v>
      </c>
      <c r="K80" s="234">
        <f>E80*J80</f>
        <v>0</v>
      </c>
      <c r="O80" s="226">
        <v>2</v>
      </c>
      <c r="AA80" s="199">
        <v>1</v>
      </c>
      <c r="AB80" s="199">
        <v>1</v>
      </c>
      <c r="AC80" s="199">
        <v>1</v>
      </c>
      <c r="AZ80" s="199">
        <v>1</v>
      </c>
      <c r="BA80" s="199">
        <f>IF(AZ80=1,G80,0)</f>
        <v>0</v>
      </c>
      <c r="BB80" s="199">
        <f>IF(AZ80=2,G80,0)</f>
        <v>0</v>
      </c>
      <c r="BC80" s="199">
        <f>IF(AZ80=3,G80,0)</f>
        <v>0</v>
      </c>
      <c r="BD80" s="199">
        <f>IF(AZ80=4,G80,0)</f>
        <v>0</v>
      </c>
      <c r="BE80" s="199">
        <f>IF(AZ80=5,G80,0)</f>
        <v>0</v>
      </c>
      <c r="CA80" s="226">
        <v>1</v>
      </c>
      <c r="CB80" s="226">
        <v>1</v>
      </c>
    </row>
    <row r="81" spans="1:80">
      <c r="A81" s="235"/>
      <c r="B81" s="239"/>
      <c r="C81" s="635" t="s">
        <v>1577</v>
      </c>
      <c r="D81" s="636"/>
      <c r="E81" s="240">
        <v>12</v>
      </c>
      <c r="F81" s="241"/>
      <c r="G81" s="242"/>
      <c r="H81" s="243"/>
      <c r="I81" s="237"/>
      <c r="J81" s="244"/>
      <c r="K81" s="237"/>
      <c r="M81" s="238">
        <v>12</v>
      </c>
      <c r="O81" s="226"/>
    </row>
    <row r="82" spans="1:80">
      <c r="A82" s="227">
        <v>31</v>
      </c>
      <c r="B82" s="228" t="s">
        <v>1578</v>
      </c>
      <c r="C82" s="229" t="s">
        <v>1579</v>
      </c>
      <c r="D82" s="230" t="s">
        <v>1526</v>
      </c>
      <c r="E82" s="231">
        <v>59</v>
      </c>
      <c r="F82" s="231"/>
      <c r="G82" s="232">
        <f>E82*F82</f>
        <v>0</v>
      </c>
      <c r="H82" s="233">
        <v>0</v>
      </c>
      <c r="I82" s="234">
        <f>E82*H82</f>
        <v>0</v>
      </c>
      <c r="J82" s="233">
        <v>0</v>
      </c>
      <c r="K82" s="234">
        <f>E82*J82</f>
        <v>0</v>
      </c>
      <c r="O82" s="226">
        <v>2</v>
      </c>
      <c r="AA82" s="199">
        <v>1</v>
      </c>
      <c r="AB82" s="199">
        <v>1</v>
      </c>
      <c r="AC82" s="199">
        <v>1</v>
      </c>
      <c r="AZ82" s="199">
        <v>1</v>
      </c>
      <c r="BA82" s="199">
        <f>IF(AZ82=1,G82,0)</f>
        <v>0</v>
      </c>
      <c r="BB82" s="199">
        <f>IF(AZ82=2,G82,0)</f>
        <v>0</v>
      </c>
      <c r="BC82" s="199">
        <f>IF(AZ82=3,G82,0)</f>
        <v>0</v>
      </c>
      <c r="BD82" s="199">
        <f>IF(AZ82=4,G82,0)</f>
        <v>0</v>
      </c>
      <c r="BE82" s="199">
        <f>IF(AZ82=5,G82,0)</f>
        <v>0</v>
      </c>
      <c r="CA82" s="226">
        <v>1</v>
      </c>
      <c r="CB82" s="226">
        <v>1</v>
      </c>
    </row>
    <row r="83" spans="1:80">
      <c r="A83" s="235"/>
      <c r="B83" s="239"/>
      <c r="C83" s="635" t="s">
        <v>1566</v>
      </c>
      <c r="D83" s="636"/>
      <c r="E83" s="240">
        <v>59</v>
      </c>
      <c r="F83" s="241"/>
      <c r="G83" s="242"/>
      <c r="H83" s="243"/>
      <c r="I83" s="237"/>
      <c r="J83" s="244"/>
      <c r="K83" s="237"/>
      <c r="M83" s="238">
        <v>59</v>
      </c>
      <c r="O83" s="226"/>
    </row>
    <row r="84" spans="1:80">
      <c r="A84" s="245"/>
      <c r="B84" s="246" t="s">
        <v>1436</v>
      </c>
      <c r="C84" s="247" t="s">
        <v>1489</v>
      </c>
      <c r="D84" s="248"/>
      <c r="E84" s="249"/>
      <c r="F84" s="250"/>
      <c r="G84" s="251">
        <f>SUM(G7:G83)</f>
        <v>0</v>
      </c>
      <c r="H84" s="252"/>
      <c r="I84" s="253">
        <f>SUM(I7:I83)</f>
        <v>5.0000000000000001E-4</v>
      </c>
      <c r="J84" s="252"/>
      <c r="K84" s="253">
        <f>SUM(K7:K83)</f>
        <v>-850.41750000000002</v>
      </c>
      <c r="O84" s="226">
        <v>4</v>
      </c>
      <c r="BA84" s="254">
        <f>SUM(BA7:BA83)</f>
        <v>0</v>
      </c>
      <c r="BB84" s="254">
        <f>SUM(BB7:BB83)</f>
        <v>0</v>
      </c>
      <c r="BC84" s="254">
        <f>SUM(BC7:BC83)</f>
        <v>0</v>
      </c>
      <c r="BD84" s="254">
        <f>SUM(BD7:BD83)</f>
        <v>0</v>
      </c>
      <c r="BE84" s="254">
        <f>SUM(BE7:BE83)</f>
        <v>0</v>
      </c>
    </row>
    <row r="85" spans="1:80">
      <c r="A85" s="216" t="s">
        <v>1433</v>
      </c>
      <c r="B85" s="217" t="s">
        <v>1580</v>
      </c>
      <c r="C85" s="218" t="s">
        <v>1581</v>
      </c>
      <c r="D85" s="219"/>
      <c r="E85" s="220"/>
      <c r="F85" s="220"/>
      <c r="G85" s="221"/>
      <c r="H85" s="222"/>
      <c r="I85" s="223"/>
      <c r="J85" s="224"/>
      <c r="K85" s="225"/>
      <c r="O85" s="226">
        <v>1</v>
      </c>
    </row>
    <row r="86" spans="1:80">
      <c r="A86" s="227">
        <v>32</v>
      </c>
      <c r="B86" s="228" t="s">
        <v>1583</v>
      </c>
      <c r="C86" s="229" t="s">
        <v>12</v>
      </c>
      <c r="D86" s="230" t="s">
        <v>1496</v>
      </c>
      <c r="E86" s="231">
        <v>8</v>
      </c>
      <c r="F86" s="231"/>
      <c r="G86" s="232">
        <f>E86*F86</f>
        <v>0</v>
      </c>
      <c r="H86" s="233">
        <v>6.6000000000000003E-2</v>
      </c>
      <c r="I86" s="234">
        <f>E86*H86</f>
        <v>0.52800000000000002</v>
      </c>
      <c r="J86" s="233">
        <v>0</v>
      </c>
      <c r="K86" s="234">
        <f>E86*J86</f>
        <v>0</v>
      </c>
      <c r="O86" s="226">
        <v>2</v>
      </c>
      <c r="AA86" s="199">
        <v>1</v>
      </c>
      <c r="AB86" s="199">
        <v>1</v>
      </c>
      <c r="AC86" s="199">
        <v>1</v>
      </c>
      <c r="AZ86" s="199">
        <v>1</v>
      </c>
      <c r="BA86" s="199">
        <f>IF(AZ86=1,G86,0)</f>
        <v>0</v>
      </c>
      <c r="BB86" s="199">
        <f>IF(AZ86=2,G86,0)</f>
        <v>0</v>
      </c>
      <c r="BC86" s="199">
        <f>IF(AZ86=3,G86,0)</f>
        <v>0</v>
      </c>
      <c r="BD86" s="199">
        <f>IF(AZ86=4,G86,0)</f>
        <v>0</v>
      </c>
      <c r="BE86" s="199">
        <f>IF(AZ86=5,G86,0)</f>
        <v>0</v>
      </c>
      <c r="CA86" s="226">
        <v>1</v>
      </c>
      <c r="CB86" s="226">
        <v>1</v>
      </c>
    </row>
    <row r="87" spans="1:80">
      <c r="A87" s="235"/>
      <c r="B87" s="239"/>
      <c r="C87" s="635" t="s">
        <v>13</v>
      </c>
      <c r="D87" s="636"/>
      <c r="E87" s="240">
        <v>8</v>
      </c>
      <c r="F87" s="241"/>
      <c r="G87" s="242"/>
      <c r="H87" s="243"/>
      <c r="I87" s="237"/>
      <c r="J87" s="244"/>
      <c r="K87" s="237"/>
      <c r="M87" s="238" t="s">
        <v>13</v>
      </c>
      <c r="O87" s="226"/>
    </row>
    <row r="88" spans="1:80">
      <c r="A88" s="227">
        <v>33</v>
      </c>
      <c r="B88" s="228" t="s">
        <v>14</v>
      </c>
      <c r="C88" s="229" t="s">
        <v>15</v>
      </c>
      <c r="D88" s="230" t="s">
        <v>1496</v>
      </c>
      <c r="E88" s="231">
        <v>2</v>
      </c>
      <c r="F88" s="231"/>
      <c r="G88" s="232">
        <f>E88*F88</f>
        <v>0</v>
      </c>
      <c r="H88" s="233">
        <v>0.127</v>
      </c>
      <c r="I88" s="234">
        <f>E88*H88</f>
        <v>0.254</v>
      </c>
      <c r="J88" s="233">
        <v>0</v>
      </c>
      <c r="K88" s="234">
        <f>E88*J88</f>
        <v>0</v>
      </c>
      <c r="O88" s="226">
        <v>2</v>
      </c>
      <c r="AA88" s="199">
        <v>1</v>
      </c>
      <c r="AB88" s="199">
        <v>1</v>
      </c>
      <c r="AC88" s="199">
        <v>1</v>
      </c>
      <c r="AZ88" s="199">
        <v>1</v>
      </c>
      <c r="BA88" s="199">
        <f>IF(AZ88=1,G88,0)</f>
        <v>0</v>
      </c>
      <c r="BB88" s="199">
        <f>IF(AZ88=2,G88,0)</f>
        <v>0</v>
      </c>
      <c r="BC88" s="199">
        <f>IF(AZ88=3,G88,0)</f>
        <v>0</v>
      </c>
      <c r="BD88" s="199">
        <f>IF(AZ88=4,G88,0)</f>
        <v>0</v>
      </c>
      <c r="BE88" s="199">
        <f>IF(AZ88=5,G88,0)</f>
        <v>0</v>
      </c>
      <c r="CA88" s="226">
        <v>1</v>
      </c>
      <c r="CB88" s="226">
        <v>1</v>
      </c>
    </row>
    <row r="89" spans="1:80">
      <c r="A89" s="235"/>
      <c r="B89" s="239"/>
      <c r="C89" s="635" t="s">
        <v>16</v>
      </c>
      <c r="D89" s="636"/>
      <c r="E89" s="240">
        <v>2</v>
      </c>
      <c r="F89" s="241"/>
      <c r="G89" s="242"/>
      <c r="H89" s="243"/>
      <c r="I89" s="237"/>
      <c r="J89" s="244"/>
      <c r="K89" s="237"/>
      <c r="M89" s="238" t="s">
        <v>16</v>
      </c>
      <c r="O89" s="226"/>
    </row>
    <row r="90" spans="1:80">
      <c r="A90" s="227">
        <v>34</v>
      </c>
      <c r="B90" s="228" t="s">
        <v>17</v>
      </c>
      <c r="C90" s="229" t="s">
        <v>18</v>
      </c>
      <c r="D90" s="230" t="s">
        <v>1496</v>
      </c>
      <c r="E90" s="231">
        <v>2400</v>
      </c>
      <c r="F90" s="231"/>
      <c r="G90" s="232">
        <f>E90*F90</f>
        <v>0</v>
      </c>
      <c r="H90" s="233">
        <v>0</v>
      </c>
      <c r="I90" s="234">
        <f>E90*H90</f>
        <v>0</v>
      </c>
      <c r="J90" s="233">
        <v>0</v>
      </c>
      <c r="K90" s="234">
        <f>E90*J90</f>
        <v>0</v>
      </c>
      <c r="O90" s="226">
        <v>2</v>
      </c>
      <c r="AA90" s="199">
        <v>1</v>
      </c>
      <c r="AB90" s="199">
        <v>1</v>
      </c>
      <c r="AC90" s="199">
        <v>1</v>
      </c>
      <c r="AZ90" s="199">
        <v>1</v>
      </c>
      <c r="BA90" s="199">
        <f>IF(AZ90=1,G90,0)</f>
        <v>0</v>
      </c>
      <c r="BB90" s="199">
        <f>IF(AZ90=2,G90,0)</f>
        <v>0</v>
      </c>
      <c r="BC90" s="199">
        <f>IF(AZ90=3,G90,0)</f>
        <v>0</v>
      </c>
      <c r="BD90" s="199">
        <f>IF(AZ90=4,G90,0)</f>
        <v>0</v>
      </c>
      <c r="BE90" s="199">
        <f>IF(AZ90=5,G90,0)</f>
        <v>0</v>
      </c>
      <c r="CA90" s="226">
        <v>1</v>
      </c>
      <c r="CB90" s="226">
        <v>1</v>
      </c>
    </row>
    <row r="91" spans="1:80">
      <c r="A91" s="235"/>
      <c r="B91" s="239"/>
      <c r="C91" s="635" t="s">
        <v>19</v>
      </c>
      <c r="D91" s="636"/>
      <c r="E91" s="240">
        <v>2400</v>
      </c>
      <c r="F91" s="241"/>
      <c r="G91" s="242"/>
      <c r="H91" s="243"/>
      <c r="I91" s="237"/>
      <c r="J91" s="244"/>
      <c r="K91" s="237"/>
      <c r="M91" s="238" t="s">
        <v>19</v>
      </c>
      <c r="O91" s="226"/>
    </row>
    <row r="92" spans="1:80">
      <c r="A92" s="227">
        <v>35</v>
      </c>
      <c r="B92" s="228" t="s">
        <v>20</v>
      </c>
      <c r="C92" s="229" t="s">
        <v>21</v>
      </c>
      <c r="D92" s="230" t="s">
        <v>1496</v>
      </c>
      <c r="E92" s="231">
        <v>600</v>
      </c>
      <c r="F92" s="231"/>
      <c r="G92" s="232">
        <f>E92*F92</f>
        <v>0</v>
      </c>
      <c r="H92" s="233">
        <v>0</v>
      </c>
      <c r="I92" s="234">
        <f>E92*H92</f>
        <v>0</v>
      </c>
      <c r="J92" s="233">
        <v>0</v>
      </c>
      <c r="K92" s="234">
        <f>E92*J92</f>
        <v>0</v>
      </c>
      <c r="O92" s="226">
        <v>2</v>
      </c>
      <c r="AA92" s="199">
        <v>1</v>
      </c>
      <c r="AB92" s="199">
        <v>1</v>
      </c>
      <c r="AC92" s="199">
        <v>1</v>
      </c>
      <c r="AZ92" s="199">
        <v>1</v>
      </c>
      <c r="BA92" s="199">
        <f>IF(AZ92=1,G92,0)</f>
        <v>0</v>
      </c>
      <c r="BB92" s="199">
        <f>IF(AZ92=2,G92,0)</f>
        <v>0</v>
      </c>
      <c r="BC92" s="199">
        <f>IF(AZ92=3,G92,0)</f>
        <v>0</v>
      </c>
      <c r="BD92" s="199">
        <f>IF(AZ92=4,G92,0)</f>
        <v>0</v>
      </c>
      <c r="BE92" s="199">
        <f>IF(AZ92=5,G92,0)</f>
        <v>0</v>
      </c>
      <c r="CA92" s="226">
        <v>1</v>
      </c>
      <c r="CB92" s="226">
        <v>1</v>
      </c>
    </row>
    <row r="93" spans="1:80">
      <c r="A93" s="235"/>
      <c r="B93" s="239"/>
      <c r="C93" s="635" t="s">
        <v>22</v>
      </c>
      <c r="D93" s="636"/>
      <c r="E93" s="240">
        <v>600</v>
      </c>
      <c r="F93" s="241"/>
      <c r="G93" s="242"/>
      <c r="H93" s="243"/>
      <c r="I93" s="237"/>
      <c r="J93" s="244"/>
      <c r="K93" s="237"/>
      <c r="M93" s="238" t="s">
        <v>22</v>
      </c>
      <c r="O93" s="226"/>
    </row>
    <row r="94" spans="1:80">
      <c r="A94" s="227">
        <v>36</v>
      </c>
      <c r="B94" s="228" t="s">
        <v>23</v>
      </c>
      <c r="C94" s="229" t="s">
        <v>24</v>
      </c>
      <c r="D94" s="230" t="s">
        <v>1496</v>
      </c>
      <c r="E94" s="231">
        <v>8</v>
      </c>
      <c r="F94" s="231"/>
      <c r="G94" s="232">
        <f>E94*F94</f>
        <v>0</v>
      </c>
      <c r="H94" s="233">
        <v>0</v>
      </c>
      <c r="I94" s="234">
        <f>E94*H94</f>
        <v>0</v>
      </c>
      <c r="J94" s="233">
        <v>-6.6000000000000003E-2</v>
      </c>
      <c r="K94" s="234">
        <f>E94*J94</f>
        <v>-0.52800000000000002</v>
      </c>
      <c r="O94" s="226">
        <v>2</v>
      </c>
      <c r="AA94" s="199">
        <v>1</v>
      </c>
      <c r="AB94" s="199">
        <v>1</v>
      </c>
      <c r="AC94" s="199">
        <v>1</v>
      </c>
      <c r="AZ94" s="199">
        <v>1</v>
      </c>
      <c r="BA94" s="199">
        <f>IF(AZ94=1,G94,0)</f>
        <v>0</v>
      </c>
      <c r="BB94" s="199">
        <f>IF(AZ94=2,G94,0)</f>
        <v>0</v>
      </c>
      <c r="BC94" s="199">
        <f>IF(AZ94=3,G94,0)</f>
        <v>0</v>
      </c>
      <c r="BD94" s="199">
        <f>IF(AZ94=4,G94,0)</f>
        <v>0</v>
      </c>
      <c r="BE94" s="199">
        <f>IF(AZ94=5,G94,0)</f>
        <v>0</v>
      </c>
      <c r="CA94" s="226">
        <v>1</v>
      </c>
      <c r="CB94" s="226">
        <v>1</v>
      </c>
    </row>
    <row r="95" spans="1:80">
      <c r="A95" s="235"/>
      <c r="B95" s="239"/>
      <c r="C95" s="635" t="s">
        <v>1542</v>
      </c>
      <c r="D95" s="636"/>
      <c r="E95" s="240">
        <v>8</v>
      </c>
      <c r="F95" s="241"/>
      <c r="G95" s="242"/>
      <c r="H95" s="243"/>
      <c r="I95" s="237"/>
      <c r="J95" s="244"/>
      <c r="K95" s="237"/>
      <c r="M95" s="238">
        <v>8</v>
      </c>
      <c r="O95" s="226"/>
    </row>
    <row r="96" spans="1:80">
      <c r="A96" s="227">
        <v>37</v>
      </c>
      <c r="B96" s="228" t="s">
        <v>25</v>
      </c>
      <c r="C96" s="229" t="s">
        <v>26</v>
      </c>
      <c r="D96" s="230" t="s">
        <v>1496</v>
      </c>
      <c r="E96" s="231">
        <v>2</v>
      </c>
      <c r="F96" s="231"/>
      <c r="G96" s="232">
        <f>E96*F96</f>
        <v>0</v>
      </c>
      <c r="H96" s="233">
        <v>0</v>
      </c>
      <c r="I96" s="234">
        <f>E96*H96</f>
        <v>0</v>
      </c>
      <c r="J96" s="233">
        <v>-0.127</v>
      </c>
      <c r="K96" s="234">
        <f>E96*J96</f>
        <v>-0.254</v>
      </c>
      <c r="O96" s="226">
        <v>2</v>
      </c>
      <c r="AA96" s="199">
        <v>1</v>
      </c>
      <c r="AB96" s="199">
        <v>1</v>
      </c>
      <c r="AC96" s="199">
        <v>1</v>
      </c>
      <c r="AZ96" s="199">
        <v>1</v>
      </c>
      <c r="BA96" s="199">
        <f>IF(AZ96=1,G96,0)</f>
        <v>0</v>
      </c>
      <c r="BB96" s="199">
        <f>IF(AZ96=2,G96,0)</f>
        <v>0</v>
      </c>
      <c r="BC96" s="199">
        <f>IF(AZ96=3,G96,0)</f>
        <v>0</v>
      </c>
      <c r="BD96" s="199">
        <f>IF(AZ96=4,G96,0)</f>
        <v>0</v>
      </c>
      <c r="BE96" s="199">
        <f>IF(AZ96=5,G96,0)</f>
        <v>0</v>
      </c>
      <c r="CA96" s="226">
        <v>1</v>
      </c>
      <c r="CB96" s="226">
        <v>1</v>
      </c>
    </row>
    <row r="97" spans="1:80">
      <c r="A97" s="235"/>
      <c r="B97" s="239"/>
      <c r="C97" s="635" t="s">
        <v>27</v>
      </c>
      <c r="D97" s="636"/>
      <c r="E97" s="240">
        <v>2</v>
      </c>
      <c r="F97" s="241"/>
      <c r="G97" s="242"/>
      <c r="H97" s="243"/>
      <c r="I97" s="237"/>
      <c r="J97" s="244"/>
      <c r="K97" s="237"/>
      <c r="M97" s="238">
        <v>2</v>
      </c>
      <c r="O97" s="226"/>
    </row>
    <row r="98" spans="1:80">
      <c r="A98" s="245"/>
      <c r="B98" s="246" t="s">
        <v>1436</v>
      </c>
      <c r="C98" s="247" t="s">
        <v>1582</v>
      </c>
      <c r="D98" s="248"/>
      <c r="E98" s="249"/>
      <c r="F98" s="250"/>
      <c r="G98" s="251">
        <f>SUM(G85:G97)</f>
        <v>0</v>
      </c>
      <c r="H98" s="252"/>
      <c r="I98" s="253">
        <f>SUM(I85:I97)</f>
        <v>0.78200000000000003</v>
      </c>
      <c r="J98" s="252"/>
      <c r="K98" s="253">
        <f>SUM(K85:K97)</f>
        <v>-0.78200000000000003</v>
      </c>
      <c r="O98" s="226">
        <v>4</v>
      </c>
      <c r="BA98" s="254">
        <f>SUM(BA85:BA97)</f>
        <v>0</v>
      </c>
      <c r="BB98" s="254">
        <f>SUM(BB85:BB97)</f>
        <v>0</v>
      </c>
      <c r="BC98" s="254">
        <f>SUM(BC85:BC97)</f>
        <v>0</v>
      </c>
      <c r="BD98" s="254">
        <f>SUM(BD85:BD97)</f>
        <v>0</v>
      </c>
      <c r="BE98" s="254">
        <f>SUM(BE85:BE97)</f>
        <v>0</v>
      </c>
    </row>
    <row r="99" spans="1:80">
      <c r="A99" s="216" t="s">
        <v>1433</v>
      </c>
      <c r="B99" s="217" t="s">
        <v>28</v>
      </c>
      <c r="C99" s="218" t="s">
        <v>29</v>
      </c>
      <c r="D99" s="219"/>
      <c r="E99" s="220"/>
      <c r="F99" s="220"/>
      <c r="G99" s="221"/>
      <c r="H99" s="222"/>
      <c r="I99" s="223"/>
      <c r="J99" s="224"/>
      <c r="K99" s="225"/>
      <c r="O99" s="226">
        <v>1</v>
      </c>
    </row>
    <row r="100" spans="1:80" ht="22.5">
      <c r="A100" s="227">
        <v>38</v>
      </c>
      <c r="B100" s="228" t="s">
        <v>31</v>
      </c>
      <c r="C100" s="229" t="s">
        <v>32</v>
      </c>
      <c r="D100" s="230" t="s">
        <v>1492</v>
      </c>
      <c r="E100" s="231">
        <v>90000</v>
      </c>
      <c r="F100" s="231"/>
      <c r="G100" s="232">
        <f>E100*F100</f>
        <v>0</v>
      </c>
      <c r="H100" s="233">
        <v>0</v>
      </c>
      <c r="I100" s="234">
        <f>E100*H100</f>
        <v>0</v>
      </c>
      <c r="J100" s="233">
        <v>0</v>
      </c>
      <c r="K100" s="234">
        <f>E100*J100</f>
        <v>0</v>
      </c>
      <c r="O100" s="226">
        <v>2</v>
      </c>
      <c r="AA100" s="199">
        <v>1</v>
      </c>
      <c r="AB100" s="199">
        <v>1</v>
      </c>
      <c r="AC100" s="199">
        <v>1</v>
      </c>
      <c r="AZ100" s="199">
        <v>1</v>
      </c>
      <c r="BA100" s="199">
        <f>IF(AZ100=1,G100,0)</f>
        <v>0</v>
      </c>
      <c r="BB100" s="199">
        <f>IF(AZ100=2,G100,0)</f>
        <v>0</v>
      </c>
      <c r="BC100" s="199">
        <f>IF(AZ100=3,G100,0)</f>
        <v>0</v>
      </c>
      <c r="BD100" s="199">
        <f>IF(AZ100=4,G100,0)</f>
        <v>0</v>
      </c>
      <c r="BE100" s="199">
        <f>IF(AZ100=5,G100,0)</f>
        <v>0</v>
      </c>
      <c r="CA100" s="226">
        <v>1</v>
      </c>
      <c r="CB100" s="226">
        <v>1</v>
      </c>
    </row>
    <row r="101" spans="1:80" ht="22.5">
      <c r="A101" s="235"/>
      <c r="B101" s="239"/>
      <c r="C101" s="635" t="s">
        <v>33</v>
      </c>
      <c r="D101" s="636"/>
      <c r="E101" s="240">
        <v>90000</v>
      </c>
      <c r="F101" s="241"/>
      <c r="G101" s="242"/>
      <c r="H101" s="243"/>
      <c r="I101" s="237"/>
      <c r="J101" s="244"/>
      <c r="K101" s="237"/>
      <c r="M101" s="238" t="s">
        <v>33</v>
      </c>
      <c r="O101" s="226"/>
    </row>
    <row r="102" spans="1:80" ht="22.5">
      <c r="A102" s="227">
        <v>39</v>
      </c>
      <c r="B102" s="228" t="s">
        <v>34</v>
      </c>
      <c r="C102" s="229" t="s">
        <v>35</v>
      </c>
      <c r="D102" s="230" t="s">
        <v>1496</v>
      </c>
      <c r="E102" s="231">
        <v>3</v>
      </c>
      <c r="F102" s="231"/>
      <c r="G102" s="232">
        <f>E102*F102</f>
        <v>0</v>
      </c>
      <c r="H102" s="233">
        <v>0</v>
      </c>
      <c r="I102" s="234">
        <f>E102*H102</f>
        <v>0</v>
      </c>
      <c r="J102" s="233"/>
      <c r="K102" s="234">
        <f>E102*J102</f>
        <v>0</v>
      </c>
      <c r="O102" s="226">
        <v>2</v>
      </c>
      <c r="AA102" s="199">
        <v>12</v>
      </c>
      <c r="AB102" s="199">
        <v>0</v>
      </c>
      <c r="AC102" s="199">
        <v>86</v>
      </c>
      <c r="AZ102" s="199">
        <v>1</v>
      </c>
      <c r="BA102" s="199">
        <f>IF(AZ102=1,G102,0)</f>
        <v>0</v>
      </c>
      <c r="BB102" s="199">
        <f>IF(AZ102=2,G102,0)</f>
        <v>0</v>
      </c>
      <c r="BC102" s="199">
        <f>IF(AZ102=3,G102,0)</f>
        <v>0</v>
      </c>
      <c r="BD102" s="199">
        <f>IF(AZ102=4,G102,0)</f>
        <v>0</v>
      </c>
      <c r="BE102" s="199">
        <f>IF(AZ102=5,G102,0)</f>
        <v>0</v>
      </c>
      <c r="CA102" s="226">
        <v>12</v>
      </c>
      <c r="CB102" s="226">
        <v>0</v>
      </c>
    </row>
    <row r="103" spans="1:80">
      <c r="A103" s="235"/>
      <c r="B103" s="239"/>
      <c r="C103" s="635" t="s">
        <v>36</v>
      </c>
      <c r="D103" s="636"/>
      <c r="E103" s="240">
        <v>3</v>
      </c>
      <c r="F103" s="241"/>
      <c r="G103" s="242"/>
      <c r="H103" s="243"/>
      <c r="I103" s="237"/>
      <c r="J103" s="244"/>
      <c r="K103" s="237"/>
      <c r="M103" s="238">
        <v>3</v>
      </c>
      <c r="O103" s="226"/>
    </row>
    <row r="104" spans="1:80" ht="22.5">
      <c r="A104" s="227">
        <v>40</v>
      </c>
      <c r="B104" s="228" t="s">
        <v>37</v>
      </c>
      <c r="C104" s="229" t="s">
        <v>38</v>
      </c>
      <c r="D104" s="230" t="s">
        <v>1522</v>
      </c>
      <c r="E104" s="231">
        <v>148.80000000000001</v>
      </c>
      <c r="F104" s="231"/>
      <c r="G104" s="232">
        <f>E104*F104</f>
        <v>0</v>
      </c>
      <c r="H104" s="233">
        <v>0</v>
      </c>
      <c r="I104" s="234">
        <f>E104*H104</f>
        <v>0</v>
      </c>
      <c r="J104" s="233"/>
      <c r="K104" s="234">
        <f>E104*J104</f>
        <v>0</v>
      </c>
      <c r="O104" s="226">
        <v>2</v>
      </c>
      <c r="AA104" s="199">
        <v>12</v>
      </c>
      <c r="AB104" s="199">
        <v>0</v>
      </c>
      <c r="AC104" s="199">
        <v>1</v>
      </c>
      <c r="AZ104" s="199">
        <v>1</v>
      </c>
      <c r="BA104" s="199">
        <f>IF(AZ104=1,G104,0)</f>
        <v>0</v>
      </c>
      <c r="BB104" s="199">
        <f>IF(AZ104=2,G104,0)</f>
        <v>0</v>
      </c>
      <c r="BC104" s="199">
        <f>IF(AZ104=3,G104,0)</f>
        <v>0</v>
      </c>
      <c r="BD104" s="199">
        <f>IF(AZ104=4,G104,0)</f>
        <v>0</v>
      </c>
      <c r="BE104" s="199">
        <f>IF(AZ104=5,G104,0)</f>
        <v>0</v>
      </c>
      <c r="CA104" s="226">
        <v>12</v>
      </c>
      <c r="CB104" s="226">
        <v>0</v>
      </c>
    </row>
    <row r="105" spans="1:80">
      <c r="A105" s="235"/>
      <c r="B105" s="236"/>
      <c r="C105" s="627" t="s">
        <v>39</v>
      </c>
      <c r="D105" s="628"/>
      <c r="E105" s="628"/>
      <c r="F105" s="628"/>
      <c r="G105" s="629"/>
      <c r="I105" s="237"/>
      <c r="K105" s="237"/>
      <c r="L105" s="238" t="s">
        <v>39</v>
      </c>
      <c r="O105" s="226">
        <v>3</v>
      </c>
    </row>
    <row r="106" spans="1:80">
      <c r="A106" s="235"/>
      <c r="B106" s="239"/>
      <c r="C106" s="635" t="s">
        <v>40</v>
      </c>
      <c r="D106" s="636"/>
      <c r="E106" s="240">
        <v>148.80000000000001</v>
      </c>
      <c r="F106" s="241"/>
      <c r="G106" s="242"/>
      <c r="H106" s="243"/>
      <c r="I106" s="237"/>
      <c r="J106" s="244"/>
      <c r="K106" s="237"/>
      <c r="M106" s="238" t="s">
        <v>40</v>
      </c>
      <c r="O106" s="226"/>
    </row>
    <row r="107" spans="1:80" ht="22.5">
      <c r="A107" s="227">
        <v>41</v>
      </c>
      <c r="B107" s="228" t="s">
        <v>41</v>
      </c>
      <c r="C107" s="229" t="s">
        <v>42</v>
      </c>
      <c r="D107" s="230" t="s">
        <v>1496</v>
      </c>
      <c r="E107" s="231">
        <v>5</v>
      </c>
      <c r="F107" s="231"/>
      <c r="G107" s="232">
        <f>E107*F107</f>
        <v>0</v>
      </c>
      <c r="H107" s="233">
        <v>0</v>
      </c>
      <c r="I107" s="234">
        <f>E107*H107</f>
        <v>0</v>
      </c>
      <c r="J107" s="233"/>
      <c r="K107" s="234">
        <f>E107*J107</f>
        <v>0</v>
      </c>
      <c r="O107" s="226">
        <v>2</v>
      </c>
      <c r="AA107" s="199">
        <v>12</v>
      </c>
      <c r="AB107" s="199">
        <v>0</v>
      </c>
      <c r="AC107" s="199">
        <v>2</v>
      </c>
      <c r="AZ107" s="199">
        <v>1</v>
      </c>
      <c r="BA107" s="199">
        <f>IF(AZ107=1,G107,0)</f>
        <v>0</v>
      </c>
      <c r="BB107" s="199">
        <f>IF(AZ107=2,G107,0)</f>
        <v>0</v>
      </c>
      <c r="BC107" s="199">
        <f>IF(AZ107=3,G107,0)</f>
        <v>0</v>
      </c>
      <c r="BD107" s="199">
        <f>IF(AZ107=4,G107,0)</f>
        <v>0</v>
      </c>
      <c r="BE107" s="199">
        <f>IF(AZ107=5,G107,0)</f>
        <v>0</v>
      </c>
      <c r="CA107" s="226">
        <v>12</v>
      </c>
      <c r="CB107" s="226">
        <v>0</v>
      </c>
    </row>
    <row r="108" spans="1:80">
      <c r="A108" s="245"/>
      <c r="B108" s="246" t="s">
        <v>1436</v>
      </c>
      <c r="C108" s="247" t="s">
        <v>30</v>
      </c>
      <c r="D108" s="248"/>
      <c r="E108" s="249"/>
      <c r="F108" s="250"/>
      <c r="G108" s="251">
        <f>SUM(G99:G107)</f>
        <v>0</v>
      </c>
      <c r="H108" s="252"/>
      <c r="I108" s="253">
        <f>SUM(I99:I107)</f>
        <v>0</v>
      </c>
      <c r="J108" s="252"/>
      <c r="K108" s="253">
        <f>SUM(K99:K107)</f>
        <v>0</v>
      </c>
      <c r="O108" s="226">
        <v>4</v>
      </c>
      <c r="BA108" s="254">
        <f>SUM(BA99:BA107)</f>
        <v>0</v>
      </c>
      <c r="BB108" s="254">
        <f>SUM(BB99:BB107)</f>
        <v>0</v>
      </c>
      <c r="BC108" s="254">
        <f>SUM(BC99:BC107)</f>
        <v>0</v>
      </c>
      <c r="BD108" s="254">
        <f>SUM(BD99:BD107)</f>
        <v>0</v>
      </c>
      <c r="BE108" s="254">
        <f>SUM(BE99:BE107)</f>
        <v>0</v>
      </c>
    </row>
    <row r="109" spans="1:80">
      <c r="A109" s="216" t="s">
        <v>1433</v>
      </c>
      <c r="B109" s="217" t="s">
        <v>43</v>
      </c>
      <c r="C109" s="218" t="s">
        <v>44</v>
      </c>
      <c r="D109" s="219"/>
      <c r="E109" s="220"/>
      <c r="F109" s="220"/>
      <c r="G109" s="221"/>
      <c r="H109" s="222"/>
      <c r="I109" s="223"/>
      <c r="J109" s="224"/>
      <c r="K109" s="225"/>
      <c r="O109" s="226">
        <v>1</v>
      </c>
    </row>
    <row r="110" spans="1:80">
      <c r="A110" s="227">
        <v>42</v>
      </c>
      <c r="B110" s="228" t="s">
        <v>46</v>
      </c>
      <c r="C110" s="229" t="s">
        <v>47</v>
      </c>
      <c r="D110" s="230" t="s">
        <v>1526</v>
      </c>
      <c r="E110" s="231">
        <v>15</v>
      </c>
      <c r="F110" s="231"/>
      <c r="G110" s="232">
        <f>E110*F110</f>
        <v>0</v>
      </c>
      <c r="H110" s="233">
        <v>0</v>
      </c>
      <c r="I110" s="234">
        <f>E110*H110</f>
        <v>0</v>
      </c>
      <c r="J110" s="233">
        <v>-2</v>
      </c>
      <c r="K110" s="234">
        <f>E110*J110</f>
        <v>-30</v>
      </c>
      <c r="O110" s="226">
        <v>2</v>
      </c>
      <c r="AA110" s="199">
        <v>1</v>
      </c>
      <c r="AB110" s="199">
        <v>1</v>
      </c>
      <c r="AC110" s="199">
        <v>1</v>
      </c>
      <c r="AZ110" s="199">
        <v>1</v>
      </c>
      <c r="BA110" s="199">
        <f>IF(AZ110=1,G110,0)</f>
        <v>0</v>
      </c>
      <c r="BB110" s="199">
        <f>IF(AZ110=2,G110,0)</f>
        <v>0</v>
      </c>
      <c r="BC110" s="199">
        <f>IF(AZ110=3,G110,0)</f>
        <v>0</v>
      </c>
      <c r="BD110" s="199">
        <f>IF(AZ110=4,G110,0)</f>
        <v>0</v>
      </c>
      <c r="BE110" s="199">
        <f>IF(AZ110=5,G110,0)</f>
        <v>0</v>
      </c>
      <c r="CA110" s="226">
        <v>1</v>
      </c>
      <c r="CB110" s="226">
        <v>1</v>
      </c>
    </row>
    <row r="111" spans="1:80">
      <c r="A111" s="235"/>
      <c r="B111" s="239"/>
      <c r="C111" s="635" t="s">
        <v>48</v>
      </c>
      <c r="D111" s="636"/>
      <c r="E111" s="240">
        <v>15</v>
      </c>
      <c r="F111" s="241"/>
      <c r="G111" s="242"/>
      <c r="H111" s="243"/>
      <c r="I111" s="237"/>
      <c r="J111" s="244"/>
      <c r="K111" s="237"/>
      <c r="M111" s="238" t="s">
        <v>48</v>
      </c>
      <c r="O111" s="226"/>
    </row>
    <row r="112" spans="1:80">
      <c r="A112" s="227">
        <v>43</v>
      </c>
      <c r="B112" s="228" t="s">
        <v>49</v>
      </c>
      <c r="C112" s="229" t="s">
        <v>50</v>
      </c>
      <c r="D112" s="230" t="s">
        <v>1576</v>
      </c>
      <c r="E112" s="231">
        <v>881.19949999999994</v>
      </c>
      <c r="F112" s="231"/>
      <c r="G112" s="232">
        <f>E112*F112</f>
        <v>0</v>
      </c>
      <c r="H112" s="233">
        <v>0</v>
      </c>
      <c r="I112" s="234">
        <f>E112*H112</f>
        <v>0</v>
      </c>
      <c r="J112" s="233"/>
      <c r="K112" s="234">
        <f>E112*J112</f>
        <v>0</v>
      </c>
      <c r="O112" s="226">
        <v>2</v>
      </c>
      <c r="AA112" s="199">
        <v>12</v>
      </c>
      <c r="AB112" s="199">
        <v>0</v>
      </c>
      <c r="AC112" s="199">
        <v>53</v>
      </c>
      <c r="AZ112" s="199">
        <v>1</v>
      </c>
      <c r="BA112" s="199">
        <f>IF(AZ112=1,G112,0)</f>
        <v>0</v>
      </c>
      <c r="BB112" s="199">
        <f>IF(AZ112=2,G112,0)</f>
        <v>0</v>
      </c>
      <c r="BC112" s="199">
        <f>IF(AZ112=3,G112,0)</f>
        <v>0</v>
      </c>
      <c r="BD112" s="199">
        <f>IF(AZ112=4,G112,0)</f>
        <v>0</v>
      </c>
      <c r="BE112" s="199">
        <f>IF(AZ112=5,G112,0)</f>
        <v>0</v>
      </c>
      <c r="CA112" s="226">
        <v>12</v>
      </c>
      <c r="CB112" s="226">
        <v>0</v>
      </c>
    </row>
    <row r="113" spans="1:80">
      <c r="A113" s="235"/>
      <c r="B113" s="239"/>
      <c r="C113" s="635" t="s">
        <v>51</v>
      </c>
      <c r="D113" s="636"/>
      <c r="E113" s="240">
        <v>881.19949999999994</v>
      </c>
      <c r="F113" s="241"/>
      <c r="G113" s="242"/>
      <c r="H113" s="243"/>
      <c r="I113" s="237"/>
      <c r="J113" s="244"/>
      <c r="K113" s="237"/>
      <c r="M113" s="265">
        <v>8811995</v>
      </c>
      <c r="O113" s="226"/>
    </row>
    <row r="114" spans="1:80">
      <c r="A114" s="227">
        <v>44</v>
      </c>
      <c r="B114" s="228" t="s">
        <v>52</v>
      </c>
      <c r="C114" s="229" t="s">
        <v>53</v>
      </c>
      <c r="D114" s="230" t="s">
        <v>1576</v>
      </c>
      <c r="E114" s="231">
        <v>12336.793</v>
      </c>
      <c r="F114" s="231"/>
      <c r="G114" s="232">
        <f>E114*F114</f>
        <v>0</v>
      </c>
      <c r="H114" s="233">
        <v>0</v>
      </c>
      <c r="I114" s="234">
        <f>E114*H114</f>
        <v>0</v>
      </c>
      <c r="J114" s="233"/>
      <c r="K114" s="234">
        <f>E114*J114</f>
        <v>0</v>
      </c>
      <c r="O114" s="226">
        <v>2</v>
      </c>
      <c r="AA114" s="199">
        <v>12</v>
      </c>
      <c r="AB114" s="199">
        <v>0</v>
      </c>
      <c r="AC114" s="199">
        <v>54</v>
      </c>
      <c r="AZ114" s="199">
        <v>1</v>
      </c>
      <c r="BA114" s="199">
        <f>IF(AZ114=1,G114,0)</f>
        <v>0</v>
      </c>
      <c r="BB114" s="199">
        <f>IF(AZ114=2,G114,0)</f>
        <v>0</v>
      </c>
      <c r="BC114" s="199">
        <f>IF(AZ114=3,G114,0)</f>
        <v>0</v>
      </c>
      <c r="BD114" s="199">
        <f>IF(AZ114=4,G114,0)</f>
        <v>0</v>
      </c>
      <c r="BE114" s="199">
        <f>IF(AZ114=5,G114,0)</f>
        <v>0</v>
      </c>
      <c r="CA114" s="226">
        <v>12</v>
      </c>
      <c r="CB114" s="226">
        <v>0</v>
      </c>
    </row>
    <row r="115" spans="1:80">
      <c r="A115" s="235"/>
      <c r="B115" s="239"/>
      <c r="C115" s="635" t="s">
        <v>54</v>
      </c>
      <c r="D115" s="636"/>
      <c r="E115" s="240">
        <v>12336.793</v>
      </c>
      <c r="F115" s="241"/>
      <c r="G115" s="242"/>
      <c r="H115" s="243"/>
      <c r="I115" s="237"/>
      <c r="J115" s="244"/>
      <c r="K115" s="237"/>
      <c r="M115" s="238" t="s">
        <v>54</v>
      </c>
      <c r="O115" s="226"/>
    </row>
    <row r="116" spans="1:80">
      <c r="A116" s="227">
        <v>45</v>
      </c>
      <c r="B116" s="228" t="s">
        <v>55</v>
      </c>
      <c r="C116" s="229" t="s">
        <v>56</v>
      </c>
      <c r="D116" s="230" t="s">
        <v>1576</v>
      </c>
      <c r="E116" s="231">
        <v>881.19949999999994</v>
      </c>
      <c r="F116" s="231"/>
      <c r="G116" s="232">
        <f>E116*F116</f>
        <v>0</v>
      </c>
      <c r="H116" s="233">
        <v>0</v>
      </c>
      <c r="I116" s="234">
        <f>E116*H116</f>
        <v>0</v>
      </c>
      <c r="J116" s="233"/>
      <c r="K116" s="234">
        <f>E116*J116</f>
        <v>0</v>
      </c>
      <c r="O116" s="226">
        <v>2</v>
      </c>
      <c r="AA116" s="199">
        <v>12</v>
      </c>
      <c r="AB116" s="199">
        <v>0</v>
      </c>
      <c r="AC116" s="199">
        <v>55</v>
      </c>
      <c r="AZ116" s="199">
        <v>1</v>
      </c>
      <c r="BA116" s="199">
        <f>IF(AZ116=1,G116,0)</f>
        <v>0</v>
      </c>
      <c r="BB116" s="199">
        <f>IF(AZ116=2,G116,0)</f>
        <v>0</v>
      </c>
      <c r="BC116" s="199">
        <f>IF(AZ116=3,G116,0)</f>
        <v>0</v>
      </c>
      <c r="BD116" s="199">
        <f>IF(AZ116=4,G116,0)</f>
        <v>0</v>
      </c>
      <c r="BE116" s="199">
        <f>IF(AZ116=5,G116,0)</f>
        <v>0</v>
      </c>
      <c r="CA116" s="226">
        <v>12</v>
      </c>
      <c r="CB116" s="226">
        <v>0</v>
      </c>
    </row>
    <row r="117" spans="1:80">
      <c r="A117" s="235"/>
      <c r="B117" s="239"/>
      <c r="C117" s="635" t="s">
        <v>51</v>
      </c>
      <c r="D117" s="636"/>
      <c r="E117" s="240">
        <v>881.19949999999994</v>
      </c>
      <c r="F117" s="241"/>
      <c r="G117" s="242"/>
      <c r="H117" s="243"/>
      <c r="I117" s="237"/>
      <c r="J117" s="244"/>
      <c r="K117" s="237"/>
      <c r="M117" s="265">
        <v>8811995</v>
      </c>
      <c r="O117" s="226"/>
    </row>
    <row r="118" spans="1:80">
      <c r="A118" s="227">
        <v>46</v>
      </c>
      <c r="B118" s="228" t="s">
        <v>57</v>
      </c>
      <c r="C118" s="229" t="s">
        <v>58</v>
      </c>
      <c r="D118" s="230" t="s">
        <v>1576</v>
      </c>
      <c r="E118" s="231">
        <v>32.340000000000003</v>
      </c>
      <c r="F118" s="231"/>
      <c r="G118" s="232">
        <f>E118*F118</f>
        <v>0</v>
      </c>
      <c r="H118" s="233">
        <v>0</v>
      </c>
      <c r="I118" s="234">
        <f>E118*H118</f>
        <v>0</v>
      </c>
      <c r="J118" s="233"/>
      <c r="K118" s="234">
        <f>E118*J118</f>
        <v>0</v>
      </c>
      <c r="O118" s="226">
        <v>2</v>
      </c>
      <c r="AA118" s="199">
        <v>12</v>
      </c>
      <c r="AB118" s="199">
        <v>0</v>
      </c>
      <c r="AC118" s="199">
        <v>89</v>
      </c>
      <c r="AZ118" s="199">
        <v>1</v>
      </c>
      <c r="BA118" s="199">
        <f>IF(AZ118=1,G118,0)</f>
        <v>0</v>
      </c>
      <c r="BB118" s="199">
        <f>IF(AZ118=2,G118,0)</f>
        <v>0</v>
      </c>
      <c r="BC118" s="199">
        <f>IF(AZ118=3,G118,0)</f>
        <v>0</v>
      </c>
      <c r="BD118" s="199">
        <f>IF(AZ118=4,G118,0)</f>
        <v>0</v>
      </c>
      <c r="BE118" s="199">
        <f>IF(AZ118=5,G118,0)</f>
        <v>0</v>
      </c>
      <c r="CA118" s="226">
        <v>12</v>
      </c>
      <c r="CB118" s="226">
        <v>0</v>
      </c>
    </row>
    <row r="119" spans="1:80">
      <c r="A119" s="227">
        <v>47</v>
      </c>
      <c r="B119" s="228" t="s">
        <v>59</v>
      </c>
      <c r="C119" s="229" t="s">
        <v>60</v>
      </c>
      <c r="D119" s="230" t="s">
        <v>1576</v>
      </c>
      <c r="E119" s="231">
        <v>848.85950000000003</v>
      </c>
      <c r="F119" s="231"/>
      <c r="G119" s="232">
        <f>E119*F119</f>
        <v>0</v>
      </c>
      <c r="H119" s="233">
        <v>0</v>
      </c>
      <c r="I119" s="234">
        <f>E119*H119</f>
        <v>0</v>
      </c>
      <c r="J119" s="233"/>
      <c r="K119" s="234">
        <f>E119*J119</f>
        <v>0</v>
      </c>
      <c r="O119" s="226">
        <v>2</v>
      </c>
      <c r="AA119" s="199">
        <v>12</v>
      </c>
      <c r="AB119" s="199">
        <v>0</v>
      </c>
      <c r="AC119" s="199">
        <v>57</v>
      </c>
      <c r="AZ119" s="199">
        <v>1</v>
      </c>
      <c r="BA119" s="199">
        <f>IF(AZ119=1,G119,0)</f>
        <v>0</v>
      </c>
      <c r="BB119" s="199">
        <f>IF(AZ119=2,G119,0)</f>
        <v>0</v>
      </c>
      <c r="BC119" s="199">
        <f>IF(AZ119=3,G119,0)</f>
        <v>0</v>
      </c>
      <c r="BD119" s="199">
        <f>IF(AZ119=4,G119,0)</f>
        <v>0</v>
      </c>
      <c r="BE119" s="199">
        <f>IF(AZ119=5,G119,0)</f>
        <v>0</v>
      </c>
      <c r="CA119" s="226">
        <v>12</v>
      </c>
      <c r="CB119" s="226">
        <v>0</v>
      </c>
    </row>
    <row r="120" spans="1:80">
      <c r="A120" s="235"/>
      <c r="B120" s="239"/>
      <c r="C120" s="635" t="s">
        <v>61</v>
      </c>
      <c r="D120" s="636"/>
      <c r="E120" s="240">
        <v>848.85950000000003</v>
      </c>
      <c r="F120" s="241"/>
      <c r="G120" s="242"/>
      <c r="H120" s="243"/>
      <c r="I120" s="237"/>
      <c r="J120" s="244"/>
      <c r="K120" s="237"/>
      <c r="M120" s="238" t="s">
        <v>61</v>
      </c>
      <c r="O120" s="226"/>
    </row>
    <row r="121" spans="1:80">
      <c r="A121" s="245"/>
      <c r="B121" s="246" t="s">
        <v>1436</v>
      </c>
      <c r="C121" s="247" t="s">
        <v>45</v>
      </c>
      <c r="D121" s="248"/>
      <c r="E121" s="249"/>
      <c r="F121" s="250"/>
      <c r="G121" s="251">
        <f>SUM(G109:G120)</f>
        <v>0</v>
      </c>
      <c r="H121" s="252"/>
      <c r="I121" s="253">
        <f>SUM(I109:I120)</f>
        <v>0</v>
      </c>
      <c r="J121" s="252"/>
      <c r="K121" s="253">
        <f>SUM(K109:K120)</f>
        <v>-30</v>
      </c>
      <c r="O121" s="226">
        <v>4</v>
      </c>
      <c r="BA121" s="254">
        <f>SUM(BA109:BA120)</f>
        <v>0</v>
      </c>
      <c r="BB121" s="254">
        <f>SUM(BB109:BB120)</f>
        <v>0</v>
      </c>
      <c r="BC121" s="254">
        <f>SUM(BC109:BC120)</f>
        <v>0</v>
      </c>
      <c r="BD121" s="254">
        <f>SUM(BD109:BD120)</f>
        <v>0</v>
      </c>
      <c r="BE121" s="254">
        <f>SUM(BE109:BE120)</f>
        <v>0</v>
      </c>
    </row>
    <row r="122" spans="1:80">
      <c r="A122" s="216" t="s">
        <v>1433</v>
      </c>
      <c r="B122" s="217" t="s">
        <v>62</v>
      </c>
      <c r="C122" s="218" t="s">
        <v>63</v>
      </c>
      <c r="D122" s="219"/>
      <c r="E122" s="220"/>
      <c r="F122" s="220"/>
      <c r="G122" s="221"/>
      <c r="H122" s="222"/>
      <c r="I122" s="223"/>
      <c r="J122" s="224"/>
      <c r="K122" s="225"/>
      <c r="O122" s="226">
        <v>1</v>
      </c>
    </row>
    <row r="123" spans="1:80">
      <c r="A123" s="227">
        <v>48</v>
      </c>
      <c r="B123" s="228" t="s">
        <v>65</v>
      </c>
      <c r="C123" s="229" t="s">
        <v>66</v>
      </c>
      <c r="D123" s="230" t="s">
        <v>1492</v>
      </c>
      <c r="E123" s="231">
        <v>73.400000000000006</v>
      </c>
      <c r="F123" s="231"/>
      <c r="G123" s="232">
        <f>E123*F123</f>
        <v>0</v>
      </c>
      <c r="H123" s="233">
        <v>0</v>
      </c>
      <c r="I123" s="234">
        <f>E123*H123</f>
        <v>0</v>
      </c>
      <c r="J123" s="233">
        <v>-1.6E-2</v>
      </c>
      <c r="K123" s="234">
        <f>E123*J123</f>
        <v>-1.1744000000000001</v>
      </c>
      <c r="O123" s="226">
        <v>2</v>
      </c>
      <c r="AA123" s="199">
        <v>1</v>
      </c>
      <c r="AB123" s="199">
        <v>7</v>
      </c>
      <c r="AC123" s="199">
        <v>7</v>
      </c>
      <c r="AZ123" s="199">
        <v>2</v>
      </c>
      <c r="BA123" s="199">
        <f>IF(AZ123=1,G123,0)</f>
        <v>0</v>
      </c>
      <c r="BB123" s="199">
        <f>IF(AZ123=2,G123,0)</f>
        <v>0</v>
      </c>
      <c r="BC123" s="199">
        <f>IF(AZ123=3,G123,0)</f>
        <v>0</v>
      </c>
      <c r="BD123" s="199">
        <f>IF(AZ123=4,G123,0)</f>
        <v>0</v>
      </c>
      <c r="BE123" s="199">
        <f>IF(AZ123=5,G123,0)</f>
        <v>0</v>
      </c>
      <c r="CA123" s="226">
        <v>1</v>
      </c>
      <c r="CB123" s="226">
        <v>7</v>
      </c>
    </row>
    <row r="124" spans="1:80">
      <c r="A124" s="235"/>
      <c r="B124" s="239"/>
      <c r="C124" s="635" t="s">
        <v>67</v>
      </c>
      <c r="D124" s="636"/>
      <c r="E124" s="240">
        <v>0</v>
      </c>
      <c r="F124" s="241"/>
      <c r="G124" s="242"/>
      <c r="H124" s="243"/>
      <c r="I124" s="237"/>
      <c r="J124" s="244"/>
      <c r="K124" s="237"/>
      <c r="M124" s="238" t="s">
        <v>67</v>
      </c>
      <c r="O124" s="226"/>
    </row>
    <row r="125" spans="1:80">
      <c r="A125" s="235"/>
      <c r="B125" s="239"/>
      <c r="C125" s="635" t="s">
        <v>68</v>
      </c>
      <c r="D125" s="636"/>
      <c r="E125" s="240">
        <v>73.400000000000006</v>
      </c>
      <c r="F125" s="241"/>
      <c r="G125" s="242"/>
      <c r="H125" s="243"/>
      <c r="I125" s="237"/>
      <c r="J125" s="244"/>
      <c r="K125" s="237"/>
      <c r="M125" s="238" t="s">
        <v>68</v>
      </c>
      <c r="O125" s="226"/>
    </row>
    <row r="126" spans="1:80" ht="22.5">
      <c r="A126" s="227">
        <v>49</v>
      </c>
      <c r="B126" s="228" t="s">
        <v>69</v>
      </c>
      <c r="C126" s="229" t="s">
        <v>70</v>
      </c>
      <c r="D126" s="230" t="s">
        <v>71</v>
      </c>
      <c r="E126" s="231">
        <v>1</v>
      </c>
      <c r="F126" s="231"/>
      <c r="G126" s="232">
        <f>E126*F126</f>
        <v>0</v>
      </c>
      <c r="H126" s="233">
        <v>0</v>
      </c>
      <c r="I126" s="234">
        <f>E126*H126</f>
        <v>0</v>
      </c>
      <c r="J126" s="233"/>
      <c r="K126" s="234">
        <f>E126*J126</f>
        <v>0</v>
      </c>
      <c r="O126" s="226">
        <v>2</v>
      </c>
      <c r="AA126" s="199">
        <v>12</v>
      </c>
      <c r="AB126" s="199">
        <v>0</v>
      </c>
      <c r="AC126" s="199">
        <v>88</v>
      </c>
      <c r="AZ126" s="199">
        <v>2</v>
      </c>
      <c r="BA126" s="199">
        <f>IF(AZ126=1,G126,0)</f>
        <v>0</v>
      </c>
      <c r="BB126" s="199">
        <f>IF(AZ126=2,G126,0)</f>
        <v>0</v>
      </c>
      <c r="BC126" s="199">
        <f>IF(AZ126=3,G126,0)</f>
        <v>0</v>
      </c>
      <c r="BD126" s="199">
        <f>IF(AZ126=4,G126,0)</f>
        <v>0</v>
      </c>
      <c r="BE126" s="199">
        <f>IF(AZ126=5,G126,0)</f>
        <v>0</v>
      </c>
      <c r="CA126" s="226">
        <v>12</v>
      </c>
      <c r="CB126" s="226">
        <v>0</v>
      </c>
    </row>
    <row r="127" spans="1:80">
      <c r="A127" s="227">
        <v>50</v>
      </c>
      <c r="B127" s="228" t="s">
        <v>2577</v>
      </c>
      <c r="C127" s="229" t="s">
        <v>72</v>
      </c>
      <c r="D127" s="230" t="s">
        <v>71</v>
      </c>
      <c r="E127" s="231">
        <v>1</v>
      </c>
      <c r="F127" s="231"/>
      <c r="G127" s="232">
        <f>E127*F127</f>
        <v>0</v>
      </c>
      <c r="H127" s="233">
        <v>0</v>
      </c>
      <c r="I127" s="234">
        <f>E127*H127</f>
        <v>0</v>
      </c>
      <c r="J127" s="233"/>
      <c r="K127" s="234">
        <f>E127*J127</f>
        <v>0</v>
      </c>
      <c r="O127" s="226">
        <v>2</v>
      </c>
      <c r="AA127" s="199">
        <v>7</v>
      </c>
      <c r="AB127" s="199">
        <v>1002</v>
      </c>
      <c r="AC127" s="199">
        <v>5</v>
      </c>
      <c r="AZ127" s="199">
        <v>2</v>
      </c>
      <c r="BA127" s="199">
        <f>IF(AZ127=1,G127,0)</f>
        <v>0</v>
      </c>
      <c r="BB127" s="199">
        <f>IF(AZ127=2,G127,0)</f>
        <v>0</v>
      </c>
      <c r="BC127" s="199">
        <f>IF(AZ127=3,G127,0)</f>
        <v>0</v>
      </c>
      <c r="BD127" s="199">
        <f>IF(AZ127=4,G127,0)</f>
        <v>0</v>
      </c>
      <c r="BE127" s="199">
        <f>IF(AZ127=5,G127,0)</f>
        <v>0</v>
      </c>
      <c r="CA127" s="226">
        <v>7</v>
      </c>
      <c r="CB127" s="226">
        <v>1002</v>
      </c>
    </row>
    <row r="128" spans="1:80">
      <c r="A128" s="245"/>
      <c r="B128" s="246" t="s">
        <v>1436</v>
      </c>
      <c r="C128" s="247" t="s">
        <v>64</v>
      </c>
      <c r="D128" s="248"/>
      <c r="E128" s="249"/>
      <c r="F128" s="250"/>
      <c r="G128" s="251">
        <f>SUM(G122:G127)</f>
        <v>0</v>
      </c>
      <c r="H128" s="252"/>
      <c r="I128" s="253">
        <f>SUM(I122:I127)</f>
        <v>0</v>
      </c>
      <c r="J128" s="252"/>
      <c r="K128" s="253">
        <f>SUM(K122:K127)</f>
        <v>-1.1744000000000001</v>
      </c>
      <c r="O128" s="226">
        <v>4</v>
      </c>
      <c r="BA128" s="254">
        <f>SUM(BA122:BA127)</f>
        <v>0</v>
      </c>
      <c r="BB128" s="254">
        <f>SUM(BB122:BB127)</f>
        <v>0</v>
      </c>
      <c r="BC128" s="254">
        <f>SUM(BC122:BC127)</f>
        <v>0</v>
      </c>
      <c r="BD128" s="254">
        <f>SUM(BD122:BD127)</f>
        <v>0</v>
      </c>
      <c r="BE128" s="254">
        <f>SUM(BE122:BE127)</f>
        <v>0</v>
      </c>
    </row>
    <row r="129" spans="1:80">
      <c r="A129" s="216" t="s">
        <v>1433</v>
      </c>
      <c r="B129" s="217" t="s">
        <v>73</v>
      </c>
      <c r="C129" s="218" t="s">
        <v>74</v>
      </c>
      <c r="D129" s="219"/>
      <c r="E129" s="220"/>
      <c r="F129" s="220"/>
      <c r="G129" s="221"/>
      <c r="H129" s="222"/>
      <c r="I129" s="223"/>
      <c r="J129" s="224"/>
      <c r="K129" s="225"/>
      <c r="O129" s="226">
        <v>1</v>
      </c>
    </row>
    <row r="130" spans="1:80">
      <c r="A130" s="227">
        <v>51</v>
      </c>
      <c r="B130" s="228" t="s">
        <v>76</v>
      </c>
      <c r="C130" s="229" t="s">
        <v>77</v>
      </c>
      <c r="D130" s="230" t="s">
        <v>1492</v>
      </c>
      <c r="E130" s="231">
        <v>400.8</v>
      </c>
      <c r="F130" s="231"/>
      <c r="G130" s="232">
        <f>E130*F130</f>
        <v>0</v>
      </c>
      <c r="H130" s="233">
        <v>0</v>
      </c>
      <c r="I130" s="234">
        <f>E130*H130</f>
        <v>0</v>
      </c>
      <c r="J130" s="233">
        <v>-8.9999999999999993E-3</v>
      </c>
      <c r="K130" s="234">
        <f>E130*J130</f>
        <v>-3.6071999999999997</v>
      </c>
      <c r="O130" s="226">
        <v>2</v>
      </c>
      <c r="AA130" s="199">
        <v>1</v>
      </c>
      <c r="AB130" s="199">
        <v>7</v>
      </c>
      <c r="AC130" s="199">
        <v>7</v>
      </c>
      <c r="AZ130" s="199">
        <v>2</v>
      </c>
      <c r="BA130" s="199">
        <f>IF(AZ130=1,G130,0)</f>
        <v>0</v>
      </c>
      <c r="BB130" s="199">
        <f>IF(AZ130=2,G130,0)</f>
        <v>0</v>
      </c>
      <c r="BC130" s="199">
        <f>IF(AZ130=3,G130,0)</f>
        <v>0</v>
      </c>
      <c r="BD130" s="199">
        <f>IF(AZ130=4,G130,0)</f>
        <v>0</v>
      </c>
      <c r="BE130" s="199">
        <f>IF(AZ130=5,G130,0)</f>
        <v>0</v>
      </c>
      <c r="CA130" s="226">
        <v>1</v>
      </c>
      <c r="CB130" s="226">
        <v>7</v>
      </c>
    </row>
    <row r="131" spans="1:80">
      <c r="A131" s="235"/>
      <c r="B131" s="239"/>
      <c r="C131" s="635" t="s">
        <v>78</v>
      </c>
      <c r="D131" s="636"/>
      <c r="E131" s="240">
        <v>0</v>
      </c>
      <c r="F131" s="241"/>
      <c r="G131" s="242"/>
      <c r="H131" s="243"/>
      <c r="I131" s="237"/>
      <c r="J131" s="244"/>
      <c r="K131" s="237"/>
      <c r="M131" s="238" t="s">
        <v>78</v>
      </c>
      <c r="O131" s="226"/>
    </row>
    <row r="132" spans="1:80">
      <c r="A132" s="235"/>
      <c r="B132" s="239"/>
      <c r="C132" s="635" t="s">
        <v>79</v>
      </c>
      <c r="D132" s="636"/>
      <c r="E132" s="240">
        <v>73.400000000000006</v>
      </c>
      <c r="F132" s="241"/>
      <c r="G132" s="242"/>
      <c r="H132" s="243"/>
      <c r="I132" s="237"/>
      <c r="J132" s="244"/>
      <c r="K132" s="237"/>
      <c r="M132" s="238" t="s">
        <v>79</v>
      </c>
      <c r="O132" s="226"/>
    </row>
    <row r="133" spans="1:80">
      <c r="A133" s="235"/>
      <c r="B133" s="239"/>
      <c r="C133" s="635" t="s">
        <v>80</v>
      </c>
      <c r="D133" s="636"/>
      <c r="E133" s="240">
        <v>225.4</v>
      </c>
      <c r="F133" s="241"/>
      <c r="G133" s="242"/>
      <c r="H133" s="243"/>
      <c r="I133" s="237"/>
      <c r="J133" s="244"/>
      <c r="K133" s="237"/>
      <c r="M133" s="238" t="s">
        <v>80</v>
      </c>
      <c r="O133" s="226"/>
    </row>
    <row r="134" spans="1:80">
      <c r="A134" s="235"/>
      <c r="B134" s="239"/>
      <c r="C134" s="635" t="s">
        <v>81</v>
      </c>
      <c r="D134" s="636"/>
      <c r="E134" s="240">
        <v>102</v>
      </c>
      <c r="F134" s="241"/>
      <c r="G134" s="242"/>
      <c r="H134" s="243"/>
      <c r="I134" s="237"/>
      <c r="J134" s="244"/>
      <c r="K134" s="237"/>
      <c r="M134" s="238" t="s">
        <v>81</v>
      </c>
      <c r="O134" s="226"/>
    </row>
    <row r="135" spans="1:80">
      <c r="A135" s="227">
        <v>52</v>
      </c>
      <c r="B135" s="228" t="s">
        <v>82</v>
      </c>
      <c r="C135" s="229" t="s">
        <v>83</v>
      </c>
      <c r="D135" s="230" t="s">
        <v>1496</v>
      </c>
      <c r="E135" s="231">
        <v>2</v>
      </c>
      <c r="F135" s="231"/>
      <c r="G135" s="232">
        <f>E135*F135</f>
        <v>0</v>
      </c>
      <c r="H135" s="233">
        <v>0</v>
      </c>
      <c r="I135" s="234">
        <f>E135*H135</f>
        <v>0</v>
      </c>
      <c r="J135" s="233">
        <v>-0.28499999999999998</v>
      </c>
      <c r="K135" s="234">
        <f>E135*J135</f>
        <v>-0.56999999999999995</v>
      </c>
      <c r="O135" s="226">
        <v>2</v>
      </c>
      <c r="AA135" s="199">
        <v>1</v>
      </c>
      <c r="AB135" s="199">
        <v>7</v>
      </c>
      <c r="AC135" s="199">
        <v>7</v>
      </c>
      <c r="AZ135" s="199">
        <v>2</v>
      </c>
      <c r="BA135" s="199">
        <f>IF(AZ135=1,G135,0)</f>
        <v>0</v>
      </c>
      <c r="BB135" s="199">
        <f>IF(AZ135=2,G135,0)</f>
        <v>0</v>
      </c>
      <c r="BC135" s="199">
        <f>IF(AZ135=3,G135,0)</f>
        <v>0</v>
      </c>
      <c r="BD135" s="199">
        <f>IF(AZ135=4,G135,0)</f>
        <v>0</v>
      </c>
      <c r="BE135" s="199">
        <f>IF(AZ135=5,G135,0)</f>
        <v>0</v>
      </c>
      <c r="CA135" s="226">
        <v>1</v>
      </c>
      <c r="CB135" s="226">
        <v>7</v>
      </c>
    </row>
    <row r="136" spans="1:80">
      <c r="A136" s="235"/>
      <c r="B136" s="239"/>
      <c r="C136" s="635" t="s">
        <v>84</v>
      </c>
      <c r="D136" s="636"/>
      <c r="E136" s="240">
        <v>2</v>
      </c>
      <c r="F136" s="241"/>
      <c r="G136" s="242"/>
      <c r="H136" s="243"/>
      <c r="I136" s="237"/>
      <c r="J136" s="244"/>
      <c r="K136" s="237"/>
      <c r="M136" s="238" t="s">
        <v>84</v>
      </c>
      <c r="O136" s="226"/>
    </row>
    <row r="137" spans="1:80">
      <c r="A137" s="227">
        <v>53</v>
      </c>
      <c r="B137" s="228" t="s">
        <v>85</v>
      </c>
      <c r="C137" s="229" t="s">
        <v>86</v>
      </c>
      <c r="D137" s="230" t="s">
        <v>87</v>
      </c>
      <c r="E137" s="231">
        <v>190</v>
      </c>
      <c r="F137" s="231"/>
      <c r="G137" s="232">
        <f>E137*F137</f>
        <v>0</v>
      </c>
      <c r="H137" s="233">
        <v>5.0000000000000002E-5</v>
      </c>
      <c r="I137" s="234">
        <f>E137*H137</f>
        <v>9.4999999999999998E-3</v>
      </c>
      <c r="J137" s="233">
        <v>-1E-3</v>
      </c>
      <c r="K137" s="234">
        <f>E137*J137</f>
        <v>-0.19</v>
      </c>
      <c r="O137" s="226">
        <v>2</v>
      </c>
      <c r="AA137" s="199">
        <v>1</v>
      </c>
      <c r="AB137" s="199">
        <v>7</v>
      </c>
      <c r="AC137" s="199">
        <v>7</v>
      </c>
      <c r="AZ137" s="199">
        <v>2</v>
      </c>
      <c r="BA137" s="199">
        <f>IF(AZ137=1,G137,0)</f>
        <v>0</v>
      </c>
      <c r="BB137" s="199">
        <f>IF(AZ137=2,G137,0)</f>
        <v>0</v>
      </c>
      <c r="BC137" s="199">
        <f>IF(AZ137=3,G137,0)</f>
        <v>0</v>
      </c>
      <c r="BD137" s="199">
        <f>IF(AZ137=4,G137,0)</f>
        <v>0</v>
      </c>
      <c r="BE137" s="199">
        <f>IF(AZ137=5,G137,0)</f>
        <v>0</v>
      </c>
      <c r="CA137" s="226">
        <v>1</v>
      </c>
      <c r="CB137" s="226">
        <v>7</v>
      </c>
    </row>
    <row r="138" spans="1:80">
      <c r="A138" s="235"/>
      <c r="B138" s="239"/>
      <c r="C138" s="635" t="s">
        <v>88</v>
      </c>
      <c r="D138" s="636"/>
      <c r="E138" s="240">
        <v>190</v>
      </c>
      <c r="F138" s="241"/>
      <c r="G138" s="242"/>
      <c r="H138" s="243"/>
      <c r="I138" s="237"/>
      <c r="J138" s="244"/>
      <c r="K138" s="237"/>
      <c r="M138" s="238" t="s">
        <v>88</v>
      </c>
      <c r="O138" s="226"/>
    </row>
    <row r="139" spans="1:80">
      <c r="A139" s="227">
        <v>54</v>
      </c>
      <c r="B139" s="228" t="s">
        <v>89</v>
      </c>
      <c r="C139" s="229" t="s">
        <v>90</v>
      </c>
      <c r="D139" s="230" t="s">
        <v>87</v>
      </c>
      <c r="E139" s="231">
        <v>11912.936</v>
      </c>
      <c r="F139" s="231"/>
      <c r="G139" s="232">
        <f>E139*F139</f>
        <v>0</v>
      </c>
      <c r="H139" s="233">
        <v>6.0000000000000002E-5</v>
      </c>
      <c r="I139" s="234">
        <f>E139*H139</f>
        <v>0.71477615999999999</v>
      </c>
      <c r="J139" s="233">
        <v>-1E-3</v>
      </c>
      <c r="K139" s="234">
        <f>E139*J139</f>
        <v>-11.912936</v>
      </c>
      <c r="O139" s="226">
        <v>2</v>
      </c>
      <c r="AA139" s="199">
        <v>1</v>
      </c>
      <c r="AB139" s="199">
        <v>7</v>
      </c>
      <c r="AC139" s="199">
        <v>7</v>
      </c>
      <c r="AZ139" s="199">
        <v>2</v>
      </c>
      <c r="BA139" s="199">
        <f>IF(AZ139=1,G139,0)</f>
        <v>0</v>
      </c>
      <c r="BB139" s="199">
        <f>IF(AZ139=2,G139,0)</f>
        <v>0</v>
      </c>
      <c r="BC139" s="199">
        <f>IF(AZ139=3,G139,0)</f>
        <v>0</v>
      </c>
      <c r="BD139" s="199">
        <f>IF(AZ139=4,G139,0)</f>
        <v>0</v>
      </c>
      <c r="BE139" s="199">
        <f>IF(AZ139=5,G139,0)</f>
        <v>0</v>
      </c>
      <c r="CA139" s="226">
        <v>1</v>
      </c>
      <c r="CB139" s="226">
        <v>7</v>
      </c>
    </row>
    <row r="140" spans="1:80">
      <c r="A140" s="235"/>
      <c r="B140" s="239"/>
      <c r="C140" s="635" t="s">
        <v>91</v>
      </c>
      <c r="D140" s="636"/>
      <c r="E140" s="240">
        <v>0</v>
      </c>
      <c r="F140" s="241"/>
      <c r="G140" s="242"/>
      <c r="H140" s="243"/>
      <c r="I140" s="237"/>
      <c r="J140" s="244"/>
      <c r="K140" s="237"/>
      <c r="M140" s="238" t="s">
        <v>91</v>
      </c>
      <c r="O140" s="226"/>
    </row>
    <row r="141" spans="1:80">
      <c r="A141" s="235"/>
      <c r="B141" s="239"/>
      <c r="C141" s="635" t="s">
        <v>92</v>
      </c>
      <c r="D141" s="636"/>
      <c r="E141" s="240">
        <v>1147.04</v>
      </c>
      <c r="F141" s="241"/>
      <c r="G141" s="242"/>
      <c r="H141" s="243"/>
      <c r="I141" s="237"/>
      <c r="J141" s="244"/>
      <c r="K141" s="237"/>
      <c r="M141" s="238" t="s">
        <v>92</v>
      </c>
      <c r="O141" s="226"/>
    </row>
    <row r="142" spans="1:80">
      <c r="A142" s="235"/>
      <c r="B142" s="239"/>
      <c r="C142" s="635" t="s">
        <v>93</v>
      </c>
      <c r="D142" s="636"/>
      <c r="E142" s="240">
        <v>545.1</v>
      </c>
      <c r="F142" s="241"/>
      <c r="G142" s="242"/>
      <c r="H142" s="243"/>
      <c r="I142" s="237"/>
      <c r="J142" s="244"/>
      <c r="K142" s="237"/>
      <c r="M142" s="238" t="s">
        <v>93</v>
      </c>
      <c r="O142" s="226"/>
    </row>
    <row r="143" spans="1:80">
      <c r="A143" s="235"/>
      <c r="B143" s="239"/>
      <c r="C143" s="635" t="s">
        <v>94</v>
      </c>
      <c r="D143" s="636"/>
      <c r="E143" s="240">
        <v>346.32</v>
      </c>
      <c r="F143" s="241"/>
      <c r="G143" s="242"/>
      <c r="H143" s="243"/>
      <c r="I143" s="237"/>
      <c r="J143" s="244"/>
      <c r="K143" s="237"/>
      <c r="M143" s="238" t="s">
        <v>94</v>
      </c>
      <c r="O143" s="226"/>
    </row>
    <row r="144" spans="1:80">
      <c r="A144" s="235"/>
      <c r="B144" s="239"/>
      <c r="C144" s="635" t="s">
        <v>95</v>
      </c>
      <c r="D144" s="636"/>
      <c r="E144" s="240">
        <v>2538.1860000000001</v>
      </c>
      <c r="F144" s="241"/>
      <c r="G144" s="242"/>
      <c r="H144" s="243"/>
      <c r="I144" s="237"/>
      <c r="J144" s="244"/>
      <c r="K144" s="237"/>
      <c r="M144" s="238" t="s">
        <v>95</v>
      </c>
      <c r="O144" s="226"/>
    </row>
    <row r="145" spans="1:80">
      <c r="A145" s="235"/>
      <c r="B145" s="239"/>
      <c r="C145" s="635" t="s">
        <v>96</v>
      </c>
      <c r="D145" s="636"/>
      <c r="E145" s="240">
        <v>150.4</v>
      </c>
      <c r="F145" s="241"/>
      <c r="G145" s="242"/>
      <c r="H145" s="243"/>
      <c r="I145" s="237"/>
      <c r="J145" s="244"/>
      <c r="K145" s="237"/>
      <c r="M145" s="238" t="s">
        <v>96</v>
      </c>
      <c r="O145" s="226"/>
    </row>
    <row r="146" spans="1:80">
      <c r="A146" s="235"/>
      <c r="B146" s="239"/>
      <c r="C146" s="635" t="s">
        <v>97</v>
      </c>
      <c r="D146" s="636"/>
      <c r="E146" s="240">
        <v>649</v>
      </c>
      <c r="F146" s="241"/>
      <c r="G146" s="242"/>
      <c r="H146" s="243"/>
      <c r="I146" s="237"/>
      <c r="J146" s="244"/>
      <c r="K146" s="237"/>
      <c r="M146" s="238" t="s">
        <v>97</v>
      </c>
      <c r="O146" s="226"/>
    </row>
    <row r="147" spans="1:80">
      <c r="A147" s="235"/>
      <c r="B147" s="239"/>
      <c r="C147" s="635" t="s">
        <v>98</v>
      </c>
      <c r="D147" s="636"/>
      <c r="E147" s="240">
        <v>4827.28</v>
      </c>
      <c r="F147" s="241"/>
      <c r="G147" s="242"/>
      <c r="H147" s="243"/>
      <c r="I147" s="237"/>
      <c r="J147" s="244"/>
      <c r="K147" s="237"/>
      <c r="M147" s="238" t="s">
        <v>98</v>
      </c>
      <c r="O147" s="226"/>
    </row>
    <row r="148" spans="1:80">
      <c r="A148" s="235"/>
      <c r="B148" s="239"/>
      <c r="C148" s="635" t="s">
        <v>99</v>
      </c>
      <c r="D148" s="636"/>
      <c r="E148" s="240">
        <v>1190.42</v>
      </c>
      <c r="F148" s="241"/>
      <c r="G148" s="242"/>
      <c r="H148" s="243"/>
      <c r="I148" s="237"/>
      <c r="J148" s="244"/>
      <c r="K148" s="237"/>
      <c r="M148" s="238" t="s">
        <v>99</v>
      </c>
      <c r="O148" s="226"/>
    </row>
    <row r="149" spans="1:80">
      <c r="A149" s="235"/>
      <c r="B149" s="239"/>
      <c r="C149" s="635" t="s">
        <v>100</v>
      </c>
      <c r="D149" s="636"/>
      <c r="E149" s="240">
        <v>250.29400000000001</v>
      </c>
      <c r="F149" s="241"/>
      <c r="G149" s="242"/>
      <c r="H149" s="243"/>
      <c r="I149" s="237"/>
      <c r="J149" s="244"/>
      <c r="K149" s="237"/>
      <c r="M149" s="238" t="s">
        <v>100</v>
      </c>
      <c r="O149" s="226"/>
    </row>
    <row r="150" spans="1:80">
      <c r="A150" s="235"/>
      <c r="B150" s="239"/>
      <c r="C150" s="635" t="s">
        <v>101</v>
      </c>
      <c r="D150" s="636"/>
      <c r="E150" s="240">
        <v>97.68</v>
      </c>
      <c r="F150" s="241"/>
      <c r="G150" s="242"/>
      <c r="H150" s="243"/>
      <c r="I150" s="237"/>
      <c r="J150" s="244"/>
      <c r="K150" s="237"/>
      <c r="M150" s="238" t="s">
        <v>101</v>
      </c>
      <c r="O150" s="226"/>
    </row>
    <row r="151" spans="1:80">
      <c r="A151" s="235"/>
      <c r="B151" s="239"/>
      <c r="C151" s="635" t="s">
        <v>102</v>
      </c>
      <c r="D151" s="636"/>
      <c r="E151" s="240">
        <v>171.21600000000001</v>
      </c>
      <c r="F151" s="241"/>
      <c r="G151" s="242"/>
      <c r="H151" s="243"/>
      <c r="I151" s="237"/>
      <c r="J151" s="244"/>
      <c r="K151" s="237"/>
      <c r="M151" s="238" t="s">
        <v>102</v>
      </c>
      <c r="O151" s="226"/>
    </row>
    <row r="152" spans="1:80" ht="22.5">
      <c r="A152" s="227">
        <v>55</v>
      </c>
      <c r="B152" s="228" t="s">
        <v>103</v>
      </c>
      <c r="C152" s="229" t="s">
        <v>104</v>
      </c>
      <c r="D152" s="230" t="s">
        <v>71</v>
      </c>
      <c r="E152" s="231">
        <v>1</v>
      </c>
      <c r="F152" s="231"/>
      <c r="G152" s="232">
        <f>E152*F152</f>
        <v>0</v>
      </c>
      <c r="H152" s="233">
        <v>0</v>
      </c>
      <c r="I152" s="234">
        <f>E152*H152</f>
        <v>0</v>
      </c>
      <c r="J152" s="233"/>
      <c r="K152" s="234">
        <f>E152*J152</f>
        <v>0</v>
      </c>
      <c r="O152" s="226">
        <v>2</v>
      </c>
      <c r="AA152" s="199">
        <v>12</v>
      </c>
      <c r="AB152" s="199">
        <v>0</v>
      </c>
      <c r="AC152" s="199">
        <v>87</v>
      </c>
      <c r="AZ152" s="199">
        <v>2</v>
      </c>
      <c r="BA152" s="199">
        <f>IF(AZ152=1,G152,0)</f>
        <v>0</v>
      </c>
      <c r="BB152" s="199">
        <f>IF(AZ152=2,G152,0)</f>
        <v>0</v>
      </c>
      <c r="BC152" s="199">
        <f>IF(AZ152=3,G152,0)</f>
        <v>0</v>
      </c>
      <c r="BD152" s="199">
        <f>IF(AZ152=4,G152,0)</f>
        <v>0</v>
      </c>
      <c r="BE152" s="199">
        <f>IF(AZ152=5,G152,0)</f>
        <v>0</v>
      </c>
      <c r="CA152" s="226">
        <v>12</v>
      </c>
      <c r="CB152" s="226">
        <v>0</v>
      </c>
    </row>
    <row r="153" spans="1:80">
      <c r="A153" s="227">
        <v>56</v>
      </c>
      <c r="B153" s="228" t="s">
        <v>2577</v>
      </c>
      <c r="C153" s="229" t="s">
        <v>105</v>
      </c>
      <c r="D153" s="230" t="s">
        <v>71</v>
      </c>
      <c r="E153" s="231">
        <v>1</v>
      </c>
      <c r="F153" s="231"/>
      <c r="G153" s="232">
        <f>E153*F153</f>
        <v>0</v>
      </c>
      <c r="H153" s="233">
        <v>0</v>
      </c>
      <c r="I153" s="234">
        <f>E153*H153</f>
        <v>0</v>
      </c>
      <c r="J153" s="233"/>
      <c r="K153" s="234">
        <f>E153*J153</f>
        <v>0</v>
      </c>
      <c r="O153" s="226">
        <v>2</v>
      </c>
      <c r="AA153" s="199">
        <v>7</v>
      </c>
      <c r="AB153" s="199">
        <v>1002</v>
      </c>
      <c r="AC153" s="199">
        <v>5</v>
      </c>
      <c r="AZ153" s="199">
        <v>2</v>
      </c>
      <c r="BA153" s="199">
        <f>IF(AZ153=1,G153,0)</f>
        <v>0</v>
      </c>
      <c r="BB153" s="199">
        <f>IF(AZ153=2,G153,0)</f>
        <v>0</v>
      </c>
      <c r="BC153" s="199">
        <f>IF(AZ153=3,G153,0)</f>
        <v>0</v>
      </c>
      <c r="BD153" s="199">
        <f>IF(AZ153=4,G153,0)</f>
        <v>0</v>
      </c>
      <c r="BE153" s="199">
        <f>IF(AZ153=5,G153,0)</f>
        <v>0</v>
      </c>
      <c r="CA153" s="226">
        <v>7</v>
      </c>
      <c r="CB153" s="226">
        <v>1002</v>
      </c>
    </row>
    <row r="154" spans="1:80">
      <c r="A154" s="245"/>
      <c r="B154" s="246" t="s">
        <v>1436</v>
      </c>
      <c r="C154" s="247" t="s">
        <v>75</v>
      </c>
      <c r="D154" s="248"/>
      <c r="E154" s="249"/>
      <c r="F154" s="250"/>
      <c r="G154" s="251">
        <f>SUM(G129:G153)</f>
        <v>0</v>
      </c>
      <c r="H154" s="252"/>
      <c r="I154" s="253">
        <f>SUM(I129:I153)</f>
        <v>0.72427615999999995</v>
      </c>
      <c r="J154" s="252"/>
      <c r="K154" s="253">
        <f>SUM(K129:K153)</f>
        <v>-16.280135999999999</v>
      </c>
      <c r="O154" s="226">
        <v>4</v>
      </c>
      <c r="BA154" s="254">
        <f>SUM(BA129:BA153)</f>
        <v>0</v>
      </c>
      <c r="BB154" s="254">
        <f>SUM(BB129:BB153)</f>
        <v>0</v>
      </c>
      <c r="BC154" s="254">
        <f>SUM(BC129:BC153)</f>
        <v>0</v>
      </c>
      <c r="BD154" s="254">
        <f>SUM(BD129:BD153)</f>
        <v>0</v>
      </c>
      <c r="BE154" s="254">
        <f>SUM(BE129:BE153)</f>
        <v>0</v>
      </c>
    </row>
    <row r="155" spans="1:80">
      <c r="E155" s="199"/>
    </row>
    <row r="156" spans="1:80">
      <c r="E156" s="199"/>
    </row>
    <row r="157" spans="1:80">
      <c r="E157" s="199"/>
    </row>
    <row r="158" spans="1:80">
      <c r="E158" s="199"/>
    </row>
    <row r="159" spans="1:80">
      <c r="E159" s="199"/>
    </row>
    <row r="160" spans="1:80">
      <c r="E160" s="199"/>
    </row>
    <row r="161" spans="5:5">
      <c r="E161" s="199"/>
    </row>
    <row r="162" spans="5:5">
      <c r="E162" s="199"/>
    </row>
    <row r="163" spans="5:5">
      <c r="E163" s="199"/>
    </row>
    <row r="164" spans="5:5">
      <c r="E164" s="199"/>
    </row>
    <row r="165" spans="5:5">
      <c r="E165" s="199"/>
    </row>
    <row r="166" spans="5:5">
      <c r="E166" s="199"/>
    </row>
    <row r="167" spans="5:5">
      <c r="E167" s="199"/>
    </row>
    <row r="168" spans="5:5">
      <c r="E168" s="199"/>
    </row>
    <row r="169" spans="5:5">
      <c r="E169" s="199"/>
    </row>
    <row r="170" spans="5:5">
      <c r="E170" s="199"/>
    </row>
    <row r="171" spans="5:5">
      <c r="E171" s="199"/>
    </row>
    <row r="172" spans="5:5">
      <c r="E172" s="199"/>
    </row>
    <row r="173" spans="5:5">
      <c r="E173" s="199"/>
    </row>
    <row r="174" spans="5:5">
      <c r="E174" s="199"/>
    </row>
    <row r="175" spans="5:5">
      <c r="E175" s="199"/>
    </row>
    <row r="176" spans="5:5">
      <c r="E176" s="199"/>
    </row>
    <row r="177" spans="1:7">
      <c r="E177" s="199"/>
    </row>
    <row r="178" spans="1:7">
      <c r="A178" s="244"/>
      <c r="B178" s="244"/>
      <c r="C178" s="244"/>
      <c r="D178" s="244"/>
      <c r="E178" s="244"/>
      <c r="F178" s="244"/>
      <c r="G178" s="244"/>
    </row>
    <row r="179" spans="1:7">
      <c r="A179" s="244"/>
      <c r="B179" s="244"/>
      <c r="C179" s="244"/>
      <c r="D179" s="244"/>
      <c r="E179" s="244"/>
      <c r="F179" s="244"/>
      <c r="G179" s="244"/>
    </row>
    <row r="180" spans="1:7">
      <c r="A180" s="244"/>
      <c r="B180" s="244"/>
      <c r="C180" s="244"/>
      <c r="D180" s="244"/>
      <c r="E180" s="244"/>
      <c r="F180" s="244"/>
      <c r="G180" s="244"/>
    </row>
    <row r="181" spans="1:7">
      <c r="A181" s="244"/>
      <c r="B181" s="244"/>
      <c r="C181" s="244"/>
      <c r="D181" s="244"/>
      <c r="E181" s="244"/>
      <c r="F181" s="244"/>
      <c r="G181" s="244"/>
    </row>
    <row r="182" spans="1:7">
      <c r="E182" s="199"/>
    </row>
    <row r="183" spans="1:7">
      <c r="E183" s="199"/>
    </row>
    <row r="184" spans="1:7">
      <c r="E184" s="199"/>
    </row>
    <row r="185" spans="1:7">
      <c r="E185" s="199"/>
    </row>
    <row r="186" spans="1:7">
      <c r="E186" s="199"/>
    </row>
    <row r="187" spans="1:7">
      <c r="E187" s="199"/>
    </row>
    <row r="188" spans="1:7">
      <c r="E188" s="199"/>
    </row>
    <row r="189" spans="1:7">
      <c r="E189" s="199"/>
    </row>
    <row r="190" spans="1:7">
      <c r="E190" s="199"/>
    </row>
    <row r="191" spans="1:7">
      <c r="E191" s="199"/>
    </row>
    <row r="192" spans="1:7">
      <c r="E192" s="199"/>
    </row>
    <row r="193" spans="5:5">
      <c r="E193" s="199"/>
    </row>
    <row r="194" spans="5:5">
      <c r="E194" s="199"/>
    </row>
    <row r="195" spans="5:5">
      <c r="E195" s="199"/>
    </row>
    <row r="196" spans="5:5">
      <c r="E196" s="199"/>
    </row>
    <row r="197" spans="5:5">
      <c r="E197" s="199"/>
    </row>
    <row r="198" spans="5:5">
      <c r="E198" s="199"/>
    </row>
    <row r="199" spans="5:5">
      <c r="E199" s="199"/>
    </row>
    <row r="200" spans="5:5">
      <c r="E200" s="199"/>
    </row>
    <row r="201" spans="5:5">
      <c r="E201" s="199"/>
    </row>
    <row r="202" spans="5:5">
      <c r="E202" s="199"/>
    </row>
    <row r="203" spans="5:5">
      <c r="E203" s="199"/>
    </row>
    <row r="204" spans="5:5">
      <c r="E204" s="199"/>
    </row>
    <row r="205" spans="5:5">
      <c r="E205" s="199"/>
    </row>
    <row r="206" spans="5:5">
      <c r="E206" s="199"/>
    </row>
    <row r="207" spans="5:5">
      <c r="E207" s="199"/>
    </row>
    <row r="208" spans="5:5">
      <c r="E208" s="199"/>
    </row>
    <row r="209" spans="1:7">
      <c r="E209" s="199"/>
    </row>
    <row r="210" spans="1:7">
      <c r="E210" s="199"/>
    </row>
    <row r="211" spans="1:7">
      <c r="E211" s="199"/>
    </row>
    <row r="212" spans="1:7">
      <c r="E212" s="199"/>
    </row>
    <row r="213" spans="1:7">
      <c r="A213" s="255"/>
      <c r="B213" s="255"/>
    </row>
    <row r="214" spans="1:7">
      <c r="A214" s="244"/>
      <c r="B214" s="244"/>
      <c r="C214" s="256"/>
      <c r="D214" s="256"/>
      <c r="E214" s="257"/>
      <c r="F214" s="256"/>
      <c r="G214" s="258"/>
    </row>
    <row r="215" spans="1:7">
      <c r="A215" s="259"/>
      <c r="B215" s="259"/>
      <c r="C215" s="244"/>
      <c r="D215" s="244"/>
      <c r="E215" s="260"/>
      <c r="F215" s="244"/>
      <c r="G215" s="244"/>
    </row>
    <row r="216" spans="1:7">
      <c r="A216" s="244"/>
      <c r="B216" s="244"/>
      <c r="C216" s="244"/>
      <c r="D216" s="244"/>
      <c r="E216" s="260"/>
      <c r="F216" s="244"/>
      <c r="G216" s="244"/>
    </row>
    <row r="217" spans="1:7">
      <c r="A217" s="244"/>
      <c r="B217" s="244"/>
      <c r="C217" s="244"/>
      <c r="D217" s="244"/>
      <c r="E217" s="260"/>
      <c r="F217" s="244"/>
      <c r="G217" s="244"/>
    </row>
    <row r="218" spans="1:7">
      <c r="A218" s="244"/>
      <c r="B218" s="244"/>
      <c r="C218" s="244"/>
      <c r="D218" s="244"/>
      <c r="E218" s="260"/>
      <c r="F218" s="244"/>
      <c r="G218" s="244"/>
    </row>
    <row r="219" spans="1:7">
      <c r="A219" s="244"/>
      <c r="B219" s="244"/>
      <c r="C219" s="244"/>
      <c r="D219" s="244"/>
      <c r="E219" s="260"/>
      <c r="F219" s="244"/>
      <c r="G219" s="244"/>
    </row>
    <row r="220" spans="1:7">
      <c r="A220" s="244"/>
      <c r="B220" s="244"/>
      <c r="C220" s="244"/>
      <c r="D220" s="244"/>
      <c r="E220" s="260"/>
      <c r="F220" s="244"/>
      <c r="G220" s="244"/>
    </row>
    <row r="221" spans="1:7">
      <c r="A221" s="244"/>
      <c r="B221" s="244"/>
      <c r="C221" s="244"/>
      <c r="D221" s="244"/>
      <c r="E221" s="260"/>
      <c r="F221" s="244"/>
      <c r="G221" s="244"/>
    </row>
    <row r="222" spans="1:7">
      <c r="A222" s="244"/>
      <c r="B222" s="244"/>
      <c r="C222" s="244"/>
      <c r="D222" s="244"/>
      <c r="E222" s="260"/>
      <c r="F222" s="244"/>
      <c r="G222" s="244"/>
    </row>
    <row r="223" spans="1:7">
      <c r="A223" s="244"/>
      <c r="B223" s="244"/>
      <c r="C223" s="244"/>
      <c r="D223" s="244"/>
      <c r="E223" s="260"/>
      <c r="F223" s="244"/>
      <c r="G223" s="244"/>
    </row>
    <row r="224" spans="1:7">
      <c r="A224" s="244"/>
      <c r="B224" s="244"/>
      <c r="C224" s="244"/>
      <c r="D224" s="244"/>
      <c r="E224" s="260"/>
      <c r="F224" s="244"/>
      <c r="G224" s="244"/>
    </row>
    <row r="225" spans="1:7">
      <c r="A225" s="244"/>
      <c r="B225" s="244"/>
      <c r="C225" s="244"/>
      <c r="D225" s="244"/>
      <c r="E225" s="260"/>
      <c r="F225" s="244"/>
      <c r="G225" s="244"/>
    </row>
    <row r="226" spans="1:7">
      <c r="A226" s="244"/>
      <c r="B226" s="244"/>
      <c r="C226" s="244"/>
      <c r="D226" s="244"/>
      <c r="E226" s="260"/>
      <c r="F226" s="244"/>
      <c r="G226" s="244"/>
    </row>
    <row r="227" spans="1:7">
      <c r="A227" s="244"/>
      <c r="B227" s="244"/>
      <c r="C227" s="244"/>
      <c r="D227" s="244"/>
      <c r="E227" s="260"/>
      <c r="F227" s="244"/>
      <c r="G227" s="244"/>
    </row>
  </sheetData>
  <mergeCells count="84">
    <mergeCell ref="C17:D17"/>
    <mergeCell ref="C15:D15"/>
    <mergeCell ref="A1:G1"/>
    <mergeCell ref="A3:B3"/>
    <mergeCell ref="A4:B4"/>
    <mergeCell ref="E4:G4"/>
    <mergeCell ref="C11:D11"/>
    <mergeCell ref="C9:D9"/>
    <mergeCell ref="C13:D13"/>
    <mergeCell ref="C19:D19"/>
    <mergeCell ref="C21:D21"/>
    <mergeCell ref="C23:D23"/>
    <mergeCell ref="C40:D40"/>
    <mergeCell ref="C30:D30"/>
    <mergeCell ref="C27:D27"/>
    <mergeCell ref="C29:D29"/>
    <mergeCell ref="C24:D24"/>
    <mergeCell ref="C25:D25"/>
    <mergeCell ref="C32:D32"/>
    <mergeCell ref="C22:D22"/>
    <mergeCell ref="C34:D34"/>
    <mergeCell ref="C60:D60"/>
    <mergeCell ref="C62:D62"/>
    <mergeCell ref="C50:D50"/>
    <mergeCell ref="C36:D36"/>
    <mergeCell ref="C38:D38"/>
    <mergeCell ref="C39:D39"/>
    <mergeCell ref="C46:D46"/>
    <mergeCell ref="C48:D48"/>
    <mergeCell ref="C97:D97"/>
    <mergeCell ref="C41:D41"/>
    <mergeCell ref="C56:D56"/>
    <mergeCell ref="C58:D58"/>
    <mergeCell ref="C93:D93"/>
    <mergeCell ref="C74:D74"/>
    <mergeCell ref="C42:D42"/>
    <mergeCell ref="C44:D44"/>
    <mergeCell ref="C43:D43"/>
    <mergeCell ref="C66:D66"/>
    <mergeCell ref="C91:D91"/>
    <mergeCell ref="C87:D87"/>
    <mergeCell ref="C68:D68"/>
    <mergeCell ref="C72:D72"/>
    <mergeCell ref="C52:D52"/>
    <mergeCell ref="C54:D54"/>
    <mergeCell ref="C70:D70"/>
    <mergeCell ref="C64:D64"/>
    <mergeCell ref="C76:G76"/>
    <mergeCell ref="C79:D79"/>
    <mergeCell ref="C101:D101"/>
    <mergeCell ref="C103:D103"/>
    <mergeCell ref="C81:D81"/>
    <mergeCell ref="C83:D83"/>
    <mergeCell ref="C77:D77"/>
    <mergeCell ref="C78:D78"/>
    <mergeCell ref="C95:D95"/>
    <mergeCell ref="C89:D89"/>
    <mergeCell ref="C142:D142"/>
    <mergeCell ref="C140:D140"/>
    <mergeCell ref="C141:D141"/>
    <mergeCell ref="C105:G105"/>
    <mergeCell ref="C106:D106"/>
    <mergeCell ref="C138:D138"/>
    <mergeCell ref="C120:D120"/>
    <mergeCell ref="C124:D124"/>
    <mergeCell ref="C133:D133"/>
    <mergeCell ref="C125:D125"/>
    <mergeCell ref="C115:D115"/>
    <mergeCell ref="C117:D117"/>
    <mergeCell ref="C111:D111"/>
    <mergeCell ref="C113:D113"/>
    <mergeCell ref="C134:D134"/>
    <mergeCell ref="C136:D136"/>
    <mergeCell ref="C131:D131"/>
    <mergeCell ref="C132:D132"/>
    <mergeCell ref="C143:D143"/>
    <mergeCell ref="C151:D151"/>
    <mergeCell ref="C144:D144"/>
    <mergeCell ref="C145:D145"/>
    <mergeCell ref="C146:D146"/>
    <mergeCell ref="C147:D147"/>
    <mergeCell ref="C149:D149"/>
    <mergeCell ref="C148:D148"/>
    <mergeCell ref="C150:D150"/>
  </mergeCells>
  <phoneticPr fontId="0" type="noConversion"/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23"/>
  <dimension ref="A1:BE51"/>
  <sheetViews>
    <sheetView zoomScaleNormal="100" workbookViewId="0">
      <selection activeCell="H20" sqref="H20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79" t="s">
        <v>2837</v>
      </c>
      <c r="B1" s="80"/>
      <c r="C1" s="80"/>
      <c r="D1" s="80"/>
      <c r="E1" s="80"/>
      <c r="F1" s="80"/>
      <c r="G1" s="80"/>
    </row>
    <row r="2" spans="1:57" ht="12.75" customHeight="1">
      <c r="A2" s="81" t="s">
        <v>1373</v>
      </c>
      <c r="B2" s="82"/>
      <c r="C2" s="83" t="s">
        <v>106</v>
      </c>
      <c r="D2" s="83" t="s">
        <v>109</v>
      </c>
      <c r="E2" s="84"/>
      <c r="F2" s="85" t="s">
        <v>1374</v>
      </c>
      <c r="G2" s="86"/>
    </row>
    <row r="3" spans="1:57" ht="3" hidden="1" customHeight="1">
      <c r="A3" s="87"/>
      <c r="B3" s="88"/>
      <c r="C3" s="89"/>
      <c r="D3" s="89"/>
      <c r="E3" s="90"/>
      <c r="F3" s="91"/>
      <c r="G3" s="92"/>
    </row>
    <row r="4" spans="1:57" ht="12" customHeight="1">
      <c r="A4" s="93" t="s">
        <v>1375</v>
      </c>
      <c r="B4" s="88"/>
      <c r="C4" s="89"/>
      <c r="D4" s="89"/>
      <c r="E4" s="90"/>
      <c r="F4" s="91" t="s">
        <v>1376</v>
      </c>
      <c r="G4" s="94"/>
    </row>
    <row r="5" spans="1:57" ht="12.95" customHeight="1">
      <c r="A5" s="95" t="s">
        <v>106</v>
      </c>
      <c r="B5" s="96"/>
      <c r="C5" s="97" t="s">
        <v>107</v>
      </c>
      <c r="D5" s="98"/>
      <c r="E5" s="96"/>
      <c r="F5" s="91" t="s">
        <v>1377</v>
      </c>
      <c r="G5" s="92"/>
    </row>
    <row r="6" spans="1:57" ht="12.95" customHeight="1">
      <c r="A6" s="93" t="s">
        <v>1378</v>
      </c>
      <c r="B6" s="88"/>
      <c r="C6" s="89"/>
      <c r="D6" s="89"/>
      <c r="E6" s="90"/>
      <c r="F6" s="99" t="s">
        <v>1379</v>
      </c>
      <c r="G6" s="100">
        <v>0</v>
      </c>
      <c r="O6" s="101"/>
    </row>
    <row r="7" spans="1:57" ht="12.95" customHeight="1">
      <c r="A7" s="102" t="s">
        <v>1437</v>
      </c>
      <c r="B7" s="103"/>
      <c r="C7" s="104" t="s">
        <v>1438</v>
      </c>
      <c r="D7" s="105"/>
      <c r="E7" s="105"/>
      <c r="F7" s="106" t="s">
        <v>1380</v>
      </c>
      <c r="G7" s="100">
        <f>IF(G6=0,,ROUND((F30+F32)/G6,1))</f>
        <v>0</v>
      </c>
    </row>
    <row r="8" spans="1:57">
      <c r="A8" s="107" t="s">
        <v>1381</v>
      </c>
      <c r="B8" s="91"/>
      <c r="C8" s="617"/>
      <c r="D8" s="617"/>
      <c r="E8" s="618"/>
      <c r="F8" s="108" t="s">
        <v>1382</v>
      </c>
      <c r="G8" s="109"/>
      <c r="H8" s="110"/>
      <c r="I8" s="111"/>
    </row>
    <row r="9" spans="1:57">
      <c r="A9" s="107" t="s">
        <v>1383</v>
      </c>
      <c r="B9" s="91"/>
      <c r="C9" s="617"/>
      <c r="D9" s="617"/>
      <c r="E9" s="618"/>
      <c r="F9" s="91"/>
      <c r="G9" s="112"/>
      <c r="H9" s="113"/>
    </row>
    <row r="10" spans="1:57">
      <c r="A10" s="107" t="s">
        <v>1384</v>
      </c>
      <c r="B10" s="91"/>
      <c r="C10" s="617"/>
      <c r="D10" s="617"/>
      <c r="E10" s="617"/>
      <c r="F10" s="114"/>
      <c r="G10" s="115"/>
      <c r="H10" s="116"/>
    </row>
    <row r="11" spans="1:57" ht="13.5" customHeight="1">
      <c r="A11" s="107" t="s">
        <v>1385</v>
      </c>
      <c r="B11" s="91"/>
      <c r="C11" s="617"/>
      <c r="D11" s="617"/>
      <c r="E11" s="617"/>
      <c r="F11" s="117" t="s">
        <v>1386</v>
      </c>
      <c r="G11" s="118"/>
      <c r="H11" s="113"/>
      <c r="BA11" s="119"/>
      <c r="BB11" s="119"/>
      <c r="BC11" s="119"/>
      <c r="BD11" s="119"/>
      <c r="BE11" s="119"/>
    </row>
    <row r="12" spans="1:57" ht="12.75" customHeight="1">
      <c r="A12" s="120" t="s">
        <v>1387</v>
      </c>
      <c r="B12" s="88"/>
      <c r="C12" s="611"/>
      <c r="D12" s="611"/>
      <c r="E12" s="611"/>
      <c r="F12" s="121" t="s">
        <v>1388</v>
      </c>
      <c r="G12" s="122"/>
      <c r="H12" s="113"/>
    </row>
    <row r="13" spans="1:57" ht="28.5" customHeight="1" thickBot="1">
      <c r="A13" s="123" t="s">
        <v>1389</v>
      </c>
      <c r="B13" s="124"/>
      <c r="C13" s="124"/>
      <c r="D13" s="124"/>
      <c r="E13" s="125"/>
      <c r="F13" s="125"/>
      <c r="G13" s="126"/>
      <c r="H13" s="113"/>
    </row>
    <row r="14" spans="1:57" ht="17.25" customHeight="1" thickBot="1">
      <c r="A14" s="127" t="s">
        <v>1390</v>
      </c>
      <c r="B14" s="128"/>
      <c r="C14" s="129"/>
      <c r="D14" s="130" t="s">
        <v>1391</v>
      </c>
      <c r="E14" s="131"/>
      <c r="F14" s="131"/>
      <c r="G14" s="129"/>
    </row>
    <row r="15" spans="1:57" ht="15.95" customHeight="1">
      <c r="A15" s="132"/>
      <c r="B15" s="133" t="s">
        <v>1392</v>
      </c>
      <c r="C15" s="134">
        <f ca="1">'02 02 Rek'!E34</f>
        <v>0</v>
      </c>
      <c r="D15" s="135">
        <f ca="1">'02 02 Rek'!A39</f>
        <v>0</v>
      </c>
      <c r="E15" s="136"/>
      <c r="F15" s="137"/>
      <c r="G15" s="134">
        <f ca="1">'02 02 Rek'!I39</f>
        <v>0</v>
      </c>
    </row>
    <row r="16" spans="1:57" ht="15.95" customHeight="1">
      <c r="A16" s="132" t="s">
        <v>1393</v>
      </c>
      <c r="B16" s="133" t="s">
        <v>1394</v>
      </c>
      <c r="C16" s="134">
        <f ca="1">'02 02 Rek'!F34</f>
        <v>0</v>
      </c>
      <c r="D16" s="87">
        <f ca="1">'02 02 Rek'!A40</f>
        <v>0</v>
      </c>
      <c r="E16" s="138"/>
      <c r="F16" s="139"/>
      <c r="G16" s="134">
        <f ca="1">'02 02 Rek'!I40</f>
        <v>0</v>
      </c>
    </row>
    <row r="17" spans="1:7" ht="15.95" customHeight="1">
      <c r="A17" s="132" t="s">
        <v>1395</v>
      </c>
      <c r="B17" s="133" t="s">
        <v>1396</v>
      </c>
      <c r="C17" s="134">
        <f ca="1">'02 02 Rek'!H34</f>
        <v>0</v>
      </c>
      <c r="D17" s="87">
        <f ca="1">'02 02 Rek'!A41</f>
        <v>0</v>
      </c>
      <c r="E17" s="138"/>
      <c r="F17" s="139"/>
      <c r="G17" s="134">
        <f ca="1">'02 02 Rek'!I41</f>
        <v>0</v>
      </c>
    </row>
    <row r="18" spans="1:7" ht="15.95" customHeight="1">
      <c r="A18" s="140" t="s">
        <v>1397</v>
      </c>
      <c r="B18" s="141" t="s">
        <v>1398</v>
      </c>
      <c r="C18" s="134">
        <f ca="1">'02 02 Rek'!G34</f>
        <v>0</v>
      </c>
      <c r="D18" s="87">
        <f ca="1">'02 02 Rek'!A42</f>
        <v>0</v>
      </c>
      <c r="E18" s="138"/>
      <c r="F18" s="139"/>
      <c r="G18" s="134">
        <f ca="1">'02 02 Rek'!I42</f>
        <v>0</v>
      </c>
    </row>
    <row r="19" spans="1:7" ht="15.95" customHeight="1">
      <c r="A19" s="142" t="s">
        <v>1399</v>
      </c>
      <c r="B19" s="133"/>
      <c r="C19" s="134">
        <f ca="1">SUM(C15:C18)</f>
        <v>0</v>
      </c>
      <c r="D19" s="87">
        <f ca="1">'02 02 Rek'!A43</f>
        <v>0</v>
      </c>
      <c r="E19" s="138"/>
      <c r="F19" s="139"/>
      <c r="G19" s="134">
        <f ca="1">'02 02 Rek'!I43</f>
        <v>0</v>
      </c>
    </row>
    <row r="20" spans="1:7" ht="15.95" customHeight="1">
      <c r="A20" s="142"/>
      <c r="B20" s="133"/>
      <c r="C20" s="134"/>
      <c r="D20" s="87">
        <f ca="1">'02 02 Rek'!A44</f>
        <v>0</v>
      </c>
      <c r="E20" s="138"/>
      <c r="F20" s="139"/>
      <c r="G20" s="134">
        <f ca="1">'02 02 Rek'!I44</f>
        <v>0</v>
      </c>
    </row>
    <row r="21" spans="1:7" ht="15.95" customHeight="1">
      <c r="A21" s="142" t="s">
        <v>1372</v>
      </c>
      <c r="B21" s="133"/>
      <c r="C21" s="134">
        <f ca="1">'02 02 Rek'!I34</f>
        <v>0</v>
      </c>
      <c r="D21" s="87">
        <f ca="1">'02 02 Rek'!A45</f>
        <v>0</v>
      </c>
      <c r="E21" s="138"/>
      <c r="F21" s="139"/>
      <c r="G21" s="134">
        <f ca="1">'02 02 Rek'!I45</f>
        <v>0</v>
      </c>
    </row>
    <row r="22" spans="1:7" ht="15.95" customHeight="1">
      <c r="A22" s="143" t="s">
        <v>1400</v>
      </c>
      <c r="B22" s="113"/>
      <c r="C22" s="134">
        <f ca="1">C19+C21</f>
        <v>0</v>
      </c>
      <c r="D22" s="87" t="s">
        <v>1401</v>
      </c>
      <c r="E22" s="138"/>
      <c r="F22" s="139"/>
      <c r="G22" s="134">
        <f ca="1">G23-SUM(G15:G21)</f>
        <v>0</v>
      </c>
    </row>
    <row r="23" spans="1:7" ht="15.95" customHeight="1" thickBot="1">
      <c r="A23" s="613" t="s">
        <v>1402</v>
      </c>
      <c r="B23" s="614"/>
      <c r="C23" s="144">
        <f ca="1">C22+G23</f>
        <v>0</v>
      </c>
      <c r="D23" s="145" t="s">
        <v>1403</v>
      </c>
      <c r="E23" s="146"/>
      <c r="F23" s="147"/>
      <c r="G23" s="134">
        <f ca="1">'02 02 Rek'!H47</f>
        <v>0</v>
      </c>
    </row>
    <row r="24" spans="1:7">
      <c r="A24" s="148" t="s">
        <v>1404</v>
      </c>
      <c r="B24" s="149"/>
      <c r="C24" s="150"/>
      <c r="D24" s="149" t="s">
        <v>1405</v>
      </c>
      <c r="E24" s="149"/>
      <c r="F24" s="151" t="s">
        <v>1406</v>
      </c>
      <c r="G24" s="152"/>
    </row>
    <row r="25" spans="1:7">
      <c r="A25" s="143" t="s">
        <v>1407</v>
      </c>
      <c r="B25" s="113"/>
      <c r="C25" s="153"/>
      <c r="D25" s="113" t="s">
        <v>1407</v>
      </c>
      <c r="F25" s="154" t="s">
        <v>1407</v>
      </c>
      <c r="G25" s="155"/>
    </row>
    <row r="26" spans="1:7" ht="37.5" customHeight="1">
      <c r="A26" s="143" t="s">
        <v>1408</v>
      </c>
      <c r="B26" s="156"/>
      <c r="C26" s="153"/>
      <c r="D26" s="113" t="s">
        <v>1408</v>
      </c>
      <c r="F26" s="154" t="s">
        <v>1408</v>
      </c>
      <c r="G26" s="155"/>
    </row>
    <row r="27" spans="1:7">
      <c r="A27" s="143"/>
      <c r="B27" s="157"/>
      <c r="C27" s="153"/>
      <c r="D27" s="113"/>
      <c r="F27" s="154"/>
      <c r="G27" s="155"/>
    </row>
    <row r="28" spans="1:7">
      <c r="A28" s="143" t="s">
        <v>1409</v>
      </c>
      <c r="B28" s="113"/>
      <c r="C28" s="153"/>
      <c r="D28" s="154" t="s">
        <v>1410</v>
      </c>
      <c r="E28" s="153"/>
      <c r="F28" s="158" t="s">
        <v>1410</v>
      </c>
      <c r="G28" s="155"/>
    </row>
    <row r="29" spans="1:7" ht="69" customHeight="1">
      <c r="A29" s="143"/>
      <c r="B29" s="113"/>
      <c r="C29" s="159"/>
      <c r="D29" s="160"/>
      <c r="E29" s="159"/>
      <c r="F29" s="113"/>
      <c r="G29" s="155"/>
    </row>
    <row r="30" spans="1:7">
      <c r="A30" s="161" t="s">
        <v>1356</v>
      </c>
      <c r="B30" s="162"/>
      <c r="C30" s="163">
        <v>21</v>
      </c>
      <c r="D30" s="162" t="s">
        <v>1411</v>
      </c>
      <c r="E30" s="164"/>
      <c r="F30" s="609">
        <f>C23-F32</f>
        <v>0</v>
      </c>
      <c r="G30" s="610"/>
    </row>
    <row r="31" spans="1:7">
      <c r="A31" s="161" t="s">
        <v>1412</v>
      </c>
      <c r="B31" s="162"/>
      <c r="C31" s="163">
        <f>C30</f>
        <v>21</v>
      </c>
      <c r="D31" s="162" t="s">
        <v>1413</v>
      </c>
      <c r="E31" s="164"/>
      <c r="F31" s="609">
        <f>ROUND(PRODUCT(F30,C31/100),0)</f>
        <v>0</v>
      </c>
      <c r="G31" s="610"/>
    </row>
    <row r="32" spans="1:7">
      <c r="A32" s="161" t="s">
        <v>1356</v>
      </c>
      <c r="B32" s="162"/>
      <c r="C32" s="163">
        <v>0</v>
      </c>
      <c r="D32" s="162" t="s">
        <v>1413</v>
      </c>
      <c r="E32" s="164"/>
      <c r="F32" s="609">
        <v>0</v>
      </c>
      <c r="G32" s="610"/>
    </row>
    <row r="33" spans="1:8">
      <c r="A33" s="161" t="s">
        <v>1412</v>
      </c>
      <c r="B33" s="165"/>
      <c r="C33" s="166">
        <f>C32</f>
        <v>0</v>
      </c>
      <c r="D33" s="162" t="s">
        <v>1413</v>
      </c>
      <c r="E33" s="139"/>
      <c r="F33" s="609">
        <f>ROUND(PRODUCT(F32,C33/100),0)</f>
        <v>0</v>
      </c>
      <c r="G33" s="610"/>
    </row>
    <row r="34" spans="1:8" s="170" customFormat="1" ht="19.5" customHeight="1" thickBot="1">
      <c r="A34" s="167" t="s">
        <v>1414</v>
      </c>
      <c r="B34" s="168"/>
      <c r="C34" s="168"/>
      <c r="D34" s="168"/>
      <c r="E34" s="169"/>
      <c r="F34" s="615">
        <f>ROUND(SUM(F30:F33),0)</f>
        <v>0</v>
      </c>
      <c r="G34" s="616"/>
    </row>
    <row r="36" spans="1:8">
      <c r="A36" s="2" t="s">
        <v>1415</v>
      </c>
      <c r="B36" s="2"/>
      <c r="C36" s="2"/>
      <c r="D36" s="2"/>
      <c r="E36" s="2"/>
      <c r="F36" s="2"/>
      <c r="G36" s="2"/>
      <c r="H36" s="1" t="s">
        <v>1346</v>
      </c>
    </row>
    <row r="37" spans="1:8" ht="14.25" customHeight="1">
      <c r="A37" s="2"/>
      <c r="B37" s="612"/>
      <c r="C37" s="612"/>
      <c r="D37" s="612"/>
      <c r="E37" s="612"/>
      <c r="F37" s="612"/>
      <c r="G37" s="612"/>
      <c r="H37" s="1" t="s">
        <v>1346</v>
      </c>
    </row>
    <row r="38" spans="1:8" ht="12.75" customHeight="1">
      <c r="A38" s="171"/>
      <c r="B38" s="612"/>
      <c r="C38" s="612"/>
      <c r="D38" s="612"/>
      <c r="E38" s="612"/>
      <c r="F38" s="612"/>
      <c r="G38" s="612"/>
      <c r="H38" s="1" t="s">
        <v>1346</v>
      </c>
    </row>
    <row r="39" spans="1:8">
      <c r="A39" s="171"/>
      <c r="B39" s="612"/>
      <c r="C39" s="612"/>
      <c r="D39" s="612"/>
      <c r="E39" s="612"/>
      <c r="F39" s="612"/>
      <c r="G39" s="612"/>
      <c r="H39" s="1" t="s">
        <v>1346</v>
      </c>
    </row>
    <row r="40" spans="1:8">
      <c r="A40" s="171"/>
      <c r="B40" s="612"/>
      <c r="C40" s="612"/>
      <c r="D40" s="612"/>
      <c r="E40" s="612"/>
      <c r="F40" s="612"/>
      <c r="G40" s="612"/>
      <c r="H40" s="1" t="s">
        <v>1346</v>
      </c>
    </row>
    <row r="41" spans="1:8">
      <c r="A41" s="171"/>
      <c r="B41" s="612"/>
      <c r="C41" s="612"/>
      <c r="D41" s="612"/>
      <c r="E41" s="612"/>
      <c r="F41" s="612"/>
      <c r="G41" s="612"/>
      <c r="H41" s="1" t="s">
        <v>1346</v>
      </c>
    </row>
    <row r="42" spans="1:8">
      <c r="A42" s="171"/>
      <c r="B42" s="612"/>
      <c r="C42" s="612"/>
      <c r="D42" s="612"/>
      <c r="E42" s="612"/>
      <c r="F42" s="612"/>
      <c r="G42" s="612"/>
      <c r="H42" s="1" t="s">
        <v>1346</v>
      </c>
    </row>
    <row r="43" spans="1:8">
      <c r="A43" s="171"/>
      <c r="B43" s="612"/>
      <c r="C43" s="612"/>
      <c r="D43" s="612"/>
      <c r="E43" s="612"/>
      <c r="F43" s="612"/>
      <c r="G43" s="612"/>
      <c r="H43" s="1" t="s">
        <v>1346</v>
      </c>
    </row>
    <row r="44" spans="1:8" ht="12.75" customHeight="1">
      <c r="A44" s="171"/>
      <c r="B44" s="612"/>
      <c r="C44" s="612"/>
      <c r="D44" s="612"/>
      <c r="E44" s="612"/>
      <c r="F44" s="612"/>
      <c r="G44" s="612"/>
      <c r="H44" s="1" t="s">
        <v>1346</v>
      </c>
    </row>
    <row r="45" spans="1:8" ht="12.75" customHeight="1">
      <c r="A45" s="171"/>
      <c r="B45" s="612"/>
      <c r="C45" s="612"/>
      <c r="D45" s="612"/>
      <c r="E45" s="612"/>
      <c r="F45" s="612"/>
      <c r="G45" s="612"/>
      <c r="H45" s="1" t="s">
        <v>1346</v>
      </c>
    </row>
    <row r="46" spans="1:8">
      <c r="B46" s="608"/>
      <c r="C46" s="608"/>
      <c r="D46" s="608"/>
      <c r="E46" s="608"/>
      <c r="F46" s="608"/>
      <c r="G46" s="608"/>
    </row>
    <row r="47" spans="1:8">
      <c r="B47" s="608"/>
      <c r="C47" s="608"/>
      <c r="D47" s="608"/>
      <c r="E47" s="608"/>
      <c r="F47" s="608"/>
      <c r="G47" s="608"/>
    </row>
    <row r="48" spans="1:8">
      <c r="B48" s="608"/>
      <c r="C48" s="608"/>
      <c r="D48" s="608"/>
      <c r="E48" s="608"/>
      <c r="F48" s="608"/>
      <c r="G48" s="608"/>
    </row>
    <row r="49" spans="2:7">
      <c r="B49" s="608"/>
      <c r="C49" s="608"/>
      <c r="D49" s="608"/>
      <c r="E49" s="608"/>
      <c r="F49" s="608"/>
      <c r="G49" s="608"/>
    </row>
    <row r="50" spans="2:7">
      <c r="B50" s="608"/>
      <c r="C50" s="608"/>
      <c r="D50" s="608"/>
      <c r="E50" s="608"/>
      <c r="F50" s="608"/>
      <c r="G50" s="608"/>
    </row>
    <row r="51" spans="2:7">
      <c r="B51" s="608"/>
      <c r="C51" s="608"/>
      <c r="D51" s="608"/>
      <c r="E51" s="608"/>
      <c r="F51" s="608"/>
      <c r="G51" s="608"/>
    </row>
  </sheetData>
  <mergeCells count="18">
    <mergeCell ref="F34:G34"/>
    <mergeCell ref="B47:G47"/>
    <mergeCell ref="B48:G48"/>
    <mergeCell ref="B49:G49"/>
    <mergeCell ref="C8:E8"/>
    <mergeCell ref="C9:E9"/>
    <mergeCell ref="C10:E10"/>
    <mergeCell ref="C11:E11"/>
    <mergeCell ref="B50:G50"/>
    <mergeCell ref="F31:G31"/>
    <mergeCell ref="F32:G32"/>
    <mergeCell ref="F30:G30"/>
    <mergeCell ref="C12:E12"/>
    <mergeCell ref="B51:G51"/>
    <mergeCell ref="B37:G45"/>
    <mergeCell ref="B46:G46"/>
    <mergeCell ref="A23:B23"/>
    <mergeCell ref="F33:G33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33"/>
  <dimension ref="A1:BE98"/>
  <sheetViews>
    <sheetView topLeftCell="A19" workbookViewId="0">
      <selection activeCell="D38" sqref="D38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>
      <c r="A1" s="619" t="s">
        <v>1347</v>
      </c>
      <c r="B1" s="620"/>
      <c r="C1" s="172" t="s">
        <v>1439</v>
      </c>
      <c r="D1" s="173"/>
      <c r="E1" s="174"/>
      <c r="F1" s="173"/>
      <c r="G1" s="175" t="s">
        <v>1416</v>
      </c>
      <c r="H1" s="176" t="s">
        <v>106</v>
      </c>
      <c r="I1" s="177"/>
    </row>
    <row r="2" spans="1:9" ht="13.5" thickBot="1">
      <c r="A2" s="621" t="s">
        <v>1417</v>
      </c>
      <c r="B2" s="622"/>
      <c r="C2" s="178" t="s">
        <v>108</v>
      </c>
      <c r="D2" s="179"/>
      <c r="E2" s="180"/>
      <c r="F2" s="179"/>
      <c r="G2" s="623" t="s">
        <v>109</v>
      </c>
      <c r="H2" s="624"/>
      <c r="I2" s="625"/>
    </row>
    <row r="3" spans="1:9" ht="13.5" thickTop="1">
      <c r="F3" s="113"/>
    </row>
    <row r="4" spans="1:9" ht="19.5" customHeight="1">
      <c r="A4" s="181" t="s">
        <v>1418</v>
      </c>
      <c r="B4" s="182"/>
      <c r="C4" s="182"/>
      <c r="D4" s="182"/>
      <c r="E4" s="183"/>
      <c r="F4" s="182"/>
      <c r="G4" s="182"/>
      <c r="H4" s="182"/>
      <c r="I4" s="182"/>
    </row>
    <row r="5" spans="1:9" ht="13.5" thickBot="1"/>
    <row r="6" spans="1:9" s="113" customFormat="1" ht="13.5" thickBot="1">
      <c r="A6" s="184"/>
      <c r="B6" s="185" t="s">
        <v>1419</v>
      </c>
      <c r="C6" s="185"/>
      <c r="D6" s="186"/>
      <c r="E6" s="187" t="s">
        <v>1368</v>
      </c>
      <c r="F6" s="188" t="s">
        <v>1369</v>
      </c>
      <c r="G6" s="188" t="s">
        <v>1370</v>
      </c>
      <c r="H6" s="188" t="s">
        <v>1371</v>
      </c>
      <c r="I6" s="189" t="s">
        <v>1372</v>
      </c>
    </row>
    <row r="7" spans="1:9" s="113" customFormat="1">
      <c r="A7" s="261" t="str">
        <f ca="1">'02 02 Pol'!B7</f>
        <v>1</v>
      </c>
      <c r="B7" s="62" t="str">
        <f ca="1">'02 02 Pol'!C7</f>
        <v>Zemní práce</v>
      </c>
      <c r="D7" s="190"/>
      <c r="E7" s="262">
        <f ca="1">'02 02 Pol'!BA46</f>
        <v>0</v>
      </c>
      <c r="F7" s="263">
        <f ca="1">'02 02 Pol'!BB46</f>
        <v>0</v>
      </c>
      <c r="G7" s="263">
        <f ca="1">'02 02 Pol'!BC46</f>
        <v>0</v>
      </c>
      <c r="H7" s="263">
        <f ca="1">'02 02 Pol'!BD46</f>
        <v>0</v>
      </c>
      <c r="I7" s="264">
        <f ca="1">'02 02 Pol'!BE46</f>
        <v>0</v>
      </c>
    </row>
    <row r="8" spans="1:9" s="113" customFormat="1">
      <c r="A8" s="261" t="str">
        <f ca="1">'02 02 Pol'!B47</f>
        <v>2</v>
      </c>
      <c r="B8" s="62" t="str">
        <f ca="1">'02 02 Pol'!C47</f>
        <v>Základy a zvláštní zakládání</v>
      </c>
      <c r="D8" s="190"/>
      <c r="E8" s="262">
        <f ca="1">'02 02 Pol'!BA117</f>
        <v>0</v>
      </c>
      <c r="F8" s="263">
        <f ca="1">'02 02 Pol'!BB117</f>
        <v>0</v>
      </c>
      <c r="G8" s="263">
        <f ca="1">'02 02 Pol'!BC117</f>
        <v>0</v>
      </c>
      <c r="H8" s="263">
        <f ca="1">'02 02 Pol'!BD117</f>
        <v>0</v>
      </c>
      <c r="I8" s="264">
        <f ca="1">'02 02 Pol'!BE117</f>
        <v>0</v>
      </c>
    </row>
    <row r="9" spans="1:9" s="113" customFormat="1">
      <c r="A9" s="261" t="str">
        <f ca="1">'02 02 Pol'!B118</f>
        <v>3</v>
      </c>
      <c r="B9" s="62" t="str">
        <f ca="1">'02 02 Pol'!C118</f>
        <v>Svislé a kompletní konstrukce</v>
      </c>
      <c r="D9" s="190"/>
      <c r="E9" s="262">
        <f ca="1">'02 02 Pol'!BA204</f>
        <v>0</v>
      </c>
      <c r="F9" s="263">
        <f ca="1">'02 02 Pol'!BB204</f>
        <v>0</v>
      </c>
      <c r="G9" s="263">
        <f ca="1">'02 02 Pol'!BC204</f>
        <v>0</v>
      </c>
      <c r="H9" s="263">
        <f ca="1">'02 02 Pol'!BD204</f>
        <v>0</v>
      </c>
      <c r="I9" s="264">
        <f ca="1">'02 02 Pol'!BE204</f>
        <v>0</v>
      </c>
    </row>
    <row r="10" spans="1:9" s="113" customFormat="1">
      <c r="A10" s="261" t="str">
        <f ca="1">'02 02 Pol'!B205</f>
        <v>4</v>
      </c>
      <c r="B10" s="62" t="str">
        <f ca="1">'02 02 Pol'!C205</f>
        <v>Vodorovné konstrukce</v>
      </c>
      <c r="D10" s="190"/>
      <c r="E10" s="262">
        <f ca="1">'02 02 Pol'!BA287</f>
        <v>0</v>
      </c>
      <c r="F10" s="263">
        <f ca="1">'02 02 Pol'!BB287</f>
        <v>0</v>
      </c>
      <c r="G10" s="263">
        <f ca="1">'02 02 Pol'!BC287</f>
        <v>0</v>
      </c>
      <c r="H10" s="263">
        <f ca="1">'02 02 Pol'!BD287</f>
        <v>0</v>
      </c>
      <c r="I10" s="264">
        <f ca="1">'02 02 Pol'!BE287</f>
        <v>0</v>
      </c>
    </row>
    <row r="11" spans="1:9" s="113" customFormat="1">
      <c r="A11" s="261" t="str">
        <f ca="1">'02 02 Pol'!B288</f>
        <v>5</v>
      </c>
      <c r="B11" s="62" t="str">
        <f ca="1">'02 02 Pol'!C288</f>
        <v>Komunikace</v>
      </c>
      <c r="D11" s="190"/>
      <c r="E11" s="262">
        <f ca="1">'02 02 Pol'!BA311</f>
        <v>0</v>
      </c>
      <c r="F11" s="263">
        <f ca="1">'02 02 Pol'!BB311</f>
        <v>0</v>
      </c>
      <c r="G11" s="263">
        <f ca="1">'02 02 Pol'!BC311</f>
        <v>0</v>
      </c>
      <c r="H11" s="263">
        <f ca="1">'02 02 Pol'!BD311</f>
        <v>0</v>
      </c>
      <c r="I11" s="264">
        <f ca="1">'02 02 Pol'!BE311</f>
        <v>0</v>
      </c>
    </row>
    <row r="12" spans="1:9" s="113" customFormat="1">
      <c r="A12" s="261" t="str">
        <f ca="1">'02 02 Pol'!B312</f>
        <v>61</v>
      </c>
      <c r="B12" s="62" t="str">
        <f ca="1">'02 02 Pol'!C312</f>
        <v>Upravy povrchů vnitřní</v>
      </c>
      <c r="D12" s="190"/>
      <c r="E12" s="262">
        <f ca="1">'02 02 Pol'!BA430</f>
        <v>0</v>
      </c>
      <c r="F12" s="263">
        <f ca="1">'02 02 Pol'!BB430</f>
        <v>0</v>
      </c>
      <c r="G12" s="263">
        <f ca="1">'02 02 Pol'!BC430</f>
        <v>0</v>
      </c>
      <c r="H12" s="263">
        <f ca="1">'02 02 Pol'!BD430</f>
        <v>0</v>
      </c>
      <c r="I12" s="264">
        <f ca="1">'02 02 Pol'!BE430</f>
        <v>0</v>
      </c>
    </row>
    <row r="13" spans="1:9" s="113" customFormat="1">
      <c r="A13" s="261" t="str">
        <f ca="1">'02 02 Pol'!B431</f>
        <v>62</v>
      </c>
      <c r="B13" s="62" t="str">
        <f ca="1">'02 02 Pol'!C431</f>
        <v>Úpravy povrchů vnější</v>
      </c>
      <c r="D13" s="190"/>
      <c r="E13" s="262">
        <f ca="1">'02 02 Pol'!BA446</f>
        <v>0</v>
      </c>
      <c r="F13" s="263">
        <f ca="1">'02 02 Pol'!BB446</f>
        <v>0</v>
      </c>
      <c r="G13" s="263">
        <f ca="1">'02 02 Pol'!BC446</f>
        <v>0</v>
      </c>
      <c r="H13" s="263">
        <f ca="1">'02 02 Pol'!BD446</f>
        <v>0</v>
      </c>
      <c r="I13" s="264">
        <f ca="1">'02 02 Pol'!BE446</f>
        <v>0</v>
      </c>
    </row>
    <row r="14" spans="1:9" s="113" customFormat="1">
      <c r="A14" s="261" t="str">
        <f ca="1">'02 02 Pol'!B447</f>
        <v>63</v>
      </c>
      <c r="B14" s="62" t="str">
        <f ca="1">'02 02 Pol'!C447</f>
        <v>Podlahy a podlahové konstrukce</v>
      </c>
      <c r="D14" s="190"/>
      <c r="E14" s="262">
        <f ca="1">'02 02 Pol'!BA514</f>
        <v>0</v>
      </c>
      <c r="F14" s="263">
        <f ca="1">'02 02 Pol'!BB514</f>
        <v>0</v>
      </c>
      <c r="G14" s="263">
        <f ca="1">'02 02 Pol'!BC514</f>
        <v>0</v>
      </c>
      <c r="H14" s="263">
        <f ca="1">'02 02 Pol'!BD514</f>
        <v>0</v>
      </c>
      <c r="I14" s="264">
        <f ca="1">'02 02 Pol'!BE514</f>
        <v>0</v>
      </c>
    </row>
    <row r="15" spans="1:9" s="113" customFormat="1">
      <c r="A15" s="261" t="str">
        <f ca="1">'02 02 Pol'!B515</f>
        <v>91</v>
      </c>
      <c r="B15" s="62" t="str">
        <f ca="1">'02 02 Pol'!C515</f>
        <v>Doplňující práce na komunikaci</v>
      </c>
      <c r="D15" s="190"/>
      <c r="E15" s="262">
        <f ca="1">'02 02 Pol'!BA522</f>
        <v>0</v>
      </c>
      <c r="F15" s="263">
        <f ca="1">'02 02 Pol'!BB522</f>
        <v>0</v>
      </c>
      <c r="G15" s="263">
        <f ca="1">'02 02 Pol'!BC522</f>
        <v>0</v>
      </c>
      <c r="H15" s="263">
        <f ca="1">'02 02 Pol'!BD522</f>
        <v>0</v>
      </c>
      <c r="I15" s="264">
        <f ca="1">'02 02 Pol'!BE522</f>
        <v>0</v>
      </c>
    </row>
    <row r="16" spans="1:9" s="113" customFormat="1">
      <c r="A16" s="261" t="str">
        <f ca="1">'02 02 Pol'!B523</f>
        <v>94</v>
      </c>
      <c r="B16" s="62" t="str">
        <f ca="1">'02 02 Pol'!C523</f>
        <v>Lešení a stavební výtahy</v>
      </c>
      <c r="D16" s="190"/>
      <c r="E16" s="262">
        <f ca="1">'02 02 Pol'!BA554</f>
        <v>0</v>
      </c>
      <c r="F16" s="263">
        <f ca="1">'02 02 Pol'!BB554</f>
        <v>0</v>
      </c>
      <c r="G16" s="263">
        <f ca="1">'02 02 Pol'!BC554</f>
        <v>0</v>
      </c>
      <c r="H16" s="263">
        <f ca="1">'02 02 Pol'!BD554</f>
        <v>0</v>
      </c>
      <c r="I16" s="264">
        <f ca="1">'02 02 Pol'!BE554</f>
        <v>0</v>
      </c>
    </row>
    <row r="17" spans="1:9" s="113" customFormat="1">
      <c r="A17" s="261" t="str">
        <f ca="1">'02 02 Pol'!B555</f>
        <v>95</v>
      </c>
      <c r="B17" s="62" t="str">
        <f ca="1">'02 02 Pol'!C555</f>
        <v>Dokončovací konstrukce na pozemních stavbách</v>
      </c>
      <c r="D17" s="190"/>
      <c r="E17" s="262">
        <f ca="1">'02 02 Pol'!BA589</f>
        <v>0</v>
      </c>
      <c r="F17" s="263">
        <f ca="1">'02 02 Pol'!BB589</f>
        <v>0</v>
      </c>
      <c r="G17" s="263">
        <f ca="1">'02 02 Pol'!BC589</f>
        <v>0</v>
      </c>
      <c r="H17" s="263">
        <f ca="1">'02 02 Pol'!BD589</f>
        <v>0</v>
      </c>
      <c r="I17" s="264">
        <f ca="1">'02 02 Pol'!BE589</f>
        <v>0</v>
      </c>
    </row>
    <row r="18" spans="1:9" s="113" customFormat="1">
      <c r="A18" s="261" t="str">
        <f ca="1">'02 02 Pol'!B590</f>
        <v>99</v>
      </c>
      <c r="B18" s="62" t="str">
        <f ca="1">'02 02 Pol'!C590</f>
        <v>Staveništní přesun hmot</v>
      </c>
      <c r="D18" s="190"/>
      <c r="E18" s="262">
        <f ca="1">'02 02 Pol'!BA592</f>
        <v>0</v>
      </c>
      <c r="F18" s="263">
        <f ca="1">'02 02 Pol'!BB592</f>
        <v>0</v>
      </c>
      <c r="G18" s="263">
        <f ca="1">'02 02 Pol'!BC592</f>
        <v>0</v>
      </c>
      <c r="H18" s="263">
        <f ca="1">'02 02 Pol'!BD592</f>
        <v>0</v>
      </c>
      <c r="I18" s="264">
        <f ca="1">'02 02 Pol'!BE592</f>
        <v>0</v>
      </c>
    </row>
    <row r="19" spans="1:9" s="113" customFormat="1">
      <c r="A19" s="261" t="str">
        <f ca="1">'02 02 Pol'!B593</f>
        <v>711</v>
      </c>
      <c r="B19" s="62" t="str">
        <f ca="1">'02 02 Pol'!C593</f>
        <v>Izolace proti vodě</v>
      </c>
      <c r="D19" s="190"/>
      <c r="E19" s="262">
        <f ca="1">'02 02 Pol'!BA626</f>
        <v>0</v>
      </c>
      <c r="F19" s="263">
        <f ca="1">'02 02 Pol'!BB626</f>
        <v>0</v>
      </c>
      <c r="G19" s="263">
        <f ca="1">'02 02 Pol'!BC626</f>
        <v>0</v>
      </c>
      <c r="H19" s="263">
        <f ca="1">'02 02 Pol'!BD626</f>
        <v>0</v>
      </c>
      <c r="I19" s="264">
        <f ca="1">'02 02 Pol'!BE626</f>
        <v>0</v>
      </c>
    </row>
    <row r="20" spans="1:9" s="113" customFormat="1">
      <c r="A20" s="261" t="str">
        <f ca="1">'02 02 Pol'!B627</f>
        <v>713</v>
      </c>
      <c r="B20" s="62" t="str">
        <f ca="1">'02 02 Pol'!C627</f>
        <v>Izolace tepelné</v>
      </c>
      <c r="D20" s="190"/>
      <c r="E20" s="262">
        <f ca="1">'02 02 Pol'!BA738</f>
        <v>0</v>
      </c>
      <c r="F20" s="263">
        <f ca="1">'02 02 Pol'!BB738</f>
        <v>0</v>
      </c>
      <c r="G20" s="263">
        <f ca="1">'02 02 Pol'!BC738</f>
        <v>0</v>
      </c>
      <c r="H20" s="263">
        <f ca="1">'02 02 Pol'!BD738</f>
        <v>0</v>
      </c>
      <c r="I20" s="264">
        <f ca="1">'02 02 Pol'!BE738</f>
        <v>0</v>
      </c>
    </row>
    <row r="21" spans="1:9" s="113" customFormat="1">
      <c r="A21" s="261" t="str">
        <f ca="1">'02 02 Pol'!B739</f>
        <v>762</v>
      </c>
      <c r="B21" s="62" t="str">
        <f ca="1">'02 02 Pol'!C739</f>
        <v>Konstrukce tesařské</v>
      </c>
      <c r="D21" s="190"/>
      <c r="E21" s="262">
        <f ca="1">'02 02 Pol'!BA829</f>
        <v>0</v>
      </c>
      <c r="F21" s="263">
        <f ca="1">'02 02 Pol'!BB829</f>
        <v>0</v>
      </c>
      <c r="G21" s="263">
        <f ca="1">'02 02 Pol'!BC829</f>
        <v>0</v>
      </c>
      <c r="H21" s="263">
        <f ca="1">'02 02 Pol'!BD829</f>
        <v>0</v>
      </c>
      <c r="I21" s="264">
        <f ca="1">'02 02 Pol'!BE829</f>
        <v>0</v>
      </c>
    </row>
    <row r="22" spans="1:9" s="113" customFormat="1">
      <c r="A22" s="261" t="str">
        <f ca="1">'02 02 Pol'!B830</f>
        <v>763</v>
      </c>
      <c r="B22" s="62" t="str">
        <f ca="1">'02 02 Pol'!C830</f>
        <v>Dřevostavby</v>
      </c>
      <c r="D22" s="190"/>
      <c r="E22" s="262">
        <f ca="1">'02 02 Pol'!BA842</f>
        <v>0</v>
      </c>
      <c r="F22" s="263">
        <f ca="1">'02 02 Pol'!BB842</f>
        <v>0</v>
      </c>
      <c r="G22" s="263">
        <f ca="1">'02 02 Pol'!BC842</f>
        <v>0</v>
      </c>
      <c r="H22" s="263">
        <f ca="1">'02 02 Pol'!BD842</f>
        <v>0</v>
      </c>
      <c r="I22" s="264">
        <f ca="1">'02 02 Pol'!BE842</f>
        <v>0</v>
      </c>
    </row>
    <row r="23" spans="1:9" s="113" customFormat="1">
      <c r="A23" s="261" t="str">
        <f ca="1">'02 02 Pol'!B843</f>
        <v>764</v>
      </c>
      <c r="B23" s="62" t="str">
        <f ca="1">'02 02 Pol'!C843</f>
        <v>Konstrukce klempířské</v>
      </c>
      <c r="D23" s="190"/>
      <c r="E23" s="262">
        <f ca="1">'02 02 Pol'!BA926</f>
        <v>0</v>
      </c>
      <c r="F23" s="263">
        <f ca="1">'02 02 Pol'!BB926</f>
        <v>0</v>
      </c>
      <c r="G23" s="263">
        <f ca="1">'02 02 Pol'!BC926</f>
        <v>0</v>
      </c>
      <c r="H23" s="263">
        <f ca="1">'02 02 Pol'!BD926</f>
        <v>0</v>
      </c>
      <c r="I23" s="264">
        <f ca="1">'02 02 Pol'!BE926</f>
        <v>0</v>
      </c>
    </row>
    <row r="24" spans="1:9" s="113" customFormat="1">
      <c r="A24" s="261" t="str">
        <f ca="1">'02 02 Pol'!B927</f>
        <v>765</v>
      </c>
      <c r="B24" s="62" t="str">
        <f ca="1">'02 02 Pol'!C927</f>
        <v>Krytiny tvrdé</v>
      </c>
      <c r="D24" s="190"/>
      <c r="E24" s="262">
        <f ca="1">'02 02 Pol'!BA939</f>
        <v>0</v>
      </c>
      <c r="F24" s="263">
        <f ca="1">'02 02 Pol'!BB939</f>
        <v>0</v>
      </c>
      <c r="G24" s="263">
        <f ca="1">'02 02 Pol'!BC939</f>
        <v>0</v>
      </c>
      <c r="H24" s="263">
        <f ca="1">'02 02 Pol'!BD939</f>
        <v>0</v>
      </c>
      <c r="I24" s="264">
        <f ca="1">'02 02 Pol'!BE939</f>
        <v>0</v>
      </c>
    </row>
    <row r="25" spans="1:9" s="113" customFormat="1">
      <c r="A25" s="261" t="str">
        <f ca="1">'02 02 Pol'!B940</f>
        <v>766</v>
      </c>
      <c r="B25" s="62" t="str">
        <f ca="1">'02 02 Pol'!C940</f>
        <v>Konstrukce truhlářské</v>
      </c>
      <c r="D25" s="190"/>
      <c r="E25" s="262">
        <f ca="1">'02 02 Pol'!BA999</f>
        <v>0</v>
      </c>
      <c r="F25" s="263">
        <f ca="1">'02 02 Pol'!BB999</f>
        <v>0</v>
      </c>
      <c r="G25" s="263">
        <f ca="1">'02 02 Pol'!BC999</f>
        <v>0</v>
      </c>
      <c r="H25" s="263">
        <f ca="1">'02 02 Pol'!BD999</f>
        <v>0</v>
      </c>
      <c r="I25" s="264">
        <f ca="1">'02 02 Pol'!BE999</f>
        <v>0</v>
      </c>
    </row>
    <row r="26" spans="1:9" s="113" customFormat="1">
      <c r="A26" s="261" t="str">
        <f ca="1">'02 02 Pol'!B1000</f>
        <v>767</v>
      </c>
      <c r="B26" s="62" t="str">
        <f ca="1">'02 02 Pol'!C1000</f>
        <v>Konstrukce zámečnické</v>
      </c>
      <c r="D26" s="190"/>
      <c r="E26" s="262">
        <f ca="1">'02 02 Pol'!BA1375</f>
        <v>0</v>
      </c>
      <c r="F26" s="263">
        <f ca="1">'02 02 Pol'!BB1375</f>
        <v>0</v>
      </c>
      <c r="G26" s="263">
        <f ca="1">'02 02 Pol'!BC1375</f>
        <v>0</v>
      </c>
      <c r="H26" s="263">
        <f ca="1">'02 02 Pol'!BD1375</f>
        <v>0</v>
      </c>
      <c r="I26" s="264">
        <f ca="1">'02 02 Pol'!BE1375</f>
        <v>0</v>
      </c>
    </row>
    <row r="27" spans="1:9" s="113" customFormat="1">
      <c r="A27" s="261" t="str">
        <f ca="1">'02 02 Pol'!B1376</f>
        <v>771</v>
      </c>
      <c r="B27" s="62" t="str">
        <f ca="1">'02 02 Pol'!C1376</f>
        <v>Podlahy z dlaždic a obklady</v>
      </c>
      <c r="D27" s="190"/>
      <c r="E27" s="262">
        <f ca="1">'02 02 Pol'!BA1403</f>
        <v>0</v>
      </c>
      <c r="F27" s="263">
        <f ca="1">'02 02 Pol'!BB1403</f>
        <v>0</v>
      </c>
      <c r="G27" s="263">
        <f ca="1">'02 02 Pol'!BC1403</f>
        <v>0</v>
      </c>
      <c r="H27" s="263">
        <f ca="1">'02 02 Pol'!BD1403</f>
        <v>0</v>
      </c>
      <c r="I27" s="264">
        <f ca="1">'02 02 Pol'!BE1403</f>
        <v>0</v>
      </c>
    </row>
    <row r="28" spans="1:9" s="113" customFormat="1">
      <c r="A28" s="261" t="str">
        <f ca="1">'02 02 Pol'!B1404</f>
        <v>776</v>
      </c>
      <c r="B28" s="62" t="str">
        <f ca="1">'02 02 Pol'!C1404</f>
        <v>Podlahy povlakové</v>
      </c>
      <c r="D28" s="190"/>
      <c r="E28" s="262">
        <f ca="1">'02 02 Pol'!BA1421</f>
        <v>0</v>
      </c>
      <c r="F28" s="263">
        <f ca="1">'02 02 Pol'!BB1421</f>
        <v>0</v>
      </c>
      <c r="G28" s="263">
        <f ca="1">'02 02 Pol'!BC1421</f>
        <v>0</v>
      </c>
      <c r="H28" s="263">
        <f ca="1">'02 02 Pol'!BD1421</f>
        <v>0</v>
      </c>
      <c r="I28" s="264">
        <f ca="1">'02 02 Pol'!BE1421</f>
        <v>0</v>
      </c>
    </row>
    <row r="29" spans="1:9" s="113" customFormat="1">
      <c r="A29" s="261" t="str">
        <f ca="1">'02 02 Pol'!B1422</f>
        <v>777</v>
      </c>
      <c r="B29" s="62" t="str">
        <f ca="1">'02 02 Pol'!C1422</f>
        <v>Podlahy ze syntetických hmot</v>
      </c>
      <c r="D29" s="190"/>
      <c r="E29" s="262">
        <f ca="1">'02 02 Pol'!BA1432</f>
        <v>0</v>
      </c>
      <c r="F29" s="263">
        <f ca="1">'02 02 Pol'!BB1432</f>
        <v>0</v>
      </c>
      <c r="G29" s="263">
        <f ca="1">'02 02 Pol'!BC1432</f>
        <v>0</v>
      </c>
      <c r="H29" s="263">
        <f ca="1">'02 02 Pol'!BD1432</f>
        <v>0</v>
      </c>
      <c r="I29" s="264">
        <f ca="1">'02 02 Pol'!BE1432</f>
        <v>0</v>
      </c>
    </row>
    <row r="30" spans="1:9" s="113" customFormat="1">
      <c r="A30" s="261" t="str">
        <f ca="1">'02 02 Pol'!B1433</f>
        <v>781</v>
      </c>
      <c r="B30" s="62" t="str">
        <f ca="1">'02 02 Pol'!C1433</f>
        <v>Obklady keramické</v>
      </c>
      <c r="D30" s="190"/>
      <c r="E30" s="262">
        <f ca="1">'02 02 Pol'!BA1484</f>
        <v>0</v>
      </c>
      <c r="F30" s="263">
        <f ca="1">'02 02 Pol'!BB1484</f>
        <v>0</v>
      </c>
      <c r="G30" s="263">
        <f ca="1">'02 02 Pol'!BC1484</f>
        <v>0</v>
      </c>
      <c r="H30" s="263">
        <f ca="1">'02 02 Pol'!BD1484</f>
        <v>0</v>
      </c>
      <c r="I30" s="264">
        <f ca="1">'02 02 Pol'!BE1484</f>
        <v>0</v>
      </c>
    </row>
    <row r="31" spans="1:9" s="113" customFormat="1">
      <c r="A31" s="261" t="str">
        <f ca="1">'02 02 Pol'!B1485</f>
        <v>783</v>
      </c>
      <c r="B31" s="62" t="str">
        <f ca="1">'02 02 Pol'!C1485</f>
        <v>Nátěry</v>
      </c>
      <c r="D31" s="190"/>
      <c r="E31" s="262">
        <f ca="1">'02 02 Pol'!BA1556</f>
        <v>0</v>
      </c>
      <c r="F31" s="263">
        <f ca="1">'02 02 Pol'!BB1556</f>
        <v>0</v>
      </c>
      <c r="G31" s="263">
        <f ca="1">'02 02 Pol'!BC1556</f>
        <v>0</v>
      </c>
      <c r="H31" s="263">
        <f ca="1">'02 02 Pol'!BD1556</f>
        <v>0</v>
      </c>
      <c r="I31" s="264">
        <f ca="1">'02 02 Pol'!BE1556</f>
        <v>0</v>
      </c>
    </row>
    <row r="32" spans="1:9" s="113" customFormat="1">
      <c r="A32" s="261" t="str">
        <f ca="1">'02 02 Pol'!B1557</f>
        <v>784</v>
      </c>
      <c r="B32" s="62" t="str">
        <f ca="1">'02 02 Pol'!C1557</f>
        <v>Malby</v>
      </c>
      <c r="D32" s="190"/>
      <c r="E32" s="262">
        <f ca="1">'02 02 Pol'!BA1564</f>
        <v>0</v>
      </c>
      <c r="F32" s="263">
        <f ca="1">'02 02 Pol'!BB1564</f>
        <v>0</v>
      </c>
      <c r="G32" s="263">
        <f ca="1">'02 02 Pol'!BC1564</f>
        <v>0</v>
      </c>
      <c r="H32" s="263">
        <f ca="1">'02 02 Pol'!BD1564</f>
        <v>0</v>
      </c>
      <c r="I32" s="264">
        <f ca="1">'02 02 Pol'!BE1564</f>
        <v>0</v>
      </c>
    </row>
    <row r="33" spans="1:57" s="113" customFormat="1" ht="13.5" thickBot="1">
      <c r="A33" s="261" t="str">
        <f ca="1">'02 02 Pol'!B1565</f>
        <v>799</v>
      </c>
      <c r="B33" s="62" t="str">
        <f ca="1">'02 02 Pol'!C1565</f>
        <v>Ostatní</v>
      </c>
      <c r="D33" s="190"/>
      <c r="E33" s="262">
        <f ca="1">'02 02 Pol'!BA1622</f>
        <v>0</v>
      </c>
      <c r="F33" s="263">
        <f ca="1">'02 02 Pol'!BB1622</f>
        <v>0</v>
      </c>
      <c r="G33" s="263">
        <f ca="1">'02 02 Pol'!BC1622</f>
        <v>0</v>
      </c>
      <c r="H33" s="263">
        <f ca="1">'02 02 Pol'!BD1622</f>
        <v>0</v>
      </c>
      <c r="I33" s="264">
        <f ca="1">'02 02 Pol'!BE1622</f>
        <v>0</v>
      </c>
    </row>
    <row r="34" spans="1:57" s="14" customFormat="1" ht="13.5" thickBot="1">
      <c r="A34" s="191"/>
      <c r="B34" s="192" t="s">
        <v>1420</v>
      </c>
      <c r="C34" s="192"/>
      <c r="D34" s="193"/>
      <c r="E34" s="194">
        <f>SUM(E7:E33)</f>
        <v>0</v>
      </c>
      <c r="F34" s="195">
        <f>SUM(F7:F33)</f>
        <v>0</v>
      </c>
      <c r="G34" s="195">
        <f>SUM(G7:G33)</f>
        <v>0</v>
      </c>
      <c r="H34" s="195">
        <f>SUM(H7:H33)</f>
        <v>0</v>
      </c>
      <c r="I34" s="196">
        <f>SUM(I7:I33)</f>
        <v>0</v>
      </c>
    </row>
    <row r="35" spans="1:57">
      <c r="A35" s="113"/>
      <c r="B35" s="113"/>
      <c r="C35" s="113"/>
      <c r="D35" s="113"/>
      <c r="E35" s="113"/>
      <c r="F35" s="113"/>
      <c r="G35" s="113"/>
      <c r="H35" s="113"/>
      <c r="I35" s="113"/>
    </row>
    <row r="36" spans="1:57" s="423" customFormat="1" ht="19.5" customHeight="1">
      <c r="A36" s="421"/>
      <c r="B36" s="421"/>
      <c r="C36" s="421"/>
      <c r="D36" s="421"/>
      <c r="E36" s="421"/>
      <c r="F36" s="421"/>
      <c r="G36" s="422"/>
      <c r="H36" s="421"/>
      <c r="I36" s="421"/>
      <c r="BA36" s="424"/>
      <c r="BB36" s="424"/>
      <c r="BC36" s="424"/>
      <c r="BD36" s="424"/>
      <c r="BE36" s="424"/>
    </row>
    <row r="37" spans="1:57" s="423" customFormat="1"/>
    <row r="38" spans="1:57" s="423" customFormat="1">
      <c r="A38" s="425"/>
      <c r="B38" s="425"/>
      <c r="C38" s="425"/>
      <c r="E38" s="426"/>
      <c r="F38" s="426"/>
      <c r="G38" s="427"/>
      <c r="H38" s="428"/>
      <c r="I38" s="428"/>
    </row>
    <row r="39" spans="1:57" s="423" customFormat="1">
      <c r="E39" s="429"/>
      <c r="F39" s="430"/>
      <c r="G39" s="429"/>
      <c r="H39" s="431"/>
      <c r="I39" s="429"/>
    </row>
    <row r="40" spans="1:57" s="423" customFormat="1">
      <c r="E40" s="429"/>
      <c r="F40" s="430"/>
      <c r="G40" s="429"/>
      <c r="H40" s="431"/>
      <c r="I40" s="429"/>
    </row>
    <row r="41" spans="1:57" s="423" customFormat="1">
      <c r="E41" s="429"/>
      <c r="F41" s="430"/>
      <c r="G41" s="429"/>
      <c r="H41" s="431"/>
      <c r="I41" s="429"/>
    </row>
    <row r="42" spans="1:57" s="423" customFormat="1">
      <c r="E42" s="429"/>
      <c r="F42" s="430"/>
      <c r="G42" s="429"/>
      <c r="H42" s="431"/>
      <c r="I42" s="429"/>
    </row>
    <row r="43" spans="1:57" s="423" customFormat="1">
      <c r="E43" s="429"/>
      <c r="F43" s="430"/>
      <c r="G43" s="429"/>
      <c r="H43" s="431"/>
      <c r="I43" s="429"/>
    </row>
    <row r="44" spans="1:57" s="423" customFormat="1">
      <c r="E44" s="429"/>
      <c r="F44" s="430"/>
      <c r="G44" s="429"/>
      <c r="H44" s="431"/>
      <c r="I44" s="429"/>
    </row>
    <row r="45" spans="1:57" s="423" customFormat="1">
      <c r="E45" s="429"/>
      <c r="F45" s="430"/>
      <c r="G45" s="429"/>
      <c r="H45" s="431"/>
      <c r="I45" s="429"/>
    </row>
    <row r="46" spans="1:57" s="423" customFormat="1">
      <c r="E46" s="429"/>
      <c r="F46" s="430"/>
      <c r="G46" s="429"/>
      <c r="H46" s="431"/>
      <c r="I46" s="429"/>
    </row>
    <row r="47" spans="1:57" s="423" customFormat="1">
      <c r="B47" s="425"/>
      <c r="D47" s="432"/>
      <c r="E47" s="432"/>
      <c r="F47" s="432"/>
      <c r="G47" s="432"/>
      <c r="H47" s="626"/>
      <c r="I47" s="626"/>
    </row>
    <row r="48" spans="1:57" s="423" customFormat="1"/>
    <row r="49" spans="2:9">
      <c r="B49" s="14"/>
      <c r="F49" s="197"/>
      <c r="G49" s="198"/>
      <c r="H49" s="198"/>
      <c r="I49" s="46"/>
    </row>
    <row r="50" spans="2:9">
      <c r="F50" s="197"/>
      <c r="G50" s="198"/>
      <c r="H50" s="198"/>
      <c r="I50" s="46"/>
    </row>
    <row r="51" spans="2:9">
      <c r="F51" s="197"/>
      <c r="G51" s="198"/>
      <c r="H51" s="198"/>
      <c r="I51" s="46"/>
    </row>
    <row r="52" spans="2:9">
      <c r="F52" s="197"/>
      <c r="G52" s="198"/>
      <c r="H52" s="198"/>
      <c r="I52" s="46"/>
    </row>
    <row r="53" spans="2:9">
      <c r="F53" s="197"/>
      <c r="G53" s="198"/>
      <c r="H53" s="198"/>
      <c r="I53" s="46"/>
    </row>
    <row r="54" spans="2:9">
      <c r="F54" s="197"/>
      <c r="G54" s="198"/>
      <c r="H54" s="198"/>
      <c r="I54" s="46"/>
    </row>
    <row r="55" spans="2:9">
      <c r="F55" s="197"/>
      <c r="G55" s="198"/>
      <c r="H55" s="198"/>
      <c r="I55" s="46"/>
    </row>
    <row r="56" spans="2:9">
      <c r="F56" s="197"/>
      <c r="G56" s="198"/>
      <c r="H56" s="198"/>
      <c r="I56" s="46"/>
    </row>
    <row r="57" spans="2:9">
      <c r="F57" s="197"/>
      <c r="G57" s="198"/>
      <c r="H57" s="198"/>
      <c r="I57" s="46"/>
    </row>
    <row r="58" spans="2:9">
      <c r="F58" s="197"/>
      <c r="G58" s="198"/>
      <c r="H58" s="198"/>
      <c r="I58" s="46"/>
    </row>
    <row r="59" spans="2:9">
      <c r="F59" s="197"/>
      <c r="G59" s="198"/>
      <c r="H59" s="198"/>
      <c r="I59" s="46"/>
    </row>
    <row r="60" spans="2:9">
      <c r="F60" s="197"/>
      <c r="G60" s="198"/>
      <c r="H60" s="198"/>
      <c r="I60" s="46"/>
    </row>
    <row r="61" spans="2:9">
      <c r="F61" s="197"/>
      <c r="G61" s="198"/>
      <c r="H61" s="198"/>
      <c r="I61" s="46"/>
    </row>
    <row r="62" spans="2:9">
      <c r="F62" s="197"/>
      <c r="G62" s="198"/>
      <c r="H62" s="198"/>
      <c r="I62" s="46"/>
    </row>
    <row r="63" spans="2:9">
      <c r="F63" s="197"/>
      <c r="G63" s="198"/>
      <c r="H63" s="198"/>
      <c r="I63" s="46"/>
    </row>
    <row r="64" spans="2:9">
      <c r="F64" s="197"/>
      <c r="G64" s="198"/>
      <c r="H64" s="198"/>
      <c r="I64" s="46"/>
    </row>
    <row r="65" spans="6:9">
      <c r="F65" s="197"/>
      <c r="G65" s="198"/>
      <c r="H65" s="198"/>
      <c r="I65" s="46"/>
    </row>
    <row r="66" spans="6:9">
      <c r="F66" s="197"/>
      <c r="G66" s="198"/>
      <c r="H66" s="198"/>
      <c r="I66" s="46"/>
    </row>
    <row r="67" spans="6:9">
      <c r="F67" s="197"/>
      <c r="G67" s="198"/>
      <c r="H67" s="198"/>
      <c r="I67" s="46"/>
    </row>
    <row r="68" spans="6:9">
      <c r="F68" s="197"/>
      <c r="G68" s="198"/>
      <c r="H68" s="198"/>
      <c r="I68" s="46"/>
    </row>
    <row r="69" spans="6:9">
      <c r="F69" s="197"/>
      <c r="G69" s="198"/>
      <c r="H69" s="198"/>
      <c r="I69" s="46"/>
    </row>
    <row r="70" spans="6:9">
      <c r="F70" s="197"/>
      <c r="G70" s="198"/>
      <c r="H70" s="198"/>
      <c r="I70" s="46"/>
    </row>
    <row r="71" spans="6:9">
      <c r="F71" s="197"/>
      <c r="G71" s="198"/>
      <c r="H71" s="198"/>
      <c r="I71" s="46"/>
    </row>
    <row r="72" spans="6:9">
      <c r="F72" s="197"/>
      <c r="G72" s="198"/>
      <c r="H72" s="198"/>
      <c r="I72" s="46"/>
    </row>
    <row r="73" spans="6:9">
      <c r="F73" s="197"/>
      <c r="G73" s="198"/>
      <c r="H73" s="198"/>
      <c r="I73" s="46"/>
    </row>
    <row r="74" spans="6:9">
      <c r="F74" s="197"/>
      <c r="G74" s="198"/>
      <c r="H74" s="198"/>
      <c r="I74" s="46"/>
    </row>
    <row r="75" spans="6:9">
      <c r="F75" s="197"/>
      <c r="G75" s="198"/>
      <c r="H75" s="198"/>
      <c r="I75" s="46"/>
    </row>
    <row r="76" spans="6:9">
      <c r="F76" s="197"/>
      <c r="G76" s="198"/>
      <c r="H76" s="198"/>
      <c r="I76" s="46"/>
    </row>
    <row r="77" spans="6:9">
      <c r="F77" s="197"/>
      <c r="G77" s="198"/>
      <c r="H77" s="198"/>
      <c r="I77" s="46"/>
    </row>
    <row r="78" spans="6:9">
      <c r="F78" s="197"/>
      <c r="G78" s="198"/>
      <c r="H78" s="198"/>
      <c r="I78" s="46"/>
    </row>
    <row r="79" spans="6:9">
      <c r="F79" s="197"/>
      <c r="G79" s="198"/>
      <c r="H79" s="198"/>
      <c r="I79" s="46"/>
    </row>
    <row r="80" spans="6:9">
      <c r="F80" s="197"/>
      <c r="G80" s="198"/>
      <c r="H80" s="198"/>
      <c r="I80" s="46"/>
    </row>
    <row r="81" spans="6:9">
      <c r="F81" s="197"/>
      <c r="G81" s="198"/>
      <c r="H81" s="198"/>
      <c r="I81" s="46"/>
    </row>
    <row r="82" spans="6:9">
      <c r="F82" s="197"/>
      <c r="G82" s="198"/>
      <c r="H82" s="198"/>
      <c r="I82" s="46"/>
    </row>
    <row r="83" spans="6:9">
      <c r="F83" s="197"/>
      <c r="G83" s="198"/>
      <c r="H83" s="198"/>
      <c r="I83" s="46"/>
    </row>
    <row r="84" spans="6:9">
      <c r="F84" s="197"/>
      <c r="G84" s="198"/>
      <c r="H84" s="198"/>
      <c r="I84" s="46"/>
    </row>
    <row r="85" spans="6:9">
      <c r="F85" s="197"/>
      <c r="G85" s="198"/>
      <c r="H85" s="198"/>
      <c r="I85" s="46"/>
    </row>
    <row r="86" spans="6:9">
      <c r="F86" s="197"/>
      <c r="G86" s="198"/>
      <c r="H86" s="198"/>
      <c r="I86" s="46"/>
    </row>
    <row r="87" spans="6:9">
      <c r="F87" s="197"/>
      <c r="G87" s="198"/>
      <c r="H87" s="198"/>
      <c r="I87" s="46"/>
    </row>
    <row r="88" spans="6:9">
      <c r="F88" s="197"/>
      <c r="G88" s="198"/>
      <c r="H88" s="198"/>
      <c r="I88" s="46"/>
    </row>
    <row r="89" spans="6:9">
      <c r="F89" s="197"/>
      <c r="G89" s="198"/>
      <c r="H89" s="198"/>
      <c r="I89" s="46"/>
    </row>
    <row r="90" spans="6:9">
      <c r="F90" s="197"/>
      <c r="G90" s="198"/>
      <c r="H90" s="198"/>
      <c r="I90" s="46"/>
    </row>
    <row r="91" spans="6:9">
      <c r="F91" s="197"/>
      <c r="G91" s="198"/>
      <c r="H91" s="198"/>
      <c r="I91" s="46"/>
    </row>
    <row r="92" spans="6:9">
      <c r="F92" s="197"/>
      <c r="G92" s="198"/>
      <c r="H92" s="198"/>
      <c r="I92" s="46"/>
    </row>
    <row r="93" spans="6:9">
      <c r="F93" s="197"/>
      <c r="G93" s="198"/>
      <c r="H93" s="198"/>
      <c r="I93" s="46"/>
    </row>
    <row r="94" spans="6:9">
      <c r="F94" s="197"/>
      <c r="G94" s="198"/>
      <c r="H94" s="198"/>
      <c r="I94" s="46"/>
    </row>
    <row r="95" spans="6:9">
      <c r="F95" s="197"/>
      <c r="G95" s="198"/>
      <c r="H95" s="198"/>
      <c r="I95" s="46"/>
    </row>
    <row r="96" spans="6:9">
      <c r="F96" s="197"/>
      <c r="G96" s="198"/>
      <c r="H96" s="198"/>
      <c r="I96" s="46"/>
    </row>
    <row r="97" spans="6:9">
      <c r="F97" s="197"/>
      <c r="G97" s="198"/>
      <c r="H97" s="198"/>
      <c r="I97" s="46"/>
    </row>
    <row r="98" spans="6:9">
      <c r="F98" s="197"/>
      <c r="G98" s="198"/>
      <c r="H98" s="198"/>
      <c r="I98" s="46"/>
    </row>
  </sheetData>
  <mergeCells count="4">
    <mergeCell ref="A1:B1"/>
    <mergeCell ref="A2:B2"/>
    <mergeCell ref="G2:I2"/>
    <mergeCell ref="H47:I47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52</vt:i4>
      </vt:variant>
    </vt:vector>
  </HeadingPairs>
  <TitlesOfParts>
    <vt:vector size="67" baseType="lpstr">
      <vt:lpstr>Stavba</vt:lpstr>
      <vt:lpstr>00 00 KL</vt:lpstr>
      <vt:lpstr>00 00 Rek</vt:lpstr>
      <vt:lpstr>00 00 Pol</vt:lpstr>
      <vt:lpstr>01 01 KL</vt:lpstr>
      <vt:lpstr>01 01 Rek</vt:lpstr>
      <vt:lpstr>01 01 Pol</vt:lpstr>
      <vt:lpstr>02 02 KL</vt:lpstr>
      <vt:lpstr>02 02 Rek</vt:lpstr>
      <vt:lpstr>02 02 Pol</vt:lpstr>
      <vt:lpstr>ZTI</vt:lpstr>
      <vt:lpstr>Elektro</vt:lpstr>
      <vt:lpstr>VZT</vt:lpstr>
      <vt:lpstr>ÚT</vt:lpstr>
      <vt:lpstr>Vnitřní plynovod</vt:lpstr>
      <vt:lpstr>ZTI!__CENA__</vt:lpstr>
      <vt:lpstr>ZTI!__MAIN__</vt:lpstr>
      <vt:lpstr>ZTI!__T0__</vt:lpstr>
      <vt:lpstr>ZTI!__T1__</vt:lpstr>
      <vt:lpstr>Stavba!CelkemObjekty</vt:lpstr>
      <vt:lpstr>Stavba!CisloStavby</vt:lpstr>
      <vt:lpstr>Stavba!dadresa</vt:lpstr>
      <vt:lpstr>Stavba!DIČ</vt:lpstr>
      <vt:lpstr>Stavba!dmisto</vt:lpstr>
      <vt:lpstr>Stavba!dpsc</vt:lpstr>
      <vt:lpstr>Stavba!IČO</vt:lpstr>
      <vt:lpstr>Stavba!NazevObjektu</vt:lpstr>
      <vt:lpstr>Stavba!NazevStavby</vt:lpstr>
      <vt:lpstr>'00 00 Pol'!Názvy_tisku</vt:lpstr>
      <vt:lpstr>'00 00 Rek'!Názvy_tisku</vt:lpstr>
      <vt:lpstr>'01 01 Pol'!Názvy_tisku</vt:lpstr>
      <vt:lpstr>'01 01 Rek'!Názvy_tisku</vt:lpstr>
      <vt:lpstr>'02 02 Pol'!Názvy_tisku</vt:lpstr>
      <vt:lpstr>'02 02 Rek'!Názvy_tisku</vt:lpstr>
      <vt:lpstr>ÚT!Názvy_tisku</vt:lpstr>
      <vt:lpstr>VZT!Názvy_tisku</vt:lpstr>
      <vt:lpstr>Stavba!Objednatel</vt:lpstr>
      <vt:lpstr>Stavba!Objekt</vt:lpstr>
      <vt:lpstr>'00 00 KL'!Oblast_tisku</vt:lpstr>
      <vt:lpstr>'00 00 Pol'!Oblast_tisku</vt:lpstr>
      <vt:lpstr>'00 00 Rek'!Oblast_tisku</vt:lpstr>
      <vt:lpstr>'01 01 KL'!Oblast_tisku</vt:lpstr>
      <vt:lpstr>'01 01 Pol'!Oblast_tisku</vt:lpstr>
      <vt:lpstr>'01 01 Rek'!Oblast_tisku</vt:lpstr>
      <vt:lpstr>'02 02 KL'!Oblast_tisku</vt:lpstr>
      <vt:lpstr>'02 02 Pol'!Oblast_tisku</vt:lpstr>
      <vt:lpstr>'02 02 Rek'!Oblast_tisku</vt:lpstr>
      <vt:lpstr>Stavba!Oblast_tisku</vt:lpstr>
      <vt:lpstr>ÚT!Oblast_tisku</vt:lpstr>
      <vt:lpstr>Stavba!odic</vt:lpstr>
      <vt:lpstr>Stavba!oico</vt:lpstr>
      <vt:lpstr>Stavba!omisto</vt:lpstr>
      <vt:lpstr>Stavba!onazev</vt:lpstr>
      <vt:lpstr>Stavba!opsc</vt:lpstr>
      <vt:lpstr>ZTI!ROZPOČET</vt:lpstr>
      <vt:lpstr>Stavba!SazbaDPH1</vt:lpstr>
      <vt:lpstr>Stavba!SazbaDPH2</vt:lpstr>
      <vt:lpstr>ÚT!SloupecCC</vt:lpstr>
      <vt:lpstr>ÚT!SloupecCisloPol</vt:lpstr>
      <vt:lpstr>ÚT!SloupecJC</vt:lpstr>
      <vt:lpstr>ÚT!SloupecMJ</vt:lpstr>
      <vt:lpstr>ÚT!SloupecMnozstvi</vt:lpstr>
      <vt:lpstr>ÚT!SloupecNazPol</vt:lpstr>
      <vt:lpstr>ÚT!SloupecPC</vt:lpstr>
      <vt:lpstr>Stavba!SoucetDilu</vt:lpstr>
      <vt:lpstr>Stavba!StavbaCelkem</vt:lpstr>
      <vt:lpstr>Stavba!Zhotovitel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2015-08-18T18:05:28Z</cp:lastPrinted>
  <dcterms:created xsi:type="dcterms:W3CDTF">2015-08-18T17:45:29Z</dcterms:created>
  <dcterms:modified xsi:type="dcterms:W3CDTF">2015-10-21T07:50:10Z</dcterms:modified>
</cp:coreProperties>
</file>