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voky\Desktop\vestavba pro plyšáky\VR\"/>
    </mc:Choice>
  </mc:AlternateContent>
  <bookViews>
    <workbookView xWindow="0" yWindow="0" windowWidth="28800" windowHeight="12435"/>
  </bookViews>
  <sheets>
    <sheet name="Rekapitulace stavby" sheetId="1" r:id="rId1"/>
    <sheet name="10 - Skladová vestavba" sheetId="2" r:id="rId2"/>
  </sheets>
  <definedNames>
    <definedName name="_xlnm.Print_Titles" localSheetId="1">'10 - Skladová vestavba'!$123:$123</definedName>
    <definedName name="_xlnm.Print_Titles" localSheetId="0">'Rekapitulace stavby'!$85:$85</definedName>
    <definedName name="_xlnm.Print_Area" localSheetId="1">'10 - Skladová vestavba'!$C$4:$Q$70,'10 - Skladová vestavba'!$C$76:$Q$108,'10 - Skladová vestavba'!$C$114:$Q$210</definedName>
    <definedName name="_xlnm.Print_Area" localSheetId="0">'Rekapitulace stavby'!$C$4:$AP$70,'Rekapitulace stavby'!$C$76:$AP$92</definedName>
  </definedNames>
  <calcPr calcId="152511"/>
</workbook>
</file>

<file path=xl/calcChain.xml><?xml version="1.0" encoding="utf-8"?>
<calcChain xmlns="http://schemas.openxmlformats.org/spreadsheetml/2006/main">
  <c r="AY88" i="1" l="1"/>
  <c r="AX88" i="1"/>
  <c r="BI210" i="2"/>
  <c r="BH210" i="2"/>
  <c r="BG210" i="2"/>
  <c r="BF210" i="2"/>
  <c r="AA210" i="2"/>
  <c r="AA209" i="2" s="1"/>
  <c r="Y210" i="2"/>
  <c r="Y209" i="2" s="1"/>
  <c r="W210" i="2"/>
  <c r="W209" i="2" s="1"/>
  <c r="BK210" i="2"/>
  <c r="BK209" i="2" s="1"/>
  <c r="N210" i="2"/>
  <c r="BE210" i="2"/>
  <c r="BI208" i="2"/>
  <c r="BH208" i="2"/>
  <c r="BG208" i="2"/>
  <c r="BF208" i="2"/>
  <c r="AA208" i="2"/>
  <c r="Y208" i="2"/>
  <c r="W208" i="2"/>
  <c r="BK208" i="2"/>
  <c r="N208" i="2"/>
  <c r="BE208" i="2" s="1"/>
  <c r="BI207" i="2"/>
  <c r="BH207" i="2"/>
  <c r="BG207" i="2"/>
  <c r="BF207" i="2"/>
  <c r="AA207" i="2"/>
  <c r="AA206" i="2" s="1"/>
  <c r="Y207" i="2"/>
  <c r="Y206" i="2"/>
  <c r="Y205" i="2" s="1"/>
  <c r="W207" i="2"/>
  <c r="W206" i="2" s="1"/>
  <c r="W205" i="2" s="1"/>
  <c r="BK207" i="2"/>
  <c r="BK206" i="2" s="1"/>
  <c r="N206" i="2" s="1"/>
  <c r="N103" i="2" s="1"/>
  <c r="N207" i="2"/>
  <c r="BE207" i="2" s="1"/>
  <c r="BI204" i="2"/>
  <c r="BH204" i="2"/>
  <c r="BG204" i="2"/>
  <c r="BF204" i="2"/>
  <c r="AA204" i="2"/>
  <c r="Y204" i="2"/>
  <c r="W204" i="2"/>
  <c r="BK204" i="2"/>
  <c r="N204" i="2"/>
  <c r="BE204" i="2" s="1"/>
  <c r="BI203" i="2"/>
  <c r="BH203" i="2"/>
  <c r="BG203" i="2"/>
  <c r="BF203" i="2"/>
  <c r="AA203" i="2"/>
  <c r="Y203" i="2"/>
  <c r="W203" i="2"/>
  <c r="BK203" i="2"/>
  <c r="N203" i="2"/>
  <c r="BE203" i="2" s="1"/>
  <c r="BI202" i="2"/>
  <c r="BH202" i="2"/>
  <c r="BG202" i="2"/>
  <c r="BF202" i="2"/>
  <c r="AA202" i="2"/>
  <c r="AA201" i="2" s="1"/>
  <c r="Y202" i="2"/>
  <c r="Y201" i="2" s="1"/>
  <c r="W202" i="2"/>
  <c r="W201" i="2" s="1"/>
  <c r="BK202" i="2"/>
  <c r="BK201" i="2" s="1"/>
  <c r="N201" i="2" s="1"/>
  <c r="N101" i="2" s="1"/>
  <c r="N202" i="2"/>
  <c r="BE202" i="2"/>
  <c r="BI200" i="2"/>
  <c r="BH200" i="2"/>
  <c r="BG200" i="2"/>
  <c r="BF200" i="2"/>
  <c r="AA200" i="2"/>
  <c r="Y200" i="2"/>
  <c r="W200" i="2"/>
  <c r="BK200" i="2"/>
  <c r="N200" i="2"/>
  <c r="BE200" i="2" s="1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AA198" i="2"/>
  <c r="Y198" i="2"/>
  <c r="W198" i="2"/>
  <c r="BK198" i="2"/>
  <c r="N198" i="2"/>
  <c r="BE198" i="2" s="1"/>
  <c r="BI197" i="2"/>
  <c r="BH197" i="2"/>
  <c r="BG197" i="2"/>
  <c r="BF197" i="2"/>
  <c r="AA197" i="2"/>
  <c r="Y197" i="2"/>
  <c r="W197" i="2"/>
  <c r="BK197" i="2"/>
  <c r="N197" i="2"/>
  <c r="BE197" i="2" s="1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Y195" i="2"/>
  <c r="W195" i="2"/>
  <c r="BK195" i="2"/>
  <c r="N195" i="2"/>
  <c r="BE195" i="2" s="1"/>
  <c r="BI194" i="2"/>
  <c r="BH194" i="2"/>
  <c r="BG194" i="2"/>
  <c r="BF194" i="2"/>
  <c r="AA194" i="2"/>
  <c r="Y194" i="2"/>
  <c r="W194" i="2"/>
  <c r="BK194" i="2"/>
  <c r="N194" i="2"/>
  <c r="BE194" i="2" s="1"/>
  <c r="BI193" i="2"/>
  <c r="BH193" i="2"/>
  <c r="BG193" i="2"/>
  <c r="BF193" i="2"/>
  <c r="AA193" i="2"/>
  <c r="AA192" i="2" s="1"/>
  <c r="Y193" i="2"/>
  <c r="Y192" i="2" s="1"/>
  <c r="W193" i="2"/>
  <c r="W192" i="2" s="1"/>
  <c r="BK193" i="2"/>
  <c r="N193" i="2"/>
  <c r="BE193" i="2" s="1"/>
  <c r="BI191" i="2"/>
  <c r="BH191" i="2"/>
  <c r="BG191" i="2"/>
  <c r="BF191" i="2"/>
  <c r="AA191" i="2"/>
  <c r="Y191" i="2"/>
  <c r="W191" i="2"/>
  <c r="BK191" i="2"/>
  <c r="N191" i="2"/>
  <c r="BE191" i="2" s="1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AA186" i="2" s="1"/>
  <c r="Y187" i="2"/>
  <c r="Y186" i="2" s="1"/>
  <c r="W187" i="2"/>
  <c r="W186" i="2" s="1"/>
  <c r="BK187" i="2"/>
  <c r="N187" i="2"/>
  <c r="BE187" i="2"/>
  <c r="BI185" i="2"/>
  <c r="BH185" i="2"/>
  <c r="BG185" i="2"/>
  <c r="BF185" i="2"/>
  <c r="AA185" i="2"/>
  <c r="Y185" i="2"/>
  <c r="W185" i="2"/>
  <c r="BK185" i="2"/>
  <c r="N185" i="2"/>
  <c r="BE185" i="2" s="1"/>
  <c r="BI184" i="2"/>
  <c r="BH184" i="2"/>
  <c r="BG184" i="2"/>
  <c r="BF184" i="2"/>
  <c r="AA184" i="2"/>
  <c r="AA183" i="2" s="1"/>
  <c r="Y184" i="2"/>
  <c r="Y183" i="2" s="1"/>
  <c r="W184" i="2"/>
  <c r="W183" i="2" s="1"/>
  <c r="BK184" i="2"/>
  <c r="BK183" i="2" s="1"/>
  <c r="N183" i="2" s="1"/>
  <c r="N98" i="2" s="1"/>
  <c r="N184" i="2"/>
  <c r="BE184" i="2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W172" i="2"/>
  <c r="BK172" i="2"/>
  <c r="N172" i="2"/>
  <c r="BE172" i="2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W170" i="2"/>
  <c r="BK170" i="2"/>
  <c r="N170" i="2"/>
  <c r="BE170" i="2"/>
  <c r="BI169" i="2"/>
  <c r="BH169" i="2"/>
  <c r="BG169" i="2"/>
  <c r="BF169" i="2"/>
  <c r="AA169" i="2"/>
  <c r="AA167" i="2" s="1"/>
  <c r="AA166" i="2" s="1"/>
  <c r="Y169" i="2"/>
  <c r="W169" i="2"/>
  <c r="BK169" i="2"/>
  <c r="N169" i="2"/>
  <c r="BE169" i="2" s="1"/>
  <c r="BI168" i="2"/>
  <c r="BH168" i="2"/>
  <c r="BG168" i="2"/>
  <c r="BF168" i="2"/>
  <c r="AA168" i="2"/>
  <c r="Y168" i="2"/>
  <c r="Y167" i="2" s="1"/>
  <c r="W168" i="2"/>
  <c r="W167" i="2" s="1"/>
  <c r="BK168" i="2"/>
  <c r="BK167" i="2" s="1"/>
  <c r="N167" i="2" s="1"/>
  <c r="N97" i="2" s="1"/>
  <c r="N168" i="2"/>
  <c r="BE168" i="2" s="1"/>
  <c r="BI165" i="2"/>
  <c r="BH165" i="2"/>
  <c r="BG165" i="2"/>
  <c r="BF165" i="2"/>
  <c r="AA165" i="2"/>
  <c r="AA164" i="2" s="1"/>
  <c r="Y165" i="2"/>
  <c r="Y164" i="2"/>
  <c r="W165" i="2"/>
  <c r="W164" i="2" s="1"/>
  <c r="BK165" i="2"/>
  <c r="BK164" i="2"/>
  <c r="N164" i="2" s="1"/>
  <c r="N95" i="2" s="1"/>
  <c r="N165" i="2"/>
  <c r="BE165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AA162" i="2"/>
  <c r="Y162" i="2"/>
  <c r="W162" i="2"/>
  <c r="BK162" i="2"/>
  <c r="N162" i="2"/>
  <c r="BE162" i="2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AA158" i="2" s="1"/>
  <c r="Y159" i="2"/>
  <c r="Y158" i="2"/>
  <c r="W159" i="2"/>
  <c r="W158" i="2" s="1"/>
  <c r="BK159" i="2"/>
  <c r="BK158" i="2"/>
  <c r="N158" i="2" s="1"/>
  <c r="N94" i="2" s="1"/>
  <c r="N159" i="2"/>
  <c r="BE159" i="2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W156" i="2"/>
  <c r="BK156" i="2"/>
  <c r="N156" i="2"/>
  <c r="BE156" i="2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BK148" i="2" s="1"/>
  <c r="N148" i="2" s="1"/>
  <c r="N93" i="2" s="1"/>
  <c r="N152" i="2"/>
  <c r="BE152" i="2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AA148" i="2" s="1"/>
  <c r="Y149" i="2"/>
  <c r="Y148" i="2"/>
  <c r="W149" i="2"/>
  <c r="W148" i="2" s="1"/>
  <c r="BK149" i="2"/>
  <c r="N149" i="2"/>
  <c r="BE149" i="2" s="1"/>
  <c r="BI147" i="2"/>
  <c r="BH147" i="2"/>
  <c r="BG147" i="2"/>
  <c r="BF147" i="2"/>
  <c r="AA147" i="2"/>
  <c r="AA145" i="2" s="1"/>
  <c r="Y147" i="2"/>
  <c r="W147" i="2"/>
  <c r="BK147" i="2"/>
  <c r="N147" i="2"/>
  <c r="BE147" i="2" s="1"/>
  <c r="BI146" i="2"/>
  <c r="BH146" i="2"/>
  <c r="BG146" i="2"/>
  <c r="BF146" i="2"/>
  <c r="AA146" i="2"/>
  <c r="Y146" i="2"/>
  <c r="Y145" i="2" s="1"/>
  <c r="W146" i="2"/>
  <c r="W145" i="2"/>
  <c r="BK146" i="2"/>
  <c r="BK145" i="2" s="1"/>
  <c r="N145" i="2" s="1"/>
  <c r="N92" i="2" s="1"/>
  <c r="N146" i="2"/>
  <c r="BE146" i="2" s="1"/>
  <c r="BI144" i="2"/>
  <c r="BH144" i="2"/>
  <c r="BG144" i="2"/>
  <c r="BF144" i="2"/>
  <c r="AA144" i="2"/>
  <c r="Y144" i="2"/>
  <c r="W144" i="2"/>
  <c r="BK144" i="2"/>
  <c r="N144" i="2"/>
  <c r="BE144" i="2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AA140" i="2" s="1"/>
  <c r="Y141" i="2"/>
  <c r="Y140" i="2"/>
  <c r="W141" i="2"/>
  <c r="W140" i="2" s="1"/>
  <c r="BK141" i="2"/>
  <c r="BK140" i="2"/>
  <c r="N140" i="2" s="1"/>
  <c r="N91" i="2" s="1"/>
  <c r="N141" i="2"/>
  <c r="BE141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BK130" i="2" s="1"/>
  <c r="N130" i="2" s="1"/>
  <c r="N90" i="2" s="1"/>
  <c r="N134" i="2"/>
  <c r="BE134" i="2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AA130" i="2" s="1"/>
  <c r="Y131" i="2"/>
  <c r="Y130" i="2"/>
  <c r="W131" i="2"/>
  <c r="W130" i="2" s="1"/>
  <c r="BK131" i="2"/>
  <c r="N131" i="2"/>
  <c r="BE131" i="2" s="1"/>
  <c r="BI129" i="2"/>
  <c r="BH129" i="2"/>
  <c r="BG129" i="2"/>
  <c r="BF129" i="2"/>
  <c r="AA129" i="2"/>
  <c r="AA126" i="2" s="1"/>
  <c r="AA125" i="2" s="1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W126" i="2" s="1"/>
  <c r="BK128" i="2"/>
  <c r="N128" i="2"/>
  <c r="BE128" i="2" s="1"/>
  <c r="BI127" i="2"/>
  <c r="BH127" i="2"/>
  <c r="BG127" i="2"/>
  <c r="BF127" i="2"/>
  <c r="AA127" i="2"/>
  <c r="Y127" i="2"/>
  <c r="Y126" i="2" s="1"/>
  <c r="W127" i="2"/>
  <c r="BK127" i="2"/>
  <c r="BK126" i="2"/>
  <c r="N126" i="2" s="1"/>
  <c r="N89" i="2" s="1"/>
  <c r="N127" i="2"/>
  <c r="BE127" i="2"/>
  <c r="F118" i="2"/>
  <c r="F116" i="2"/>
  <c r="M27" i="2"/>
  <c r="AS88" i="1"/>
  <c r="F80" i="2"/>
  <c r="F78" i="2"/>
  <c r="O20" i="2"/>
  <c r="E20" i="2"/>
  <c r="M83" i="2" s="1"/>
  <c r="M121" i="2"/>
  <c r="O19" i="2"/>
  <c r="O17" i="2"/>
  <c r="E17" i="2"/>
  <c r="M120" i="2" s="1"/>
  <c r="O16" i="2"/>
  <c r="O14" i="2"/>
  <c r="E14" i="2"/>
  <c r="F121" i="2"/>
  <c r="F83" i="2"/>
  <c r="O13" i="2"/>
  <c r="O11" i="2"/>
  <c r="E11" i="2"/>
  <c r="F120" i="2"/>
  <c r="F82" i="2"/>
  <c r="O10" i="2"/>
  <c r="O8" i="2"/>
  <c r="M118" i="2"/>
  <c r="M80" i="2"/>
  <c r="AK27" i="1"/>
  <c r="AS87" i="1"/>
  <c r="AM83" i="1"/>
  <c r="L83" i="1"/>
  <c r="AM82" i="1"/>
  <c r="L82" i="1"/>
  <c r="AM80" i="1"/>
  <c r="L80" i="1"/>
  <c r="L78" i="1"/>
  <c r="L77" i="1"/>
  <c r="BK192" i="2" l="1"/>
  <c r="N192" i="2" s="1"/>
  <c r="N100" i="2" s="1"/>
  <c r="BK186" i="2"/>
  <c r="N186" i="2" s="1"/>
  <c r="N99" i="2" s="1"/>
  <c r="H32" i="2"/>
  <c r="BA88" i="1" s="1"/>
  <c r="BA87" i="1" s="1"/>
  <c r="W32" i="1" s="1"/>
  <c r="H34" i="2"/>
  <c r="BC88" i="1" s="1"/>
  <c r="BC87" i="1" s="1"/>
  <c r="AY87" i="1" s="1"/>
  <c r="M32" i="2"/>
  <c r="AW88" i="1" s="1"/>
  <c r="H35" i="2"/>
  <c r="BD88" i="1" s="1"/>
  <c r="BD87" i="1" s="1"/>
  <c r="W35" i="1" s="1"/>
  <c r="H33" i="2"/>
  <c r="BB88" i="1" s="1"/>
  <c r="BB87" i="1" s="1"/>
  <c r="W33" i="1" s="1"/>
  <c r="W166" i="2"/>
  <c r="M31" i="2"/>
  <c r="AV88" i="1" s="1"/>
  <c r="W125" i="2"/>
  <c r="W124" i="2" s="1"/>
  <c r="AU88" i="1" s="1"/>
  <c r="AU87" i="1" s="1"/>
  <c r="Y166" i="2"/>
  <c r="AA205" i="2"/>
  <c r="AA124" i="2" s="1"/>
  <c r="BK205" i="2"/>
  <c r="N205" i="2" s="1"/>
  <c r="N102" i="2" s="1"/>
  <c r="N209" i="2"/>
  <c r="N104" i="2" s="1"/>
  <c r="Y125" i="2"/>
  <c r="Y124" i="2" s="1"/>
  <c r="H31" i="2"/>
  <c r="AZ88" i="1" s="1"/>
  <c r="AZ87" i="1" s="1"/>
  <c r="M82" i="2"/>
  <c r="BK125" i="2"/>
  <c r="BK166" i="2"/>
  <c r="N166" i="2" s="1"/>
  <c r="N96" i="2" s="1"/>
  <c r="AW87" i="1" l="1"/>
  <c r="AK32" i="1" s="1"/>
  <c r="AT88" i="1"/>
  <c r="AX87" i="1"/>
  <c r="W34" i="1"/>
  <c r="AV87" i="1"/>
  <c r="W31" i="1"/>
  <c r="N125" i="2"/>
  <c r="N88" i="2" s="1"/>
  <c r="BK124" i="2"/>
  <c r="N124" i="2" s="1"/>
  <c r="N87" i="2" s="1"/>
  <c r="L108" i="2" l="1"/>
  <c r="M26" i="2"/>
  <c r="M29" i="2" s="1"/>
  <c r="AK31" i="1"/>
  <c r="AT87" i="1"/>
  <c r="L37" i="2" l="1"/>
  <c r="AG88" i="1"/>
  <c r="AG87" i="1" l="1"/>
  <c r="AN88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<sst xmlns="http://schemas.openxmlformats.org/spreadsheetml/2006/main" count="1320" uniqueCount="410">
  <si>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</si>
  <si>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</si>
  <si>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</si>
  <si>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</si>
  <si>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</si>
  <si>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</si>
  <si>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</si>
  <si>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</si>
  <si>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</si>
  <si>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</si>
  <si>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</si>
  <si>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</si>
  <si>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</si>
  <si>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</si>
  <si>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</si>
  <si>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</si>
  <si>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10</t>
  </si>
  <si>
    <t>Stavba:</t>
  </si>
  <si>
    <t>Skladová vestavba</t>
  </si>
  <si>
    <t>JKSO:</t>
  </si>
  <si>
    <t>CC-CZ:</t>
  </si>
  <si>
    <t>Místo:</t>
  </si>
  <si>
    <t xml:space="preserve"> </t>
  </si>
  <si>
    <t>Datum:</t>
  </si>
  <si>
    <t>31.08.2018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</si>
  <si>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</si>
  <si>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</si>
  <si>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</si>
  <si>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</si>
  <si>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</si>
  <si>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</si>
  <si>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</si>
  <si>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</si>
  <si>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</si>
  <si>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</si>
  <si>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</si>
  <si>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</si>
  <si>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</si>
  <si>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</si>
  <si>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</si>
  <si>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</si>
  <si>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</si>
  <si>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</si>
  <si>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</si>
  <si>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</si>
  <si>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</si>
  <si>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</si>
  <si>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</si>
  <si>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</si>
  <si>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</si>
  <si>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</si>
  <si>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</si>
  <si>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</si>
  <si>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</si>
  <si>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</si>
  <si>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</si>
  <si>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</si>
  <si>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</si>
  <si>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</si>
  <si>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</si>
  <si>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</si>
  <si>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</si>
  <si>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</si>
  <si>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</si>
  <si>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</si>
  <si>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</si>
  <si>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</si>
  <si>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</si>
  <si>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</si>
  <si>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</si>
  <si>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</si>
  <si>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</si>
  <si>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</si>
  <si>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</si>
  <si>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{70d5ce87-a7a9-4ede-8fe6-02bf0b645eef}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</si>
  <si>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</si>
  <si>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</si>
  <si>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</si>
  <si>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</si>
  <si>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</si>
  <si>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</si>
  <si>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</si>
  <si>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</si>
  <si>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</si>
  <si>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</si>
  <si>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</si>
  <si>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</si>
  <si>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</si>
  <si>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</si>
  <si>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</si>
  <si>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</si>
  <si>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</si>
  <si>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</si>
  <si>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</si>
  <si>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</si>
  <si>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</si>
  <si>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</si>
  <si>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</si>
  <si>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</si>
  <si>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</si>
  <si>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</si>
  <si>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</si>
  <si>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Demontáž, konstrukce a povrchy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</si>
  <si>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</si>
  <si>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</si>
  <si>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</si>
  <si>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</si>
  <si>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</si>
  <si>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</si>
  <si>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</si>
  <si>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777 - Podlahy lité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</si>
  <si>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</si>
  <si>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</si>
  <si>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</si>
  <si>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</si>
  <si>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</si>
  <si>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</si>
  <si>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</si>
  <si>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</si>
  <si>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</si>
  <si>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</si>
  <si>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</si>
  <si>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</si>
  <si>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</si>
  <si>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</si>
  <si>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</si>
  <si>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</si>
  <si>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</si>
  <si>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</si>
  <si>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</si>
  <si>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</si>
  <si>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113106123</t>
  </si>
  <si>
    <t>Rozebrání dlažeb ze zámkových dlaždic komunikací pro pěší ručně</t>
  </si>
  <si>
    <t>m2</t>
  </si>
  <si>
    <t>4</t>
  </si>
  <si>
    <t>1691699340</t>
  </si>
  <si>
    <t>131103102</t>
  </si>
  <si>
    <t>Hloubení jam ručním nebo pneum nářadím v nesoudržných horninách tř. 1 a 2</t>
  </si>
  <si>
    <t>m3</t>
  </si>
  <si>
    <t>27690120</t>
  </si>
  <si>
    <t>3</t>
  </si>
  <si>
    <t>132201101</t>
  </si>
  <si>
    <t>Hloubení rýh š do 600 mm v hornině tř. 3 objemu do 100 m3</t>
  </si>
  <si>
    <t>-1626603034</t>
  </si>
  <si>
    <t>271572211</t>
  </si>
  <si>
    <t>Podsyp pod základové konstrukce se zhutněním z netříděného štěrkopísku</t>
  </si>
  <si>
    <t>770755757</t>
  </si>
  <si>
    <t>5</t>
  </si>
  <si>
    <t>273313811</t>
  </si>
  <si>
    <t>Základové desky z betonu tř. C 25/30</t>
  </si>
  <si>
    <t>338520371</t>
  </si>
  <si>
    <t>6</t>
  </si>
  <si>
    <t>273362021</t>
  </si>
  <si>
    <t>Výztuž základových desek svařovanými sítěmi Kari</t>
  </si>
  <si>
    <t>t</t>
  </si>
  <si>
    <t>719809558</t>
  </si>
  <si>
    <t>7</t>
  </si>
  <si>
    <t>274313811</t>
  </si>
  <si>
    <t>Základové pásy z betonu tř. C 25/30</t>
  </si>
  <si>
    <t>-25782140</t>
  </si>
  <si>
    <t>8</t>
  </si>
  <si>
    <t>274321117</t>
  </si>
  <si>
    <t>Základové prahy ze ŽB C 25/30</t>
  </si>
  <si>
    <t>-1529553628</t>
  </si>
  <si>
    <t>9</t>
  </si>
  <si>
    <t>274354111</t>
  </si>
  <si>
    <t>Bednění základových pasů - zřízení</t>
  </si>
  <si>
    <t>481853105</t>
  </si>
  <si>
    <t>274354211</t>
  </si>
  <si>
    <t>Bednění základových pasů - odstranění</t>
  </si>
  <si>
    <t>-2027081271</t>
  </si>
  <si>
    <t>11</t>
  </si>
  <si>
    <t>713131151</t>
  </si>
  <si>
    <t>Montáž izolace tepelné stěn (dilatace), deskami 1 vrstva</t>
  </si>
  <si>
    <t>16</t>
  </si>
  <si>
    <t>1633618348</t>
  </si>
  <si>
    <t>12</t>
  </si>
  <si>
    <t>M</t>
  </si>
  <si>
    <t>28376360</t>
  </si>
  <si>
    <t>deska XPS strukturovaný povrch hrana rovná λ=0,034 tl 20mm</t>
  </si>
  <si>
    <t>32</t>
  </si>
  <si>
    <t>1181577537</t>
  </si>
  <si>
    <t>13</t>
  </si>
  <si>
    <t>337171410</t>
  </si>
  <si>
    <t>Montáž nosné ocelové kce lehké skladovací haly v do 6 m rozpětí vazníků do 9 m</t>
  </si>
  <si>
    <t>-163805106</t>
  </si>
  <si>
    <t>14</t>
  </si>
  <si>
    <t>R01</t>
  </si>
  <si>
    <t>Ocelová konstrukce z ocelových profilů a plechů, včetně spojů, kotvení a zinkování</t>
  </si>
  <si>
    <t>-636488837</t>
  </si>
  <si>
    <t>342151111</t>
  </si>
  <si>
    <t>Montáž opláštění stěn ocelových kcí ze sendvičových panelů šroubovaných budov v do 6 m</t>
  </si>
  <si>
    <t>-1456572477</t>
  </si>
  <si>
    <t>R02</t>
  </si>
  <si>
    <t>stěnový izolační panel např. KINGSPAN KS1000 AWPFLEX včetně materiálu příslušenství (kotvení, návaznosti, krycí plechy apod.)</t>
  </si>
  <si>
    <t>1598006947</t>
  </si>
  <si>
    <t>17</t>
  </si>
  <si>
    <t>444151111</t>
  </si>
  <si>
    <t>Montáž krytiny ocelových střech ze sendvičových panelů šroubovaných budov v do 6 m</t>
  </si>
  <si>
    <t>-1105840639</t>
  </si>
  <si>
    <t>18</t>
  </si>
  <si>
    <t>R03</t>
  </si>
  <si>
    <t>Stropní izolační panel např. KINGSPAN KS1000 AWPFLEX včetně materiálu příslušenství (kotvení, návaznosti, krycí plechy apod.)</t>
  </si>
  <si>
    <t>290349187</t>
  </si>
  <si>
    <t>19</t>
  </si>
  <si>
    <t>962032230</t>
  </si>
  <si>
    <t>Bourání zdiva z cihel pálených nebo vápenopískových na MV nebo MVC do 1 m3</t>
  </si>
  <si>
    <t>975443581</t>
  </si>
  <si>
    <t>20</t>
  </si>
  <si>
    <t>317121103</t>
  </si>
  <si>
    <t>Montáž prefabrikovaných překladů délky do 4200 mm</t>
  </si>
  <si>
    <t>kus</t>
  </si>
  <si>
    <t>-1475961313</t>
  </si>
  <si>
    <t>13010744</t>
  </si>
  <si>
    <t>ocel profilová IPE 120 jakost 11 375</t>
  </si>
  <si>
    <t>796037105</t>
  </si>
  <si>
    <t>22</t>
  </si>
  <si>
    <t>319201321</t>
  </si>
  <si>
    <t>Vyrovnání nerovného povrchu zdiva tl do 30 mm maltou</t>
  </si>
  <si>
    <t>538423569</t>
  </si>
  <si>
    <t>23</t>
  </si>
  <si>
    <t>622212051</t>
  </si>
  <si>
    <t>Montáž kontaktního zateplení vnějšího ostění hl. špalety do 400 mm z polystyrenu tl do 40 mm</t>
  </si>
  <si>
    <t>m</t>
  </si>
  <si>
    <t>-811607807</t>
  </si>
  <si>
    <t>24</t>
  </si>
  <si>
    <t>-1910383815</t>
  </si>
  <si>
    <t>25</t>
  </si>
  <si>
    <t>631274160</t>
  </si>
  <si>
    <t>výztuž rohová s plastovým úhelníkem ze skelné tkaniny 10/23 cm + fasádní lepidlo</t>
  </si>
  <si>
    <t>-386389087</t>
  </si>
  <si>
    <t>26</t>
  </si>
  <si>
    <t>622381021</t>
  </si>
  <si>
    <t>Tenkovrstvá minerální zrnitá omítka tl. 2,0 mm včetně penetrace vnějších stěn</t>
  </si>
  <si>
    <t>369724470</t>
  </si>
  <si>
    <t>27</t>
  </si>
  <si>
    <t>622525105</t>
  </si>
  <si>
    <t>Tenkovrstvá omítka malých ploch do 4,0m2 na stěnách</t>
  </si>
  <si>
    <t>503438419</t>
  </si>
  <si>
    <t>28</t>
  </si>
  <si>
    <t>997013211</t>
  </si>
  <si>
    <t>Vnitrostaveništní doprava suti a vybouraných hmot pro budovy v do 6 m ručně</t>
  </si>
  <si>
    <t>13389721</t>
  </si>
  <si>
    <t>29</t>
  </si>
  <si>
    <t>997013219</t>
  </si>
  <si>
    <t>Příplatek k vnitrostaveništní dopravě suti a vybouraných hmot za zvětšenou dopravu suti ZKD 10 m</t>
  </si>
  <si>
    <t>829791407</t>
  </si>
  <si>
    <t>30</t>
  </si>
  <si>
    <t>997013501</t>
  </si>
  <si>
    <t>Odvoz suti a vybouraných hmot na skládku nebo meziskládku do 1 km se složením</t>
  </si>
  <si>
    <t>-693445919</t>
  </si>
  <si>
    <t>31</t>
  </si>
  <si>
    <t>997013509</t>
  </si>
  <si>
    <t>Příplatek k odvozu suti a vybouraných hmot na skládku ZKD 1 km přes 1 km</t>
  </si>
  <si>
    <t>1953264217</t>
  </si>
  <si>
    <t>997013831</t>
  </si>
  <si>
    <t>Poplatek za uložení stavebního směsného odpadu na skládce (skládkovné)</t>
  </si>
  <si>
    <t>1761556048</t>
  </si>
  <si>
    <t>33</t>
  </si>
  <si>
    <t>998011001</t>
  </si>
  <si>
    <t>Přesun hmot pro budovy zděné v do 6 m</t>
  </si>
  <si>
    <t>296872323</t>
  </si>
  <si>
    <t>34</t>
  </si>
  <si>
    <t>E.001</t>
  </si>
  <si>
    <t>Dozbrojení stávajícího rozvaděče</t>
  </si>
  <si>
    <t>kpl</t>
  </si>
  <si>
    <t>-481838760</t>
  </si>
  <si>
    <t>35</t>
  </si>
  <si>
    <t>E.002</t>
  </si>
  <si>
    <t>Elektrický přímotop 1kW včetně termostatu</t>
  </si>
  <si>
    <t>ks</t>
  </si>
  <si>
    <t>-1346343138</t>
  </si>
  <si>
    <t>36</t>
  </si>
  <si>
    <t>E.003</t>
  </si>
  <si>
    <t>Zásuvka 230V/16A,3p, IP 20, včetně přístrojové krabice</t>
  </si>
  <si>
    <t>-996323409</t>
  </si>
  <si>
    <t>37</t>
  </si>
  <si>
    <t>E.004</t>
  </si>
  <si>
    <t>Tlačítkový spínač nebo vypínač, včetně přístrojové krabice</t>
  </si>
  <si>
    <t>624973725</t>
  </si>
  <si>
    <t>38</t>
  </si>
  <si>
    <t>E.005</t>
  </si>
  <si>
    <t>Instalační krabice odbočná s víčkem (d=73mm,h=42mm), včetně vnitřních svorkovnic, pod omítku</t>
  </si>
  <si>
    <t>-1813206321</t>
  </si>
  <si>
    <t>39</t>
  </si>
  <si>
    <t>E.006</t>
  </si>
  <si>
    <t>Kabel CYKY 3x1,5  mm2</t>
  </si>
  <si>
    <t>-303313762</t>
  </si>
  <si>
    <t>40</t>
  </si>
  <si>
    <t>E.007</t>
  </si>
  <si>
    <t>Kabel CYKY 3x2,5  mm2</t>
  </si>
  <si>
    <t>-34607457</t>
  </si>
  <si>
    <t>41</t>
  </si>
  <si>
    <t>E.008</t>
  </si>
  <si>
    <t>Montáž kabelů do průřezu 6mm2 (včetně)</t>
  </si>
  <si>
    <t>-1828158056</t>
  </si>
  <si>
    <t>42</t>
  </si>
  <si>
    <t>E.009</t>
  </si>
  <si>
    <t>Svítidlo zářivkové zavěšené pod strop 2x36W prachotěsné IP65</t>
  </si>
  <si>
    <t>1237769152</t>
  </si>
  <si>
    <t>43</t>
  </si>
  <si>
    <t>E.010</t>
  </si>
  <si>
    <t>Montáž,zapojení a ukončení vodičů.</t>
  </si>
  <si>
    <t>2102191834</t>
  </si>
  <si>
    <t>44</t>
  </si>
  <si>
    <t>E.011</t>
  </si>
  <si>
    <t>Podružný materiál</t>
  </si>
  <si>
    <t>-1364029786</t>
  </si>
  <si>
    <t>45</t>
  </si>
  <si>
    <t>E.012</t>
  </si>
  <si>
    <t>Doprava materiálu na stavbu</t>
  </si>
  <si>
    <t>-895366955</t>
  </si>
  <si>
    <t>46</t>
  </si>
  <si>
    <t>E.013</t>
  </si>
  <si>
    <t>Připojení zařízení, oživení, funkční zkoušky</t>
  </si>
  <si>
    <t>-323295412</t>
  </si>
  <si>
    <t>47</t>
  </si>
  <si>
    <t>E.014</t>
  </si>
  <si>
    <t>Výchozí revize - cena obsahuje kompletní revizi, včetně zpracování zprávy.</t>
  </si>
  <si>
    <t>-1157730125</t>
  </si>
  <si>
    <t>48</t>
  </si>
  <si>
    <t>E.015</t>
  </si>
  <si>
    <t>Plastové instalační lišty D+M</t>
  </si>
  <si>
    <t>1933013937</t>
  </si>
  <si>
    <t>49</t>
  </si>
  <si>
    <t>764004863</t>
  </si>
  <si>
    <t>Demontáž svodu k dalšímu použití</t>
  </si>
  <si>
    <t>1977798952</t>
  </si>
  <si>
    <t>50</t>
  </si>
  <si>
    <t>764508131</t>
  </si>
  <si>
    <t>Opětovná montáž kruhového svodu včetně úpravy žlabu a posunu lapače střešních splavenin</t>
  </si>
  <si>
    <t>-801331266</t>
  </si>
  <si>
    <t>51</t>
  </si>
  <si>
    <t>762631802</t>
  </si>
  <si>
    <t>Demontáž vrat plochy do 8 m2 včetně kování</t>
  </si>
  <si>
    <t>1222905171</t>
  </si>
  <si>
    <t>52</t>
  </si>
  <si>
    <t>762111811</t>
  </si>
  <si>
    <t>Demontáž stěn a příček z hraněného řeziva</t>
  </si>
  <si>
    <t>1655201877</t>
  </si>
  <si>
    <t>53</t>
  </si>
  <si>
    <t>766416223</t>
  </si>
  <si>
    <t>Montáž obložení stěn plochy přes 5 m2 prkny z modřínu</t>
  </si>
  <si>
    <t>-691030241</t>
  </si>
  <si>
    <t>54</t>
  </si>
  <si>
    <t>61191157</t>
  </si>
  <si>
    <t xml:space="preserve">latě obkladové modřín </t>
  </si>
  <si>
    <t>-340075676</t>
  </si>
  <si>
    <t>55</t>
  </si>
  <si>
    <t>998766101</t>
  </si>
  <si>
    <t>Přesun hmot tonážní pro konstrukce truhlářské v objektech v do 6 m</t>
  </si>
  <si>
    <t>1039461480</t>
  </si>
  <si>
    <t>56</t>
  </si>
  <si>
    <t>767640322</t>
  </si>
  <si>
    <t>Montáž dveří hliníkových vnitřních dvoukřídlových</t>
  </si>
  <si>
    <t>-2079449106</t>
  </si>
  <si>
    <t>57</t>
  </si>
  <si>
    <t>55341311</t>
  </si>
  <si>
    <t>dveře Al vchodové dvoukřídlové 1200x2400mm</t>
  </si>
  <si>
    <t>-1421907090</t>
  </si>
  <si>
    <t>58</t>
  </si>
  <si>
    <t>767652220</t>
  </si>
  <si>
    <t>Montáž vrat garážových otvíravých do ocelové konstrukce plochy do 9 m2</t>
  </si>
  <si>
    <t>-1061382852</t>
  </si>
  <si>
    <t>59</t>
  </si>
  <si>
    <t>55341311-1</t>
  </si>
  <si>
    <t>vrata Al vchodové dvoukřídlové 2400x2500mm</t>
  </si>
  <si>
    <t>1217198036</t>
  </si>
  <si>
    <t>60</t>
  </si>
  <si>
    <t>R04</t>
  </si>
  <si>
    <t>Systémový kovový paletový regál dle specifikace R/1</t>
  </si>
  <si>
    <t>-721614775</t>
  </si>
  <si>
    <t>61</t>
  </si>
  <si>
    <t>R05</t>
  </si>
  <si>
    <t>Systémový kovový paletový regál dle specifikace R/2</t>
  </si>
  <si>
    <t>301974026</t>
  </si>
  <si>
    <t>62</t>
  </si>
  <si>
    <t>R06</t>
  </si>
  <si>
    <t>Úprava a montáž stávající ocelové nosné konstrukce dřevěného opláštění</t>
  </si>
  <si>
    <t>1929504034</t>
  </si>
  <si>
    <t>63</t>
  </si>
  <si>
    <t>998767101</t>
  </si>
  <si>
    <t>Přesun hmot tonážní pro zámečnické konstrukce v objektech v do 6 m</t>
  </si>
  <si>
    <t>-12520087</t>
  </si>
  <si>
    <t>64</t>
  </si>
  <si>
    <t>777121105</t>
  </si>
  <si>
    <t>Vyrovnání podkladu podlah epoxidovou stěrkou plněnou pískem plochy přes 1,0 m2 tl do 3 mm</t>
  </si>
  <si>
    <t>1473275377</t>
  </si>
  <si>
    <t>65</t>
  </si>
  <si>
    <t>777511125</t>
  </si>
  <si>
    <t>Krycí epoxidová stěrka tloušťky přes 2 do 3 mm průmyslové lité podlahy</t>
  </si>
  <si>
    <t>1949971429</t>
  </si>
  <si>
    <t>66</t>
  </si>
  <si>
    <t>777612109</t>
  </si>
  <si>
    <t>Uzavírací epoxidový protiskluzný nátěr podlahy</t>
  </si>
  <si>
    <t>-1134178680</t>
  </si>
  <si>
    <t>67</t>
  </si>
  <si>
    <t>013244000</t>
  </si>
  <si>
    <t>Dokumentace pro provádění stavby včetně statického výpočtu</t>
  </si>
  <si>
    <t>…</t>
  </si>
  <si>
    <t>1024</t>
  </si>
  <si>
    <t>-1574723364</t>
  </si>
  <si>
    <t>68</t>
  </si>
  <si>
    <t>013254000</t>
  </si>
  <si>
    <t>Dokumentace skutečného provedení stavby</t>
  </si>
  <si>
    <t>-33926520</t>
  </si>
  <si>
    <t>69</t>
  </si>
  <si>
    <t>030001000</t>
  </si>
  <si>
    <t>Zařízení staveniště</t>
  </si>
  <si>
    <t>-1553716972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</si>
</sst>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5" borderId="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31" fillId="0" borderId="25" xfId="0" applyNumberFormat="1" applyFont="1" applyBorder="1" applyAlignment="1" applyProtection="1">
      <alignment vertical="center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0" fontId="11" fillId="2" borderId="0" xfId="1" applyFont="1" applyFill="1" applyAlignment="1" applyProtection="1">
      <alignment horizontal="center" vertical="center"/>
    </xf>
    <xf numFmtId="4" fontId="0" fillId="6" borderId="25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51" t="s">
        <v>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R2" s="158" t="s">
        <v>8</v>
      </c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53" t="s">
        <v>12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23"/>
      <c r="AS4" s="17" t="s">
        <v>13</v>
      </c>
      <c r="BS4" s="18" t="s">
        <v>14</v>
      </c>
    </row>
    <row r="5" spans="1:73" ht="14.45" customHeight="1">
      <c r="B5" s="22"/>
      <c r="C5" s="24"/>
      <c r="D5" s="25" t="s">
        <v>15</v>
      </c>
      <c r="E5" s="24"/>
      <c r="F5" s="24"/>
      <c r="G5" s="24"/>
      <c r="H5" s="24"/>
      <c r="I5" s="24"/>
      <c r="J5" s="24"/>
      <c r="K5" s="155" t="s">
        <v>16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17</v>
      </c>
      <c r="E6" s="24"/>
      <c r="F6" s="24"/>
      <c r="G6" s="24"/>
      <c r="H6" s="24"/>
      <c r="I6" s="24"/>
      <c r="J6" s="24"/>
      <c r="K6" s="157" t="s">
        <v>18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24"/>
      <c r="AQ6" s="23"/>
      <c r="BS6" s="18" t="s">
        <v>9</v>
      </c>
    </row>
    <row r="7" spans="1:73" ht="14.45" customHeight="1">
      <c r="B7" s="22"/>
      <c r="C7" s="24"/>
      <c r="D7" s="28" t="s">
        <v>19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20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21</v>
      </c>
      <c r="E8" s="24"/>
      <c r="F8" s="24"/>
      <c r="G8" s="24"/>
      <c r="H8" s="24"/>
      <c r="I8" s="24"/>
      <c r="J8" s="24"/>
      <c r="K8" s="26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23</v>
      </c>
      <c r="AL8" s="24"/>
      <c r="AM8" s="24"/>
      <c r="AN8" s="26" t="s">
        <v>24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26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27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26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>
      <c r="B14" s="22"/>
      <c r="C14" s="24"/>
      <c r="D14" s="24"/>
      <c r="E14" s="26" t="s">
        <v>22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27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26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27</v>
      </c>
      <c r="AL17" s="24"/>
      <c r="AM17" s="24"/>
      <c r="AN17" s="26" t="s">
        <v>5</v>
      </c>
      <c r="AO17" s="24"/>
      <c r="AP17" s="24"/>
      <c r="AQ17" s="23"/>
      <c r="BS17" s="18" t="s">
        <v>30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5" customHeight="1">
      <c r="B19" s="22"/>
      <c r="C19" s="24"/>
      <c r="D19" s="28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26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399999999999999" customHeight="1">
      <c r="B20" s="22"/>
      <c r="C20" s="24"/>
      <c r="D20" s="24"/>
      <c r="E20" s="26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27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>
      <c r="B22" s="22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73" t="s">
        <v>5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4">
        <f>ROUND(AG87,2)</f>
        <v>0</v>
      </c>
      <c r="AL26" s="156"/>
      <c r="AM26" s="156"/>
      <c r="AN26" s="156"/>
      <c r="AO26" s="156"/>
      <c r="AP26" s="24"/>
      <c r="AQ26" s="23"/>
    </row>
    <row r="27" spans="2:71" ht="14.45" customHeight="1">
      <c r="B27" s="22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4">
        <f>ROUND(AG90,2)</f>
        <v>0</v>
      </c>
      <c r="AL27" s="174"/>
      <c r="AM27" s="174"/>
      <c r="AN27" s="174"/>
      <c r="AO27" s="174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75">
        <f>ROUND(AK26+AK27,2)</f>
        <v>0</v>
      </c>
      <c r="AL29" s="176"/>
      <c r="AM29" s="176"/>
      <c r="AN29" s="176"/>
      <c r="AO29" s="176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49">
        <v>0.21</v>
      </c>
      <c r="M31" s="150"/>
      <c r="N31" s="150"/>
      <c r="O31" s="150"/>
      <c r="P31" s="37"/>
      <c r="Q31" s="37"/>
      <c r="R31" s="37"/>
      <c r="S31" s="37"/>
      <c r="T31" s="40" t="s">
        <v>38</v>
      </c>
      <c r="U31" s="37"/>
      <c r="V31" s="37"/>
      <c r="W31" s="177">
        <f>ROUND(AZ87+SUM(CD91),2)</f>
        <v>0</v>
      </c>
      <c r="X31" s="150"/>
      <c r="Y31" s="150"/>
      <c r="Z31" s="150"/>
      <c r="AA31" s="150"/>
      <c r="AB31" s="150"/>
      <c r="AC31" s="150"/>
      <c r="AD31" s="150"/>
      <c r="AE31" s="150"/>
      <c r="AF31" s="37"/>
      <c r="AG31" s="37"/>
      <c r="AH31" s="37"/>
      <c r="AI31" s="37"/>
      <c r="AJ31" s="37"/>
      <c r="AK31" s="177">
        <f>ROUND(AV87+SUM(BY91),2)</f>
        <v>0</v>
      </c>
      <c r="AL31" s="150"/>
      <c r="AM31" s="150"/>
      <c r="AN31" s="150"/>
      <c r="AO31" s="150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49">
        <v>0.15</v>
      </c>
      <c r="M32" s="150"/>
      <c r="N32" s="150"/>
      <c r="O32" s="150"/>
      <c r="P32" s="37"/>
      <c r="Q32" s="37"/>
      <c r="R32" s="37"/>
      <c r="S32" s="37"/>
      <c r="T32" s="40" t="s">
        <v>38</v>
      </c>
      <c r="U32" s="37"/>
      <c r="V32" s="37"/>
      <c r="W32" s="177">
        <f>ROUND(BA87+SUM(CE91),2)</f>
        <v>0</v>
      </c>
      <c r="X32" s="150"/>
      <c r="Y32" s="150"/>
      <c r="Z32" s="150"/>
      <c r="AA32" s="150"/>
      <c r="AB32" s="150"/>
      <c r="AC32" s="150"/>
      <c r="AD32" s="150"/>
      <c r="AE32" s="150"/>
      <c r="AF32" s="37"/>
      <c r="AG32" s="37"/>
      <c r="AH32" s="37"/>
      <c r="AI32" s="37"/>
      <c r="AJ32" s="37"/>
      <c r="AK32" s="177">
        <f>ROUND(AW87+SUM(BZ91),2)</f>
        <v>0</v>
      </c>
      <c r="AL32" s="150"/>
      <c r="AM32" s="150"/>
      <c r="AN32" s="150"/>
      <c r="AO32" s="150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49">
        <v>0.21</v>
      </c>
      <c r="M33" s="150"/>
      <c r="N33" s="150"/>
      <c r="O33" s="150"/>
      <c r="P33" s="37"/>
      <c r="Q33" s="37"/>
      <c r="R33" s="37"/>
      <c r="S33" s="37"/>
      <c r="T33" s="40" t="s">
        <v>38</v>
      </c>
      <c r="U33" s="37"/>
      <c r="V33" s="37"/>
      <c r="W33" s="177">
        <f>ROUND(BB87+SUM(CF91),2)</f>
        <v>0</v>
      </c>
      <c r="X33" s="150"/>
      <c r="Y33" s="150"/>
      <c r="Z33" s="150"/>
      <c r="AA33" s="150"/>
      <c r="AB33" s="150"/>
      <c r="AC33" s="150"/>
      <c r="AD33" s="150"/>
      <c r="AE33" s="150"/>
      <c r="AF33" s="37"/>
      <c r="AG33" s="37"/>
      <c r="AH33" s="37"/>
      <c r="AI33" s="37"/>
      <c r="AJ33" s="37"/>
      <c r="AK33" s="177">
        <v>0</v>
      </c>
      <c r="AL33" s="150"/>
      <c r="AM33" s="150"/>
      <c r="AN33" s="150"/>
      <c r="AO33" s="150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49">
        <v>0.15</v>
      </c>
      <c r="M34" s="150"/>
      <c r="N34" s="150"/>
      <c r="O34" s="150"/>
      <c r="P34" s="37"/>
      <c r="Q34" s="37"/>
      <c r="R34" s="37"/>
      <c r="S34" s="37"/>
      <c r="T34" s="40" t="s">
        <v>38</v>
      </c>
      <c r="U34" s="37"/>
      <c r="V34" s="37"/>
      <c r="W34" s="177">
        <f>ROUND(BC87+SUM(CG91),2)</f>
        <v>0</v>
      </c>
      <c r="X34" s="150"/>
      <c r="Y34" s="150"/>
      <c r="Z34" s="150"/>
      <c r="AA34" s="150"/>
      <c r="AB34" s="150"/>
      <c r="AC34" s="150"/>
      <c r="AD34" s="150"/>
      <c r="AE34" s="150"/>
      <c r="AF34" s="37"/>
      <c r="AG34" s="37"/>
      <c r="AH34" s="37"/>
      <c r="AI34" s="37"/>
      <c r="AJ34" s="37"/>
      <c r="AK34" s="177">
        <v>0</v>
      </c>
      <c r="AL34" s="150"/>
      <c r="AM34" s="150"/>
      <c r="AN34" s="150"/>
      <c r="AO34" s="150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49">
        <v>0</v>
      </c>
      <c r="M35" s="150"/>
      <c r="N35" s="150"/>
      <c r="O35" s="150"/>
      <c r="P35" s="37"/>
      <c r="Q35" s="37"/>
      <c r="R35" s="37"/>
      <c r="S35" s="37"/>
      <c r="T35" s="40" t="s">
        <v>38</v>
      </c>
      <c r="U35" s="37"/>
      <c r="V35" s="37"/>
      <c r="W35" s="177">
        <f>ROUND(BD87+SUM(CH91),2)</f>
        <v>0</v>
      </c>
      <c r="X35" s="150"/>
      <c r="Y35" s="150"/>
      <c r="Z35" s="150"/>
      <c r="AA35" s="150"/>
      <c r="AB35" s="150"/>
      <c r="AC35" s="150"/>
      <c r="AD35" s="150"/>
      <c r="AE35" s="150"/>
      <c r="AF35" s="37"/>
      <c r="AG35" s="37"/>
      <c r="AH35" s="37"/>
      <c r="AI35" s="37"/>
      <c r="AJ35" s="37"/>
      <c r="AK35" s="177">
        <v>0</v>
      </c>
      <c r="AL35" s="150"/>
      <c r="AM35" s="150"/>
      <c r="AN35" s="150"/>
      <c r="AO35" s="150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178" t="s">
        <v>45</v>
      </c>
      <c r="Y37" s="179"/>
      <c r="Z37" s="179"/>
      <c r="AA37" s="179"/>
      <c r="AB37" s="179"/>
      <c r="AC37" s="44"/>
      <c r="AD37" s="44"/>
      <c r="AE37" s="44"/>
      <c r="AF37" s="44"/>
      <c r="AG37" s="44"/>
      <c r="AH37" s="44"/>
      <c r="AI37" s="44"/>
      <c r="AJ37" s="44"/>
      <c r="AK37" s="180">
        <f>SUM(AK29:AK35)</f>
        <v>0</v>
      </c>
      <c r="AL37" s="179"/>
      <c r="AM37" s="179"/>
      <c r="AN37" s="179"/>
      <c r="AO37" s="181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ht="13.5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ht="13.5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ht="13.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ht="13.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ht="13.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ht="13.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ht="13.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ht="13.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ht="13.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 ht="13.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ht="13.5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 ht="13.5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 ht="13.5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 ht="13.5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 ht="13.5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 ht="13.5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 ht="13.5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 ht="13.5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 ht="13.5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ht="13.5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 ht="13.5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 ht="13.5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 ht="13.5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 ht="13.5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 ht="13.5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 ht="13.5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 ht="13.5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53" t="s">
        <v>52</v>
      </c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33"/>
    </row>
    <row r="77" spans="2:43" s="3" customFormat="1" ht="14.45" customHeight="1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10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182" t="str">
        <f>K6</f>
        <v>Skladová vestavba</v>
      </c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23</v>
      </c>
      <c r="AJ80" s="32"/>
      <c r="AK80" s="32"/>
      <c r="AL80" s="32"/>
      <c r="AM80" s="69" t="str">
        <f>IF(AN8= "","",AN8)</f>
        <v>31.08.2018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>
      <c r="B82" s="31"/>
      <c r="C82" s="28" t="s">
        <v>25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29</v>
      </c>
      <c r="AJ82" s="32"/>
      <c r="AK82" s="32"/>
      <c r="AL82" s="32"/>
      <c r="AM82" s="162" t="str">
        <f>IF(E17="","",E17)</f>
        <v xml:space="preserve"> </v>
      </c>
      <c r="AN82" s="162"/>
      <c r="AO82" s="162"/>
      <c r="AP82" s="162"/>
      <c r="AQ82" s="33"/>
      <c r="AS82" s="163" t="s">
        <v>53</v>
      </c>
      <c r="AT82" s="164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>
      <c r="B83" s="31"/>
      <c r="C83" s="28" t="s">
        <v>28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162" t="str">
        <f>IF(E20="","",E20)</f>
        <v xml:space="preserve"> </v>
      </c>
      <c r="AN83" s="162"/>
      <c r="AO83" s="162"/>
      <c r="AP83" s="162"/>
      <c r="AQ83" s="33"/>
      <c r="AS83" s="165"/>
      <c r="AT83" s="166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5"/>
      <c r="AT84" s="166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84" t="s">
        <v>54</v>
      </c>
      <c r="D85" s="168"/>
      <c r="E85" s="168"/>
      <c r="F85" s="168"/>
      <c r="G85" s="168"/>
      <c r="H85" s="71"/>
      <c r="I85" s="167" t="s">
        <v>55</v>
      </c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7" t="s">
        <v>56</v>
      </c>
      <c r="AH85" s="168"/>
      <c r="AI85" s="168"/>
      <c r="AJ85" s="168"/>
      <c r="AK85" s="168"/>
      <c r="AL85" s="168"/>
      <c r="AM85" s="168"/>
      <c r="AN85" s="167" t="s">
        <v>57</v>
      </c>
      <c r="AO85" s="168"/>
      <c r="AP85" s="169"/>
      <c r="AQ85" s="33"/>
      <c r="AS85" s="72" t="s">
        <v>58</v>
      </c>
      <c r="AT85" s="73" t="s">
        <v>59</v>
      </c>
      <c r="AU85" s="73" t="s">
        <v>60</v>
      </c>
      <c r="AV85" s="73" t="s">
        <v>61</v>
      </c>
      <c r="AW85" s="73" t="s">
        <v>62</v>
      </c>
      <c r="AX85" s="73" t="s">
        <v>63</v>
      </c>
      <c r="AY85" s="73" t="s">
        <v>64</v>
      </c>
      <c r="AZ85" s="73" t="s">
        <v>65</v>
      </c>
      <c r="BA85" s="73" t="s">
        <v>66</v>
      </c>
      <c r="BB85" s="73" t="s">
        <v>67</v>
      </c>
      <c r="BC85" s="73" t="s">
        <v>68</v>
      </c>
      <c r="BD85" s="74" t="s">
        <v>69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2">
        <f>ROUND(AG88,2)</f>
        <v>0</v>
      </c>
      <c r="AH87" s="172"/>
      <c r="AI87" s="172"/>
      <c r="AJ87" s="172"/>
      <c r="AK87" s="172"/>
      <c r="AL87" s="172"/>
      <c r="AM87" s="172"/>
      <c r="AN87" s="161">
        <f>SUM(AG87,AT87)</f>
        <v>0</v>
      </c>
      <c r="AO87" s="161"/>
      <c r="AP87" s="161"/>
      <c r="AQ87" s="67"/>
      <c r="AS87" s="78">
        <f>ROUND(AS88,2)</f>
        <v>0</v>
      </c>
      <c r="AT87" s="79">
        <f>ROUND(SUM(AV87:AW87),2)</f>
        <v>0</v>
      </c>
      <c r="AU87" s="80">
        <f>ROUND(AU88,5)</f>
        <v>305.41881000000001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71</v>
      </c>
      <c r="BT87" s="82" t="s">
        <v>72</v>
      </c>
      <c r="BV87" s="82" t="s">
        <v>73</v>
      </c>
      <c r="BW87" s="82" t="s">
        <v>74</v>
      </c>
      <c r="BX87" s="82" t="s">
        <v>75</v>
      </c>
    </row>
    <row r="88" spans="1:76" s="5" customFormat="1" ht="16.5" customHeight="1">
      <c r="A88" s="83" t="s">
        <v>76</v>
      </c>
      <c r="B88" s="84"/>
      <c r="C88" s="85"/>
      <c r="D88" s="185" t="s">
        <v>16</v>
      </c>
      <c r="E88" s="185"/>
      <c r="F88" s="185"/>
      <c r="G88" s="185"/>
      <c r="H88" s="185"/>
      <c r="I88" s="86"/>
      <c r="J88" s="185" t="s">
        <v>18</v>
      </c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70">
        <f>'10 - Skladová vestavba'!M29</f>
        <v>0</v>
      </c>
      <c r="AH88" s="171"/>
      <c r="AI88" s="171"/>
      <c r="AJ88" s="171"/>
      <c r="AK88" s="171"/>
      <c r="AL88" s="171"/>
      <c r="AM88" s="171"/>
      <c r="AN88" s="170">
        <f>SUM(AG88,AT88)</f>
        <v>0</v>
      </c>
      <c r="AO88" s="171"/>
      <c r="AP88" s="171"/>
      <c r="AQ88" s="87"/>
      <c r="AS88" s="88">
        <f>'10 - Skladová vestavba'!M27</f>
        <v>0</v>
      </c>
      <c r="AT88" s="89">
        <f>ROUND(SUM(AV88:AW88),2)</f>
        <v>0</v>
      </c>
      <c r="AU88" s="90">
        <f>'10 - Skladová vestavba'!W124</f>
        <v>305.41880900000001</v>
      </c>
      <c r="AV88" s="89">
        <f>'10 - Skladová vestavba'!M31</f>
        <v>0</v>
      </c>
      <c r="AW88" s="89">
        <f>'10 - Skladová vestavba'!M32</f>
        <v>0</v>
      </c>
      <c r="AX88" s="89">
        <f>'10 - Skladová vestavba'!M33</f>
        <v>0</v>
      </c>
      <c r="AY88" s="89">
        <f>'10 - Skladová vestavba'!M34</f>
        <v>0</v>
      </c>
      <c r="AZ88" s="89">
        <f>'10 - Skladová vestavba'!H31</f>
        <v>0</v>
      </c>
      <c r="BA88" s="89">
        <f>'10 - Skladová vestavba'!H32</f>
        <v>0</v>
      </c>
      <c r="BB88" s="89">
        <f>'10 - Skladová vestavba'!H33</f>
        <v>0</v>
      </c>
      <c r="BC88" s="89">
        <f>'10 - Skladová vestavba'!H34</f>
        <v>0</v>
      </c>
      <c r="BD88" s="91">
        <f>'10 - Skladová vestavba'!H35</f>
        <v>0</v>
      </c>
      <c r="BT88" s="92" t="s">
        <v>77</v>
      </c>
      <c r="BU88" s="92" t="s">
        <v>78</v>
      </c>
      <c r="BV88" s="92" t="s">
        <v>73</v>
      </c>
      <c r="BW88" s="92" t="s">
        <v>74</v>
      </c>
      <c r="BX88" s="92" t="s">
        <v>75</v>
      </c>
    </row>
    <row r="89" spans="1:76" ht="13.5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79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61">
        <v>0</v>
      </c>
      <c r="AH90" s="161"/>
      <c r="AI90" s="161"/>
      <c r="AJ90" s="161"/>
      <c r="AK90" s="161"/>
      <c r="AL90" s="161"/>
      <c r="AM90" s="161"/>
      <c r="AN90" s="161">
        <v>0</v>
      </c>
      <c r="AO90" s="161"/>
      <c r="AP90" s="161"/>
      <c r="AQ90" s="33"/>
      <c r="AS90" s="72" t="s">
        <v>80</v>
      </c>
      <c r="AT90" s="73" t="s">
        <v>81</v>
      </c>
      <c r="AU90" s="73" t="s">
        <v>36</v>
      </c>
      <c r="AV90" s="74" t="s">
        <v>59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82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60">
        <f>ROUND(AG87+AG90,2)</f>
        <v>0</v>
      </c>
      <c r="AH92" s="160"/>
      <c r="AI92" s="160"/>
      <c r="AJ92" s="160"/>
      <c r="AK92" s="160"/>
      <c r="AL92" s="160"/>
      <c r="AM92" s="160"/>
      <c r="AN92" s="160">
        <f>AN87+AN90</f>
        <v>0</v>
      </c>
      <c r="AO92" s="160"/>
      <c r="AP92" s="160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W32:AE32"/>
    <mergeCell ref="AK32:AO32"/>
    <mergeCell ref="W33:AE33"/>
    <mergeCell ref="AK33:AO33"/>
    <mergeCell ref="W34:AE34"/>
    <mergeCell ref="AK34:AO34"/>
    <mergeCell ref="E23:AN23"/>
    <mergeCell ref="AK26:AO26"/>
    <mergeCell ref="AK27:AO27"/>
    <mergeCell ref="AK29:AO29"/>
    <mergeCell ref="W31:AE31"/>
    <mergeCell ref="AK31:AO31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C2:AP2"/>
    <mergeCell ref="C4:AP4"/>
    <mergeCell ref="K5:AO5"/>
    <mergeCell ref="K6:AO6"/>
    <mergeCell ref="AR2:BE2"/>
    <mergeCell ref="L35:O35"/>
    <mergeCell ref="L33:O33"/>
    <mergeCell ref="L31:O31"/>
    <mergeCell ref="L32:O32"/>
    <mergeCell ref="L34:O34"/>
  </mergeCells>
  <hyperlinks>
    <hyperlink ref="K1:S1" location="C2" display="1) Souhrnný list stavby"/>
    <hyperlink ref="W1:AF1" location="C87" display="2) Rekapitulace objektů"/>
    <hyperlink ref="A88" location="'10 - Skladová vestavba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1"/>
  <sheetViews>
    <sheetView showGridLines="0" workbookViewId="0">
      <pane ySplit="1" topLeftCell="A26" activePane="bottomLeft" state="frozen"/>
      <selection pane="bottomLeft" activeCell="AD208" sqref="AD20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83</v>
      </c>
      <c r="G1" s="13"/>
      <c r="H1" s="215" t="s">
        <v>84</v>
      </c>
      <c r="I1" s="215"/>
      <c r="J1" s="215"/>
      <c r="K1" s="215"/>
      <c r="L1" s="13" t="s">
        <v>85</v>
      </c>
      <c r="M1" s="11"/>
      <c r="N1" s="11"/>
      <c r="O1" s="12" t="s">
        <v>86</v>
      </c>
      <c r="P1" s="11"/>
      <c r="Q1" s="11"/>
      <c r="R1" s="11"/>
      <c r="S1" s="13" t="s">
        <v>87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1" t="s">
        <v>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S2" s="158" t="s">
        <v>8</v>
      </c>
      <c r="T2" s="159"/>
      <c r="U2" s="159"/>
      <c r="V2" s="159"/>
      <c r="W2" s="159"/>
      <c r="X2" s="159"/>
      <c r="Y2" s="159"/>
      <c r="Z2" s="159"/>
      <c r="AA2" s="159"/>
      <c r="AB2" s="159"/>
      <c r="AC2" s="159"/>
      <c r="AT2" s="18" t="s">
        <v>74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88</v>
      </c>
    </row>
    <row r="4" spans="1:66" ht="36.950000000000003" customHeight="1">
      <c r="B4" s="22"/>
      <c r="C4" s="153" t="s">
        <v>89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23"/>
      <c r="T4" s="17" t="s">
        <v>13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s="1" customFormat="1" ht="32.85" customHeight="1">
      <c r="B6" s="31"/>
      <c r="C6" s="32"/>
      <c r="D6" s="27" t="s">
        <v>17</v>
      </c>
      <c r="E6" s="32"/>
      <c r="F6" s="157" t="s">
        <v>18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32"/>
      <c r="R6" s="33"/>
    </row>
    <row r="7" spans="1:66" s="1" customFormat="1" ht="14.45" customHeight="1">
      <c r="B7" s="31"/>
      <c r="C7" s="32"/>
      <c r="D7" s="28" t="s">
        <v>19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20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21</v>
      </c>
      <c r="E8" s="32"/>
      <c r="F8" s="26" t="s">
        <v>22</v>
      </c>
      <c r="G8" s="32"/>
      <c r="H8" s="32"/>
      <c r="I8" s="32"/>
      <c r="J8" s="32"/>
      <c r="K8" s="32"/>
      <c r="L8" s="32"/>
      <c r="M8" s="28" t="s">
        <v>23</v>
      </c>
      <c r="N8" s="32"/>
      <c r="O8" s="203" t="str">
        <f>'Rekapitulace stavby'!AN8</f>
        <v>31.08.2018</v>
      </c>
      <c r="P8" s="203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25</v>
      </c>
      <c r="E10" s="32"/>
      <c r="F10" s="32"/>
      <c r="G10" s="32"/>
      <c r="H10" s="32"/>
      <c r="I10" s="32"/>
      <c r="J10" s="32"/>
      <c r="K10" s="32"/>
      <c r="L10" s="32"/>
      <c r="M10" s="28" t="s">
        <v>26</v>
      </c>
      <c r="N10" s="32"/>
      <c r="O10" s="155" t="str">
        <f>IF('Rekapitulace stavby'!AN10="","",'Rekapitulace stavby'!AN10)</f>
        <v/>
      </c>
      <c r="P10" s="155"/>
      <c r="Q10" s="32"/>
      <c r="R10" s="33"/>
    </row>
    <row r="11" spans="1:66" s="1" customFormat="1" ht="18" customHeight="1">
      <c r="B11" s="31"/>
      <c r="C11" s="32"/>
      <c r="D11" s="32"/>
      <c r="E11" s="26" t="str">
        <f>IF('Rekapitulace stavby'!E11="","",'Rekapitulace stavby'!E11)</f>
        <v xml:space="preserve"> </v>
      </c>
      <c r="F11" s="32"/>
      <c r="G11" s="32"/>
      <c r="H11" s="32"/>
      <c r="I11" s="32"/>
      <c r="J11" s="32"/>
      <c r="K11" s="32"/>
      <c r="L11" s="32"/>
      <c r="M11" s="28" t="s">
        <v>27</v>
      </c>
      <c r="N11" s="32"/>
      <c r="O11" s="155" t="str">
        <f>IF('Rekapitulace stavby'!AN11="","",'Rekapitulace stavby'!AN11)</f>
        <v/>
      </c>
      <c r="P11" s="155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28</v>
      </c>
      <c r="E13" s="32"/>
      <c r="F13" s="32"/>
      <c r="G13" s="32"/>
      <c r="H13" s="32"/>
      <c r="I13" s="32"/>
      <c r="J13" s="32"/>
      <c r="K13" s="32"/>
      <c r="L13" s="32"/>
      <c r="M13" s="28" t="s">
        <v>26</v>
      </c>
      <c r="N13" s="32"/>
      <c r="O13" s="155" t="str">
        <f>IF('Rekapitulace stavby'!AN13="","",'Rekapitulace stavby'!AN13)</f>
        <v/>
      </c>
      <c r="P13" s="155"/>
      <c r="Q13" s="32"/>
      <c r="R13" s="33"/>
    </row>
    <row r="14" spans="1:66" s="1" customFormat="1" ht="18" customHeight="1">
      <c r="B14" s="31"/>
      <c r="C14" s="32"/>
      <c r="D14" s="32"/>
      <c r="E14" s="26" t="str">
        <f>IF('Rekapitulace stavby'!E14="","",'Rekapitulace stavby'!E14)</f>
        <v xml:space="preserve"> </v>
      </c>
      <c r="F14" s="32"/>
      <c r="G14" s="32"/>
      <c r="H14" s="32"/>
      <c r="I14" s="32"/>
      <c r="J14" s="32"/>
      <c r="K14" s="32"/>
      <c r="L14" s="32"/>
      <c r="M14" s="28" t="s">
        <v>27</v>
      </c>
      <c r="N14" s="32"/>
      <c r="O14" s="155" t="str">
        <f>IF('Rekapitulace stavby'!AN14="","",'Rekapitulace stavby'!AN14)</f>
        <v/>
      </c>
      <c r="P14" s="155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29</v>
      </c>
      <c r="E16" s="32"/>
      <c r="F16" s="32"/>
      <c r="G16" s="32"/>
      <c r="H16" s="32"/>
      <c r="I16" s="32"/>
      <c r="J16" s="32"/>
      <c r="K16" s="32"/>
      <c r="L16" s="32"/>
      <c r="M16" s="28" t="s">
        <v>26</v>
      </c>
      <c r="N16" s="32"/>
      <c r="O16" s="155" t="str">
        <f>IF('Rekapitulace stavby'!AN16="","",'Rekapitulace stavby'!AN16)</f>
        <v/>
      </c>
      <c r="P16" s="155"/>
      <c r="Q16" s="32"/>
      <c r="R16" s="33"/>
    </row>
    <row r="17" spans="2:18" s="1" customFormat="1" ht="18" customHeight="1">
      <c r="B17" s="31"/>
      <c r="C17" s="32"/>
      <c r="D17" s="32"/>
      <c r="E17" s="26" t="str">
        <f>IF('Rekapitulace stavby'!E17="","",'Rekapitulace stavby'!E17)</f>
        <v xml:space="preserve"> </v>
      </c>
      <c r="F17" s="32"/>
      <c r="G17" s="32"/>
      <c r="H17" s="32"/>
      <c r="I17" s="32"/>
      <c r="J17" s="32"/>
      <c r="K17" s="32"/>
      <c r="L17" s="32"/>
      <c r="M17" s="28" t="s">
        <v>27</v>
      </c>
      <c r="N17" s="32"/>
      <c r="O17" s="155" t="str">
        <f>IF('Rekapitulace stavby'!AN17="","",'Rekapitulace stavby'!AN17)</f>
        <v/>
      </c>
      <c r="P17" s="155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31</v>
      </c>
      <c r="E19" s="32"/>
      <c r="F19" s="32"/>
      <c r="G19" s="32"/>
      <c r="H19" s="32"/>
      <c r="I19" s="32"/>
      <c r="J19" s="32"/>
      <c r="K19" s="32"/>
      <c r="L19" s="32"/>
      <c r="M19" s="28" t="s">
        <v>26</v>
      </c>
      <c r="N19" s="32"/>
      <c r="O19" s="155" t="str">
        <f>IF('Rekapitulace stavby'!AN19="","",'Rekapitulace stavby'!AN19)</f>
        <v/>
      </c>
      <c r="P19" s="155"/>
      <c r="Q19" s="32"/>
      <c r="R19" s="33"/>
    </row>
    <row r="20" spans="2:18" s="1" customFormat="1" ht="18" customHeight="1">
      <c r="B20" s="31"/>
      <c r="C20" s="32"/>
      <c r="D20" s="32"/>
      <c r="E20" s="26" t="str">
        <f>IF('Rekapitulace stavby'!E20="","",'Rekapitulace stavby'!E20)</f>
        <v xml:space="preserve"> </v>
      </c>
      <c r="F20" s="32"/>
      <c r="G20" s="32"/>
      <c r="H20" s="32"/>
      <c r="I20" s="32"/>
      <c r="J20" s="32"/>
      <c r="K20" s="32"/>
      <c r="L20" s="32"/>
      <c r="M20" s="28" t="s">
        <v>27</v>
      </c>
      <c r="N20" s="32"/>
      <c r="O20" s="155" t="str">
        <f>IF('Rekapitulace stavby'!AN20="","",'Rekapitulace stavby'!AN20)</f>
        <v/>
      </c>
      <c r="P20" s="155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32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173" t="s">
        <v>5</v>
      </c>
      <c r="F23" s="173"/>
      <c r="G23" s="173"/>
      <c r="H23" s="173"/>
      <c r="I23" s="173"/>
      <c r="J23" s="173"/>
      <c r="K23" s="173"/>
      <c r="L23" s="173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7" t="s">
        <v>90</v>
      </c>
      <c r="E26" s="32"/>
      <c r="F26" s="32"/>
      <c r="G26" s="32"/>
      <c r="H26" s="32"/>
      <c r="I26" s="32"/>
      <c r="J26" s="32"/>
      <c r="K26" s="32"/>
      <c r="L26" s="32"/>
      <c r="M26" s="174">
        <f>N87</f>
        <v>0</v>
      </c>
      <c r="N26" s="174"/>
      <c r="O26" s="174"/>
      <c r="P26" s="174"/>
      <c r="Q26" s="32"/>
      <c r="R26" s="33"/>
    </row>
    <row r="27" spans="2:18" s="1" customFormat="1" ht="14.45" customHeight="1">
      <c r="B27" s="31"/>
      <c r="C27" s="32"/>
      <c r="D27" s="30" t="s">
        <v>91</v>
      </c>
      <c r="E27" s="32"/>
      <c r="F27" s="32"/>
      <c r="G27" s="32"/>
      <c r="H27" s="32"/>
      <c r="I27" s="32"/>
      <c r="J27" s="32"/>
      <c r="K27" s="32"/>
      <c r="L27" s="32"/>
      <c r="M27" s="174">
        <f>N106</f>
        <v>0</v>
      </c>
      <c r="N27" s="174"/>
      <c r="O27" s="174"/>
      <c r="P27" s="174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8" t="s">
        <v>35</v>
      </c>
      <c r="E29" s="32"/>
      <c r="F29" s="32"/>
      <c r="G29" s="32"/>
      <c r="H29" s="32"/>
      <c r="I29" s="32"/>
      <c r="J29" s="32"/>
      <c r="K29" s="32"/>
      <c r="L29" s="32"/>
      <c r="M29" s="196">
        <f>ROUND(M26+M27,2)</f>
        <v>0</v>
      </c>
      <c r="N29" s="197"/>
      <c r="O29" s="197"/>
      <c r="P29" s="197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36</v>
      </c>
      <c r="E31" s="38" t="s">
        <v>37</v>
      </c>
      <c r="F31" s="39">
        <v>0.21</v>
      </c>
      <c r="G31" s="99" t="s">
        <v>38</v>
      </c>
      <c r="H31" s="198">
        <f>ROUND((SUM(BE106:BE107)+SUM(BE124:BE210)), 2)</f>
        <v>0</v>
      </c>
      <c r="I31" s="197"/>
      <c r="J31" s="197"/>
      <c r="K31" s="32"/>
      <c r="L31" s="32"/>
      <c r="M31" s="198">
        <f>ROUND(ROUND((SUM(BE106:BE107)+SUM(BE124:BE210)), 2)*F31, 2)</f>
        <v>0</v>
      </c>
      <c r="N31" s="197"/>
      <c r="O31" s="197"/>
      <c r="P31" s="197"/>
      <c r="Q31" s="32"/>
      <c r="R31" s="33"/>
    </row>
    <row r="32" spans="2:18" s="1" customFormat="1" ht="14.45" customHeight="1">
      <c r="B32" s="31"/>
      <c r="C32" s="32"/>
      <c r="D32" s="32"/>
      <c r="E32" s="38" t="s">
        <v>39</v>
      </c>
      <c r="F32" s="39">
        <v>0.15</v>
      </c>
      <c r="G32" s="99" t="s">
        <v>38</v>
      </c>
      <c r="H32" s="198">
        <f>ROUND((SUM(BF106:BF107)+SUM(BF124:BF210)), 2)</f>
        <v>0</v>
      </c>
      <c r="I32" s="197"/>
      <c r="J32" s="197"/>
      <c r="K32" s="32"/>
      <c r="L32" s="32"/>
      <c r="M32" s="198">
        <f>ROUND(ROUND((SUM(BF106:BF107)+SUM(BF124:BF210)), 2)*F32, 2)</f>
        <v>0</v>
      </c>
      <c r="N32" s="197"/>
      <c r="O32" s="197"/>
      <c r="P32" s="197"/>
      <c r="Q32" s="32"/>
      <c r="R32" s="33"/>
    </row>
    <row r="33" spans="2:18" s="1" customFormat="1" ht="14.45" hidden="1" customHeight="1">
      <c r="B33" s="31"/>
      <c r="C33" s="32"/>
      <c r="D33" s="32"/>
      <c r="E33" s="38" t="s">
        <v>40</v>
      </c>
      <c r="F33" s="39">
        <v>0.21</v>
      </c>
      <c r="G33" s="99" t="s">
        <v>38</v>
      </c>
      <c r="H33" s="198">
        <f>ROUND((SUM(BG106:BG107)+SUM(BG124:BG210)), 2)</f>
        <v>0</v>
      </c>
      <c r="I33" s="197"/>
      <c r="J33" s="197"/>
      <c r="K33" s="32"/>
      <c r="L33" s="32"/>
      <c r="M33" s="198">
        <v>0</v>
      </c>
      <c r="N33" s="197"/>
      <c r="O33" s="197"/>
      <c r="P33" s="197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0.15</v>
      </c>
      <c r="G34" s="99" t="s">
        <v>38</v>
      </c>
      <c r="H34" s="198">
        <f>ROUND((SUM(BH106:BH107)+SUM(BH124:BH210)), 2)</f>
        <v>0</v>
      </c>
      <c r="I34" s="197"/>
      <c r="J34" s="197"/>
      <c r="K34" s="32"/>
      <c r="L34" s="32"/>
      <c r="M34" s="198">
        <v>0</v>
      </c>
      <c r="N34" s="197"/>
      <c r="O34" s="197"/>
      <c r="P34" s="197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</v>
      </c>
      <c r="G35" s="99" t="s">
        <v>38</v>
      </c>
      <c r="H35" s="198">
        <f>ROUND((SUM(BI106:BI107)+SUM(BI124:BI210)), 2)</f>
        <v>0</v>
      </c>
      <c r="I35" s="197"/>
      <c r="J35" s="197"/>
      <c r="K35" s="32"/>
      <c r="L35" s="32"/>
      <c r="M35" s="198">
        <v>0</v>
      </c>
      <c r="N35" s="197"/>
      <c r="O35" s="197"/>
      <c r="P35" s="197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5"/>
      <c r="D37" s="100" t="s">
        <v>43</v>
      </c>
      <c r="E37" s="71"/>
      <c r="F37" s="71"/>
      <c r="G37" s="101" t="s">
        <v>44</v>
      </c>
      <c r="H37" s="102" t="s">
        <v>45</v>
      </c>
      <c r="I37" s="71"/>
      <c r="J37" s="71"/>
      <c r="K37" s="71"/>
      <c r="L37" s="199">
        <f>SUM(M29:M35)</f>
        <v>0</v>
      </c>
      <c r="M37" s="199"/>
      <c r="N37" s="199"/>
      <c r="O37" s="199"/>
      <c r="P37" s="200"/>
      <c r="Q37" s="95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ht="13.5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 ht="13.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3.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3.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3.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3.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3.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3.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3.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3.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 ht="13.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3.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3.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3.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3.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3.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3.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3.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 ht="13.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 ht="13.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3.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3.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3.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3.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3.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3.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3.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53" t="s">
        <v>92</v>
      </c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>
      <c r="B78" s="31"/>
      <c r="C78" s="65" t="s">
        <v>17</v>
      </c>
      <c r="D78" s="32"/>
      <c r="E78" s="32"/>
      <c r="F78" s="182" t="str">
        <f>F6</f>
        <v>Skladová vestavba</v>
      </c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21</v>
      </c>
      <c r="D80" s="32"/>
      <c r="E80" s="32"/>
      <c r="F80" s="26" t="str">
        <f>F8</f>
        <v xml:space="preserve"> </v>
      </c>
      <c r="G80" s="32"/>
      <c r="H80" s="32"/>
      <c r="I80" s="32"/>
      <c r="J80" s="32"/>
      <c r="K80" s="28" t="s">
        <v>23</v>
      </c>
      <c r="L80" s="32"/>
      <c r="M80" s="203" t="str">
        <f>IF(O8="","",O8)</f>
        <v>31.08.2018</v>
      </c>
      <c r="N80" s="203"/>
      <c r="O80" s="203"/>
      <c r="P80" s="203"/>
      <c r="Q80" s="32"/>
      <c r="R80" s="33"/>
    </row>
    <row r="81" spans="2:47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>
      <c r="B82" s="31"/>
      <c r="C82" s="28" t="s">
        <v>25</v>
      </c>
      <c r="D82" s="32"/>
      <c r="E82" s="32"/>
      <c r="F82" s="26" t="str">
        <f>E11</f>
        <v xml:space="preserve"> </v>
      </c>
      <c r="G82" s="32"/>
      <c r="H82" s="32"/>
      <c r="I82" s="32"/>
      <c r="J82" s="32"/>
      <c r="K82" s="28" t="s">
        <v>29</v>
      </c>
      <c r="L82" s="32"/>
      <c r="M82" s="155" t="str">
        <f>E17</f>
        <v xml:space="preserve"> </v>
      </c>
      <c r="N82" s="155"/>
      <c r="O82" s="155"/>
      <c r="P82" s="155"/>
      <c r="Q82" s="155"/>
      <c r="R82" s="33"/>
    </row>
    <row r="83" spans="2:47" s="1" customFormat="1" ht="14.45" customHeight="1">
      <c r="B83" s="31"/>
      <c r="C83" s="28" t="s">
        <v>28</v>
      </c>
      <c r="D83" s="32"/>
      <c r="E83" s="32"/>
      <c r="F83" s="26" t="str">
        <f>IF(E14="","",E14)</f>
        <v xml:space="preserve"> </v>
      </c>
      <c r="G83" s="32"/>
      <c r="H83" s="32"/>
      <c r="I83" s="32"/>
      <c r="J83" s="32"/>
      <c r="K83" s="28" t="s">
        <v>31</v>
      </c>
      <c r="L83" s="32"/>
      <c r="M83" s="155" t="str">
        <f>E20</f>
        <v xml:space="preserve"> </v>
      </c>
      <c r="N83" s="155"/>
      <c r="O83" s="155"/>
      <c r="P83" s="155"/>
      <c r="Q83" s="155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201" t="s">
        <v>93</v>
      </c>
      <c r="D85" s="202"/>
      <c r="E85" s="202"/>
      <c r="F85" s="202"/>
      <c r="G85" s="202"/>
      <c r="H85" s="95"/>
      <c r="I85" s="95"/>
      <c r="J85" s="95"/>
      <c r="K85" s="95"/>
      <c r="L85" s="95"/>
      <c r="M85" s="95"/>
      <c r="N85" s="201" t="s">
        <v>94</v>
      </c>
      <c r="O85" s="202"/>
      <c r="P85" s="202"/>
      <c r="Q85" s="202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3" t="s">
        <v>95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61">
        <f>N124</f>
        <v>0</v>
      </c>
      <c r="O87" s="204"/>
      <c r="P87" s="204"/>
      <c r="Q87" s="204"/>
      <c r="R87" s="33"/>
      <c r="AU87" s="18" t="s">
        <v>96</v>
      </c>
    </row>
    <row r="88" spans="2:47" s="6" customFormat="1" ht="24.95" customHeight="1">
      <c r="B88" s="104"/>
      <c r="C88" s="105"/>
      <c r="D88" s="106" t="s">
        <v>97</v>
      </c>
      <c r="E88" s="105"/>
      <c r="F88" s="105"/>
      <c r="G88" s="105"/>
      <c r="H88" s="105"/>
      <c r="I88" s="105"/>
      <c r="J88" s="105"/>
      <c r="K88" s="105"/>
      <c r="L88" s="105"/>
      <c r="M88" s="105"/>
      <c r="N88" s="205">
        <f>N125</f>
        <v>0</v>
      </c>
      <c r="O88" s="206"/>
      <c r="P88" s="206"/>
      <c r="Q88" s="206"/>
      <c r="R88" s="107"/>
    </row>
    <row r="89" spans="2:47" s="7" customFormat="1" ht="19.899999999999999" customHeight="1">
      <c r="B89" s="108"/>
      <c r="C89" s="109"/>
      <c r="D89" s="110" t="s">
        <v>98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07">
        <f>N126</f>
        <v>0</v>
      </c>
      <c r="O89" s="208"/>
      <c r="P89" s="208"/>
      <c r="Q89" s="208"/>
      <c r="R89" s="111"/>
    </row>
    <row r="90" spans="2:47" s="7" customFormat="1" ht="19.899999999999999" customHeight="1">
      <c r="B90" s="108"/>
      <c r="C90" s="109"/>
      <c r="D90" s="110" t="s">
        <v>99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07">
        <f>N130</f>
        <v>0</v>
      </c>
      <c r="O90" s="208"/>
      <c r="P90" s="208"/>
      <c r="Q90" s="208"/>
      <c r="R90" s="111"/>
    </row>
    <row r="91" spans="2:47" s="7" customFormat="1" ht="19.899999999999999" customHeight="1">
      <c r="B91" s="108"/>
      <c r="C91" s="109"/>
      <c r="D91" s="110" t="s">
        <v>100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07">
        <f>N140</f>
        <v>0</v>
      </c>
      <c r="O91" s="208"/>
      <c r="P91" s="208"/>
      <c r="Q91" s="208"/>
      <c r="R91" s="111"/>
    </row>
    <row r="92" spans="2:47" s="7" customFormat="1" ht="19.899999999999999" customHeight="1">
      <c r="B92" s="108"/>
      <c r="C92" s="109"/>
      <c r="D92" s="110" t="s">
        <v>101</v>
      </c>
      <c r="E92" s="109"/>
      <c r="F92" s="109"/>
      <c r="G92" s="109"/>
      <c r="H92" s="109"/>
      <c r="I92" s="109"/>
      <c r="J92" s="109"/>
      <c r="K92" s="109"/>
      <c r="L92" s="109"/>
      <c r="M92" s="109"/>
      <c r="N92" s="207">
        <f>N145</f>
        <v>0</v>
      </c>
      <c r="O92" s="208"/>
      <c r="P92" s="208"/>
      <c r="Q92" s="208"/>
      <c r="R92" s="111"/>
    </row>
    <row r="93" spans="2:47" s="7" customFormat="1" ht="19.899999999999999" customHeight="1">
      <c r="B93" s="108"/>
      <c r="C93" s="109"/>
      <c r="D93" s="110" t="s">
        <v>102</v>
      </c>
      <c r="E93" s="109"/>
      <c r="F93" s="109"/>
      <c r="G93" s="109"/>
      <c r="H93" s="109"/>
      <c r="I93" s="109"/>
      <c r="J93" s="109"/>
      <c r="K93" s="109"/>
      <c r="L93" s="109"/>
      <c r="M93" s="109"/>
      <c r="N93" s="207">
        <f>N148</f>
        <v>0</v>
      </c>
      <c r="O93" s="208"/>
      <c r="P93" s="208"/>
      <c r="Q93" s="208"/>
      <c r="R93" s="111"/>
    </row>
    <row r="94" spans="2:47" s="7" customFormat="1" ht="19.899999999999999" customHeight="1">
      <c r="B94" s="108"/>
      <c r="C94" s="109"/>
      <c r="D94" s="110" t="s">
        <v>103</v>
      </c>
      <c r="E94" s="109"/>
      <c r="F94" s="109"/>
      <c r="G94" s="109"/>
      <c r="H94" s="109"/>
      <c r="I94" s="109"/>
      <c r="J94" s="109"/>
      <c r="K94" s="109"/>
      <c r="L94" s="109"/>
      <c r="M94" s="109"/>
      <c r="N94" s="207">
        <f>N158</f>
        <v>0</v>
      </c>
      <c r="O94" s="208"/>
      <c r="P94" s="208"/>
      <c r="Q94" s="208"/>
      <c r="R94" s="111"/>
    </row>
    <row r="95" spans="2:47" s="7" customFormat="1" ht="19.899999999999999" customHeight="1">
      <c r="B95" s="108"/>
      <c r="C95" s="109"/>
      <c r="D95" s="110" t="s">
        <v>104</v>
      </c>
      <c r="E95" s="109"/>
      <c r="F95" s="109"/>
      <c r="G95" s="109"/>
      <c r="H95" s="109"/>
      <c r="I95" s="109"/>
      <c r="J95" s="109"/>
      <c r="K95" s="109"/>
      <c r="L95" s="109"/>
      <c r="M95" s="109"/>
      <c r="N95" s="207">
        <f>N164</f>
        <v>0</v>
      </c>
      <c r="O95" s="208"/>
      <c r="P95" s="208"/>
      <c r="Q95" s="208"/>
      <c r="R95" s="111"/>
    </row>
    <row r="96" spans="2:47" s="6" customFormat="1" ht="24.95" customHeight="1">
      <c r="B96" s="104"/>
      <c r="C96" s="105"/>
      <c r="D96" s="106" t="s">
        <v>105</v>
      </c>
      <c r="E96" s="105"/>
      <c r="F96" s="105"/>
      <c r="G96" s="105"/>
      <c r="H96" s="105"/>
      <c r="I96" s="105"/>
      <c r="J96" s="105"/>
      <c r="K96" s="105"/>
      <c r="L96" s="105"/>
      <c r="M96" s="105"/>
      <c r="N96" s="205">
        <f>N166</f>
        <v>0</v>
      </c>
      <c r="O96" s="206"/>
      <c r="P96" s="206"/>
      <c r="Q96" s="206"/>
      <c r="R96" s="107"/>
    </row>
    <row r="97" spans="2:21" s="7" customFormat="1" ht="19.899999999999999" customHeight="1">
      <c r="B97" s="108"/>
      <c r="C97" s="109"/>
      <c r="D97" s="110" t="s">
        <v>106</v>
      </c>
      <c r="E97" s="109"/>
      <c r="F97" s="109"/>
      <c r="G97" s="109"/>
      <c r="H97" s="109"/>
      <c r="I97" s="109"/>
      <c r="J97" s="109"/>
      <c r="K97" s="109"/>
      <c r="L97" s="109"/>
      <c r="M97" s="109"/>
      <c r="N97" s="207">
        <f>N167</f>
        <v>0</v>
      </c>
      <c r="O97" s="208"/>
      <c r="P97" s="208"/>
      <c r="Q97" s="208"/>
      <c r="R97" s="111"/>
    </row>
    <row r="98" spans="2:21" s="7" customFormat="1" ht="19.899999999999999" customHeight="1">
      <c r="B98" s="108"/>
      <c r="C98" s="109"/>
      <c r="D98" s="110" t="s">
        <v>107</v>
      </c>
      <c r="E98" s="109"/>
      <c r="F98" s="109"/>
      <c r="G98" s="109"/>
      <c r="H98" s="109"/>
      <c r="I98" s="109"/>
      <c r="J98" s="109"/>
      <c r="K98" s="109"/>
      <c r="L98" s="109"/>
      <c r="M98" s="109"/>
      <c r="N98" s="207">
        <f>N183</f>
        <v>0</v>
      </c>
      <c r="O98" s="208"/>
      <c r="P98" s="208"/>
      <c r="Q98" s="208"/>
      <c r="R98" s="111"/>
    </row>
    <row r="99" spans="2:21" s="7" customFormat="1" ht="19.899999999999999" customHeight="1">
      <c r="B99" s="108"/>
      <c r="C99" s="109"/>
      <c r="D99" s="110" t="s">
        <v>108</v>
      </c>
      <c r="E99" s="109"/>
      <c r="F99" s="109"/>
      <c r="G99" s="109"/>
      <c r="H99" s="109"/>
      <c r="I99" s="109"/>
      <c r="J99" s="109"/>
      <c r="K99" s="109"/>
      <c r="L99" s="109"/>
      <c r="M99" s="109"/>
      <c r="N99" s="207">
        <f>N186</f>
        <v>0</v>
      </c>
      <c r="O99" s="208"/>
      <c r="P99" s="208"/>
      <c r="Q99" s="208"/>
      <c r="R99" s="111"/>
    </row>
    <row r="100" spans="2:21" s="7" customFormat="1" ht="19.899999999999999" customHeight="1">
      <c r="B100" s="108"/>
      <c r="C100" s="109"/>
      <c r="D100" s="110" t="s">
        <v>109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207">
        <f>N192</f>
        <v>0</v>
      </c>
      <c r="O100" s="208"/>
      <c r="P100" s="208"/>
      <c r="Q100" s="208"/>
      <c r="R100" s="111"/>
    </row>
    <row r="101" spans="2:21" s="7" customFormat="1" ht="19.899999999999999" customHeight="1">
      <c r="B101" s="108"/>
      <c r="C101" s="109"/>
      <c r="D101" s="110" t="s">
        <v>110</v>
      </c>
      <c r="E101" s="109"/>
      <c r="F101" s="109"/>
      <c r="G101" s="109"/>
      <c r="H101" s="109"/>
      <c r="I101" s="109"/>
      <c r="J101" s="109"/>
      <c r="K101" s="109"/>
      <c r="L101" s="109"/>
      <c r="M101" s="109"/>
      <c r="N101" s="207">
        <f>N201</f>
        <v>0</v>
      </c>
      <c r="O101" s="208"/>
      <c r="P101" s="208"/>
      <c r="Q101" s="208"/>
      <c r="R101" s="111"/>
    </row>
    <row r="102" spans="2:21" s="6" customFormat="1" ht="24.95" customHeight="1">
      <c r="B102" s="104"/>
      <c r="C102" s="105"/>
      <c r="D102" s="106" t="s">
        <v>111</v>
      </c>
      <c r="E102" s="105"/>
      <c r="F102" s="105"/>
      <c r="G102" s="105"/>
      <c r="H102" s="105"/>
      <c r="I102" s="105"/>
      <c r="J102" s="105"/>
      <c r="K102" s="105"/>
      <c r="L102" s="105"/>
      <c r="M102" s="105"/>
      <c r="N102" s="205">
        <f>N205</f>
        <v>0</v>
      </c>
      <c r="O102" s="206"/>
      <c r="P102" s="206"/>
      <c r="Q102" s="206"/>
      <c r="R102" s="107"/>
    </row>
    <row r="103" spans="2:21" s="7" customFormat="1" ht="19.899999999999999" customHeight="1">
      <c r="B103" s="108"/>
      <c r="C103" s="109"/>
      <c r="D103" s="110" t="s">
        <v>112</v>
      </c>
      <c r="E103" s="109"/>
      <c r="F103" s="109"/>
      <c r="G103" s="109"/>
      <c r="H103" s="109"/>
      <c r="I103" s="109"/>
      <c r="J103" s="109"/>
      <c r="K103" s="109"/>
      <c r="L103" s="109"/>
      <c r="M103" s="109"/>
      <c r="N103" s="207">
        <f>N206</f>
        <v>0</v>
      </c>
      <c r="O103" s="208"/>
      <c r="P103" s="208"/>
      <c r="Q103" s="208"/>
      <c r="R103" s="111"/>
    </row>
    <row r="104" spans="2:21" s="7" customFormat="1" ht="19.899999999999999" customHeight="1">
      <c r="B104" s="108"/>
      <c r="C104" s="109"/>
      <c r="D104" s="110" t="s">
        <v>113</v>
      </c>
      <c r="E104" s="109"/>
      <c r="F104" s="109"/>
      <c r="G104" s="109"/>
      <c r="H104" s="109"/>
      <c r="I104" s="109"/>
      <c r="J104" s="109"/>
      <c r="K104" s="109"/>
      <c r="L104" s="109"/>
      <c r="M104" s="109"/>
      <c r="N104" s="207">
        <f>N209</f>
        <v>0</v>
      </c>
      <c r="O104" s="208"/>
      <c r="P104" s="208"/>
      <c r="Q104" s="208"/>
      <c r="R104" s="111"/>
    </row>
    <row r="105" spans="2:21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103" t="s">
        <v>114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204">
        <v>0</v>
      </c>
      <c r="O106" s="209"/>
      <c r="P106" s="209"/>
      <c r="Q106" s="209"/>
      <c r="R106" s="33"/>
      <c r="T106" s="112"/>
      <c r="U106" s="113" t="s">
        <v>36</v>
      </c>
    </row>
    <row r="107" spans="2:21" s="1" customFormat="1" ht="18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29.25" customHeight="1">
      <c r="B108" s="31"/>
      <c r="C108" s="94" t="s">
        <v>82</v>
      </c>
      <c r="D108" s="95"/>
      <c r="E108" s="95"/>
      <c r="F108" s="95"/>
      <c r="G108" s="95"/>
      <c r="H108" s="95"/>
      <c r="I108" s="95"/>
      <c r="J108" s="95"/>
      <c r="K108" s="95"/>
      <c r="L108" s="160">
        <f>ROUND(SUM(N87+N106),2)</f>
        <v>0</v>
      </c>
      <c r="M108" s="160"/>
      <c r="N108" s="160"/>
      <c r="O108" s="160"/>
      <c r="P108" s="160"/>
      <c r="Q108" s="160"/>
      <c r="R108" s="33"/>
    </row>
    <row r="109" spans="2:21" s="1" customFormat="1" ht="6.95" customHeight="1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</row>
    <row r="113" spans="2:65" s="1" customFormat="1" ht="6.95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65" s="1" customFormat="1" ht="36.950000000000003" customHeight="1">
      <c r="B114" s="31"/>
      <c r="C114" s="153" t="s">
        <v>115</v>
      </c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33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36.950000000000003" customHeight="1">
      <c r="B116" s="31"/>
      <c r="C116" s="65" t="s">
        <v>17</v>
      </c>
      <c r="D116" s="32"/>
      <c r="E116" s="32"/>
      <c r="F116" s="182" t="str">
        <f>F6</f>
        <v>Skladová vestavba</v>
      </c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32"/>
      <c r="R116" s="33"/>
    </row>
    <row r="117" spans="2:65" s="1" customFormat="1" ht="6.95" customHeight="1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1" customFormat="1" ht="18" customHeight="1">
      <c r="B118" s="31"/>
      <c r="C118" s="28" t="s">
        <v>21</v>
      </c>
      <c r="D118" s="32"/>
      <c r="E118" s="32"/>
      <c r="F118" s="26" t="str">
        <f>F8</f>
        <v xml:space="preserve"> </v>
      </c>
      <c r="G118" s="32"/>
      <c r="H118" s="32"/>
      <c r="I118" s="32"/>
      <c r="J118" s="32"/>
      <c r="K118" s="28" t="s">
        <v>23</v>
      </c>
      <c r="L118" s="32"/>
      <c r="M118" s="203" t="str">
        <f>IF(O8="","",O8)</f>
        <v>31.08.2018</v>
      </c>
      <c r="N118" s="203"/>
      <c r="O118" s="203"/>
      <c r="P118" s="203"/>
      <c r="Q118" s="32"/>
      <c r="R118" s="33"/>
    </row>
    <row r="119" spans="2:65" s="1" customFormat="1" ht="6.95" customHeight="1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1" customFormat="1">
      <c r="B120" s="31"/>
      <c r="C120" s="28" t="s">
        <v>25</v>
      </c>
      <c r="D120" s="32"/>
      <c r="E120" s="32"/>
      <c r="F120" s="26" t="str">
        <f>E11</f>
        <v xml:space="preserve"> </v>
      </c>
      <c r="G120" s="32"/>
      <c r="H120" s="32"/>
      <c r="I120" s="32"/>
      <c r="J120" s="32"/>
      <c r="K120" s="28" t="s">
        <v>29</v>
      </c>
      <c r="L120" s="32"/>
      <c r="M120" s="155" t="str">
        <f>E17</f>
        <v xml:space="preserve"> </v>
      </c>
      <c r="N120" s="155"/>
      <c r="O120" s="155"/>
      <c r="P120" s="155"/>
      <c r="Q120" s="155"/>
      <c r="R120" s="33"/>
    </row>
    <row r="121" spans="2:65" s="1" customFormat="1" ht="14.45" customHeight="1">
      <c r="B121" s="31"/>
      <c r="C121" s="28" t="s">
        <v>28</v>
      </c>
      <c r="D121" s="32"/>
      <c r="E121" s="32"/>
      <c r="F121" s="26" t="str">
        <f>IF(E14="","",E14)</f>
        <v xml:space="preserve"> </v>
      </c>
      <c r="G121" s="32"/>
      <c r="H121" s="32"/>
      <c r="I121" s="32"/>
      <c r="J121" s="32"/>
      <c r="K121" s="28" t="s">
        <v>31</v>
      </c>
      <c r="L121" s="32"/>
      <c r="M121" s="155" t="str">
        <f>E20</f>
        <v xml:space="preserve"> </v>
      </c>
      <c r="N121" s="155"/>
      <c r="O121" s="155"/>
      <c r="P121" s="155"/>
      <c r="Q121" s="155"/>
      <c r="R121" s="33"/>
    </row>
    <row r="122" spans="2:65" s="1" customFormat="1" ht="10.35" customHeight="1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3"/>
    </row>
    <row r="123" spans="2:65" s="8" customFormat="1" ht="29.25" customHeight="1">
      <c r="B123" s="114"/>
      <c r="C123" s="115" t="s">
        <v>116</v>
      </c>
      <c r="D123" s="116" t="s">
        <v>117</v>
      </c>
      <c r="E123" s="116" t="s">
        <v>54</v>
      </c>
      <c r="F123" s="210" t="s">
        <v>118</v>
      </c>
      <c r="G123" s="210"/>
      <c r="H123" s="210"/>
      <c r="I123" s="210"/>
      <c r="J123" s="116" t="s">
        <v>119</v>
      </c>
      <c r="K123" s="116" t="s">
        <v>120</v>
      </c>
      <c r="L123" s="210" t="s">
        <v>121</v>
      </c>
      <c r="M123" s="210"/>
      <c r="N123" s="210" t="s">
        <v>94</v>
      </c>
      <c r="O123" s="210"/>
      <c r="P123" s="210"/>
      <c r="Q123" s="211"/>
      <c r="R123" s="117"/>
      <c r="T123" s="72" t="s">
        <v>122</v>
      </c>
      <c r="U123" s="73" t="s">
        <v>36</v>
      </c>
      <c r="V123" s="73" t="s">
        <v>123</v>
      </c>
      <c r="W123" s="73" t="s">
        <v>124</v>
      </c>
      <c r="X123" s="73" t="s">
        <v>125</v>
      </c>
      <c r="Y123" s="73" t="s">
        <v>126</v>
      </c>
      <c r="Z123" s="73" t="s">
        <v>127</v>
      </c>
      <c r="AA123" s="74" t="s">
        <v>128</v>
      </c>
    </row>
    <row r="124" spans="2:65" s="1" customFormat="1" ht="29.25" customHeight="1">
      <c r="B124" s="31"/>
      <c r="C124" s="76" t="s">
        <v>90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212">
        <f>BK124</f>
        <v>0</v>
      </c>
      <c r="O124" s="213"/>
      <c r="P124" s="213"/>
      <c r="Q124" s="213"/>
      <c r="R124" s="33"/>
      <c r="T124" s="75"/>
      <c r="U124" s="47"/>
      <c r="V124" s="47"/>
      <c r="W124" s="118">
        <f>W125+W166+W205</f>
        <v>305.41880900000001</v>
      </c>
      <c r="X124" s="47"/>
      <c r="Y124" s="118">
        <f>Y125+Y166+Y205</f>
        <v>32.753279169999999</v>
      </c>
      <c r="Z124" s="47"/>
      <c r="AA124" s="119">
        <f>AA125+AA166+AA205</f>
        <v>9.3460000000000019</v>
      </c>
      <c r="AT124" s="18" t="s">
        <v>71</v>
      </c>
      <c r="AU124" s="18" t="s">
        <v>96</v>
      </c>
      <c r="BK124" s="120">
        <f>BK125+BK166+BK205</f>
        <v>0</v>
      </c>
    </row>
    <row r="125" spans="2:65" s="9" customFormat="1" ht="37.35" customHeight="1">
      <c r="B125" s="121"/>
      <c r="C125" s="122"/>
      <c r="D125" s="123" t="s">
        <v>97</v>
      </c>
      <c r="E125" s="123"/>
      <c r="F125" s="123"/>
      <c r="G125" s="123"/>
      <c r="H125" s="123"/>
      <c r="I125" s="123"/>
      <c r="J125" s="123"/>
      <c r="K125" s="123"/>
      <c r="L125" s="123"/>
      <c r="M125" s="123"/>
      <c r="N125" s="214">
        <f>BK125</f>
        <v>0</v>
      </c>
      <c r="O125" s="205"/>
      <c r="P125" s="205"/>
      <c r="Q125" s="205"/>
      <c r="R125" s="124"/>
      <c r="T125" s="125"/>
      <c r="U125" s="122"/>
      <c r="V125" s="122"/>
      <c r="W125" s="126">
        <f>W126+W130+W140+W145+W148+W158+W164</f>
        <v>223.56364700000003</v>
      </c>
      <c r="X125" s="122"/>
      <c r="Y125" s="126">
        <f>Y126+Y130+Y140+Y145+Y148+Y158+Y164</f>
        <v>31.780336669999997</v>
      </c>
      <c r="Z125" s="122"/>
      <c r="AA125" s="127">
        <f>AA126+AA130+AA140+AA145+AA148+AA158+AA164</f>
        <v>8.5360000000000014</v>
      </c>
      <c r="AR125" s="128" t="s">
        <v>77</v>
      </c>
      <c r="AT125" s="129" t="s">
        <v>71</v>
      </c>
      <c r="AU125" s="129" t="s">
        <v>72</v>
      </c>
      <c r="AY125" s="128" t="s">
        <v>129</v>
      </c>
      <c r="BK125" s="130">
        <f>BK126+BK130+BK140+BK145+BK148+BK158+BK164</f>
        <v>0</v>
      </c>
    </row>
    <row r="126" spans="2:65" s="9" customFormat="1" ht="19.899999999999999" customHeight="1">
      <c r="B126" s="121"/>
      <c r="C126" s="122"/>
      <c r="D126" s="131" t="s">
        <v>98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88">
        <f>BK126</f>
        <v>0</v>
      </c>
      <c r="O126" s="189"/>
      <c r="P126" s="189"/>
      <c r="Q126" s="189"/>
      <c r="R126" s="124"/>
      <c r="T126" s="125"/>
      <c r="U126" s="122"/>
      <c r="V126" s="122"/>
      <c r="W126" s="126">
        <f>SUM(W127:W129)</f>
        <v>31.503999999999998</v>
      </c>
      <c r="X126" s="122"/>
      <c r="Y126" s="126">
        <f>SUM(Y127:Y129)</f>
        <v>0</v>
      </c>
      <c r="Z126" s="122"/>
      <c r="AA126" s="127">
        <f>SUM(AA127:AA129)</f>
        <v>7.15</v>
      </c>
      <c r="AR126" s="128" t="s">
        <v>77</v>
      </c>
      <c r="AT126" s="129" t="s">
        <v>71</v>
      </c>
      <c r="AU126" s="129" t="s">
        <v>77</v>
      </c>
      <c r="AY126" s="128" t="s">
        <v>129</v>
      </c>
      <c r="BK126" s="130">
        <f>SUM(BK127:BK129)</f>
        <v>0</v>
      </c>
    </row>
    <row r="127" spans="2:65" s="1" customFormat="1" ht="25.5" customHeight="1">
      <c r="B127" s="132"/>
      <c r="C127" s="133" t="s">
        <v>77</v>
      </c>
      <c r="D127" s="133" t="s">
        <v>130</v>
      </c>
      <c r="E127" s="134" t="s">
        <v>131</v>
      </c>
      <c r="F127" s="186" t="s">
        <v>132</v>
      </c>
      <c r="G127" s="186"/>
      <c r="H127" s="186"/>
      <c r="I127" s="186"/>
      <c r="J127" s="135" t="s">
        <v>133</v>
      </c>
      <c r="K127" s="136">
        <v>27.5</v>
      </c>
      <c r="L127" s="216"/>
      <c r="M127" s="216"/>
      <c r="N127" s="187">
        <f>ROUND(L127*K127,2)</f>
        <v>0</v>
      </c>
      <c r="O127" s="187"/>
      <c r="P127" s="187"/>
      <c r="Q127" s="187"/>
      <c r="R127" s="137"/>
      <c r="T127" s="138" t="s">
        <v>5</v>
      </c>
      <c r="U127" s="40" t="s">
        <v>37</v>
      </c>
      <c r="V127" s="139">
        <v>0.27200000000000002</v>
      </c>
      <c r="W127" s="139">
        <f>V127*K127</f>
        <v>7.48</v>
      </c>
      <c r="X127" s="139">
        <v>0</v>
      </c>
      <c r="Y127" s="139">
        <f>X127*K127</f>
        <v>0</v>
      </c>
      <c r="Z127" s="139">
        <v>0.26</v>
      </c>
      <c r="AA127" s="140">
        <f>Z127*K127</f>
        <v>7.15</v>
      </c>
      <c r="AR127" s="18" t="s">
        <v>134</v>
      </c>
      <c r="AT127" s="18" t="s">
        <v>130</v>
      </c>
      <c r="AU127" s="18" t="s">
        <v>88</v>
      </c>
      <c r="AY127" s="18" t="s">
        <v>129</v>
      </c>
      <c r="BE127" s="141">
        <f>IF(U127="základní",N127,0)</f>
        <v>0</v>
      </c>
      <c r="BF127" s="141">
        <f>IF(U127="snížená",N127,0)</f>
        <v>0</v>
      </c>
      <c r="BG127" s="141">
        <f>IF(U127="zákl. přenesená",N127,0)</f>
        <v>0</v>
      </c>
      <c r="BH127" s="141">
        <f>IF(U127="sníž. přenesená",N127,0)</f>
        <v>0</v>
      </c>
      <c r="BI127" s="141">
        <f>IF(U127="nulová",N127,0)</f>
        <v>0</v>
      </c>
      <c r="BJ127" s="18" t="s">
        <v>77</v>
      </c>
      <c r="BK127" s="141">
        <f>ROUND(L127*K127,2)</f>
        <v>0</v>
      </c>
      <c r="BL127" s="18" t="s">
        <v>134</v>
      </c>
      <c r="BM127" s="18" t="s">
        <v>135</v>
      </c>
    </row>
    <row r="128" spans="2:65" s="1" customFormat="1" ht="25.5" customHeight="1">
      <c r="B128" s="132"/>
      <c r="C128" s="133" t="s">
        <v>88</v>
      </c>
      <c r="D128" s="133" t="s">
        <v>130</v>
      </c>
      <c r="E128" s="134" t="s">
        <v>136</v>
      </c>
      <c r="F128" s="186" t="s">
        <v>137</v>
      </c>
      <c r="G128" s="186"/>
      <c r="H128" s="186"/>
      <c r="I128" s="186"/>
      <c r="J128" s="135" t="s">
        <v>138</v>
      </c>
      <c r="K128" s="136">
        <v>9.6</v>
      </c>
      <c r="L128" s="216"/>
      <c r="M128" s="216"/>
      <c r="N128" s="187">
        <f>ROUND(L128*K128,2)</f>
        <v>0</v>
      </c>
      <c r="O128" s="187"/>
      <c r="P128" s="187"/>
      <c r="Q128" s="187"/>
      <c r="R128" s="137"/>
      <c r="T128" s="138" t="s">
        <v>5</v>
      </c>
      <c r="U128" s="40" t="s">
        <v>37</v>
      </c>
      <c r="V128" s="139">
        <v>1.7050000000000001</v>
      </c>
      <c r="W128" s="139">
        <f>V128*K128</f>
        <v>16.367999999999999</v>
      </c>
      <c r="X128" s="139">
        <v>0</v>
      </c>
      <c r="Y128" s="139">
        <f>X128*K128</f>
        <v>0</v>
      </c>
      <c r="Z128" s="139">
        <v>0</v>
      </c>
      <c r="AA128" s="140">
        <f>Z128*K128</f>
        <v>0</v>
      </c>
      <c r="AR128" s="18" t="s">
        <v>134</v>
      </c>
      <c r="AT128" s="18" t="s">
        <v>130</v>
      </c>
      <c r="AU128" s="18" t="s">
        <v>88</v>
      </c>
      <c r="AY128" s="18" t="s">
        <v>129</v>
      </c>
      <c r="BE128" s="141">
        <f>IF(U128="základní",N128,0)</f>
        <v>0</v>
      </c>
      <c r="BF128" s="141">
        <f>IF(U128="snížená",N128,0)</f>
        <v>0</v>
      </c>
      <c r="BG128" s="141">
        <f>IF(U128="zákl. přenesená",N128,0)</f>
        <v>0</v>
      </c>
      <c r="BH128" s="141">
        <f>IF(U128="sníž. přenesená",N128,0)</f>
        <v>0</v>
      </c>
      <c r="BI128" s="141">
        <f>IF(U128="nulová",N128,0)</f>
        <v>0</v>
      </c>
      <c r="BJ128" s="18" t="s">
        <v>77</v>
      </c>
      <c r="BK128" s="141">
        <f>ROUND(L128*K128,2)</f>
        <v>0</v>
      </c>
      <c r="BL128" s="18" t="s">
        <v>134</v>
      </c>
      <c r="BM128" s="18" t="s">
        <v>139</v>
      </c>
    </row>
    <row r="129" spans="2:65" s="1" customFormat="1" ht="25.5" customHeight="1">
      <c r="B129" s="132"/>
      <c r="C129" s="133" t="s">
        <v>140</v>
      </c>
      <c r="D129" s="133" t="s">
        <v>130</v>
      </c>
      <c r="E129" s="134" t="s">
        <v>141</v>
      </c>
      <c r="F129" s="186" t="s">
        <v>142</v>
      </c>
      <c r="G129" s="186"/>
      <c r="H129" s="186"/>
      <c r="I129" s="186"/>
      <c r="J129" s="135" t="s">
        <v>138</v>
      </c>
      <c r="K129" s="136">
        <v>3.3</v>
      </c>
      <c r="L129" s="216"/>
      <c r="M129" s="216"/>
      <c r="N129" s="187">
        <f>ROUND(L129*K129,2)</f>
        <v>0</v>
      </c>
      <c r="O129" s="187"/>
      <c r="P129" s="187"/>
      <c r="Q129" s="187"/>
      <c r="R129" s="137"/>
      <c r="T129" s="138" t="s">
        <v>5</v>
      </c>
      <c r="U129" s="40" t="s">
        <v>37</v>
      </c>
      <c r="V129" s="139">
        <v>2.3199999999999998</v>
      </c>
      <c r="W129" s="139">
        <f>V129*K129</f>
        <v>7.6559999999999988</v>
      </c>
      <c r="X129" s="139">
        <v>0</v>
      </c>
      <c r="Y129" s="139">
        <f>X129*K129</f>
        <v>0</v>
      </c>
      <c r="Z129" s="139">
        <v>0</v>
      </c>
      <c r="AA129" s="140">
        <f>Z129*K129</f>
        <v>0</v>
      </c>
      <c r="AR129" s="18" t="s">
        <v>134</v>
      </c>
      <c r="AT129" s="18" t="s">
        <v>130</v>
      </c>
      <c r="AU129" s="18" t="s">
        <v>88</v>
      </c>
      <c r="AY129" s="18" t="s">
        <v>129</v>
      </c>
      <c r="BE129" s="141">
        <f>IF(U129="základní",N129,0)</f>
        <v>0</v>
      </c>
      <c r="BF129" s="141">
        <f>IF(U129="snížená",N129,0)</f>
        <v>0</v>
      </c>
      <c r="BG129" s="141">
        <f>IF(U129="zákl. přenesená",N129,0)</f>
        <v>0</v>
      </c>
      <c r="BH129" s="141">
        <f>IF(U129="sníž. přenesená",N129,0)</f>
        <v>0</v>
      </c>
      <c r="BI129" s="141">
        <f>IF(U129="nulová",N129,0)</f>
        <v>0</v>
      </c>
      <c r="BJ129" s="18" t="s">
        <v>77</v>
      </c>
      <c r="BK129" s="141">
        <f>ROUND(L129*K129,2)</f>
        <v>0</v>
      </c>
      <c r="BL129" s="18" t="s">
        <v>134</v>
      </c>
      <c r="BM129" s="18" t="s">
        <v>143</v>
      </c>
    </row>
    <row r="130" spans="2:65" s="9" customFormat="1" ht="29.85" customHeight="1">
      <c r="B130" s="121"/>
      <c r="C130" s="122"/>
      <c r="D130" s="131" t="s">
        <v>99</v>
      </c>
      <c r="E130" s="131"/>
      <c r="F130" s="131"/>
      <c r="G130" s="131"/>
      <c r="H130" s="131"/>
      <c r="I130" s="131"/>
      <c r="J130" s="131"/>
      <c r="K130" s="131"/>
      <c r="L130" s="131"/>
      <c r="M130" s="131"/>
      <c r="N130" s="190">
        <f>BK130</f>
        <v>0</v>
      </c>
      <c r="O130" s="191"/>
      <c r="P130" s="191"/>
      <c r="Q130" s="191"/>
      <c r="R130" s="124"/>
      <c r="T130" s="125"/>
      <c r="U130" s="122"/>
      <c r="V130" s="122"/>
      <c r="W130" s="126">
        <f>SUM(W131:W139)</f>
        <v>25.241575999999998</v>
      </c>
      <c r="X130" s="122"/>
      <c r="Y130" s="126">
        <f>SUM(Y131:Y139)</f>
        <v>30.53413767</v>
      </c>
      <c r="Z130" s="122"/>
      <c r="AA130" s="127">
        <f>SUM(AA131:AA139)</f>
        <v>0</v>
      </c>
      <c r="AR130" s="128" t="s">
        <v>77</v>
      </c>
      <c r="AT130" s="129" t="s">
        <v>71</v>
      </c>
      <c r="AU130" s="129" t="s">
        <v>77</v>
      </c>
      <c r="AY130" s="128" t="s">
        <v>129</v>
      </c>
      <c r="BK130" s="130">
        <f>SUM(BK131:BK139)</f>
        <v>0</v>
      </c>
    </row>
    <row r="131" spans="2:65" s="1" customFormat="1" ht="25.5" customHeight="1">
      <c r="B131" s="132"/>
      <c r="C131" s="133" t="s">
        <v>134</v>
      </c>
      <c r="D131" s="133" t="s">
        <v>130</v>
      </c>
      <c r="E131" s="134" t="s">
        <v>144</v>
      </c>
      <c r="F131" s="186" t="s">
        <v>145</v>
      </c>
      <c r="G131" s="186"/>
      <c r="H131" s="186"/>
      <c r="I131" s="186"/>
      <c r="J131" s="135" t="s">
        <v>138</v>
      </c>
      <c r="K131" s="136">
        <v>2.21</v>
      </c>
      <c r="L131" s="216"/>
      <c r="M131" s="216"/>
      <c r="N131" s="187">
        <f t="shared" ref="N131:N139" si="0">ROUND(L131*K131,2)</f>
        <v>0</v>
      </c>
      <c r="O131" s="187"/>
      <c r="P131" s="187"/>
      <c r="Q131" s="187"/>
      <c r="R131" s="137"/>
      <c r="T131" s="138" t="s">
        <v>5</v>
      </c>
      <c r="U131" s="40" t="s">
        <v>37</v>
      </c>
      <c r="V131" s="139">
        <v>0.98499999999999999</v>
      </c>
      <c r="W131" s="139">
        <f t="shared" ref="W131:W139" si="1">V131*K131</f>
        <v>2.17685</v>
      </c>
      <c r="X131" s="139">
        <v>1.98</v>
      </c>
      <c r="Y131" s="139">
        <f t="shared" ref="Y131:Y139" si="2">X131*K131</f>
        <v>4.3757999999999999</v>
      </c>
      <c r="Z131" s="139">
        <v>0</v>
      </c>
      <c r="AA131" s="140">
        <f t="shared" ref="AA131:AA139" si="3">Z131*K131</f>
        <v>0</v>
      </c>
      <c r="AR131" s="18" t="s">
        <v>134</v>
      </c>
      <c r="AT131" s="18" t="s">
        <v>130</v>
      </c>
      <c r="AU131" s="18" t="s">
        <v>88</v>
      </c>
      <c r="AY131" s="18" t="s">
        <v>129</v>
      </c>
      <c r="BE131" s="141">
        <f t="shared" ref="BE131:BE139" si="4">IF(U131="základní",N131,0)</f>
        <v>0</v>
      </c>
      <c r="BF131" s="141">
        <f t="shared" ref="BF131:BF139" si="5">IF(U131="snížená",N131,0)</f>
        <v>0</v>
      </c>
      <c r="BG131" s="141">
        <f t="shared" ref="BG131:BG139" si="6">IF(U131="zákl. přenesená",N131,0)</f>
        <v>0</v>
      </c>
      <c r="BH131" s="141">
        <f t="shared" ref="BH131:BH139" si="7">IF(U131="sníž. přenesená",N131,0)</f>
        <v>0</v>
      </c>
      <c r="BI131" s="141">
        <f t="shared" ref="BI131:BI139" si="8">IF(U131="nulová",N131,0)</f>
        <v>0</v>
      </c>
      <c r="BJ131" s="18" t="s">
        <v>77</v>
      </c>
      <c r="BK131" s="141">
        <f t="shared" ref="BK131:BK139" si="9">ROUND(L131*K131,2)</f>
        <v>0</v>
      </c>
      <c r="BL131" s="18" t="s">
        <v>134</v>
      </c>
      <c r="BM131" s="18" t="s">
        <v>146</v>
      </c>
    </row>
    <row r="132" spans="2:65" s="1" customFormat="1" ht="16.5" customHeight="1">
      <c r="B132" s="132"/>
      <c r="C132" s="133" t="s">
        <v>147</v>
      </c>
      <c r="D132" s="133" t="s">
        <v>130</v>
      </c>
      <c r="E132" s="134" t="s">
        <v>148</v>
      </c>
      <c r="F132" s="186" t="s">
        <v>149</v>
      </c>
      <c r="G132" s="186"/>
      <c r="H132" s="186"/>
      <c r="I132" s="186"/>
      <c r="J132" s="135" t="s">
        <v>138</v>
      </c>
      <c r="K132" s="136">
        <v>7.0250000000000004</v>
      </c>
      <c r="L132" s="216"/>
      <c r="M132" s="216"/>
      <c r="N132" s="187">
        <f t="shared" si="0"/>
        <v>0</v>
      </c>
      <c r="O132" s="187"/>
      <c r="P132" s="187"/>
      <c r="Q132" s="187"/>
      <c r="R132" s="137"/>
      <c r="T132" s="138" t="s">
        <v>5</v>
      </c>
      <c r="U132" s="40" t="s">
        <v>37</v>
      </c>
      <c r="V132" s="139">
        <v>0.58399999999999996</v>
      </c>
      <c r="W132" s="139">
        <f t="shared" si="1"/>
        <v>4.1025999999999998</v>
      </c>
      <c r="X132" s="139">
        <v>2.45329</v>
      </c>
      <c r="Y132" s="139">
        <f t="shared" si="2"/>
        <v>17.23436225</v>
      </c>
      <c r="Z132" s="139">
        <v>0</v>
      </c>
      <c r="AA132" s="140">
        <f t="shared" si="3"/>
        <v>0</v>
      </c>
      <c r="AR132" s="18" t="s">
        <v>134</v>
      </c>
      <c r="AT132" s="18" t="s">
        <v>130</v>
      </c>
      <c r="AU132" s="18" t="s">
        <v>88</v>
      </c>
      <c r="AY132" s="18" t="s">
        <v>129</v>
      </c>
      <c r="BE132" s="141">
        <f t="shared" si="4"/>
        <v>0</v>
      </c>
      <c r="BF132" s="141">
        <f t="shared" si="5"/>
        <v>0</v>
      </c>
      <c r="BG132" s="141">
        <f t="shared" si="6"/>
        <v>0</v>
      </c>
      <c r="BH132" s="141">
        <f t="shared" si="7"/>
        <v>0</v>
      </c>
      <c r="BI132" s="141">
        <f t="shared" si="8"/>
        <v>0</v>
      </c>
      <c r="BJ132" s="18" t="s">
        <v>77</v>
      </c>
      <c r="BK132" s="141">
        <f t="shared" si="9"/>
        <v>0</v>
      </c>
      <c r="BL132" s="18" t="s">
        <v>134</v>
      </c>
      <c r="BM132" s="18" t="s">
        <v>150</v>
      </c>
    </row>
    <row r="133" spans="2:65" s="1" customFormat="1" ht="25.5" customHeight="1">
      <c r="B133" s="132"/>
      <c r="C133" s="133" t="s">
        <v>151</v>
      </c>
      <c r="D133" s="133" t="s">
        <v>130</v>
      </c>
      <c r="E133" s="134" t="s">
        <v>152</v>
      </c>
      <c r="F133" s="186" t="s">
        <v>153</v>
      </c>
      <c r="G133" s="186"/>
      <c r="H133" s="186"/>
      <c r="I133" s="186"/>
      <c r="J133" s="135" t="s">
        <v>154</v>
      </c>
      <c r="K133" s="136">
        <v>0.76600000000000001</v>
      </c>
      <c r="L133" s="216"/>
      <c r="M133" s="216"/>
      <c r="N133" s="187">
        <f t="shared" si="0"/>
        <v>0</v>
      </c>
      <c r="O133" s="187"/>
      <c r="P133" s="187"/>
      <c r="Q133" s="187"/>
      <c r="R133" s="137"/>
      <c r="T133" s="138" t="s">
        <v>5</v>
      </c>
      <c r="U133" s="40" t="s">
        <v>37</v>
      </c>
      <c r="V133" s="139">
        <v>15.231</v>
      </c>
      <c r="W133" s="139">
        <f t="shared" si="1"/>
        <v>11.666945999999999</v>
      </c>
      <c r="X133" s="139">
        <v>1.06277</v>
      </c>
      <c r="Y133" s="139">
        <f t="shared" si="2"/>
        <v>0.81408181999999996</v>
      </c>
      <c r="Z133" s="139">
        <v>0</v>
      </c>
      <c r="AA133" s="140">
        <f t="shared" si="3"/>
        <v>0</v>
      </c>
      <c r="AR133" s="18" t="s">
        <v>134</v>
      </c>
      <c r="AT133" s="18" t="s">
        <v>130</v>
      </c>
      <c r="AU133" s="18" t="s">
        <v>88</v>
      </c>
      <c r="AY133" s="18" t="s">
        <v>129</v>
      </c>
      <c r="BE133" s="141">
        <f t="shared" si="4"/>
        <v>0</v>
      </c>
      <c r="BF133" s="141">
        <f t="shared" si="5"/>
        <v>0</v>
      </c>
      <c r="BG133" s="141">
        <f t="shared" si="6"/>
        <v>0</v>
      </c>
      <c r="BH133" s="141">
        <f t="shared" si="7"/>
        <v>0</v>
      </c>
      <c r="BI133" s="141">
        <f t="shared" si="8"/>
        <v>0</v>
      </c>
      <c r="BJ133" s="18" t="s">
        <v>77</v>
      </c>
      <c r="BK133" s="141">
        <f t="shared" si="9"/>
        <v>0</v>
      </c>
      <c r="BL133" s="18" t="s">
        <v>134</v>
      </c>
      <c r="BM133" s="18" t="s">
        <v>155</v>
      </c>
    </row>
    <row r="134" spans="2:65" s="1" customFormat="1" ht="16.5" customHeight="1">
      <c r="B134" s="132"/>
      <c r="C134" s="133" t="s">
        <v>156</v>
      </c>
      <c r="D134" s="133" t="s">
        <v>130</v>
      </c>
      <c r="E134" s="134" t="s">
        <v>157</v>
      </c>
      <c r="F134" s="186" t="s">
        <v>158</v>
      </c>
      <c r="G134" s="186"/>
      <c r="H134" s="186"/>
      <c r="I134" s="186"/>
      <c r="J134" s="135" t="s">
        <v>138</v>
      </c>
      <c r="K134" s="136">
        <v>3.3</v>
      </c>
      <c r="L134" s="216"/>
      <c r="M134" s="216"/>
      <c r="N134" s="187">
        <f t="shared" si="0"/>
        <v>0</v>
      </c>
      <c r="O134" s="187"/>
      <c r="P134" s="187"/>
      <c r="Q134" s="187"/>
      <c r="R134" s="137"/>
      <c r="T134" s="138" t="s">
        <v>5</v>
      </c>
      <c r="U134" s="40" t="s">
        <v>37</v>
      </c>
      <c r="V134" s="139">
        <v>0.58399999999999996</v>
      </c>
      <c r="W134" s="139">
        <f t="shared" si="1"/>
        <v>1.9271999999999998</v>
      </c>
      <c r="X134" s="139">
        <v>2.45329</v>
      </c>
      <c r="Y134" s="139">
        <f t="shared" si="2"/>
        <v>8.0958569999999987</v>
      </c>
      <c r="Z134" s="139">
        <v>0</v>
      </c>
      <c r="AA134" s="140">
        <f t="shared" si="3"/>
        <v>0</v>
      </c>
      <c r="AR134" s="18" t="s">
        <v>134</v>
      </c>
      <c r="AT134" s="18" t="s">
        <v>130</v>
      </c>
      <c r="AU134" s="18" t="s">
        <v>88</v>
      </c>
      <c r="AY134" s="18" t="s">
        <v>129</v>
      </c>
      <c r="BE134" s="141">
        <f t="shared" si="4"/>
        <v>0</v>
      </c>
      <c r="BF134" s="141">
        <f t="shared" si="5"/>
        <v>0</v>
      </c>
      <c r="BG134" s="141">
        <f t="shared" si="6"/>
        <v>0</v>
      </c>
      <c r="BH134" s="141">
        <f t="shared" si="7"/>
        <v>0</v>
      </c>
      <c r="BI134" s="141">
        <f t="shared" si="8"/>
        <v>0</v>
      </c>
      <c r="BJ134" s="18" t="s">
        <v>77</v>
      </c>
      <c r="BK134" s="141">
        <f t="shared" si="9"/>
        <v>0</v>
      </c>
      <c r="BL134" s="18" t="s">
        <v>134</v>
      </c>
      <c r="BM134" s="18" t="s">
        <v>159</v>
      </c>
    </row>
    <row r="135" spans="2:65" s="1" customFormat="1" ht="16.5" customHeight="1">
      <c r="B135" s="132"/>
      <c r="C135" s="133" t="s">
        <v>160</v>
      </c>
      <c r="D135" s="133" t="s">
        <v>130</v>
      </c>
      <c r="E135" s="134" t="s">
        <v>161</v>
      </c>
      <c r="F135" s="186" t="s">
        <v>162</v>
      </c>
      <c r="G135" s="186"/>
      <c r="H135" s="186"/>
      <c r="I135" s="186"/>
      <c r="J135" s="135" t="s">
        <v>138</v>
      </c>
      <c r="K135" s="136">
        <v>1.05</v>
      </c>
      <c r="L135" s="216"/>
      <c r="M135" s="216"/>
      <c r="N135" s="187">
        <f t="shared" si="0"/>
        <v>0</v>
      </c>
      <c r="O135" s="187"/>
      <c r="P135" s="187"/>
      <c r="Q135" s="187"/>
      <c r="R135" s="137"/>
      <c r="T135" s="138" t="s">
        <v>5</v>
      </c>
      <c r="U135" s="40" t="s">
        <v>37</v>
      </c>
      <c r="V135" s="139">
        <v>0.81</v>
      </c>
      <c r="W135" s="139">
        <f t="shared" si="1"/>
        <v>0.85050000000000014</v>
      </c>
      <c r="X135" s="139">
        <v>0</v>
      </c>
      <c r="Y135" s="139">
        <f t="shared" si="2"/>
        <v>0</v>
      </c>
      <c r="Z135" s="139">
        <v>0</v>
      </c>
      <c r="AA135" s="140">
        <f t="shared" si="3"/>
        <v>0</v>
      </c>
      <c r="AR135" s="18" t="s">
        <v>134</v>
      </c>
      <c r="AT135" s="18" t="s">
        <v>130</v>
      </c>
      <c r="AU135" s="18" t="s">
        <v>88</v>
      </c>
      <c r="AY135" s="18" t="s">
        <v>129</v>
      </c>
      <c r="BE135" s="141">
        <f t="shared" si="4"/>
        <v>0</v>
      </c>
      <c r="BF135" s="141">
        <f t="shared" si="5"/>
        <v>0</v>
      </c>
      <c r="BG135" s="141">
        <f t="shared" si="6"/>
        <v>0</v>
      </c>
      <c r="BH135" s="141">
        <f t="shared" si="7"/>
        <v>0</v>
      </c>
      <c r="BI135" s="141">
        <f t="shared" si="8"/>
        <v>0</v>
      </c>
      <c r="BJ135" s="18" t="s">
        <v>77</v>
      </c>
      <c r="BK135" s="141">
        <f t="shared" si="9"/>
        <v>0</v>
      </c>
      <c r="BL135" s="18" t="s">
        <v>134</v>
      </c>
      <c r="BM135" s="18" t="s">
        <v>163</v>
      </c>
    </row>
    <row r="136" spans="2:65" s="1" customFormat="1" ht="16.5" customHeight="1">
      <c r="B136" s="132"/>
      <c r="C136" s="133" t="s">
        <v>164</v>
      </c>
      <c r="D136" s="133" t="s">
        <v>130</v>
      </c>
      <c r="E136" s="134" t="s">
        <v>165</v>
      </c>
      <c r="F136" s="186" t="s">
        <v>166</v>
      </c>
      <c r="G136" s="186"/>
      <c r="H136" s="186"/>
      <c r="I136" s="186"/>
      <c r="J136" s="135" t="s">
        <v>133</v>
      </c>
      <c r="K136" s="136">
        <v>7.4</v>
      </c>
      <c r="L136" s="216"/>
      <c r="M136" s="216"/>
      <c r="N136" s="187">
        <f t="shared" si="0"/>
        <v>0</v>
      </c>
      <c r="O136" s="187"/>
      <c r="P136" s="187"/>
      <c r="Q136" s="187"/>
      <c r="R136" s="137"/>
      <c r="T136" s="138" t="s">
        <v>5</v>
      </c>
      <c r="U136" s="40" t="s">
        <v>37</v>
      </c>
      <c r="V136" s="139">
        <v>0.39700000000000002</v>
      </c>
      <c r="W136" s="139">
        <f t="shared" si="1"/>
        <v>2.9378000000000002</v>
      </c>
      <c r="X136" s="139">
        <v>1.4400000000000001E-3</v>
      </c>
      <c r="Y136" s="139">
        <f t="shared" si="2"/>
        <v>1.0656000000000001E-2</v>
      </c>
      <c r="Z136" s="139">
        <v>0</v>
      </c>
      <c r="AA136" s="140">
        <f t="shared" si="3"/>
        <v>0</v>
      </c>
      <c r="AR136" s="18" t="s">
        <v>134</v>
      </c>
      <c r="AT136" s="18" t="s">
        <v>130</v>
      </c>
      <c r="AU136" s="18" t="s">
        <v>88</v>
      </c>
      <c r="AY136" s="18" t="s">
        <v>129</v>
      </c>
      <c r="BE136" s="141">
        <f t="shared" si="4"/>
        <v>0</v>
      </c>
      <c r="BF136" s="141">
        <f t="shared" si="5"/>
        <v>0</v>
      </c>
      <c r="BG136" s="141">
        <f t="shared" si="6"/>
        <v>0</v>
      </c>
      <c r="BH136" s="141">
        <f t="shared" si="7"/>
        <v>0</v>
      </c>
      <c r="BI136" s="141">
        <f t="shared" si="8"/>
        <v>0</v>
      </c>
      <c r="BJ136" s="18" t="s">
        <v>77</v>
      </c>
      <c r="BK136" s="141">
        <f t="shared" si="9"/>
        <v>0</v>
      </c>
      <c r="BL136" s="18" t="s">
        <v>134</v>
      </c>
      <c r="BM136" s="18" t="s">
        <v>167</v>
      </c>
    </row>
    <row r="137" spans="2:65" s="1" customFormat="1" ht="16.5" customHeight="1">
      <c r="B137" s="132"/>
      <c r="C137" s="133" t="s">
        <v>16</v>
      </c>
      <c r="D137" s="133" t="s">
        <v>130</v>
      </c>
      <c r="E137" s="134" t="s">
        <v>168</v>
      </c>
      <c r="F137" s="186" t="s">
        <v>169</v>
      </c>
      <c r="G137" s="186"/>
      <c r="H137" s="186"/>
      <c r="I137" s="186"/>
      <c r="J137" s="135" t="s">
        <v>133</v>
      </c>
      <c r="K137" s="136">
        <v>7.4</v>
      </c>
      <c r="L137" s="216"/>
      <c r="M137" s="216"/>
      <c r="N137" s="187">
        <f t="shared" si="0"/>
        <v>0</v>
      </c>
      <c r="O137" s="187"/>
      <c r="P137" s="187"/>
      <c r="Q137" s="187"/>
      <c r="R137" s="137"/>
      <c r="T137" s="138" t="s">
        <v>5</v>
      </c>
      <c r="U137" s="40" t="s">
        <v>37</v>
      </c>
      <c r="V137" s="139">
        <v>0.14399999999999999</v>
      </c>
      <c r="W137" s="139">
        <f t="shared" si="1"/>
        <v>1.0655999999999999</v>
      </c>
      <c r="X137" s="139">
        <v>4.0000000000000003E-5</v>
      </c>
      <c r="Y137" s="139">
        <f t="shared" si="2"/>
        <v>2.9600000000000004E-4</v>
      </c>
      <c r="Z137" s="139">
        <v>0</v>
      </c>
      <c r="AA137" s="140">
        <f t="shared" si="3"/>
        <v>0</v>
      </c>
      <c r="AR137" s="18" t="s">
        <v>134</v>
      </c>
      <c r="AT137" s="18" t="s">
        <v>130</v>
      </c>
      <c r="AU137" s="18" t="s">
        <v>88</v>
      </c>
      <c r="AY137" s="18" t="s">
        <v>129</v>
      </c>
      <c r="BE137" s="141">
        <f t="shared" si="4"/>
        <v>0</v>
      </c>
      <c r="BF137" s="141">
        <f t="shared" si="5"/>
        <v>0</v>
      </c>
      <c r="BG137" s="141">
        <f t="shared" si="6"/>
        <v>0</v>
      </c>
      <c r="BH137" s="141">
        <f t="shared" si="7"/>
        <v>0</v>
      </c>
      <c r="BI137" s="141">
        <f t="shared" si="8"/>
        <v>0</v>
      </c>
      <c r="BJ137" s="18" t="s">
        <v>77</v>
      </c>
      <c r="BK137" s="141">
        <f t="shared" si="9"/>
        <v>0</v>
      </c>
      <c r="BL137" s="18" t="s">
        <v>134</v>
      </c>
      <c r="BM137" s="18" t="s">
        <v>170</v>
      </c>
    </row>
    <row r="138" spans="2:65" s="1" customFormat="1" ht="25.5" customHeight="1">
      <c r="B138" s="132"/>
      <c r="C138" s="133" t="s">
        <v>171</v>
      </c>
      <c r="D138" s="133" t="s">
        <v>130</v>
      </c>
      <c r="E138" s="134" t="s">
        <v>172</v>
      </c>
      <c r="F138" s="186" t="s">
        <v>173</v>
      </c>
      <c r="G138" s="186"/>
      <c r="H138" s="186"/>
      <c r="I138" s="186"/>
      <c r="J138" s="135" t="s">
        <v>133</v>
      </c>
      <c r="K138" s="136">
        <v>5.04</v>
      </c>
      <c r="L138" s="216"/>
      <c r="M138" s="216"/>
      <c r="N138" s="187">
        <f t="shared" si="0"/>
        <v>0</v>
      </c>
      <c r="O138" s="187"/>
      <c r="P138" s="187"/>
      <c r="Q138" s="187"/>
      <c r="R138" s="137"/>
      <c r="T138" s="138" t="s">
        <v>5</v>
      </c>
      <c r="U138" s="40" t="s">
        <v>37</v>
      </c>
      <c r="V138" s="139">
        <v>0.10199999999999999</v>
      </c>
      <c r="W138" s="139">
        <f t="shared" si="1"/>
        <v>0.51407999999999998</v>
      </c>
      <c r="X138" s="139">
        <v>0</v>
      </c>
      <c r="Y138" s="139">
        <f t="shared" si="2"/>
        <v>0</v>
      </c>
      <c r="Z138" s="139">
        <v>0</v>
      </c>
      <c r="AA138" s="140">
        <f t="shared" si="3"/>
        <v>0</v>
      </c>
      <c r="AR138" s="18" t="s">
        <v>174</v>
      </c>
      <c r="AT138" s="18" t="s">
        <v>130</v>
      </c>
      <c r="AU138" s="18" t="s">
        <v>88</v>
      </c>
      <c r="AY138" s="18" t="s">
        <v>129</v>
      </c>
      <c r="BE138" s="141">
        <f t="shared" si="4"/>
        <v>0</v>
      </c>
      <c r="BF138" s="141">
        <f t="shared" si="5"/>
        <v>0</v>
      </c>
      <c r="BG138" s="141">
        <f t="shared" si="6"/>
        <v>0</v>
      </c>
      <c r="BH138" s="141">
        <f t="shared" si="7"/>
        <v>0</v>
      </c>
      <c r="BI138" s="141">
        <f t="shared" si="8"/>
        <v>0</v>
      </c>
      <c r="BJ138" s="18" t="s">
        <v>77</v>
      </c>
      <c r="BK138" s="141">
        <f t="shared" si="9"/>
        <v>0</v>
      </c>
      <c r="BL138" s="18" t="s">
        <v>174</v>
      </c>
      <c r="BM138" s="18" t="s">
        <v>175</v>
      </c>
    </row>
    <row r="139" spans="2:65" s="1" customFormat="1" ht="25.5" customHeight="1">
      <c r="B139" s="132"/>
      <c r="C139" s="142" t="s">
        <v>176</v>
      </c>
      <c r="D139" s="142" t="s">
        <v>177</v>
      </c>
      <c r="E139" s="143" t="s">
        <v>178</v>
      </c>
      <c r="F139" s="193" t="s">
        <v>179</v>
      </c>
      <c r="G139" s="193"/>
      <c r="H139" s="193"/>
      <c r="I139" s="193"/>
      <c r="J139" s="144" t="s">
        <v>133</v>
      </c>
      <c r="K139" s="145">
        <v>5.141</v>
      </c>
      <c r="L139" s="216"/>
      <c r="M139" s="216"/>
      <c r="N139" s="192">
        <f t="shared" si="0"/>
        <v>0</v>
      </c>
      <c r="O139" s="187"/>
      <c r="P139" s="187"/>
      <c r="Q139" s="187"/>
      <c r="R139" s="137"/>
      <c r="T139" s="138" t="s">
        <v>5</v>
      </c>
      <c r="U139" s="40" t="s">
        <v>37</v>
      </c>
      <c r="V139" s="139">
        <v>0</v>
      </c>
      <c r="W139" s="139">
        <f t="shared" si="1"/>
        <v>0</v>
      </c>
      <c r="X139" s="139">
        <v>5.9999999999999995E-4</v>
      </c>
      <c r="Y139" s="139">
        <f t="shared" si="2"/>
        <v>3.0845999999999998E-3</v>
      </c>
      <c r="Z139" s="139">
        <v>0</v>
      </c>
      <c r="AA139" s="140">
        <f t="shared" si="3"/>
        <v>0</v>
      </c>
      <c r="AR139" s="18" t="s">
        <v>180</v>
      </c>
      <c r="AT139" s="18" t="s">
        <v>177</v>
      </c>
      <c r="AU139" s="18" t="s">
        <v>88</v>
      </c>
      <c r="AY139" s="18" t="s">
        <v>129</v>
      </c>
      <c r="BE139" s="141">
        <f t="shared" si="4"/>
        <v>0</v>
      </c>
      <c r="BF139" s="141">
        <f t="shared" si="5"/>
        <v>0</v>
      </c>
      <c r="BG139" s="141">
        <f t="shared" si="6"/>
        <v>0</v>
      </c>
      <c r="BH139" s="141">
        <f t="shared" si="7"/>
        <v>0</v>
      </c>
      <c r="BI139" s="141">
        <f t="shared" si="8"/>
        <v>0</v>
      </c>
      <c r="BJ139" s="18" t="s">
        <v>77</v>
      </c>
      <c r="BK139" s="141">
        <f t="shared" si="9"/>
        <v>0</v>
      </c>
      <c r="BL139" s="18" t="s">
        <v>174</v>
      </c>
      <c r="BM139" s="18" t="s">
        <v>181</v>
      </c>
    </row>
    <row r="140" spans="2:65" s="9" customFormat="1" ht="29.85" customHeight="1">
      <c r="B140" s="121"/>
      <c r="C140" s="122"/>
      <c r="D140" s="131" t="s">
        <v>100</v>
      </c>
      <c r="E140" s="131"/>
      <c r="F140" s="131"/>
      <c r="G140" s="131"/>
      <c r="H140" s="131"/>
      <c r="I140" s="131"/>
      <c r="J140" s="131"/>
      <c r="K140" s="131"/>
      <c r="L140" s="131"/>
      <c r="M140" s="131"/>
      <c r="N140" s="190">
        <f>BK140</f>
        <v>0</v>
      </c>
      <c r="O140" s="191"/>
      <c r="P140" s="191"/>
      <c r="Q140" s="191"/>
      <c r="R140" s="124"/>
      <c r="T140" s="125"/>
      <c r="U140" s="122"/>
      <c r="V140" s="122"/>
      <c r="W140" s="126">
        <f>SUM(W141:W144)</f>
        <v>98.521888000000004</v>
      </c>
      <c r="X140" s="122"/>
      <c r="Y140" s="126">
        <f>SUM(Y141:Y144)</f>
        <v>1.028</v>
      </c>
      <c r="Z140" s="122"/>
      <c r="AA140" s="127">
        <f>SUM(AA141:AA144)</f>
        <v>0</v>
      </c>
      <c r="AR140" s="128" t="s">
        <v>77</v>
      </c>
      <c r="AT140" s="129" t="s">
        <v>71</v>
      </c>
      <c r="AU140" s="129" t="s">
        <v>77</v>
      </c>
      <c r="AY140" s="128" t="s">
        <v>129</v>
      </c>
      <c r="BK140" s="130">
        <f>SUM(BK141:BK144)</f>
        <v>0</v>
      </c>
    </row>
    <row r="141" spans="2:65" s="1" customFormat="1" ht="38.25" customHeight="1">
      <c r="B141" s="132"/>
      <c r="C141" s="133" t="s">
        <v>182</v>
      </c>
      <c r="D141" s="133" t="s">
        <v>130</v>
      </c>
      <c r="E141" s="134" t="s">
        <v>183</v>
      </c>
      <c r="F141" s="186" t="s">
        <v>184</v>
      </c>
      <c r="G141" s="186"/>
      <c r="H141" s="186"/>
      <c r="I141" s="186"/>
      <c r="J141" s="135" t="s">
        <v>154</v>
      </c>
      <c r="K141" s="136">
        <v>1.028</v>
      </c>
      <c r="L141" s="216"/>
      <c r="M141" s="216"/>
      <c r="N141" s="187">
        <f>ROUND(L141*K141,2)</f>
        <v>0</v>
      </c>
      <c r="O141" s="187"/>
      <c r="P141" s="187"/>
      <c r="Q141" s="187"/>
      <c r="R141" s="137"/>
      <c r="T141" s="138" t="s">
        <v>5</v>
      </c>
      <c r="U141" s="40" t="s">
        <v>37</v>
      </c>
      <c r="V141" s="139">
        <v>31.495999999999999</v>
      </c>
      <c r="W141" s="139">
        <f>V141*K141</f>
        <v>32.377887999999999</v>
      </c>
      <c r="X141" s="139">
        <v>0</v>
      </c>
      <c r="Y141" s="139">
        <f>X141*K141</f>
        <v>0</v>
      </c>
      <c r="Z141" s="139">
        <v>0</v>
      </c>
      <c r="AA141" s="140">
        <f>Z141*K141</f>
        <v>0</v>
      </c>
      <c r="AR141" s="18" t="s">
        <v>134</v>
      </c>
      <c r="AT141" s="18" t="s">
        <v>130</v>
      </c>
      <c r="AU141" s="18" t="s">
        <v>88</v>
      </c>
      <c r="AY141" s="18" t="s">
        <v>129</v>
      </c>
      <c r="BE141" s="141">
        <f>IF(U141="základní",N141,0)</f>
        <v>0</v>
      </c>
      <c r="BF141" s="141">
        <f>IF(U141="snížená",N141,0)</f>
        <v>0</v>
      </c>
      <c r="BG141" s="141">
        <f>IF(U141="zákl. přenesená",N141,0)</f>
        <v>0</v>
      </c>
      <c r="BH141" s="141">
        <f>IF(U141="sníž. přenesená",N141,0)</f>
        <v>0</v>
      </c>
      <c r="BI141" s="141">
        <f>IF(U141="nulová",N141,0)</f>
        <v>0</v>
      </c>
      <c r="BJ141" s="18" t="s">
        <v>77</v>
      </c>
      <c r="BK141" s="141">
        <f>ROUND(L141*K141,2)</f>
        <v>0</v>
      </c>
      <c r="BL141" s="18" t="s">
        <v>134</v>
      </c>
      <c r="BM141" s="18" t="s">
        <v>185</v>
      </c>
    </row>
    <row r="142" spans="2:65" s="1" customFormat="1" ht="25.5" customHeight="1">
      <c r="B142" s="132"/>
      <c r="C142" s="142" t="s">
        <v>186</v>
      </c>
      <c r="D142" s="142" t="s">
        <v>177</v>
      </c>
      <c r="E142" s="143" t="s">
        <v>187</v>
      </c>
      <c r="F142" s="193" t="s">
        <v>188</v>
      </c>
      <c r="G142" s="193"/>
      <c r="H142" s="193"/>
      <c r="I142" s="193"/>
      <c r="J142" s="144" t="s">
        <v>154</v>
      </c>
      <c r="K142" s="145">
        <v>1.028</v>
      </c>
      <c r="L142" s="216"/>
      <c r="M142" s="216"/>
      <c r="N142" s="192">
        <f>ROUND(L142*K142,2)</f>
        <v>0</v>
      </c>
      <c r="O142" s="187"/>
      <c r="P142" s="187"/>
      <c r="Q142" s="187"/>
      <c r="R142" s="137"/>
      <c r="T142" s="138" t="s">
        <v>5</v>
      </c>
      <c r="U142" s="40" t="s">
        <v>37</v>
      </c>
      <c r="V142" s="139">
        <v>0</v>
      </c>
      <c r="W142" s="139">
        <f>V142*K142</f>
        <v>0</v>
      </c>
      <c r="X142" s="139">
        <v>1</v>
      </c>
      <c r="Y142" s="139">
        <f>X142*K142</f>
        <v>1.028</v>
      </c>
      <c r="Z142" s="139">
        <v>0</v>
      </c>
      <c r="AA142" s="140">
        <f>Z142*K142</f>
        <v>0</v>
      </c>
      <c r="AR142" s="18" t="s">
        <v>160</v>
      </c>
      <c r="AT142" s="18" t="s">
        <v>177</v>
      </c>
      <c r="AU142" s="18" t="s">
        <v>88</v>
      </c>
      <c r="AY142" s="18" t="s">
        <v>129</v>
      </c>
      <c r="BE142" s="141">
        <f>IF(U142="základní",N142,0)</f>
        <v>0</v>
      </c>
      <c r="BF142" s="141">
        <f>IF(U142="snížená",N142,0)</f>
        <v>0</v>
      </c>
      <c r="BG142" s="141">
        <f>IF(U142="zákl. přenesená",N142,0)</f>
        <v>0</v>
      </c>
      <c r="BH142" s="141">
        <f>IF(U142="sníž. přenesená",N142,0)</f>
        <v>0</v>
      </c>
      <c r="BI142" s="141">
        <f>IF(U142="nulová",N142,0)</f>
        <v>0</v>
      </c>
      <c r="BJ142" s="18" t="s">
        <v>77</v>
      </c>
      <c r="BK142" s="141">
        <f>ROUND(L142*K142,2)</f>
        <v>0</v>
      </c>
      <c r="BL142" s="18" t="s">
        <v>134</v>
      </c>
      <c r="BM142" s="18" t="s">
        <v>189</v>
      </c>
    </row>
    <row r="143" spans="2:65" s="1" customFormat="1" ht="38.25" customHeight="1">
      <c r="B143" s="132"/>
      <c r="C143" s="133" t="s">
        <v>11</v>
      </c>
      <c r="D143" s="133" t="s">
        <v>130</v>
      </c>
      <c r="E143" s="134" t="s">
        <v>190</v>
      </c>
      <c r="F143" s="186" t="s">
        <v>191</v>
      </c>
      <c r="G143" s="186"/>
      <c r="H143" s="186"/>
      <c r="I143" s="186"/>
      <c r="J143" s="135" t="s">
        <v>133</v>
      </c>
      <c r="K143" s="136">
        <v>63.6</v>
      </c>
      <c r="L143" s="216"/>
      <c r="M143" s="216"/>
      <c r="N143" s="187">
        <f>ROUND(L143*K143,2)</f>
        <v>0</v>
      </c>
      <c r="O143" s="187"/>
      <c r="P143" s="187"/>
      <c r="Q143" s="187"/>
      <c r="R143" s="137"/>
      <c r="T143" s="138" t="s">
        <v>5</v>
      </c>
      <c r="U143" s="40" t="s">
        <v>37</v>
      </c>
      <c r="V143" s="139">
        <v>1.04</v>
      </c>
      <c r="W143" s="139">
        <f>V143*K143</f>
        <v>66.144000000000005</v>
      </c>
      <c r="X143" s="139">
        <v>0</v>
      </c>
      <c r="Y143" s="139">
        <f>X143*K143</f>
        <v>0</v>
      </c>
      <c r="Z143" s="139">
        <v>0</v>
      </c>
      <c r="AA143" s="140">
        <f>Z143*K143</f>
        <v>0</v>
      </c>
      <c r="AR143" s="18" t="s">
        <v>134</v>
      </c>
      <c r="AT143" s="18" t="s">
        <v>130</v>
      </c>
      <c r="AU143" s="18" t="s">
        <v>88</v>
      </c>
      <c r="AY143" s="18" t="s">
        <v>129</v>
      </c>
      <c r="BE143" s="141">
        <f>IF(U143="základní",N143,0)</f>
        <v>0</v>
      </c>
      <c r="BF143" s="141">
        <f>IF(U143="snížená",N143,0)</f>
        <v>0</v>
      </c>
      <c r="BG143" s="141">
        <f>IF(U143="zákl. přenesená",N143,0)</f>
        <v>0</v>
      </c>
      <c r="BH143" s="141">
        <f>IF(U143="sníž. přenesená",N143,0)</f>
        <v>0</v>
      </c>
      <c r="BI143" s="141">
        <f>IF(U143="nulová",N143,0)</f>
        <v>0</v>
      </c>
      <c r="BJ143" s="18" t="s">
        <v>77</v>
      </c>
      <c r="BK143" s="141">
        <f>ROUND(L143*K143,2)</f>
        <v>0</v>
      </c>
      <c r="BL143" s="18" t="s">
        <v>134</v>
      </c>
      <c r="BM143" s="18" t="s">
        <v>192</v>
      </c>
    </row>
    <row r="144" spans="2:65" s="1" customFormat="1" ht="51" customHeight="1">
      <c r="B144" s="132"/>
      <c r="C144" s="142" t="s">
        <v>174</v>
      </c>
      <c r="D144" s="142" t="s">
        <v>177</v>
      </c>
      <c r="E144" s="143" t="s">
        <v>193</v>
      </c>
      <c r="F144" s="193" t="s">
        <v>194</v>
      </c>
      <c r="G144" s="193"/>
      <c r="H144" s="193"/>
      <c r="I144" s="193"/>
      <c r="J144" s="144" t="s">
        <v>5</v>
      </c>
      <c r="K144" s="145">
        <v>63.6</v>
      </c>
      <c r="L144" s="216"/>
      <c r="M144" s="216"/>
      <c r="N144" s="192">
        <f>ROUND(L144*K144,2)</f>
        <v>0</v>
      </c>
      <c r="O144" s="187"/>
      <c r="P144" s="187"/>
      <c r="Q144" s="187"/>
      <c r="R144" s="137"/>
      <c r="T144" s="138" t="s">
        <v>5</v>
      </c>
      <c r="U144" s="40" t="s">
        <v>37</v>
      </c>
      <c r="V144" s="139">
        <v>0</v>
      </c>
      <c r="W144" s="139">
        <f>V144*K144</f>
        <v>0</v>
      </c>
      <c r="X144" s="139">
        <v>0</v>
      </c>
      <c r="Y144" s="139">
        <f>X144*K144</f>
        <v>0</v>
      </c>
      <c r="Z144" s="139">
        <v>0</v>
      </c>
      <c r="AA144" s="140">
        <f>Z144*K144</f>
        <v>0</v>
      </c>
      <c r="AR144" s="18" t="s">
        <v>160</v>
      </c>
      <c r="AT144" s="18" t="s">
        <v>177</v>
      </c>
      <c r="AU144" s="18" t="s">
        <v>88</v>
      </c>
      <c r="AY144" s="18" t="s">
        <v>129</v>
      </c>
      <c r="BE144" s="141">
        <f>IF(U144="základní",N144,0)</f>
        <v>0</v>
      </c>
      <c r="BF144" s="141">
        <f>IF(U144="snížená",N144,0)</f>
        <v>0</v>
      </c>
      <c r="BG144" s="141">
        <f>IF(U144="zákl. přenesená",N144,0)</f>
        <v>0</v>
      </c>
      <c r="BH144" s="141">
        <f>IF(U144="sníž. přenesená",N144,0)</f>
        <v>0</v>
      </c>
      <c r="BI144" s="141">
        <f>IF(U144="nulová",N144,0)</f>
        <v>0</v>
      </c>
      <c r="BJ144" s="18" t="s">
        <v>77</v>
      </c>
      <c r="BK144" s="141">
        <f>ROUND(L144*K144,2)</f>
        <v>0</v>
      </c>
      <c r="BL144" s="18" t="s">
        <v>134</v>
      </c>
      <c r="BM144" s="18" t="s">
        <v>195</v>
      </c>
    </row>
    <row r="145" spans="2:65" s="9" customFormat="1" ht="29.85" customHeight="1">
      <c r="B145" s="121"/>
      <c r="C145" s="122"/>
      <c r="D145" s="131" t="s">
        <v>101</v>
      </c>
      <c r="E145" s="131"/>
      <c r="F145" s="131"/>
      <c r="G145" s="131"/>
      <c r="H145" s="131"/>
      <c r="I145" s="131"/>
      <c r="J145" s="131"/>
      <c r="K145" s="131"/>
      <c r="L145" s="131"/>
      <c r="M145" s="131"/>
      <c r="N145" s="190">
        <f>BK145</f>
        <v>0</v>
      </c>
      <c r="O145" s="191"/>
      <c r="P145" s="191"/>
      <c r="Q145" s="191"/>
      <c r="R145" s="124"/>
      <c r="T145" s="125"/>
      <c r="U145" s="122"/>
      <c r="V145" s="122"/>
      <c r="W145" s="126">
        <f>SUM(W146:W147)</f>
        <v>26.675000000000001</v>
      </c>
      <c r="X145" s="122"/>
      <c r="Y145" s="126">
        <f>SUM(Y146:Y147)</f>
        <v>0</v>
      </c>
      <c r="Z145" s="122"/>
      <c r="AA145" s="127">
        <f>SUM(AA146:AA147)</f>
        <v>0</v>
      </c>
      <c r="AR145" s="128" t="s">
        <v>77</v>
      </c>
      <c r="AT145" s="129" t="s">
        <v>71</v>
      </c>
      <c r="AU145" s="129" t="s">
        <v>77</v>
      </c>
      <c r="AY145" s="128" t="s">
        <v>129</v>
      </c>
      <c r="BK145" s="130">
        <f>SUM(BK146:BK147)</f>
        <v>0</v>
      </c>
    </row>
    <row r="146" spans="2:65" s="1" customFormat="1" ht="38.25" customHeight="1">
      <c r="B146" s="132"/>
      <c r="C146" s="133" t="s">
        <v>196</v>
      </c>
      <c r="D146" s="133" t="s">
        <v>130</v>
      </c>
      <c r="E146" s="134" t="s">
        <v>197</v>
      </c>
      <c r="F146" s="186" t="s">
        <v>198</v>
      </c>
      <c r="G146" s="186"/>
      <c r="H146" s="186"/>
      <c r="I146" s="186"/>
      <c r="J146" s="135" t="s">
        <v>133</v>
      </c>
      <c r="K146" s="136">
        <v>27.5</v>
      </c>
      <c r="L146" s="216"/>
      <c r="M146" s="216"/>
      <c r="N146" s="187">
        <f>ROUND(L146*K146,2)</f>
        <v>0</v>
      </c>
      <c r="O146" s="187"/>
      <c r="P146" s="187"/>
      <c r="Q146" s="187"/>
      <c r="R146" s="137"/>
      <c r="T146" s="138" t="s">
        <v>5</v>
      </c>
      <c r="U146" s="40" t="s">
        <v>37</v>
      </c>
      <c r="V146" s="139">
        <v>0.97</v>
      </c>
      <c r="W146" s="139">
        <f>V146*K146</f>
        <v>26.675000000000001</v>
      </c>
      <c r="X146" s="139">
        <v>0</v>
      </c>
      <c r="Y146" s="139">
        <f>X146*K146</f>
        <v>0</v>
      </c>
      <c r="Z146" s="139">
        <v>0</v>
      </c>
      <c r="AA146" s="140">
        <f>Z146*K146</f>
        <v>0</v>
      </c>
      <c r="AR146" s="18" t="s">
        <v>134</v>
      </c>
      <c r="AT146" s="18" t="s">
        <v>130</v>
      </c>
      <c r="AU146" s="18" t="s">
        <v>88</v>
      </c>
      <c r="AY146" s="18" t="s">
        <v>129</v>
      </c>
      <c r="BE146" s="141">
        <f>IF(U146="základní",N146,0)</f>
        <v>0</v>
      </c>
      <c r="BF146" s="141">
        <f>IF(U146="snížená",N146,0)</f>
        <v>0</v>
      </c>
      <c r="BG146" s="141">
        <f>IF(U146="zákl. přenesená",N146,0)</f>
        <v>0</v>
      </c>
      <c r="BH146" s="141">
        <f>IF(U146="sníž. přenesená",N146,0)</f>
        <v>0</v>
      </c>
      <c r="BI146" s="141">
        <f>IF(U146="nulová",N146,0)</f>
        <v>0</v>
      </c>
      <c r="BJ146" s="18" t="s">
        <v>77</v>
      </c>
      <c r="BK146" s="141">
        <f>ROUND(L146*K146,2)</f>
        <v>0</v>
      </c>
      <c r="BL146" s="18" t="s">
        <v>134</v>
      </c>
      <c r="BM146" s="18" t="s">
        <v>199</v>
      </c>
    </row>
    <row r="147" spans="2:65" s="1" customFormat="1" ht="51" customHeight="1">
      <c r="B147" s="132"/>
      <c r="C147" s="142" t="s">
        <v>200</v>
      </c>
      <c r="D147" s="142" t="s">
        <v>177</v>
      </c>
      <c r="E147" s="143" t="s">
        <v>201</v>
      </c>
      <c r="F147" s="193" t="s">
        <v>202</v>
      </c>
      <c r="G147" s="193"/>
      <c r="H147" s="193"/>
      <c r="I147" s="193"/>
      <c r="J147" s="144" t="s">
        <v>5</v>
      </c>
      <c r="K147" s="145">
        <v>27.5</v>
      </c>
      <c r="L147" s="216"/>
      <c r="M147" s="216"/>
      <c r="N147" s="192">
        <f>ROUND(L147*K147,2)</f>
        <v>0</v>
      </c>
      <c r="O147" s="187"/>
      <c r="P147" s="187"/>
      <c r="Q147" s="187"/>
      <c r="R147" s="137"/>
      <c r="T147" s="138" t="s">
        <v>5</v>
      </c>
      <c r="U147" s="40" t="s">
        <v>37</v>
      </c>
      <c r="V147" s="139">
        <v>0</v>
      </c>
      <c r="W147" s="139">
        <f>V147*K147</f>
        <v>0</v>
      </c>
      <c r="X147" s="139">
        <v>0</v>
      </c>
      <c r="Y147" s="139">
        <f>X147*K147</f>
        <v>0</v>
      </c>
      <c r="Z147" s="139">
        <v>0</v>
      </c>
      <c r="AA147" s="140">
        <f>Z147*K147</f>
        <v>0</v>
      </c>
      <c r="AR147" s="18" t="s">
        <v>160</v>
      </c>
      <c r="AT147" s="18" t="s">
        <v>177</v>
      </c>
      <c r="AU147" s="18" t="s">
        <v>88</v>
      </c>
      <c r="AY147" s="18" t="s">
        <v>129</v>
      </c>
      <c r="BE147" s="141">
        <f>IF(U147="základní",N147,0)</f>
        <v>0</v>
      </c>
      <c r="BF147" s="141">
        <f>IF(U147="snížená",N147,0)</f>
        <v>0</v>
      </c>
      <c r="BG147" s="141">
        <f>IF(U147="zákl. přenesená",N147,0)</f>
        <v>0</v>
      </c>
      <c r="BH147" s="141">
        <f>IF(U147="sníž. přenesená",N147,0)</f>
        <v>0</v>
      </c>
      <c r="BI147" s="141">
        <f>IF(U147="nulová",N147,0)</f>
        <v>0</v>
      </c>
      <c r="BJ147" s="18" t="s">
        <v>77</v>
      </c>
      <c r="BK147" s="141">
        <f>ROUND(L147*K147,2)</f>
        <v>0</v>
      </c>
      <c r="BL147" s="18" t="s">
        <v>134</v>
      </c>
      <c r="BM147" s="18" t="s">
        <v>203</v>
      </c>
    </row>
    <row r="148" spans="2:65" s="9" customFormat="1" ht="29.85" customHeight="1">
      <c r="B148" s="121"/>
      <c r="C148" s="122"/>
      <c r="D148" s="131" t="s">
        <v>102</v>
      </c>
      <c r="E148" s="131"/>
      <c r="F148" s="131"/>
      <c r="G148" s="131"/>
      <c r="H148" s="131"/>
      <c r="I148" s="131"/>
      <c r="J148" s="131"/>
      <c r="K148" s="131"/>
      <c r="L148" s="131"/>
      <c r="M148" s="131"/>
      <c r="N148" s="190">
        <f>BK148</f>
        <v>0</v>
      </c>
      <c r="O148" s="191"/>
      <c r="P148" s="191"/>
      <c r="Q148" s="191"/>
      <c r="R148" s="124"/>
      <c r="T148" s="125"/>
      <c r="U148" s="122"/>
      <c r="V148" s="122"/>
      <c r="W148" s="126">
        <f>SUM(W149:W157)</f>
        <v>8.0752100000000002</v>
      </c>
      <c r="X148" s="122"/>
      <c r="Y148" s="126">
        <f>SUM(Y149:Y157)</f>
        <v>0.218199</v>
      </c>
      <c r="Z148" s="122"/>
      <c r="AA148" s="127">
        <f>SUM(AA149:AA157)</f>
        <v>1.3860000000000001</v>
      </c>
      <c r="AR148" s="128" t="s">
        <v>77</v>
      </c>
      <c r="AT148" s="129" t="s">
        <v>71</v>
      </c>
      <c r="AU148" s="129" t="s">
        <v>77</v>
      </c>
      <c r="AY148" s="128" t="s">
        <v>129</v>
      </c>
      <c r="BK148" s="130">
        <f>SUM(BK149:BK157)</f>
        <v>0</v>
      </c>
    </row>
    <row r="149" spans="2:65" s="1" customFormat="1" ht="38.25" customHeight="1">
      <c r="B149" s="132"/>
      <c r="C149" s="133" t="s">
        <v>204</v>
      </c>
      <c r="D149" s="133" t="s">
        <v>130</v>
      </c>
      <c r="E149" s="134" t="s">
        <v>205</v>
      </c>
      <c r="F149" s="186" t="s">
        <v>206</v>
      </c>
      <c r="G149" s="186"/>
      <c r="H149" s="186"/>
      <c r="I149" s="186"/>
      <c r="J149" s="135" t="s">
        <v>138</v>
      </c>
      <c r="K149" s="136">
        <v>0.77</v>
      </c>
      <c r="L149" s="216"/>
      <c r="M149" s="216"/>
      <c r="N149" s="187">
        <f t="shared" ref="N149:N157" si="10">ROUND(L149*K149,2)</f>
        <v>0</v>
      </c>
      <c r="O149" s="187"/>
      <c r="P149" s="187"/>
      <c r="Q149" s="187"/>
      <c r="R149" s="137"/>
      <c r="T149" s="138" t="s">
        <v>5</v>
      </c>
      <c r="U149" s="40" t="s">
        <v>37</v>
      </c>
      <c r="V149" s="139">
        <v>2.7130000000000001</v>
      </c>
      <c r="W149" s="139">
        <f t="shared" ref="W149:W157" si="11">V149*K149</f>
        <v>2.08901</v>
      </c>
      <c r="X149" s="139">
        <v>0</v>
      </c>
      <c r="Y149" s="139">
        <f t="shared" ref="Y149:Y157" si="12">X149*K149</f>
        <v>0</v>
      </c>
      <c r="Z149" s="139">
        <v>1.8</v>
      </c>
      <c r="AA149" s="140">
        <f t="shared" ref="AA149:AA157" si="13">Z149*K149</f>
        <v>1.3860000000000001</v>
      </c>
      <c r="AR149" s="18" t="s">
        <v>134</v>
      </c>
      <c r="AT149" s="18" t="s">
        <v>130</v>
      </c>
      <c r="AU149" s="18" t="s">
        <v>88</v>
      </c>
      <c r="AY149" s="18" t="s">
        <v>129</v>
      </c>
      <c r="BE149" s="141">
        <f t="shared" ref="BE149:BE157" si="14">IF(U149="základní",N149,0)</f>
        <v>0</v>
      </c>
      <c r="BF149" s="141">
        <f t="shared" ref="BF149:BF157" si="15">IF(U149="snížená",N149,0)</f>
        <v>0</v>
      </c>
      <c r="BG149" s="141">
        <f t="shared" ref="BG149:BG157" si="16">IF(U149="zákl. přenesená",N149,0)</f>
        <v>0</v>
      </c>
      <c r="BH149" s="141">
        <f t="shared" ref="BH149:BH157" si="17">IF(U149="sníž. přenesená",N149,0)</f>
        <v>0</v>
      </c>
      <c r="BI149" s="141">
        <f t="shared" ref="BI149:BI157" si="18">IF(U149="nulová",N149,0)</f>
        <v>0</v>
      </c>
      <c r="BJ149" s="18" t="s">
        <v>77</v>
      </c>
      <c r="BK149" s="141">
        <f t="shared" ref="BK149:BK157" si="19">ROUND(L149*K149,2)</f>
        <v>0</v>
      </c>
      <c r="BL149" s="18" t="s">
        <v>134</v>
      </c>
      <c r="BM149" s="18" t="s">
        <v>207</v>
      </c>
    </row>
    <row r="150" spans="2:65" s="1" customFormat="1" ht="25.5" customHeight="1">
      <c r="B150" s="132"/>
      <c r="C150" s="133" t="s">
        <v>208</v>
      </c>
      <c r="D150" s="133" t="s">
        <v>130</v>
      </c>
      <c r="E150" s="134" t="s">
        <v>209</v>
      </c>
      <c r="F150" s="186" t="s">
        <v>210</v>
      </c>
      <c r="G150" s="186"/>
      <c r="H150" s="186"/>
      <c r="I150" s="186"/>
      <c r="J150" s="135" t="s">
        <v>211</v>
      </c>
      <c r="K150" s="136">
        <v>3</v>
      </c>
      <c r="L150" s="216"/>
      <c r="M150" s="216"/>
      <c r="N150" s="187">
        <f t="shared" si="10"/>
        <v>0</v>
      </c>
      <c r="O150" s="187"/>
      <c r="P150" s="187"/>
      <c r="Q150" s="187"/>
      <c r="R150" s="137"/>
      <c r="T150" s="138" t="s">
        <v>5</v>
      </c>
      <c r="U150" s="40" t="s">
        <v>37</v>
      </c>
      <c r="V150" s="139">
        <v>0.45600000000000002</v>
      </c>
      <c r="W150" s="139">
        <f t="shared" si="11"/>
        <v>1.3680000000000001</v>
      </c>
      <c r="X150" s="139">
        <v>1.1469999999999999E-2</v>
      </c>
      <c r="Y150" s="139">
        <f t="shared" si="12"/>
        <v>3.4409999999999996E-2</v>
      </c>
      <c r="Z150" s="139">
        <v>0</v>
      </c>
      <c r="AA150" s="140">
        <f t="shared" si="13"/>
        <v>0</v>
      </c>
      <c r="AR150" s="18" t="s">
        <v>134</v>
      </c>
      <c r="AT150" s="18" t="s">
        <v>130</v>
      </c>
      <c r="AU150" s="18" t="s">
        <v>88</v>
      </c>
      <c r="AY150" s="18" t="s">
        <v>129</v>
      </c>
      <c r="BE150" s="141">
        <f t="shared" si="14"/>
        <v>0</v>
      </c>
      <c r="BF150" s="141">
        <f t="shared" si="15"/>
        <v>0</v>
      </c>
      <c r="BG150" s="141">
        <f t="shared" si="16"/>
        <v>0</v>
      </c>
      <c r="BH150" s="141">
        <f t="shared" si="17"/>
        <v>0</v>
      </c>
      <c r="BI150" s="141">
        <f t="shared" si="18"/>
        <v>0</v>
      </c>
      <c r="BJ150" s="18" t="s">
        <v>77</v>
      </c>
      <c r="BK150" s="141">
        <f t="shared" si="19"/>
        <v>0</v>
      </c>
      <c r="BL150" s="18" t="s">
        <v>134</v>
      </c>
      <c r="BM150" s="18" t="s">
        <v>212</v>
      </c>
    </row>
    <row r="151" spans="2:65" s="1" customFormat="1" ht="16.5" customHeight="1">
      <c r="B151" s="132"/>
      <c r="C151" s="142" t="s">
        <v>10</v>
      </c>
      <c r="D151" s="142" t="s">
        <v>177</v>
      </c>
      <c r="E151" s="143" t="s">
        <v>213</v>
      </c>
      <c r="F151" s="193" t="s">
        <v>214</v>
      </c>
      <c r="G151" s="193"/>
      <c r="H151" s="193"/>
      <c r="I151" s="193"/>
      <c r="J151" s="144" t="s">
        <v>154</v>
      </c>
      <c r="K151" s="145">
        <v>9.5000000000000001E-2</v>
      </c>
      <c r="L151" s="216"/>
      <c r="M151" s="216"/>
      <c r="N151" s="192">
        <f t="shared" si="10"/>
        <v>0</v>
      </c>
      <c r="O151" s="187"/>
      <c r="P151" s="187"/>
      <c r="Q151" s="187"/>
      <c r="R151" s="137"/>
      <c r="T151" s="138" t="s">
        <v>5</v>
      </c>
      <c r="U151" s="40" t="s">
        <v>37</v>
      </c>
      <c r="V151" s="139">
        <v>0</v>
      </c>
      <c r="W151" s="139">
        <f t="shared" si="11"/>
        <v>0</v>
      </c>
      <c r="X151" s="139">
        <v>1</v>
      </c>
      <c r="Y151" s="139">
        <f t="shared" si="12"/>
        <v>9.5000000000000001E-2</v>
      </c>
      <c r="Z151" s="139">
        <v>0</v>
      </c>
      <c r="AA151" s="140">
        <f t="shared" si="13"/>
        <v>0</v>
      </c>
      <c r="AR151" s="18" t="s">
        <v>160</v>
      </c>
      <c r="AT151" s="18" t="s">
        <v>177</v>
      </c>
      <c r="AU151" s="18" t="s">
        <v>88</v>
      </c>
      <c r="AY151" s="18" t="s">
        <v>129</v>
      </c>
      <c r="BE151" s="141">
        <f t="shared" si="14"/>
        <v>0</v>
      </c>
      <c r="BF151" s="141">
        <f t="shared" si="15"/>
        <v>0</v>
      </c>
      <c r="BG151" s="141">
        <f t="shared" si="16"/>
        <v>0</v>
      </c>
      <c r="BH151" s="141">
        <f t="shared" si="17"/>
        <v>0</v>
      </c>
      <c r="BI151" s="141">
        <f t="shared" si="18"/>
        <v>0</v>
      </c>
      <c r="BJ151" s="18" t="s">
        <v>77</v>
      </c>
      <c r="BK151" s="141">
        <f t="shared" si="19"/>
        <v>0</v>
      </c>
      <c r="BL151" s="18" t="s">
        <v>134</v>
      </c>
      <c r="BM151" s="18" t="s">
        <v>215</v>
      </c>
    </row>
    <row r="152" spans="2:65" s="1" customFormat="1" ht="25.5" customHeight="1">
      <c r="B152" s="132"/>
      <c r="C152" s="133" t="s">
        <v>216</v>
      </c>
      <c r="D152" s="133" t="s">
        <v>130</v>
      </c>
      <c r="E152" s="134" t="s">
        <v>217</v>
      </c>
      <c r="F152" s="186" t="s">
        <v>218</v>
      </c>
      <c r="G152" s="186"/>
      <c r="H152" s="186"/>
      <c r="I152" s="186"/>
      <c r="J152" s="135" t="s">
        <v>133</v>
      </c>
      <c r="K152" s="136">
        <v>1.6</v>
      </c>
      <c r="L152" s="216"/>
      <c r="M152" s="216"/>
      <c r="N152" s="187">
        <f t="shared" si="10"/>
        <v>0</v>
      </c>
      <c r="O152" s="187"/>
      <c r="P152" s="187"/>
      <c r="Q152" s="187"/>
      <c r="R152" s="137"/>
      <c r="T152" s="138" t="s">
        <v>5</v>
      </c>
      <c r="U152" s="40" t="s">
        <v>37</v>
      </c>
      <c r="V152" s="139">
        <v>0.42699999999999999</v>
      </c>
      <c r="W152" s="139">
        <f t="shared" si="11"/>
        <v>0.68320000000000003</v>
      </c>
      <c r="X152" s="139">
        <v>2.8570000000000002E-2</v>
      </c>
      <c r="Y152" s="139">
        <f t="shared" si="12"/>
        <v>4.5712000000000003E-2</v>
      </c>
      <c r="Z152" s="139">
        <v>0</v>
      </c>
      <c r="AA152" s="140">
        <f t="shared" si="13"/>
        <v>0</v>
      </c>
      <c r="AR152" s="18" t="s">
        <v>134</v>
      </c>
      <c r="AT152" s="18" t="s">
        <v>130</v>
      </c>
      <c r="AU152" s="18" t="s">
        <v>88</v>
      </c>
      <c r="AY152" s="18" t="s">
        <v>129</v>
      </c>
      <c r="BE152" s="141">
        <f t="shared" si="14"/>
        <v>0</v>
      </c>
      <c r="BF152" s="141">
        <f t="shared" si="15"/>
        <v>0</v>
      </c>
      <c r="BG152" s="141">
        <f t="shared" si="16"/>
        <v>0</v>
      </c>
      <c r="BH152" s="141">
        <f t="shared" si="17"/>
        <v>0</v>
      </c>
      <c r="BI152" s="141">
        <f t="shared" si="18"/>
        <v>0</v>
      </c>
      <c r="BJ152" s="18" t="s">
        <v>77</v>
      </c>
      <c r="BK152" s="141">
        <f t="shared" si="19"/>
        <v>0</v>
      </c>
      <c r="BL152" s="18" t="s">
        <v>134</v>
      </c>
      <c r="BM152" s="18" t="s">
        <v>219</v>
      </c>
    </row>
    <row r="153" spans="2:65" s="1" customFormat="1" ht="38.25" customHeight="1">
      <c r="B153" s="132"/>
      <c r="C153" s="133" t="s">
        <v>220</v>
      </c>
      <c r="D153" s="133" t="s">
        <v>130</v>
      </c>
      <c r="E153" s="134" t="s">
        <v>221</v>
      </c>
      <c r="F153" s="186" t="s">
        <v>222</v>
      </c>
      <c r="G153" s="186"/>
      <c r="H153" s="186"/>
      <c r="I153" s="186"/>
      <c r="J153" s="135" t="s">
        <v>223</v>
      </c>
      <c r="K153" s="136">
        <v>6.3</v>
      </c>
      <c r="L153" s="216"/>
      <c r="M153" s="216"/>
      <c r="N153" s="187">
        <f t="shared" si="10"/>
        <v>0</v>
      </c>
      <c r="O153" s="187"/>
      <c r="P153" s="187"/>
      <c r="Q153" s="187"/>
      <c r="R153" s="137"/>
      <c r="T153" s="138" t="s">
        <v>5</v>
      </c>
      <c r="U153" s="40" t="s">
        <v>37</v>
      </c>
      <c r="V153" s="139">
        <v>0.39</v>
      </c>
      <c r="W153" s="139">
        <f t="shared" si="11"/>
        <v>2.4569999999999999</v>
      </c>
      <c r="X153" s="139">
        <v>3.3899999999999998E-3</v>
      </c>
      <c r="Y153" s="139">
        <f t="shared" si="12"/>
        <v>2.1356999999999998E-2</v>
      </c>
      <c r="Z153" s="139">
        <v>0</v>
      </c>
      <c r="AA153" s="140">
        <f t="shared" si="13"/>
        <v>0</v>
      </c>
      <c r="AR153" s="18" t="s">
        <v>134</v>
      </c>
      <c r="AT153" s="18" t="s">
        <v>130</v>
      </c>
      <c r="AU153" s="18" t="s">
        <v>88</v>
      </c>
      <c r="AY153" s="18" t="s">
        <v>129</v>
      </c>
      <c r="BE153" s="141">
        <f t="shared" si="14"/>
        <v>0</v>
      </c>
      <c r="BF153" s="141">
        <f t="shared" si="15"/>
        <v>0</v>
      </c>
      <c r="BG153" s="141">
        <f t="shared" si="16"/>
        <v>0</v>
      </c>
      <c r="BH153" s="141">
        <f t="shared" si="17"/>
        <v>0</v>
      </c>
      <c r="BI153" s="141">
        <f t="shared" si="18"/>
        <v>0</v>
      </c>
      <c r="BJ153" s="18" t="s">
        <v>77</v>
      </c>
      <c r="BK153" s="141">
        <f t="shared" si="19"/>
        <v>0</v>
      </c>
      <c r="BL153" s="18" t="s">
        <v>134</v>
      </c>
      <c r="BM153" s="18" t="s">
        <v>224</v>
      </c>
    </row>
    <row r="154" spans="2:65" s="1" customFormat="1" ht="25.5" customHeight="1">
      <c r="B154" s="132"/>
      <c r="C154" s="142" t="s">
        <v>225</v>
      </c>
      <c r="D154" s="142" t="s">
        <v>177</v>
      </c>
      <c r="E154" s="143" t="s">
        <v>178</v>
      </c>
      <c r="F154" s="193" t="s">
        <v>179</v>
      </c>
      <c r="G154" s="193"/>
      <c r="H154" s="193"/>
      <c r="I154" s="193"/>
      <c r="J154" s="144" t="s">
        <v>133</v>
      </c>
      <c r="K154" s="145">
        <v>1.76</v>
      </c>
      <c r="L154" s="216"/>
      <c r="M154" s="216"/>
      <c r="N154" s="192">
        <f t="shared" si="10"/>
        <v>0</v>
      </c>
      <c r="O154" s="187"/>
      <c r="P154" s="187"/>
      <c r="Q154" s="187"/>
      <c r="R154" s="137"/>
      <c r="T154" s="138" t="s">
        <v>5</v>
      </c>
      <c r="U154" s="40" t="s">
        <v>37</v>
      </c>
      <c r="V154" s="139">
        <v>0</v>
      </c>
      <c r="W154" s="139">
        <f t="shared" si="11"/>
        <v>0</v>
      </c>
      <c r="X154" s="139">
        <v>5.9999999999999995E-4</v>
      </c>
      <c r="Y154" s="139">
        <f t="shared" si="12"/>
        <v>1.0559999999999999E-3</v>
      </c>
      <c r="Z154" s="139">
        <v>0</v>
      </c>
      <c r="AA154" s="140">
        <f t="shared" si="13"/>
        <v>0</v>
      </c>
      <c r="AR154" s="18" t="s">
        <v>160</v>
      </c>
      <c r="AT154" s="18" t="s">
        <v>177</v>
      </c>
      <c r="AU154" s="18" t="s">
        <v>88</v>
      </c>
      <c r="AY154" s="18" t="s">
        <v>129</v>
      </c>
      <c r="BE154" s="141">
        <f t="shared" si="14"/>
        <v>0</v>
      </c>
      <c r="BF154" s="141">
        <f t="shared" si="15"/>
        <v>0</v>
      </c>
      <c r="BG154" s="141">
        <f t="shared" si="16"/>
        <v>0</v>
      </c>
      <c r="BH154" s="141">
        <f t="shared" si="17"/>
        <v>0</v>
      </c>
      <c r="BI154" s="141">
        <f t="shared" si="18"/>
        <v>0</v>
      </c>
      <c r="BJ154" s="18" t="s">
        <v>77</v>
      </c>
      <c r="BK154" s="141">
        <f t="shared" si="19"/>
        <v>0</v>
      </c>
      <c r="BL154" s="18" t="s">
        <v>134</v>
      </c>
      <c r="BM154" s="18" t="s">
        <v>226</v>
      </c>
    </row>
    <row r="155" spans="2:65" s="1" customFormat="1" ht="25.5" customHeight="1">
      <c r="B155" s="132"/>
      <c r="C155" s="142" t="s">
        <v>227</v>
      </c>
      <c r="D155" s="142" t="s">
        <v>177</v>
      </c>
      <c r="E155" s="143" t="s">
        <v>228</v>
      </c>
      <c r="F155" s="193" t="s">
        <v>229</v>
      </c>
      <c r="G155" s="193"/>
      <c r="H155" s="193"/>
      <c r="I155" s="193"/>
      <c r="J155" s="144" t="s">
        <v>223</v>
      </c>
      <c r="K155" s="145">
        <v>6.3</v>
      </c>
      <c r="L155" s="216"/>
      <c r="M155" s="216"/>
      <c r="N155" s="192">
        <f t="shared" si="10"/>
        <v>0</v>
      </c>
      <c r="O155" s="187"/>
      <c r="P155" s="187"/>
      <c r="Q155" s="187"/>
      <c r="R155" s="137"/>
      <c r="T155" s="138" t="s">
        <v>5</v>
      </c>
      <c r="U155" s="40" t="s">
        <v>37</v>
      </c>
      <c r="V155" s="139">
        <v>0</v>
      </c>
      <c r="W155" s="139">
        <f t="shared" si="11"/>
        <v>0</v>
      </c>
      <c r="X155" s="139">
        <v>1.2E-4</v>
      </c>
      <c r="Y155" s="139">
        <f t="shared" si="12"/>
        <v>7.5599999999999994E-4</v>
      </c>
      <c r="Z155" s="139">
        <v>0</v>
      </c>
      <c r="AA155" s="140">
        <f t="shared" si="13"/>
        <v>0</v>
      </c>
      <c r="AR155" s="18" t="s">
        <v>160</v>
      </c>
      <c r="AT155" s="18" t="s">
        <v>177</v>
      </c>
      <c r="AU155" s="18" t="s">
        <v>88</v>
      </c>
      <c r="AY155" s="18" t="s">
        <v>129</v>
      </c>
      <c r="BE155" s="141">
        <f t="shared" si="14"/>
        <v>0</v>
      </c>
      <c r="BF155" s="141">
        <f t="shared" si="15"/>
        <v>0</v>
      </c>
      <c r="BG155" s="141">
        <f t="shared" si="16"/>
        <v>0</v>
      </c>
      <c r="BH155" s="141">
        <f t="shared" si="17"/>
        <v>0</v>
      </c>
      <c r="BI155" s="141">
        <f t="shared" si="18"/>
        <v>0</v>
      </c>
      <c r="BJ155" s="18" t="s">
        <v>77</v>
      </c>
      <c r="BK155" s="141">
        <f t="shared" si="19"/>
        <v>0</v>
      </c>
      <c r="BL155" s="18" t="s">
        <v>134</v>
      </c>
      <c r="BM155" s="18" t="s">
        <v>230</v>
      </c>
    </row>
    <row r="156" spans="2:65" s="1" customFormat="1" ht="25.5" customHeight="1">
      <c r="B156" s="132"/>
      <c r="C156" s="133" t="s">
        <v>231</v>
      </c>
      <c r="D156" s="133" t="s">
        <v>130</v>
      </c>
      <c r="E156" s="134" t="s">
        <v>232</v>
      </c>
      <c r="F156" s="186" t="s">
        <v>233</v>
      </c>
      <c r="G156" s="186"/>
      <c r="H156" s="186"/>
      <c r="I156" s="186"/>
      <c r="J156" s="135" t="s">
        <v>133</v>
      </c>
      <c r="K156" s="136">
        <v>1.6</v>
      </c>
      <c r="L156" s="216"/>
      <c r="M156" s="216"/>
      <c r="N156" s="187">
        <f t="shared" si="10"/>
        <v>0</v>
      </c>
      <c r="O156" s="187"/>
      <c r="P156" s="187"/>
      <c r="Q156" s="187"/>
      <c r="R156" s="137"/>
      <c r="T156" s="138" t="s">
        <v>5</v>
      </c>
      <c r="U156" s="40" t="s">
        <v>37</v>
      </c>
      <c r="V156" s="139">
        <v>0.29499999999999998</v>
      </c>
      <c r="W156" s="139">
        <f t="shared" si="11"/>
        <v>0.47199999999999998</v>
      </c>
      <c r="X156" s="139">
        <v>3.2799999999999999E-3</v>
      </c>
      <c r="Y156" s="139">
        <f t="shared" si="12"/>
        <v>5.2480000000000001E-3</v>
      </c>
      <c r="Z156" s="139">
        <v>0</v>
      </c>
      <c r="AA156" s="140">
        <f t="shared" si="13"/>
        <v>0</v>
      </c>
      <c r="AR156" s="18" t="s">
        <v>134</v>
      </c>
      <c r="AT156" s="18" t="s">
        <v>130</v>
      </c>
      <c r="AU156" s="18" t="s">
        <v>88</v>
      </c>
      <c r="AY156" s="18" t="s">
        <v>129</v>
      </c>
      <c r="BE156" s="141">
        <f t="shared" si="14"/>
        <v>0</v>
      </c>
      <c r="BF156" s="141">
        <f t="shared" si="15"/>
        <v>0</v>
      </c>
      <c r="BG156" s="141">
        <f t="shared" si="16"/>
        <v>0</v>
      </c>
      <c r="BH156" s="141">
        <f t="shared" si="17"/>
        <v>0</v>
      </c>
      <c r="BI156" s="141">
        <f t="shared" si="18"/>
        <v>0</v>
      </c>
      <c r="BJ156" s="18" t="s">
        <v>77</v>
      </c>
      <c r="BK156" s="141">
        <f t="shared" si="19"/>
        <v>0</v>
      </c>
      <c r="BL156" s="18" t="s">
        <v>134</v>
      </c>
      <c r="BM156" s="18" t="s">
        <v>234</v>
      </c>
    </row>
    <row r="157" spans="2:65" s="1" customFormat="1" ht="25.5" customHeight="1">
      <c r="B157" s="132"/>
      <c r="C157" s="133" t="s">
        <v>235</v>
      </c>
      <c r="D157" s="133" t="s">
        <v>130</v>
      </c>
      <c r="E157" s="134" t="s">
        <v>236</v>
      </c>
      <c r="F157" s="186" t="s">
        <v>237</v>
      </c>
      <c r="G157" s="186"/>
      <c r="H157" s="186"/>
      <c r="I157" s="186"/>
      <c r="J157" s="135" t="s">
        <v>211</v>
      </c>
      <c r="K157" s="136">
        <v>1</v>
      </c>
      <c r="L157" s="216"/>
      <c r="M157" s="216"/>
      <c r="N157" s="187">
        <f t="shared" si="10"/>
        <v>0</v>
      </c>
      <c r="O157" s="187"/>
      <c r="P157" s="187"/>
      <c r="Q157" s="187"/>
      <c r="R157" s="137"/>
      <c r="T157" s="138" t="s">
        <v>5</v>
      </c>
      <c r="U157" s="40" t="s">
        <v>37</v>
      </c>
      <c r="V157" s="139">
        <v>1.006</v>
      </c>
      <c r="W157" s="139">
        <f t="shared" si="11"/>
        <v>1.006</v>
      </c>
      <c r="X157" s="139">
        <v>1.4659999999999999E-2</v>
      </c>
      <c r="Y157" s="139">
        <f t="shared" si="12"/>
        <v>1.4659999999999999E-2</v>
      </c>
      <c r="Z157" s="139">
        <v>0</v>
      </c>
      <c r="AA157" s="140">
        <f t="shared" si="13"/>
        <v>0</v>
      </c>
      <c r="AR157" s="18" t="s">
        <v>134</v>
      </c>
      <c r="AT157" s="18" t="s">
        <v>130</v>
      </c>
      <c r="AU157" s="18" t="s">
        <v>88</v>
      </c>
      <c r="AY157" s="18" t="s">
        <v>129</v>
      </c>
      <c r="BE157" s="141">
        <f t="shared" si="14"/>
        <v>0</v>
      </c>
      <c r="BF157" s="141">
        <f t="shared" si="15"/>
        <v>0</v>
      </c>
      <c r="BG157" s="141">
        <f t="shared" si="16"/>
        <v>0</v>
      </c>
      <c r="BH157" s="141">
        <f t="shared" si="17"/>
        <v>0</v>
      </c>
      <c r="BI157" s="141">
        <f t="shared" si="18"/>
        <v>0</v>
      </c>
      <c r="BJ157" s="18" t="s">
        <v>77</v>
      </c>
      <c r="BK157" s="141">
        <f t="shared" si="19"/>
        <v>0</v>
      </c>
      <c r="BL157" s="18" t="s">
        <v>134</v>
      </c>
      <c r="BM157" s="18" t="s">
        <v>238</v>
      </c>
    </row>
    <row r="158" spans="2:65" s="9" customFormat="1" ht="29.85" customHeight="1">
      <c r="B158" s="121"/>
      <c r="C158" s="122"/>
      <c r="D158" s="131" t="s">
        <v>103</v>
      </c>
      <c r="E158" s="131"/>
      <c r="F158" s="131"/>
      <c r="G158" s="131"/>
      <c r="H158" s="131"/>
      <c r="I158" s="131"/>
      <c r="J158" s="131"/>
      <c r="K158" s="131"/>
      <c r="L158" s="131"/>
      <c r="M158" s="131"/>
      <c r="N158" s="190">
        <f>BK158</f>
        <v>0</v>
      </c>
      <c r="O158" s="191"/>
      <c r="P158" s="191"/>
      <c r="Q158" s="191"/>
      <c r="R158" s="124"/>
      <c r="T158" s="125"/>
      <c r="U158" s="122"/>
      <c r="V158" s="122"/>
      <c r="W158" s="126">
        <f>SUM(W159:W163)</f>
        <v>7.1392860000000002</v>
      </c>
      <c r="X158" s="122"/>
      <c r="Y158" s="126">
        <f>SUM(Y159:Y163)</f>
        <v>0</v>
      </c>
      <c r="Z158" s="122"/>
      <c r="AA158" s="127">
        <f>SUM(AA159:AA163)</f>
        <v>0</v>
      </c>
      <c r="AR158" s="128" t="s">
        <v>77</v>
      </c>
      <c r="AT158" s="129" t="s">
        <v>71</v>
      </c>
      <c r="AU158" s="129" t="s">
        <v>77</v>
      </c>
      <c r="AY158" s="128" t="s">
        <v>129</v>
      </c>
      <c r="BK158" s="130">
        <f>SUM(BK159:BK163)</f>
        <v>0</v>
      </c>
    </row>
    <row r="159" spans="2:65" s="1" customFormat="1" ht="38.25" customHeight="1">
      <c r="B159" s="132"/>
      <c r="C159" s="133" t="s">
        <v>239</v>
      </c>
      <c r="D159" s="133" t="s">
        <v>130</v>
      </c>
      <c r="E159" s="134" t="s">
        <v>240</v>
      </c>
      <c r="F159" s="186" t="s">
        <v>241</v>
      </c>
      <c r="G159" s="186"/>
      <c r="H159" s="186"/>
      <c r="I159" s="186"/>
      <c r="J159" s="135" t="s">
        <v>154</v>
      </c>
      <c r="K159" s="136">
        <v>1.3859999999999999</v>
      </c>
      <c r="L159" s="216"/>
      <c r="M159" s="216"/>
      <c r="N159" s="187">
        <f>ROUND(L159*K159,2)</f>
        <v>0</v>
      </c>
      <c r="O159" s="187"/>
      <c r="P159" s="187"/>
      <c r="Q159" s="187"/>
      <c r="R159" s="137"/>
      <c r="T159" s="138" t="s">
        <v>5</v>
      </c>
      <c r="U159" s="40" t="s">
        <v>37</v>
      </c>
      <c r="V159" s="139">
        <v>2.42</v>
      </c>
      <c r="W159" s="139">
        <f>V159*K159</f>
        <v>3.3541199999999995</v>
      </c>
      <c r="X159" s="139">
        <v>0</v>
      </c>
      <c r="Y159" s="139">
        <f>X159*K159</f>
        <v>0</v>
      </c>
      <c r="Z159" s="139">
        <v>0</v>
      </c>
      <c r="AA159" s="140">
        <f>Z159*K159</f>
        <v>0</v>
      </c>
      <c r="AR159" s="18" t="s">
        <v>134</v>
      </c>
      <c r="AT159" s="18" t="s">
        <v>130</v>
      </c>
      <c r="AU159" s="18" t="s">
        <v>88</v>
      </c>
      <c r="AY159" s="18" t="s">
        <v>129</v>
      </c>
      <c r="BE159" s="141">
        <f>IF(U159="základní",N159,0)</f>
        <v>0</v>
      </c>
      <c r="BF159" s="141">
        <f>IF(U159="snížená",N159,0)</f>
        <v>0</v>
      </c>
      <c r="BG159" s="141">
        <f>IF(U159="zákl. přenesená",N159,0)</f>
        <v>0</v>
      </c>
      <c r="BH159" s="141">
        <f>IF(U159="sníž. přenesená",N159,0)</f>
        <v>0</v>
      </c>
      <c r="BI159" s="141">
        <f>IF(U159="nulová",N159,0)</f>
        <v>0</v>
      </c>
      <c r="BJ159" s="18" t="s">
        <v>77</v>
      </c>
      <c r="BK159" s="141">
        <f>ROUND(L159*K159,2)</f>
        <v>0</v>
      </c>
      <c r="BL159" s="18" t="s">
        <v>134</v>
      </c>
      <c r="BM159" s="18" t="s">
        <v>242</v>
      </c>
    </row>
    <row r="160" spans="2:65" s="1" customFormat="1" ht="38.25" customHeight="1">
      <c r="B160" s="132"/>
      <c r="C160" s="133" t="s">
        <v>243</v>
      </c>
      <c r="D160" s="133" t="s">
        <v>130</v>
      </c>
      <c r="E160" s="134" t="s">
        <v>244</v>
      </c>
      <c r="F160" s="186" t="s">
        <v>245</v>
      </c>
      <c r="G160" s="186"/>
      <c r="H160" s="186"/>
      <c r="I160" s="186"/>
      <c r="J160" s="135" t="s">
        <v>154</v>
      </c>
      <c r="K160" s="136">
        <v>13.86</v>
      </c>
      <c r="L160" s="216"/>
      <c r="M160" s="216"/>
      <c r="N160" s="187">
        <f>ROUND(L160*K160,2)</f>
        <v>0</v>
      </c>
      <c r="O160" s="187"/>
      <c r="P160" s="187"/>
      <c r="Q160" s="187"/>
      <c r="R160" s="137"/>
      <c r="T160" s="138" t="s">
        <v>5</v>
      </c>
      <c r="U160" s="40" t="s">
        <v>37</v>
      </c>
      <c r="V160" s="139">
        <v>0.26</v>
      </c>
      <c r="W160" s="139">
        <f>V160*K160</f>
        <v>3.6036000000000001</v>
      </c>
      <c r="X160" s="139">
        <v>0</v>
      </c>
      <c r="Y160" s="139">
        <f>X160*K160</f>
        <v>0</v>
      </c>
      <c r="Z160" s="139">
        <v>0</v>
      </c>
      <c r="AA160" s="140">
        <f>Z160*K160</f>
        <v>0</v>
      </c>
      <c r="AR160" s="18" t="s">
        <v>134</v>
      </c>
      <c r="AT160" s="18" t="s">
        <v>130</v>
      </c>
      <c r="AU160" s="18" t="s">
        <v>88</v>
      </c>
      <c r="AY160" s="18" t="s">
        <v>129</v>
      </c>
      <c r="BE160" s="141">
        <f>IF(U160="základní",N160,0)</f>
        <v>0</v>
      </c>
      <c r="BF160" s="141">
        <f>IF(U160="snížená",N160,0)</f>
        <v>0</v>
      </c>
      <c r="BG160" s="141">
        <f>IF(U160="zákl. přenesená",N160,0)</f>
        <v>0</v>
      </c>
      <c r="BH160" s="141">
        <f>IF(U160="sníž. přenesená",N160,0)</f>
        <v>0</v>
      </c>
      <c r="BI160" s="141">
        <f>IF(U160="nulová",N160,0)</f>
        <v>0</v>
      </c>
      <c r="BJ160" s="18" t="s">
        <v>77</v>
      </c>
      <c r="BK160" s="141">
        <f>ROUND(L160*K160,2)</f>
        <v>0</v>
      </c>
      <c r="BL160" s="18" t="s">
        <v>134</v>
      </c>
      <c r="BM160" s="18" t="s">
        <v>246</v>
      </c>
    </row>
    <row r="161" spans="2:65" s="1" customFormat="1" ht="38.25" customHeight="1">
      <c r="B161" s="132"/>
      <c r="C161" s="133" t="s">
        <v>247</v>
      </c>
      <c r="D161" s="133" t="s">
        <v>130</v>
      </c>
      <c r="E161" s="134" t="s">
        <v>248</v>
      </c>
      <c r="F161" s="186" t="s">
        <v>249</v>
      </c>
      <c r="G161" s="186"/>
      <c r="H161" s="186"/>
      <c r="I161" s="186"/>
      <c r="J161" s="135" t="s">
        <v>154</v>
      </c>
      <c r="K161" s="136">
        <v>1.3859999999999999</v>
      </c>
      <c r="L161" s="216"/>
      <c r="M161" s="216"/>
      <c r="N161" s="187">
        <f>ROUND(L161*K161,2)</f>
        <v>0</v>
      </c>
      <c r="O161" s="187"/>
      <c r="P161" s="187"/>
      <c r="Q161" s="187"/>
      <c r="R161" s="137"/>
      <c r="T161" s="138" t="s">
        <v>5</v>
      </c>
      <c r="U161" s="40" t="s">
        <v>37</v>
      </c>
      <c r="V161" s="139">
        <v>0.125</v>
      </c>
      <c r="W161" s="139">
        <f>V161*K161</f>
        <v>0.17324999999999999</v>
      </c>
      <c r="X161" s="139">
        <v>0</v>
      </c>
      <c r="Y161" s="139">
        <f>X161*K161</f>
        <v>0</v>
      </c>
      <c r="Z161" s="139">
        <v>0</v>
      </c>
      <c r="AA161" s="140">
        <f>Z161*K161</f>
        <v>0</v>
      </c>
      <c r="AR161" s="18" t="s">
        <v>134</v>
      </c>
      <c r="AT161" s="18" t="s">
        <v>130</v>
      </c>
      <c r="AU161" s="18" t="s">
        <v>88</v>
      </c>
      <c r="AY161" s="18" t="s">
        <v>129</v>
      </c>
      <c r="BE161" s="141">
        <f>IF(U161="základní",N161,0)</f>
        <v>0</v>
      </c>
      <c r="BF161" s="141">
        <f>IF(U161="snížená",N161,0)</f>
        <v>0</v>
      </c>
      <c r="BG161" s="141">
        <f>IF(U161="zákl. přenesená",N161,0)</f>
        <v>0</v>
      </c>
      <c r="BH161" s="141">
        <f>IF(U161="sníž. přenesená",N161,0)</f>
        <v>0</v>
      </c>
      <c r="BI161" s="141">
        <f>IF(U161="nulová",N161,0)</f>
        <v>0</v>
      </c>
      <c r="BJ161" s="18" t="s">
        <v>77</v>
      </c>
      <c r="BK161" s="141">
        <f>ROUND(L161*K161,2)</f>
        <v>0</v>
      </c>
      <c r="BL161" s="18" t="s">
        <v>134</v>
      </c>
      <c r="BM161" s="18" t="s">
        <v>250</v>
      </c>
    </row>
    <row r="162" spans="2:65" s="1" customFormat="1" ht="25.5" customHeight="1">
      <c r="B162" s="132"/>
      <c r="C162" s="133" t="s">
        <v>251</v>
      </c>
      <c r="D162" s="133" t="s">
        <v>130</v>
      </c>
      <c r="E162" s="134" t="s">
        <v>252</v>
      </c>
      <c r="F162" s="186" t="s">
        <v>253</v>
      </c>
      <c r="G162" s="186"/>
      <c r="H162" s="186"/>
      <c r="I162" s="186"/>
      <c r="J162" s="135" t="s">
        <v>154</v>
      </c>
      <c r="K162" s="136">
        <v>1.3859999999999999</v>
      </c>
      <c r="L162" s="216"/>
      <c r="M162" s="216"/>
      <c r="N162" s="187">
        <f>ROUND(L162*K162,2)</f>
        <v>0</v>
      </c>
      <c r="O162" s="187"/>
      <c r="P162" s="187"/>
      <c r="Q162" s="187"/>
      <c r="R162" s="137"/>
      <c r="T162" s="138" t="s">
        <v>5</v>
      </c>
      <c r="U162" s="40" t="s">
        <v>37</v>
      </c>
      <c r="V162" s="139">
        <v>6.0000000000000001E-3</v>
      </c>
      <c r="W162" s="139">
        <f>V162*K162</f>
        <v>8.3159999999999987E-3</v>
      </c>
      <c r="X162" s="139">
        <v>0</v>
      </c>
      <c r="Y162" s="139">
        <f>X162*K162</f>
        <v>0</v>
      </c>
      <c r="Z162" s="139">
        <v>0</v>
      </c>
      <c r="AA162" s="140">
        <f>Z162*K162</f>
        <v>0</v>
      </c>
      <c r="AR162" s="18" t="s">
        <v>134</v>
      </c>
      <c r="AT162" s="18" t="s">
        <v>130</v>
      </c>
      <c r="AU162" s="18" t="s">
        <v>88</v>
      </c>
      <c r="AY162" s="18" t="s">
        <v>129</v>
      </c>
      <c r="BE162" s="141">
        <f>IF(U162="základní",N162,0)</f>
        <v>0</v>
      </c>
      <c r="BF162" s="141">
        <f>IF(U162="snížená",N162,0)</f>
        <v>0</v>
      </c>
      <c r="BG162" s="141">
        <f>IF(U162="zákl. přenesená",N162,0)</f>
        <v>0</v>
      </c>
      <c r="BH162" s="141">
        <f>IF(U162="sníž. přenesená",N162,0)</f>
        <v>0</v>
      </c>
      <c r="BI162" s="141">
        <f>IF(U162="nulová",N162,0)</f>
        <v>0</v>
      </c>
      <c r="BJ162" s="18" t="s">
        <v>77</v>
      </c>
      <c r="BK162" s="141">
        <f>ROUND(L162*K162,2)</f>
        <v>0</v>
      </c>
      <c r="BL162" s="18" t="s">
        <v>134</v>
      </c>
      <c r="BM162" s="18" t="s">
        <v>254</v>
      </c>
    </row>
    <row r="163" spans="2:65" s="1" customFormat="1" ht="25.5" customHeight="1">
      <c r="B163" s="132"/>
      <c r="C163" s="133" t="s">
        <v>180</v>
      </c>
      <c r="D163" s="133" t="s">
        <v>130</v>
      </c>
      <c r="E163" s="134" t="s">
        <v>255</v>
      </c>
      <c r="F163" s="186" t="s">
        <v>256</v>
      </c>
      <c r="G163" s="186"/>
      <c r="H163" s="186"/>
      <c r="I163" s="186"/>
      <c r="J163" s="135" t="s">
        <v>154</v>
      </c>
      <c r="K163" s="136">
        <v>1.3859999999999999</v>
      </c>
      <c r="L163" s="216"/>
      <c r="M163" s="216"/>
      <c r="N163" s="187">
        <f>ROUND(L163*K163,2)</f>
        <v>0</v>
      </c>
      <c r="O163" s="187"/>
      <c r="P163" s="187"/>
      <c r="Q163" s="187"/>
      <c r="R163" s="137"/>
      <c r="T163" s="138" t="s">
        <v>5</v>
      </c>
      <c r="U163" s="40" t="s">
        <v>37</v>
      </c>
      <c r="V163" s="139">
        <v>0</v>
      </c>
      <c r="W163" s="139">
        <f>V163*K163</f>
        <v>0</v>
      </c>
      <c r="X163" s="139">
        <v>0</v>
      </c>
      <c r="Y163" s="139">
        <f>X163*K163</f>
        <v>0</v>
      </c>
      <c r="Z163" s="139">
        <v>0</v>
      </c>
      <c r="AA163" s="140">
        <f>Z163*K163</f>
        <v>0</v>
      </c>
      <c r="AR163" s="18" t="s">
        <v>134</v>
      </c>
      <c r="AT163" s="18" t="s">
        <v>130</v>
      </c>
      <c r="AU163" s="18" t="s">
        <v>88</v>
      </c>
      <c r="AY163" s="18" t="s">
        <v>129</v>
      </c>
      <c r="BE163" s="141">
        <f>IF(U163="základní",N163,0)</f>
        <v>0</v>
      </c>
      <c r="BF163" s="141">
        <f>IF(U163="snížená",N163,0)</f>
        <v>0</v>
      </c>
      <c r="BG163" s="141">
        <f>IF(U163="zákl. přenesená",N163,0)</f>
        <v>0</v>
      </c>
      <c r="BH163" s="141">
        <f>IF(U163="sníž. přenesená",N163,0)</f>
        <v>0</v>
      </c>
      <c r="BI163" s="141">
        <f>IF(U163="nulová",N163,0)</f>
        <v>0</v>
      </c>
      <c r="BJ163" s="18" t="s">
        <v>77</v>
      </c>
      <c r="BK163" s="141">
        <f>ROUND(L163*K163,2)</f>
        <v>0</v>
      </c>
      <c r="BL163" s="18" t="s">
        <v>134</v>
      </c>
      <c r="BM163" s="18" t="s">
        <v>257</v>
      </c>
    </row>
    <row r="164" spans="2:65" s="9" customFormat="1" ht="29.85" customHeight="1">
      <c r="B164" s="121"/>
      <c r="C164" s="122"/>
      <c r="D164" s="131" t="s">
        <v>104</v>
      </c>
      <c r="E164" s="131"/>
      <c r="F164" s="131"/>
      <c r="G164" s="131"/>
      <c r="H164" s="131"/>
      <c r="I164" s="131"/>
      <c r="J164" s="131"/>
      <c r="K164" s="131"/>
      <c r="L164" s="131"/>
      <c r="M164" s="131"/>
      <c r="N164" s="190">
        <f>BK164</f>
        <v>0</v>
      </c>
      <c r="O164" s="191"/>
      <c r="P164" s="191"/>
      <c r="Q164" s="191"/>
      <c r="R164" s="124"/>
      <c r="T164" s="125"/>
      <c r="U164" s="122"/>
      <c r="V164" s="122"/>
      <c r="W164" s="126">
        <f>W165</f>
        <v>26.406686999999998</v>
      </c>
      <c r="X164" s="122"/>
      <c r="Y164" s="126">
        <f>Y165</f>
        <v>0</v>
      </c>
      <c r="Z164" s="122"/>
      <c r="AA164" s="127">
        <f>AA165</f>
        <v>0</v>
      </c>
      <c r="AR164" s="128" t="s">
        <v>77</v>
      </c>
      <c r="AT164" s="129" t="s">
        <v>71</v>
      </c>
      <c r="AU164" s="129" t="s">
        <v>77</v>
      </c>
      <c r="AY164" s="128" t="s">
        <v>129</v>
      </c>
      <c r="BK164" s="130">
        <f>BK165</f>
        <v>0</v>
      </c>
    </row>
    <row r="165" spans="2:65" s="1" customFormat="1" ht="25.5" customHeight="1">
      <c r="B165" s="132"/>
      <c r="C165" s="133" t="s">
        <v>258</v>
      </c>
      <c r="D165" s="133" t="s">
        <v>130</v>
      </c>
      <c r="E165" s="134" t="s">
        <v>259</v>
      </c>
      <c r="F165" s="186" t="s">
        <v>260</v>
      </c>
      <c r="G165" s="186"/>
      <c r="H165" s="186"/>
      <c r="I165" s="186"/>
      <c r="J165" s="135" t="s">
        <v>154</v>
      </c>
      <c r="K165" s="136">
        <v>31.777000000000001</v>
      </c>
      <c r="L165" s="216"/>
      <c r="M165" s="216"/>
      <c r="N165" s="187">
        <f>ROUND(L165*K165,2)</f>
        <v>0</v>
      </c>
      <c r="O165" s="187"/>
      <c r="P165" s="187"/>
      <c r="Q165" s="187"/>
      <c r="R165" s="137"/>
      <c r="T165" s="138" t="s">
        <v>5</v>
      </c>
      <c r="U165" s="40" t="s">
        <v>37</v>
      </c>
      <c r="V165" s="139">
        <v>0.83099999999999996</v>
      </c>
      <c r="W165" s="139">
        <f>V165*K165</f>
        <v>26.406686999999998</v>
      </c>
      <c r="X165" s="139">
        <v>0</v>
      </c>
      <c r="Y165" s="139">
        <f>X165*K165</f>
        <v>0</v>
      </c>
      <c r="Z165" s="139">
        <v>0</v>
      </c>
      <c r="AA165" s="140">
        <f>Z165*K165</f>
        <v>0</v>
      </c>
      <c r="AR165" s="18" t="s">
        <v>174</v>
      </c>
      <c r="AT165" s="18" t="s">
        <v>130</v>
      </c>
      <c r="AU165" s="18" t="s">
        <v>88</v>
      </c>
      <c r="AY165" s="18" t="s">
        <v>129</v>
      </c>
      <c r="BE165" s="141">
        <f>IF(U165="základní",N165,0)</f>
        <v>0</v>
      </c>
      <c r="BF165" s="141">
        <f>IF(U165="snížená",N165,0)</f>
        <v>0</v>
      </c>
      <c r="BG165" s="141">
        <f>IF(U165="zákl. přenesená",N165,0)</f>
        <v>0</v>
      </c>
      <c r="BH165" s="141">
        <f>IF(U165="sníž. přenesená",N165,0)</f>
        <v>0</v>
      </c>
      <c r="BI165" s="141">
        <f>IF(U165="nulová",N165,0)</f>
        <v>0</v>
      </c>
      <c r="BJ165" s="18" t="s">
        <v>77</v>
      </c>
      <c r="BK165" s="141">
        <f>ROUND(L165*K165,2)</f>
        <v>0</v>
      </c>
      <c r="BL165" s="18" t="s">
        <v>174</v>
      </c>
      <c r="BM165" s="18" t="s">
        <v>261</v>
      </c>
    </row>
    <row r="166" spans="2:65" s="9" customFormat="1" ht="37.35" customHeight="1">
      <c r="B166" s="121"/>
      <c r="C166" s="122"/>
      <c r="D166" s="123" t="s">
        <v>105</v>
      </c>
      <c r="E166" s="123"/>
      <c r="F166" s="123"/>
      <c r="G166" s="123"/>
      <c r="H166" s="123"/>
      <c r="I166" s="123"/>
      <c r="J166" s="123"/>
      <c r="K166" s="123"/>
      <c r="L166" s="123"/>
      <c r="M166" s="123"/>
      <c r="N166" s="194">
        <f>BK166</f>
        <v>0</v>
      </c>
      <c r="O166" s="195"/>
      <c r="P166" s="195"/>
      <c r="Q166" s="195"/>
      <c r="R166" s="124"/>
      <c r="T166" s="125"/>
      <c r="U166" s="122"/>
      <c r="V166" s="122"/>
      <c r="W166" s="126">
        <f>W167+W183+W186+W192+W201</f>
        <v>81.855161999999993</v>
      </c>
      <c r="X166" s="122"/>
      <c r="Y166" s="126">
        <f>Y167+Y183+Y186+Y192+Y201</f>
        <v>0.97294250000000004</v>
      </c>
      <c r="Z166" s="122"/>
      <c r="AA166" s="127">
        <f>AA167+AA183+AA186+AA192+AA201</f>
        <v>0.80999999999999994</v>
      </c>
      <c r="AR166" s="128" t="s">
        <v>88</v>
      </c>
      <c r="AT166" s="129" t="s">
        <v>71</v>
      </c>
      <c r="AU166" s="129" t="s">
        <v>72</v>
      </c>
      <c r="AY166" s="128" t="s">
        <v>129</v>
      </c>
      <c r="BK166" s="130">
        <f>BK167+BK183+BK186+BK192+BK201</f>
        <v>0</v>
      </c>
    </row>
    <row r="167" spans="2:65" s="9" customFormat="1" ht="19.899999999999999" customHeight="1">
      <c r="B167" s="121"/>
      <c r="C167" s="122"/>
      <c r="D167" s="131" t="s">
        <v>106</v>
      </c>
      <c r="E167" s="131"/>
      <c r="F167" s="131"/>
      <c r="G167" s="131"/>
      <c r="H167" s="131"/>
      <c r="I167" s="131"/>
      <c r="J167" s="131"/>
      <c r="K167" s="131"/>
      <c r="L167" s="131"/>
      <c r="M167" s="131"/>
      <c r="N167" s="188">
        <f>BK167</f>
        <v>0</v>
      </c>
      <c r="O167" s="189"/>
      <c r="P167" s="189"/>
      <c r="Q167" s="189"/>
      <c r="R167" s="124"/>
      <c r="T167" s="125"/>
      <c r="U167" s="122"/>
      <c r="V167" s="122"/>
      <c r="W167" s="126">
        <f>SUM(W168:W182)</f>
        <v>0</v>
      </c>
      <c r="X167" s="122"/>
      <c r="Y167" s="126">
        <f>SUM(Y168:Y182)</f>
        <v>0</v>
      </c>
      <c r="Z167" s="122"/>
      <c r="AA167" s="127">
        <f>SUM(AA168:AA182)</f>
        <v>0</v>
      </c>
      <c r="AR167" s="128" t="s">
        <v>88</v>
      </c>
      <c r="AT167" s="129" t="s">
        <v>71</v>
      </c>
      <c r="AU167" s="129" t="s">
        <v>77</v>
      </c>
      <c r="AY167" s="128" t="s">
        <v>129</v>
      </c>
      <c r="BK167" s="130">
        <f>SUM(BK168:BK182)</f>
        <v>0</v>
      </c>
    </row>
    <row r="168" spans="2:65" s="1" customFormat="1" ht="16.5" customHeight="1">
      <c r="B168" s="132"/>
      <c r="C168" s="142" t="s">
        <v>262</v>
      </c>
      <c r="D168" s="142" t="s">
        <v>177</v>
      </c>
      <c r="E168" s="143" t="s">
        <v>263</v>
      </c>
      <c r="F168" s="193" t="s">
        <v>264</v>
      </c>
      <c r="G168" s="193"/>
      <c r="H168" s="193"/>
      <c r="I168" s="193"/>
      <c r="J168" s="144" t="s">
        <v>265</v>
      </c>
      <c r="K168" s="145">
        <v>1</v>
      </c>
      <c r="L168" s="216"/>
      <c r="M168" s="216"/>
      <c r="N168" s="192">
        <f t="shared" ref="N168:N182" si="20">ROUND(L168*K168,2)</f>
        <v>0</v>
      </c>
      <c r="O168" s="187"/>
      <c r="P168" s="187"/>
      <c r="Q168" s="187"/>
      <c r="R168" s="137"/>
      <c r="T168" s="138" t="s">
        <v>5</v>
      </c>
      <c r="U168" s="40" t="s">
        <v>37</v>
      </c>
      <c r="V168" s="139">
        <v>0</v>
      </c>
      <c r="W168" s="139">
        <f t="shared" ref="W168:W182" si="21">V168*K168</f>
        <v>0</v>
      </c>
      <c r="X168" s="139">
        <v>0</v>
      </c>
      <c r="Y168" s="139">
        <f t="shared" ref="Y168:Y182" si="22">X168*K168</f>
        <v>0</v>
      </c>
      <c r="Z168" s="139">
        <v>0</v>
      </c>
      <c r="AA168" s="140">
        <f t="shared" ref="AA168:AA182" si="23">Z168*K168</f>
        <v>0</v>
      </c>
      <c r="AR168" s="18" t="s">
        <v>180</v>
      </c>
      <c r="AT168" s="18" t="s">
        <v>177</v>
      </c>
      <c r="AU168" s="18" t="s">
        <v>88</v>
      </c>
      <c r="AY168" s="18" t="s">
        <v>129</v>
      </c>
      <c r="BE168" s="141">
        <f t="shared" ref="BE168:BE182" si="24">IF(U168="základní",N168,0)</f>
        <v>0</v>
      </c>
      <c r="BF168" s="141">
        <f t="shared" ref="BF168:BF182" si="25">IF(U168="snížená",N168,0)</f>
        <v>0</v>
      </c>
      <c r="BG168" s="141">
        <f t="shared" ref="BG168:BG182" si="26">IF(U168="zákl. přenesená",N168,0)</f>
        <v>0</v>
      </c>
      <c r="BH168" s="141">
        <f t="shared" ref="BH168:BH182" si="27">IF(U168="sníž. přenesená",N168,0)</f>
        <v>0</v>
      </c>
      <c r="BI168" s="141">
        <f t="shared" ref="BI168:BI182" si="28">IF(U168="nulová",N168,0)</f>
        <v>0</v>
      </c>
      <c r="BJ168" s="18" t="s">
        <v>77</v>
      </c>
      <c r="BK168" s="141">
        <f t="shared" ref="BK168:BK182" si="29">ROUND(L168*K168,2)</f>
        <v>0</v>
      </c>
      <c r="BL168" s="18" t="s">
        <v>174</v>
      </c>
      <c r="BM168" s="18" t="s">
        <v>266</v>
      </c>
    </row>
    <row r="169" spans="2:65" s="1" customFormat="1" ht="25.5" customHeight="1">
      <c r="B169" s="132"/>
      <c r="C169" s="142" t="s">
        <v>267</v>
      </c>
      <c r="D169" s="142" t="s">
        <v>177</v>
      </c>
      <c r="E169" s="143" t="s">
        <v>268</v>
      </c>
      <c r="F169" s="193" t="s">
        <v>269</v>
      </c>
      <c r="G169" s="193"/>
      <c r="H169" s="193"/>
      <c r="I169" s="193"/>
      <c r="J169" s="144" t="s">
        <v>270</v>
      </c>
      <c r="K169" s="145">
        <v>2</v>
      </c>
      <c r="L169" s="216"/>
      <c r="M169" s="216"/>
      <c r="N169" s="192">
        <f t="shared" si="20"/>
        <v>0</v>
      </c>
      <c r="O169" s="187"/>
      <c r="P169" s="187"/>
      <c r="Q169" s="187"/>
      <c r="R169" s="137"/>
      <c r="T169" s="138" t="s">
        <v>5</v>
      </c>
      <c r="U169" s="40" t="s">
        <v>37</v>
      </c>
      <c r="V169" s="139">
        <v>0</v>
      </c>
      <c r="W169" s="139">
        <f t="shared" si="21"/>
        <v>0</v>
      </c>
      <c r="X169" s="139">
        <v>0</v>
      </c>
      <c r="Y169" s="139">
        <f t="shared" si="22"/>
        <v>0</v>
      </c>
      <c r="Z169" s="139">
        <v>0</v>
      </c>
      <c r="AA169" s="140">
        <f t="shared" si="23"/>
        <v>0</v>
      </c>
      <c r="AR169" s="18" t="s">
        <v>180</v>
      </c>
      <c r="AT169" s="18" t="s">
        <v>177</v>
      </c>
      <c r="AU169" s="18" t="s">
        <v>88</v>
      </c>
      <c r="AY169" s="18" t="s">
        <v>129</v>
      </c>
      <c r="BE169" s="141">
        <f t="shared" si="24"/>
        <v>0</v>
      </c>
      <c r="BF169" s="141">
        <f t="shared" si="25"/>
        <v>0</v>
      </c>
      <c r="BG169" s="141">
        <f t="shared" si="26"/>
        <v>0</v>
      </c>
      <c r="BH169" s="141">
        <f t="shared" si="27"/>
        <v>0</v>
      </c>
      <c r="BI169" s="141">
        <f t="shared" si="28"/>
        <v>0</v>
      </c>
      <c r="BJ169" s="18" t="s">
        <v>77</v>
      </c>
      <c r="BK169" s="141">
        <f t="shared" si="29"/>
        <v>0</v>
      </c>
      <c r="BL169" s="18" t="s">
        <v>174</v>
      </c>
      <c r="BM169" s="18" t="s">
        <v>271</v>
      </c>
    </row>
    <row r="170" spans="2:65" s="1" customFormat="1" ht="25.5" customHeight="1">
      <c r="B170" s="132"/>
      <c r="C170" s="142" t="s">
        <v>272</v>
      </c>
      <c r="D170" s="142" t="s">
        <v>177</v>
      </c>
      <c r="E170" s="143" t="s">
        <v>273</v>
      </c>
      <c r="F170" s="193" t="s">
        <v>274</v>
      </c>
      <c r="G170" s="193"/>
      <c r="H170" s="193"/>
      <c r="I170" s="193"/>
      <c r="J170" s="144" t="s">
        <v>270</v>
      </c>
      <c r="K170" s="145">
        <v>3</v>
      </c>
      <c r="L170" s="216"/>
      <c r="M170" s="216"/>
      <c r="N170" s="192">
        <f t="shared" si="20"/>
        <v>0</v>
      </c>
      <c r="O170" s="187"/>
      <c r="P170" s="187"/>
      <c r="Q170" s="187"/>
      <c r="R170" s="137"/>
      <c r="T170" s="138" t="s">
        <v>5</v>
      </c>
      <c r="U170" s="40" t="s">
        <v>37</v>
      </c>
      <c r="V170" s="139">
        <v>0</v>
      </c>
      <c r="W170" s="139">
        <f t="shared" si="21"/>
        <v>0</v>
      </c>
      <c r="X170" s="139">
        <v>0</v>
      </c>
      <c r="Y170" s="139">
        <f t="shared" si="22"/>
        <v>0</v>
      </c>
      <c r="Z170" s="139">
        <v>0</v>
      </c>
      <c r="AA170" s="140">
        <f t="shared" si="23"/>
        <v>0</v>
      </c>
      <c r="AR170" s="18" t="s">
        <v>180</v>
      </c>
      <c r="AT170" s="18" t="s">
        <v>177</v>
      </c>
      <c r="AU170" s="18" t="s">
        <v>88</v>
      </c>
      <c r="AY170" s="18" t="s">
        <v>129</v>
      </c>
      <c r="BE170" s="141">
        <f t="shared" si="24"/>
        <v>0</v>
      </c>
      <c r="BF170" s="141">
        <f t="shared" si="25"/>
        <v>0</v>
      </c>
      <c r="BG170" s="141">
        <f t="shared" si="26"/>
        <v>0</v>
      </c>
      <c r="BH170" s="141">
        <f t="shared" si="27"/>
        <v>0</v>
      </c>
      <c r="BI170" s="141">
        <f t="shared" si="28"/>
        <v>0</v>
      </c>
      <c r="BJ170" s="18" t="s">
        <v>77</v>
      </c>
      <c r="BK170" s="141">
        <f t="shared" si="29"/>
        <v>0</v>
      </c>
      <c r="BL170" s="18" t="s">
        <v>174</v>
      </c>
      <c r="BM170" s="18" t="s">
        <v>275</v>
      </c>
    </row>
    <row r="171" spans="2:65" s="1" customFormat="1" ht="25.5" customHeight="1">
      <c r="B171" s="132"/>
      <c r="C171" s="142" t="s">
        <v>276</v>
      </c>
      <c r="D171" s="142" t="s">
        <v>177</v>
      </c>
      <c r="E171" s="143" t="s">
        <v>277</v>
      </c>
      <c r="F171" s="193" t="s">
        <v>278</v>
      </c>
      <c r="G171" s="193"/>
      <c r="H171" s="193"/>
      <c r="I171" s="193"/>
      <c r="J171" s="144" t="s">
        <v>270</v>
      </c>
      <c r="K171" s="145">
        <v>2</v>
      </c>
      <c r="L171" s="216"/>
      <c r="M171" s="216"/>
      <c r="N171" s="192">
        <f t="shared" si="20"/>
        <v>0</v>
      </c>
      <c r="O171" s="187"/>
      <c r="P171" s="187"/>
      <c r="Q171" s="187"/>
      <c r="R171" s="137"/>
      <c r="T171" s="138" t="s">
        <v>5</v>
      </c>
      <c r="U171" s="40" t="s">
        <v>37</v>
      </c>
      <c r="V171" s="139">
        <v>0</v>
      </c>
      <c r="W171" s="139">
        <f t="shared" si="21"/>
        <v>0</v>
      </c>
      <c r="X171" s="139">
        <v>0</v>
      </c>
      <c r="Y171" s="139">
        <f t="shared" si="22"/>
        <v>0</v>
      </c>
      <c r="Z171" s="139">
        <v>0</v>
      </c>
      <c r="AA171" s="140">
        <f t="shared" si="23"/>
        <v>0</v>
      </c>
      <c r="AR171" s="18" t="s">
        <v>180</v>
      </c>
      <c r="AT171" s="18" t="s">
        <v>177</v>
      </c>
      <c r="AU171" s="18" t="s">
        <v>88</v>
      </c>
      <c r="AY171" s="18" t="s">
        <v>129</v>
      </c>
      <c r="BE171" s="141">
        <f t="shared" si="24"/>
        <v>0</v>
      </c>
      <c r="BF171" s="141">
        <f t="shared" si="25"/>
        <v>0</v>
      </c>
      <c r="BG171" s="141">
        <f t="shared" si="26"/>
        <v>0</v>
      </c>
      <c r="BH171" s="141">
        <f t="shared" si="27"/>
        <v>0</v>
      </c>
      <c r="BI171" s="141">
        <f t="shared" si="28"/>
        <v>0</v>
      </c>
      <c r="BJ171" s="18" t="s">
        <v>77</v>
      </c>
      <c r="BK171" s="141">
        <f t="shared" si="29"/>
        <v>0</v>
      </c>
      <c r="BL171" s="18" t="s">
        <v>174</v>
      </c>
      <c r="BM171" s="18" t="s">
        <v>279</v>
      </c>
    </row>
    <row r="172" spans="2:65" s="1" customFormat="1" ht="38.25" customHeight="1">
      <c r="B172" s="132"/>
      <c r="C172" s="142" t="s">
        <v>280</v>
      </c>
      <c r="D172" s="142" t="s">
        <v>177</v>
      </c>
      <c r="E172" s="143" t="s">
        <v>281</v>
      </c>
      <c r="F172" s="193" t="s">
        <v>282</v>
      </c>
      <c r="G172" s="193"/>
      <c r="H172" s="193"/>
      <c r="I172" s="193"/>
      <c r="J172" s="144" t="s">
        <v>270</v>
      </c>
      <c r="K172" s="145">
        <v>3</v>
      </c>
      <c r="L172" s="216"/>
      <c r="M172" s="216"/>
      <c r="N172" s="192">
        <f t="shared" si="20"/>
        <v>0</v>
      </c>
      <c r="O172" s="187"/>
      <c r="P172" s="187"/>
      <c r="Q172" s="187"/>
      <c r="R172" s="137"/>
      <c r="T172" s="138" t="s">
        <v>5</v>
      </c>
      <c r="U172" s="40" t="s">
        <v>37</v>
      </c>
      <c r="V172" s="139">
        <v>0</v>
      </c>
      <c r="W172" s="139">
        <f t="shared" si="21"/>
        <v>0</v>
      </c>
      <c r="X172" s="139">
        <v>0</v>
      </c>
      <c r="Y172" s="139">
        <f t="shared" si="22"/>
        <v>0</v>
      </c>
      <c r="Z172" s="139">
        <v>0</v>
      </c>
      <c r="AA172" s="140">
        <f t="shared" si="23"/>
        <v>0</v>
      </c>
      <c r="AR172" s="18" t="s">
        <v>180</v>
      </c>
      <c r="AT172" s="18" t="s">
        <v>177</v>
      </c>
      <c r="AU172" s="18" t="s">
        <v>88</v>
      </c>
      <c r="AY172" s="18" t="s">
        <v>129</v>
      </c>
      <c r="BE172" s="141">
        <f t="shared" si="24"/>
        <v>0</v>
      </c>
      <c r="BF172" s="141">
        <f t="shared" si="25"/>
        <v>0</v>
      </c>
      <c r="BG172" s="141">
        <f t="shared" si="26"/>
        <v>0</v>
      </c>
      <c r="BH172" s="141">
        <f t="shared" si="27"/>
        <v>0</v>
      </c>
      <c r="BI172" s="141">
        <f t="shared" si="28"/>
        <v>0</v>
      </c>
      <c r="BJ172" s="18" t="s">
        <v>77</v>
      </c>
      <c r="BK172" s="141">
        <f t="shared" si="29"/>
        <v>0</v>
      </c>
      <c r="BL172" s="18" t="s">
        <v>174</v>
      </c>
      <c r="BM172" s="18" t="s">
        <v>283</v>
      </c>
    </row>
    <row r="173" spans="2:65" s="1" customFormat="1" ht="16.5" customHeight="1">
      <c r="B173" s="132"/>
      <c r="C173" s="142" t="s">
        <v>284</v>
      </c>
      <c r="D173" s="142" t="s">
        <v>177</v>
      </c>
      <c r="E173" s="143" t="s">
        <v>285</v>
      </c>
      <c r="F173" s="193" t="s">
        <v>286</v>
      </c>
      <c r="G173" s="193"/>
      <c r="H173" s="193"/>
      <c r="I173" s="193"/>
      <c r="J173" s="144" t="s">
        <v>223</v>
      </c>
      <c r="K173" s="145">
        <v>40</v>
      </c>
      <c r="L173" s="216"/>
      <c r="M173" s="216"/>
      <c r="N173" s="192">
        <f t="shared" si="20"/>
        <v>0</v>
      </c>
      <c r="O173" s="187"/>
      <c r="P173" s="187"/>
      <c r="Q173" s="187"/>
      <c r="R173" s="137"/>
      <c r="T173" s="138" t="s">
        <v>5</v>
      </c>
      <c r="U173" s="40" t="s">
        <v>37</v>
      </c>
      <c r="V173" s="139">
        <v>0</v>
      </c>
      <c r="W173" s="139">
        <f t="shared" si="21"/>
        <v>0</v>
      </c>
      <c r="X173" s="139">
        <v>0</v>
      </c>
      <c r="Y173" s="139">
        <f t="shared" si="22"/>
        <v>0</v>
      </c>
      <c r="Z173" s="139">
        <v>0</v>
      </c>
      <c r="AA173" s="140">
        <f t="shared" si="23"/>
        <v>0</v>
      </c>
      <c r="AR173" s="18" t="s">
        <v>180</v>
      </c>
      <c r="AT173" s="18" t="s">
        <v>177</v>
      </c>
      <c r="AU173" s="18" t="s">
        <v>88</v>
      </c>
      <c r="AY173" s="18" t="s">
        <v>129</v>
      </c>
      <c r="BE173" s="141">
        <f t="shared" si="24"/>
        <v>0</v>
      </c>
      <c r="BF173" s="141">
        <f t="shared" si="25"/>
        <v>0</v>
      </c>
      <c r="BG173" s="141">
        <f t="shared" si="26"/>
        <v>0</v>
      </c>
      <c r="BH173" s="141">
        <f t="shared" si="27"/>
        <v>0</v>
      </c>
      <c r="BI173" s="141">
        <f t="shared" si="28"/>
        <v>0</v>
      </c>
      <c r="BJ173" s="18" t="s">
        <v>77</v>
      </c>
      <c r="BK173" s="141">
        <f t="shared" si="29"/>
        <v>0</v>
      </c>
      <c r="BL173" s="18" t="s">
        <v>174</v>
      </c>
      <c r="BM173" s="18" t="s">
        <v>287</v>
      </c>
    </row>
    <row r="174" spans="2:65" s="1" customFormat="1" ht="16.5" customHeight="1">
      <c r="B174" s="132"/>
      <c r="C174" s="142" t="s">
        <v>288</v>
      </c>
      <c r="D174" s="142" t="s">
        <v>177</v>
      </c>
      <c r="E174" s="143" t="s">
        <v>289</v>
      </c>
      <c r="F174" s="193" t="s">
        <v>290</v>
      </c>
      <c r="G174" s="193"/>
      <c r="H174" s="193"/>
      <c r="I174" s="193"/>
      <c r="J174" s="144" t="s">
        <v>223</v>
      </c>
      <c r="K174" s="145">
        <v>60</v>
      </c>
      <c r="L174" s="216"/>
      <c r="M174" s="216"/>
      <c r="N174" s="192">
        <f t="shared" si="20"/>
        <v>0</v>
      </c>
      <c r="O174" s="187"/>
      <c r="P174" s="187"/>
      <c r="Q174" s="187"/>
      <c r="R174" s="137"/>
      <c r="T174" s="138" t="s">
        <v>5</v>
      </c>
      <c r="U174" s="40" t="s">
        <v>37</v>
      </c>
      <c r="V174" s="139">
        <v>0</v>
      </c>
      <c r="W174" s="139">
        <f t="shared" si="21"/>
        <v>0</v>
      </c>
      <c r="X174" s="139">
        <v>0</v>
      </c>
      <c r="Y174" s="139">
        <f t="shared" si="22"/>
        <v>0</v>
      </c>
      <c r="Z174" s="139">
        <v>0</v>
      </c>
      <c r="AA174" s="140">
        <f t="shared" si="23"/>
        <v>0</v>
      </c>
      <c r="AR174" s="18" t="s">
        <v>180</v>
      </c>
      <c r="AT174" s="18" t="s">
        <v>177</v>
      </c>
      <c r="AU174" s="18" t="s">
        <v>88</v>
      </c>
      <c r="AY174" s="18" t="s">
        <v>129</v>
      </c>
      <c r="BE174" s="141">
        <f t="shared" si="24"/>
        <v>0</v>
      </c>
      <c r="BF174" s="141">
        <f t="shared" si="25"/>
        <v>0</v>
      </c>
      <c r="BG174" s="141">
        <f t="shared" si="26"/>
        <v>0</v>
      </c>
      <c r="BH174" s="141">
        <f t="shared" si="27"/>
        <v>0</v>
      </c>
      <c r="BI174" s="141">
        <f t="shared" si="28"/>
        <v>0</v>
      </c>
      <c r="BJ174" s="18" t="s">
        <v>77</v>
      </c>
      <c r="BK174" s="141">
        <f t="shared" si="29"/>
        <v>0</v>
      </c>
      <c r="BL174" s="18" t="s">
        <v>174</v>
      </c>
      <c r="BM174" s="18" t="s">
        <v>291</v>
      </c>
    </row>
    <row r="175" spans="2:65" s="1" customFormat="1" ht="16.5" customHeight="1">
      <c r="B175" s="132"/>
      <c r="C175" s="142" t="s">
        <v>292</v>
      </c>
      <c r="D175" s="142" t="s">
        <v>177</v>
      </c>
      <c r="E175" s="143" t="s">
        <v>293</v>
      </c>
      <c r="F175" s="193" t="s">
        <v>294</v>
      </c>
      <c r="G175" s="193"/>
      <c r="H175" s="193"/>
      <c r="I175" s="193"/>
      <c r="J175" s="144" t="s">
        <v>223</v>
      </c>
      <c r="K175" s="145">
        <v>100</v>
      </c>
      <c r="L175" s="216"/>
      <c r="M175" s="216"/>
      <c r="N175" s="192">
        <f t="shared" si="20"/>
        <v>0</v>
      </c>
      <c r="O175" s="187"/>
      <c r="P175" s="187"/>
      <c r="Q175" s="187"/>
      <c r="R175" s="137"/>
      <c r="T175" s="138" t="s">
        <v>5</v>
      </c>
      <c r="U175" s="40" t="s">
        <v>37</v>
      </c>
      <c r="V175" s="139">
        <v>0</v>
      </c>
      <c r="W175" s="139">
        <f t="shared" si="21"/>
        <v>0</v>
      </c>
      <c r="X175" s="139">
        <v>0</v>
      </c>
      <c r="Y175" s="139">
        <f t="shared" si="22"/>
        <v>0</v>
      </c>
      <c r="Z175" s="139">
        <v>0</v>
      </c>
      <c r="AA175" s="140">
        <f t="shared" si="23"/>
        <v>0</v>
      </c>
      <c r="AR175" s="18" t="s">
        <v>180</v>
      </c>
      <c r="AT175" s="18" t="s">
        <v>177</v>
      </c>
      <c r="AU175" s="18" t="s">
        <v>88</v>
      </c>
      <c r="AY175" s="18" t="s">
        <v>129</v>
      </c>
      <c r="BE175" s="141">
        <f t="shared" si="24"/>
        <v>0</v>
      </c>
      <c r="BF175" s="141">
        <f t="shared" si="25"/>
        <v>0</v>
      </c>
      <c r="BG175" s="141">
        <f t="shared" si="26"/>
        <v>0</v>
      </c>
      <c r="BH175" s="141">
        <f t="shared" si="27"/>
        <v>0</v>
      </c>
      <c r="BI175" s="141">
        <f t="shared" si="28"/>
        <v>0</v>
      </c>
      <c r="BJ175" s="18" t="s">
        <v>77</v>
      </c>
      <c r="BK175" s="141">
        <f t="shared" si="29"/>
        <v>0</v>
      </c>
      <c r="BL175" s="18" t="s">
        <v>174</v>
      </c>
      <c r="BM175" s="18" t="s">
        <v>295</v>
      </c>
    </row>
    <row r="176" spans="2:65" s="1" customFormat="1" ht="25.5" customHeight="1">
      <c r="B176" s="132"/>
      <c r="C176" s="133" t="s">
        <v>296</v>
      </c>
      <c r="D176" s="133" t="s">
        <v>130</v>
      </c>
      <c r="E176" s="134" t="s">
        <v>297</v>
      </c>
      <c r="F176" s="186" t="s">
        <v>298</v>
      </c>
      <c r="G176" s="186"/>
      <c r="H176" s="186"/>
      <c r="I176" s="186"/>
      <c r="J176" s="135" t="s">
        <v>211</v>
      </c>
      <c r="K176" s="136">
        <v>2</v>
      </c>
      <c r="L176" s="216"/>
      <c r="M176" s="216"/>
      <c r="N176" s="187">
        <f t="shared" si="20"/>
        <v>0</v>
      </c>
      <c r="O176" s="187"/>
      <c r="P176" s="187"/>
      <c r="Q176" s="187"/>
      <c r="R176" s="137"/>
      <c r="T176" s="138" t="s">
        <v>5</v>
      </c>
      <c r="U176" s="40" t="s">
        <v>37</v>
      </c>
      <c r="V176" s="139">
        <v>0</v>
      </c>
      <c r="W176" s="139">
        <f t="shared" si="21"/>
        <v>0</v>
      </c>
      <c r="X176" s="139">
        <v>0</v>
      </c>
      <c r="Y176" s="139">
        <f t="shared" si="22"/>
        <v>0</v>
      </c>
      <c r="Z176" s="139">
        <v>0</v>
      </c>
      <c r="AA176" s="140">
        <f t="shared" si="23"/>
        <v>0</v>
      </c>
      <c r="AR176" s="18" t="s">
        <v>174</v>
      </c>
      <c r="AT176" s="18" t="s">
        <v>130</v>
      </c>
      <c r="AU176" s="18" t="s">
        <v>88</v>
      </c>
      <c r="AY176" s="18" t="s">
        <v>129</v>
      </c>
      <c r="BE176" s="141">
        <f t="shared" si="24"/>
        <v>0</v>
      </c>
      <c r="BF176" s="141">
        <f t="shared" si="25"/>
        <v>0</v>
      </c>
      <c r="BG176" s="141">
        <f t="shared" si="26"/>
        <v>0</v>
      </c>
      <c r="BH176" s="141">
        <f t="shared" si="27"/>
        <v>0</v>
      </c>
      <c r="BI176" s="141">
        <f t="shared" si="28"/>
        <v>0</v>
      </c>
      <c r="BJ176" s="18" t="s">
        <v>77</v>
      </c>
      <c r="BK176" s="141">
        <f t="shared" si="29"/>
        <v>0</v>
      </c>
      <c r="BL176" s="18" t="s">
        <v>174</v>
      </c>
      <c r="BM176" s="18" t="s">
        <v>299</v>
      </c>
    </row>
    <row r="177" spans="2:65" s="1" customFormat="1" ht="16.5" customHeight="1">
      <c r="B177" s="132"/>
      <c r="C177" s="142" t="s">
        <v>300</v>
      </c>
      <c r="D177" s="142" t="s">
        <v>177</v>
      </c>
      <c r="E177" s="143" t="s">
        <v>301</v>
      </c>
      <c r="F177" s="193" t="s">
        <v>302</v>
      </c>
      <c r="G177" s="193"/>
      <c r="H177" s="193"/>
      <c r="I177" s="193"/>
      <c r="J177" s="144" t="s">
        <v>270</v>
      </c>
      <c r="K177" s="145">
        <v>21</v>
      </c>
      <c r="L177" s="216"/>
      <c r="M177" s="216"/>
      <c r="N177" s="192">
        <f t="shared" si="20"/>
        <v>0</v>
      </c>
      <c r="O177" s="187"/>
      <c r="P177" s="187"/>
      <c r="Q177" s="187"/>
      <c r="R177" s="137"/>
      <c r="T177" s="138" t="s">
        <v>5</v>
      </c>
      <c r="U177" s="40" t="s">
        <v>37</v>
      </c>
      <c r="V177" s="139">
        <v>0</v>
      </c>
      <c r="W177" s="139">
        <f t="shared" si="21"/>
        <v>0</v>
      </c>
      <c r="X177" s="139">
        <v>0</v>
      </c>
      <c r="Y177" s="139">
        <f t="shared" si="22"/>
        <v>0</v>
      </c>
      <c r="Z177" s="139">
        <v>0</v>
      </c>
      <c r="AA177" s="140">
        <f t="shared" si="23"/>
        <v>0</v>
      </c>
      <c r="AR177" s="18" t="s">
        <v>180</v>
      </c>
      <c r="AT177" s="18" t="s">
        <v>177</v>
      </c>
      <c r="AU177" s="18" t="s">
        <v>88</v>
      </c>
      <c r="AY177" s="18" t="s">
        <v>129</v>
      </c>
      <c r="BE177" s="141">
        <f t="shared" si="24"/>
        <v>0</v>
      </c>
      <c r="BF177" s="141">
        <f t="shared" si="25"/>
        <v>0</v>
      </c>
      <c r="BG177" s="141">
        <f t="shared" si="26"/>
        <v>0</v>
      </c>
      <c r="BH177" s="141">
        <f t="shared" si="27"/>
        <v>0</v>
      </c>
      <c r="BI177" s="141">
        <f t="shared" si="28"/>
        <v>0</v>
      </c>
      <c r="BJ177" s="18" t="s">
        <v>77</v>
      </c>
      <c r="BK177" s="141">
        <f t="shared" si="29"/>
        <v>0</v>
      </c>
      <c r="BL177" s="18" t="s">
        <v>174</v>
      </c>
      <c r="BM177" s="18" t="s">
        <v>303</v>
      </c>
    </row>
    <row r="178" spans="2:65" s="1" customFormat="1" ht="16.5" customHeight="1">
      <c r="B178" s="132"/>
      <c r="C178" s="142" t="s">
        <v>304</v>
      </c>
      <c r="D178" s="142" t="s">
        <v>177</v>
      </c>
      <c r="E178" s="143" t="s">
        <v>305</v>
      </c>
      <c r="F178" s="193" t="s">
        <v>306</v>
      </c>
      <c r="G178" s="193"/>
      <c r="H178" s="193"/>
      <c r="I178" s="193"/>
      <c r="J178" s="144" t="s">
        <v>270</v>
      </c>
      <c r="K178" s="145">
        <v>1</v>
      </c>
      <c r="L178" s="216"/>
      <c r="M178" s="216"/>
      <c r="N178" s="192">
        <f t="shared" si="20"/>
        <v>0</v>
      </c>
      <c r="O178" s="187"/>
      <c r="P178" s="187"/>
      <c r="Q178" s="187"/>
      <c r="R178" s="137"/>
      <c r="T178" s="138" t="s">
        <v>5</v>
      </c>
      <c r="U178" s="40" t="s">
        <v>37</v>
      </c>
      <c r="V178" s="139">
        <v>0</v>
      </c>
      <c r="W178" s="139">
        <f t="shared" si="21"/>
        <v>0</v>
      </c>
      <c r="X178" s="139">
        <v>0</v>
      </c>
      <c r="Y178" s="139">
        <f t="shared" si="22"/>
        <v>0</v>
      </c>
      <c r="Z178" s="139">
        <v>0</v>
      </c>
      <c r="AA178" s="140">
        <f t="shared" si="23"/>
        <v>0</v>
      </c>
      <c r="AR178" s="18" t="s">
        <v>180</v>
      </c>
      <c r="AT178" s="18" t="s">
        <v>177</v>
      </c>
      <c r="AU178" s="18" t="s">
        <v>88</v>
      </c>
      <c r="AY178" s="18" t="s">
        <v>129</v>
      </c>
      <c r="BE178" s="141">
        <f t="shared" si="24"/>
        <v>0</v>
      </c>
      <c r="BF178" s="141">
        <f t="shared" si="25"/>
        <v>0</v>
      </c>
      <c r="BG178" s="141">
        <f t="shared" si="26"/>
        <v>0</v>
      </c>
      <c r="BH178" s="141">
        <f t="shared" si="27"/>
        <v>0</v>
      </c>
      <c r="BI178" s="141">
        <f t="shared" si="28"/>
        <v>0</v>
      </c>
      <c r="BJ178" s="18" t="s">
        <v>77</v>
      </c>
      <c r="BK178" s="141">
        <f t="shared" si="29"/>
        <v>0</v>
      </c>
      <c r="BL178" s="18" t="s">
        <v>174</v>
      </c>
      <c r="BM178" s="18" t="s">
        <v>307</v>
      </c>
    </row>
    <row r="179" spans="2:65" s="1" customFormat="1" ht="16.5" customHeight="1">
      <c r="B179" s="132"/>
      <c r="C179" s="142" t="s">
        <v>308</v>
      </c>
      <c r="D179" s="142" t="s">
        <v>177</v>
      </c>
      <c r="E179" s="143" t="s">
        <v>309</v>
      </c>
      <c r="F179" s="193" t="s">
        <v>310</v>
      </c>
      <c r="G179" s="193"/>
      <c r="H179" s="193"/>
      <c r="I179" s="193"/>
      <c r="J179" s="144" t="s">
        <v>270</v>
      </c>
      <c r="K179" s="145">
        <v>1</v>
      </c>
      <c r="L179" s="216"/>
      <c r="M179" s="216"/>
      <c r="N179" s="192">
        <f t="shared" si="20"/>
        <v>0</v>
      </c>
      <c r="O179" s="187"/>
      <c r="P179" s="187"/>
      <c r="Q179" s="187"/>
      <c r="R179" s="137"/>
      <c r="T179" s="138" t="s">
        <v>5</v>
      </c>
      <c r="U179" s="40" t="s">
        <v>37</v>
      </c>
      <c r="V179" s="139">
        <v>0</v>
      </c>
      <c r="W179" s="139">
        <f t="shared" si="21"/>
        <v>0</v>
      </c>
      <c r="X179" s="139">
        <v>0</v>
      </c>
      <c r="Y179" s="139">
        <f t="shared" si="22"/>
        <v>0</v>
      </c>
      <c r="Z179" s="139">
        <v>0</v>
      </c>
      <c r="AA179" s="140">
        <f t="shared" si="23"/>
        <v>0</v>
      </c>
      <c r="AR179" s="18" t="s">
        <v>180</v>
      </c>
      <c r="AT179" s="18" t="s">
        <v>177</v>
      </c>
      <c r="AU179" s="18" t="s">
        <v>88</v>
      </c>
      <c r="AY179" s="18" t="s">
        <v>129</v>
      </c>
      <c r="BE179" s="141">
        <f t="shared" si="24"/>
        <v>0</v>
      </c>
      <c r="BF179" s="141">
        <f t="shared" si="25"/>
        <v>0</v>
      </c>
      <c r="BG179" s="141">
        <f t="shared" si="26"/>
        <v>0</v>
      </c>
      <c r="BH179" s="141">
        <f t="shared" si="27"/>
        <v>0</v>
      </c>
      <c r="BI179" s="141">
        <f t="shared" si="28"/>
        <v>0</v>
      </c>
      <c r="BJ179" s="18" t="s">
        <v>77</v>
      </c>
      <c r="BK179" s="141">
        <f t="shared" si="29"/>
        <v>0</v>
      </c>
      <c r="BL179" s="18" t="s">
        <v>174</v>
      </c>
      <c r="BM179" s="18" t="s">
        <v>311</v>
      </c>
    </row>
    <row r="180" spans="2:65" s="1" customFormat="1" ht="16.5" customHeight="1">
      <c r="B180" s="132"/>
      <c r="C180" s="142" t="s">
        <v>312</v>
      </c>
      <c r="D180" s="142" t="s">
        <v>177</v>
      </c>
      <c r="E180" s="143" t="s">
        <v>313</v>
      </c>
      <c r="F180" s="193" t="s">
        <v>314</v>
      </c>
      <c r="G180" s="193"/>
      <c r="H180" s="193"/>
      <c r="I180" s="193"/>
      <c r="J180" s="144" t="s">
        <v>270</v>
      </c>
      <c r="K180" s="145">
        <v>1</v>
      </c>
      <c r="L180" s="216"/>
      <c r="M180" s="216"/>
      <c r="N180" s="192">
        <f t="shared" si="20"/>
        <v>0</v>
      </c>
      <c r="O180" s="187"/>
      <c r="P180" s="187"/>
      <c r="Q180" s="187"/>
      <c r="R180" s="137"/>
      <c r="T180" s="138" t="s">
        <v>5</v>
      </c>
      <c r="U180" s="40" t="s">
        <v>37</v>
      </c>
      <c r="V180" s="139">
        <v>0</v>
      </c>
      <c r="W180" s="139">
        <f t="shared" si="21"/>
        <v>0</v>
      </c>
      <c r="X180" s="139">
        <v>0</v>
      </c>
      <c r="Y180" s="139">
        <f t="shared" si="22"/>
        <v>0</v>
      </c>
      <c r="Z180" s="139">
        <v>0</v>
      </c>
      <c r="AA180" s="140">
        <f t="shared" si="23"/>
        <v>0</v>
      </c>
      <c r="AR180" s="18" t="s">
        <v>180</v>
      </c>
      <c r="AT180" s="18" t="s">
        <v>177</v>
      </c>
      <c r="AU180" s="18" t="s">
        <v>88</v>
      </c>
      <c r="AY180" s="18" t="s">
        <v>129</v>
      </c>
      <c r="BE180" s="141">
        <f t="shared" si="24"/>
        <v>0</v>
      </c>
      <c r="BF180" s="141">
        <f t="shared" si="25"/>
        <v>0</v>
      </c>
      <c r="BG180" s="141">
        <f t="shared" si="26"/>
        <v>0</v>
      </c>
      <c r="BH180" s="141">
        <f t="shared" si="27"/>
        <v>0</v>
      </c>
      <c r="BI180" s="141">
        <f t="shared" si="28"/>
        <v>0</v>
      </c>
      <c r="BJ180" s="18" t="s">
        <v>77</v>
      </c>
      <c r="BK180" s="141">
        <f t="shared" si="29"/>
        <v>0</v>
      </c>
      <c r="BL180" s="18" t="s">
        <v>174</v>
      </c>
      <c r="BM180" s="18" t="s">
        <v>315</v>
      </c>
    </row>
    <row r="181" spans="2:65" s="1" customFormat="1" ht="25.5" customHeight="1">
      <c r="B181" s="132"/>
      <c r="C181" s="142" t="s">
        <v>316</v>
      </c>
      <c r="D181" s="142" t="s">
        <v>177</v>
      </c>
      <c r="E181" s="143" t="s">
        <v>317</v>
      </c>
      <c r="F181" s="193" t="s">
        <v>318</v>
      </c>
      <c r="G181" s="193"/>
      <c r="H181" s="193"/>
      <c r="I181" s="193"/>
      <c r="J181" s="144" t="s">
        <v>270</v>
      </c>
      <c r="K181" s="145">
        <v>1</v>
      </c>
      <c r="L181" s="216"/>
      <c r="M181" s="216"/>
      <c r="N181" s="192">
        <f t="shared" si="20"/>
        <v>0</v>
      </c>
      <c r="O181" s="187"/>
      <c r="P181" s="187"/>
      <c r="Q181" s="187"/>
      <c r="R181" s="137"/>
      <c r="T181" s="138" t="s">
        <v>5</v>
      </c>
      <c r="U181" s="40" t="s">
        <v>37</v>
      </c>
      <c r="V181" s="139">
        <v>0</v>
      </c>
      <c r="W181" s="139">
        <f t="shared" si="21"/>
        <v>0</v>
      </c>
      <c r="X181" s="139">
        <v>0</v>
      </c>
      <c r="Y181" s="139">
        <f t="shared" si="22"/>
        <v>0</v>
      </c>
      <c r="Z181" s="139">
        <v>0</v>
      </c>
      <c r="AA181" s="140">
        <f t="shared" si="23"/>
        <v>0</v>
      </c>
      <c r="AR181" s="18" t="s">
        <v>180</v>
      </c>
      <c r="AT181" s="18" t="s">
        <v>177</v>
      </c>
      <c r="AU181" s="18" t="s">
        <v>88</v>
      </c>
      <c r="AY181" s="18" t="s">
        <v>129</v>
      </c>
      <c r="BE181" s="141">
        <f t="shared" si="24"/>
        <v>0</v>
      </c>
      <c r="BF181" s="141">
        <f t="shared" si="25"/>
        <v>0</v>
      </c>
      <c r="BG181" s="141">
        <f t="shared" si="26"/>
        <v>0</v>
      </c>
      <c r="BH181" s="141">
        <f t="shared" si="27"/>
        <v>0</v>
      </c>
      <c r="BI181" s="141">
        <f t="shared" si="28"/>
        <v>0</v>
      </c>
      <c r="BJ181" s="18" t="s">
        <v>77</v>
      </c>
      <c r="BK181" s="141">
        <f t="shared" si="29"/>
        <v>0</v>
      </c>
      <c r="BL181" s="18" t="s">
        <v>174</v>
      </c>
      <c r="BM181" s="18" t="s">
        <v>319</v>
      </c>
    </row>
    <row r="182" spans="2:65" s="1" customFormat="1" ht="16.5" customHeight="1">
      <c r="B182" s="132"/>
      <c r="C182" s="142" t="s">
        <v>320</v>
      </c>
      <c r="D182" s="142" t="s">
        <v>177</v>
      </c>
      <c r="E182" s="143" t="s">
        <v>321</v>
      </c>
      <c r="F182" s="193" t="s">
        <v>322</v>
      </c>
      <c r="G182" s="193"/>
      <c r="H182" s="193"/>
      <c r="I182" s="193"/>
      <c r="J182" s="144" t="s">
        <v>223</v>
      </c>
      <c r="K182" s="145">
        <v>38</v>
      </c>
      <c r="L182" s="216"/>
      <c r="M182" s="216"/>
      <c r="N182" s="192">
        <f t="shared" si="20"/>
        <v>0</v>
      </c>
      <c r="O182" s="187"/>
      <c r="P182" s="187"/>
      <c r="Q182" s="187"/>
      <c r="R182" s="137"/>
      <c r="T182" s="138" t="s">
        <v>5</v>
      </c>
      <c r="U182" s="40" t="s">
        <v>37</v>
      </c>
      <c r="V182" s="139">
        <v>0</v>
      </c>
      <c r="W182" s="139">
        <f t="shared" si="21"/>
        <v>0</v>
      </c>
      <c r="X182" s="139">
        <v>0</v>
      </c>
      <c r="Y182" s="139">
        <f t="shared" si="22"/>
        <v>0</v>
      </c>
      <c r="Z182" s="139">
        <v>0</v>
      </c>
      <c r="AA182" s="140">
        <f t="shared" si="23"/>
        <v>0</v>
      </c>
      <c r="AR182" s="18" t="s">
        <v>180</v>
      </c>
      <c r="AT182" s="18" t="s">
        <v>177</v>
      </c>
      <c r="AU182" s="18" t="s">
        <v>88</v>
      </c>
      <c r="AY182" s="18" t="s">
        <v>129</v>
      </c>
      <c r="BE182" s="141">
        <f t="shared" si="24"/>
        <v>0</v>
      </c>
      <c r="BF182" s="141">
        <f t="shared" si="25"/>
        <v>0</v>
      </c>
      <c r="BG182" s="141">
        <f t="shared" si="26"/>
        <v>0</v>
      </c>
      <c r="BH182" s="141">
        <f t="shared" si="27"/>
        <v>0</v>
      </c>
      <c r="BI182" s="141">
        <f t="shared" si="28"/>
        <v>0</v>
      </c>
      <c r="BJ182" s="18" t="s">
        <v>77</v>
      </c>
      <c r="BK182" s="141">
        <f t="shared" si="29"/>
        <v>0</v>
      </c>
      <c r="BL182" s="18" t="s">
        <v>174</v>
      </c>
      <c r="BM182" s="18" t="s">
        <v>323</v>
      </c>
    </row>
    <row r="183" spans="2:65" s="9" customFormat="1" ht="29.85" customHeight="1">
      <c r="B183" s="121"/>
      <c r="C183" s="122"/>
      <c r="D183" s="131" t="s">
        <v>107</v>
      </c>
      <c r="E183" s="131"/>
      <c r="F183" s="131"/>
      <c r="G183" s="131"/>
      <c r="H183" s="131"/>
      <c r="I183" s="131"/>
      <c r="J183" s="131"/>
      <c r="K183" s="131"/>
      <c r="L183" s="131"/>
      <c r="M183" s="131"/>
      <c r="N183" s="190">
        <f>BK183</f>
        <v>0</v>
      </c>
      <c r="O183" s="191"/>
      <c r="P183" s="191"/>
      <c r="Q183" s="191"/>
      <c r="R183" s="124"/>
      <c r="T183" s="125"/>
      <c r="U183" s="122"/>
      <c r="V183" s="122"/>
      <c r="W183" s="126">
        <f>SUM(W184:W185)</f>
        <v>3.3449999999999998</v>
      </c>
      <c r="X183" s="122"/>
      <c r="Y183" s="126">
        <f>SUM(Y184:Y185)</f>
        <v>0</v>
      </c>
      <c r="Z183" s="122"/>
      <c r="AA183" s="127">
        <f>SUM(AA184:AA185)</f>
        <v>3.9399999999999998E-2</v>
      </c>
      <c r="AR183" s="128" t="s">
        <v>88</v>
      </c>
      <c r="AT183" s="129" t="s">
        <v>71</v>
      </c>
      <c r="AU183" s="129" t="s">
        <v>77</v>
      </c>
      <c r="AY183" s="128" t="s">
        <v>129</v>
      </c>
      <c r="BK183" s="130">
        <f>SUM(BK184:BK185)</f>
        <v>0</v>
      </c>
    </row>
    <row r="184" spans="2:65" s="1" customFormat="1" ht="16.5" customHeight="1">
      <c r="B184" s="132"/>
      <c r="C184" s="133" t="s">
        <v>324</v>
      </c>
      <c r="D184" s="133" t="s">
        <v>130</v>
      </c>
      <c r="E184" s="134" t="s">
        <v>325</v>
      </c>
      <c r="F184" s="186" t="s">
        <v>326</v>
      </c>
      <c r="G184" s="186"/>
      <c r="H184" s="186"/>
      <c r="I184" s="186"/>
      <c r="J184" s="135" t="s">
        <v>223</v>
      </c>
      <c r="K184" s="136">
        <v>10</v>
      </c>
      <c r="L184" s="216"/>
      <c r="M184" s="216"/>
      <c r="N184" s="187">
        <f>ROUND(L184*K184,2)</f>
        <v>0</v>
      </c>
      <c r="O184" s="187"/>
      <c r="P184" s="187"/>
      <c r="Q184" s="187"/>
      <c r="R184" s="137"/>
      <c r="T184" s="138" t="s">
        <v>5</v>
      </c>
      <c r="U184" s="40" t="s">
        <v>37</v>
      </c>
      <c r="V184" s="139">
        <v>0.313</v>
      </c>
      <c r="W184" s="139">
        <f>V184*K184</f>
        <v>3.13</v>
      </c>
      <c r="X184" s="139">
        <v>0</v>
      </c>
      <c r="Y184" s="139">
        <f>X184*K184</f>
        <v>0</v>
      </c>
      <c r="Z184" s="139">
        <v>3.9399999999999999E-3</v>
      </c>
      <c r="AA184" s="140">
        <f>Z184*K184</f>
        <v>3.9399999999999998E-2</v>
      </c>
      <c r="AR184" s="18" t="s">
        <v>174</v>
      </c>
      <c r="AT184" s="18" t="s">
        <v>130</v>
      </c>
      <c r="AU184" s="18" t="s">
        <v>88</v>
      </c>
      <c r="AY184" s="18" t="s">
        <v>129</v>
      </c>
      <c r="BE184" s="141">
        <f>IF(U184="základní",N184,0)</f>
        <v>0</v>
      </c>
      <c r="BF184" s="141">
        <f>IF(U184="snížená",N184,0)</f>
        <v>0</v>
      </c>
      <c r="BG184" s="141">
        <f>IF(U184="zákl. přenesená",N184,0)</f>
        <v>0</v>
      </c>
      <c r="BH184" s="141">
        <f>IF(U184="sníž. přenesená",N184,0)</f>
        <v>0</v>
      </c>
      <c r="BI184" s="141">
        <f>IF(U184="nulová",N184,0)</f>
        <v>0</v>
      </c>
      <c r="BJ184" s="18" t="s">
        <v>77</v>
      </c>
      <c r="BK184" s="141">
        <f>ROUND(L184*K184,2)</f>
        <v>0</v>
      </c>
      <c r="BL184" s="18" t="s">
        <v>174</v>
      </c>
      <c r="BM184" s="18" t="s">
        <v>327</v>
      </c>
    </row>
    <row r="185" spans="2:65" s="1" customFormat="1" ht="38.25" customHeight="1">
      <c r="B185" s="132"/>
      <c r="C185" s="133" t="s">
        <v>328</v>
      </c>
      <c r="D185" s="133" t="s">
        <v>130</v>
      </c>
      <c r="E185" s="134" t="s">
        <v>329</v>
      </c>
      <c r="F185" s="186" t="s">
        <v>330</v>
      </c>
      <c r="G185" s="186"/>
      <c r="H185" s="186"/>
      <c r="I185" s="186"/>
      <c r="J185" s="135" t="s">
        <v>223</v>
      </c>
      <c r="K185" s="136">
        <v>1</v>
      </c>
      <c r="L185" s="216"/>
      <c r="M185" s="216"/>
      <c r="N185" s="187">
        <f>ROUND(L185*K185,2)</f>
        <v>0</v>
      </c>
      <c r="O185" s="187"/>
      <c r="P185" s="187"/>
      <c r="Q185" s="187"/>
      <c r="R185" s="137"/>
      <c r="T185" s="138" t="s">
        <v>5</v>
      </c>
      <c r="U185" s="40" t="s">
        <v>37</v>
      </c>
      <c r="V185" s="139">
        <v>0.215</v>
      </c>
      <c r="W185" s="139">
        <f>V185*K185</f>
        <v>0.215</v>
      </c>
      <c r="X185" s="139">
        <v>0</v>
      </c>
      <c r="Y185" s="139">
        <f>X185*K185</f>
        <v>0</v>
      </c>
      <c r="Z185" s="139">
        <v>0</v>
      </c>
      <c r="AA185" s="140">
        <f>Z185*K185</f>
        <v>0</v>
      </c>
      <c r="AR185" s="18" t="s">
        <v>174</v>
      </c>
      <c r="AT185" s="18" t="s">
        <v>130</v>
      </c>
      <c r="AU185" s="18" t="s">
        <v>88</v>
      </c>
      <c r="AY185" s="18" t="s">
        <v>129</v>
      </c>
      <c r="BE185" s="141">
        <f>IF(U185="základní",N185,0)</f>
        <v>0</v>
      </c>
      <c r="BF185" s="141">
        <f>IF(U185="snížená",N185,0)</f>
        <v>0</v>
      </c>
      <c r="BG185" s="141">
        <f>IF(U185="zákl. přenesená",N185,0)</f>
        <v>0</v>
      </c>
      <c r="BH185" s="141">
        <f>IF(U185="sníž. přenesená",N185,0)</f>
        <v>0</v>
      </c>
      <c r="BI185" s="141">
        <f>IF(U185="nulová",N185,0)</f>
        <v>0</v>
      </c>
      <c r="BJ185" s="18" t="s">
        <v>77</v>
      </c>
      <c r="BK185" s="141">
        <f>ROUND(L185*K185,2)</f>
        <v>0</v>
      </c>
      <c r="BL185" s="18" t="s">
        <v>174</v>
      </c>
      <c r="BM185" s="18" t="s">
        <v>331</v>
      </c>
    </row>
    <row r="186" spans="2:65" s="9" customFormat="1" ht="29.85" customHeight="1">
      <c r="B186" s="121"/>
      <c r="C186" s="122"/>
      <c r="D186" s="131" t="s">
        <v>108</v>
      </c>
      <c r="E186" s="131"/>
      <c r="F186" s="131"/>
      <c r="G186" s="131"/>
      <c r="H186" s="131"/>
      <c r="I186" s="131"/>
      <c r="J186" s="131"/>
      <c r="K186" s="131"/>
      <c r="L186" s="131"/>
      <c r="M186" s="131"/>
      <c r="N186" s="190">
        <f>BK186</f>
        <v>0</v>
      </c>
      <c r="O186" s="191"/>
      <c r="P186" s="191"/>
      <c r="Q186" s="191"/>
      <c r="R186" s="124"/>
      <c r="T186" s="125"/>
      <c r="U186" s="122"/>
      <c r="V186" s="122"/>
      <c r="W186" s="126">
        <f>SUM(W187:W191)</f>
        <v>42.645244999999996</v>
      </c>
      <c r="X186" s="122"/>
      <c r="Y186" s="126">
        <f>SUM(Y187:Y191)</f>
        <v>0.43850100000000003</v>
      </c>
      <c r="Z186" s="122"/>
      <c r="AA186" s="127">
        <f>SUM(AA187:AA191)</f>
        <v>0.77059999999999995</v>
      </c>
      <c r="AR186" s="128" t="s">
        <v>88</v>
      </c>
      <c r="AT186" s="129" t="s">
        <v>71</v>
      </c>
      <c r="AU186" s="129" t="s">
        <v>77</v>
      </c>
      <c r="AY186" s="128" t="s">
        <v>129</v>
      </c>
      <c r="BK186" s="130">
        <f>SUM(BK187:BK191)</f>
        <v>0</v>
      </c>
    </row>
    <row r="187" spans="2:65" s="1" customFormat="1" ht="25.5" customHeight="1">
      <c r="B187" s="132"/>
      <c r="C187" s="133" t="s">
        <v>332</v>
      </c>
      <c r="D187" s="133" t="s">
        <v>130</v>
      </c>
      <c r="E187" s="134" t="s">
        <v>333</v>
      </c>
      <c r="F187" s="186" t="s">
        <v>334</v>
      </c>
      <c r="G187" s="186"/>
      <c r="H187" s="186"/>
      <c r="I187" s="186"/>
      <c r="J187" s="135" t="s">
        <v>133</v>
      </c>
      <c r="K187" s="136">
        <v>7.8</v>
      </c>
      <c r="L187" s="216"/>
      <c r="M187" s="216"/>
      <c r="N187" s="187">
        <f>ROUND(L187*K187,2)</f>
        <v>0</v>
      </c>
      <c r="O187" s="187"/>
      <c r="P187" s="187"/>
      <c r="Q187" s="187"/>
      <c r="R187" s="137"/>
      <c r="T187" s="138" t="s">
        <v>5</v>
      </c>
      <c r="U187" s="40" t="s">
        <v>37</v>
      </c>
      <c r="V187" s="139">
        <v>0.43</v>
      </c>
      <c r="W187" s="139">
        <f>V187*K187</f>
        <v>3.3540000000000001</v>
      </c>
      <c r="X187" s="139">
        <v>0</v>
      </c>
      <c r="Y187" s="139">
        <f>X187*K187</f>
        <v>0</v>
      </c>
      <c r="Z187" s="139">
        <v>1.7000000000000001E-2</v>
      </c>
      <c r="AA187" s="140">
        <f>Z187*K187</f>
        <v>0.1326</v>
      </c>
      <c r="AR187" s="18" t="s">
        <v>174</v>
      </c>
      <c r="AT187" s="18" t="s">
        <v>130</v>
      </c>
      <c r="AU187" s="18" t="s">
        <v>88</v>
      </c>
      <c r="AY187" s="18" t="s">
        <v>129</v>
      </c>
      <c r="BE187" s="141">
        <f>IF(U187="základní",N187,0)</f>
        <v>0</v>
      </c>
      <c r="BF187" s="141">
        <f>IF(U187="snížená",N187,0)</f>
        <v>0</v>
      </c>
      <c r="BG187" s="141">
        <f>IF(U187="zákl. přenesená",N187,0)</f>
        <v>0</v>
      </c>
      <c r="BH187" s="141">
        <f>IF(U187="sníž. přenesená",N187,0)</f>
        <v>0</v>
      </c>
      <c r="BI187" s="141">
        <f>IF(U187="nulová",N187,0)</f>
        <v>0</v>
      </c>
      <c r="BJ187" s="18" t="s">
        <v>77</v>
      </c>
      <c r="BK187" s="141">
        <f>ROUND(L187*K187,2)</f>
        <v>0</v>
      </c>
      <c r="BL187" s="18" t="s">
        <v>174</v>
      </c>
      <c r="BM187" s="18" t="s">
        <v>335</v>
      </c>
    </row>
    <row r="188" spans="2:65" s="1" customFormat="1" ht="25.5" customHeight="1">
      <c r="B188" s="132"/>
      <c r="C188" s="133" t="s">
        <v>336</v>
      </c>
      <c r="D188" s="133" t="s">
        <v>130</v>
      </c>
      <c r="E188" s="134" t="s">
        <v>337</v>
      </c>
      <c r="F188" s="186" t="s">
        <v>338</v>
      </c>
      <c r="G188" s="186"/>
      <c r="H188" s="186"/>
      <c r="I188" s="186"/>
      <c r="J188" s="135" t="s">
        <v>133</v>
      </c>
      <c r="K188" s="136">
        <v>29</v>
      </c>
      <c r="L188" s="216"/>
      <c r="M188" s="216"/>
      <c r="N188" s="187">
        <f>ROUND(L188*K188,2)</f>
        <v>0</v>
      </c>
      <c r="O188" s="187"/>
      <c r="P188" s="187"/>
      <c r="Q188" s="187"/>
      <c r="R188" s="137"/>
      <c r="T188" s="138" t="s">
        <v>5</v>
      </c>
      <c r="U188" s="40" t="s">
        <v>37</v>
      </c>
      <c r="V188" s="139">
        <v>0.114</v>
      </c>
      <c r="W188" s="139">
        <f>V188*K188</f>
        <v>3.306</v>
      </c>
      <c r="X188" s="139">
        <v>0</v>
      </c>
      <c r="Y188" s="139">
        <f>X188*K188</f>
        <v>0</v>
      </c>
      <c r="Z188" s="139">
        <v>2.1999999999999999E-2</v>
      </c>
      <c r="AA188" s="140">
        <f>Z188*K188</f>
        <v>0.63800000000000001</v>
      </c>
      <c r="AR188" s="18" t="s">
        <v>174</v>
      </c>
      <c r="AT188" s="18" t="s">
        <v>130</v>
      </c>
      <c r="AU188" s="18" t="s">
        <v>88</v>
      </c>
      <c r="AY188" s="18" t="s">
        <v>129</v>
      </c>
      <c r="BE188" s="141">
        <f>IF(U188="základní",N188,0)</f>
        <v>0</v>
      </c>
      <c r="BF188" s="141">
        <f>IF(U188="snížená",N188,0)</f>
        <v>0</v>
      </c>
      <c r="BG188" s="141">
        <f>IF(U188="zákl. přenesená",N188,0)</f>
        <v>0</v>
      </c>
      <c r="BH188" s="141">
        <f>IF(U188="sníž. přenesená",N188,0)</f>
        <v>0</v>
      </c>
      <c r="BI188" s="141">
        <f>IF(U188="nulová",N188,0)</f>
        <v>0</v>
      </c>
      <c r="BJ188" s="18" t="s">
        <v>77</v>
      </c>
      <c r="BK188" s="141">
        <f>ROUND(L188*K188,2)</f>
        <v>0</v>
      </c>
      <c r="BL188" s="18" t="s">
        <v>174</v>
      </c>
      <c r="BM188" s="18" t="s">
        <v>339</v>
      </c>
    </row>
    <row r="189" spans="2:65" s="1" customFormat="1" ht="25.5" customHeight="1">
      <c r="B189" s="132"/>
      <c r="C189" s="133" t="s">
        <v>340</v>
      </c>
      <c r="D189" s="133" t="s">
        <v>130</v>
      </c>
      <c r="E189" s="134" t="s">
        <v>341</v>
      </c>
      <c r="F189" s="186" t="s">
        <v>342</v>
      </c>
      <c r="G189" s="186"/>
      <c r="H189" s="186"/>
      <c r="I189" s="186"/>
      <c r="J189" s="135" t="s">
        <v>133</v>
      </c>
      <c r="K189" s="136">
        <v>47.1</v>
      </c>
      <c r="L189" s="216"/>
      <c r="M189" s="216"/>
      <c r="N189" s="187">
        <f>ROUND(L189*K189,2)</f>
        <v>0</v>
      </c>
      <c r="O189" s="187"/>
      <c r="P189" s="187"/>
      <c r="Q189" s="187"/>
      <c r="R189" s="137"/>
      <c r="T189" s="138" t="s">
        <v>5</v>
      </c>
      <c r="U189" s="40" t="s">
        <v>37</v>
      </c>
      <c r="V189" s="139">
        <v>0.74299999999999999</v>
      </c>
      <c r="W189" s="139">
        <f>V189*K189</f>
        <v>34.9953</v>
      </c>
      <c r="X189" s="139">
        <v>0</v>
      </c>
      <c r="Y189" s="139">
        <f>X189*K189</f>
        <v>0</v>
      </c>
      <c r="Z189" s="139">
        <v>0</v>
      </c>
      <c r="AA189" s="140">
        <f>Z189*K189</f>
        <v>0</v>
      </c>
      <c r="AR189" s="18" t="s">
        <v>174</v>
      </c>
      <c r="AT189" s="18" t="s">
        <v>130</v>
      </c>
      <c r="AU189" s="18" t="s">
        <v>88</v>
      </c>
      <c r="AY189" s="18" t="s">
        <v>129</v>
      </c>
      <c r="BE189" s="141">
        <f>IF(U189="základní",N189,0)</f>
        <v>0</v>
      </c>
      <c r="BF189" s="141">
        <f>IF(U189="snížená",N189,0)</f>
        <v>0</v>
      </c>
      <c r="BG189" s="141">
        <f>IF(U189="zákl. přenesená",N189,0)</f>
        <v>0</v>
      </c>
      <c r="BH189" s="141">
        <f>IF(U189="sníž. přenesená",N189,0)</f>
        <v>0</v>
      </c>
      <c r="BI189" s="141">
        <f>IF(U189="nulová",N189,0)</f>
        <v>0</v>
      </c>
      <c r="BJ189" s="18" t="s">
        <v>77</v>
      </c>
      <c r="BK189" s="141">
        <f>ROUND(L189*K189,2)</f>
        <v>0</v>
      </c>
      <c r="BL189" s="18" t="s">
        <v>174</v>
      </c>
      <c r="BM189" s="18" t="s">
        <v>343</v>
      </c>
    </row>
    <row r="190" spans="2:65" s="1" customFormat="1" ht="16.5" customHeight="1">
      <c r="B190" s="132"/>
      <c r="C190" s="142" t="s">
        <v>344</v>
      </c>
      <c r="D190" s="142" t="s">
        <v>177</v>
      </c>
      <c r="E190" s="143" t="s">
        <v>345</v>
      </c>
      <c r="F190" s="193" t="s">
        <v>346</v>
      </c>
      <c r="G190" s="193"/>
      <c r="H190" s="193"/>
      <c r="I190" s="193"/>
      <c r="J190" s="144" t="s">
        <v>133</v>
      </c>
      <c r="K190" s="145">
        <v>47.1</v>
      </c>
      <c r="L190" s="216"/>
      <c r="M190" s="216"/>
      <c r="N190" s="192">
        <f>ROUND(L190*K190,2)</f>
        <v>0</v>
      </c>
      <c r="O190" s="187"/>
      <c r="P190" s="187"/>
      <c r="Q190" s="187"/>
      <c r="R190" s="137"/>
      <c r="T190" s="138" t="s">
        <v>5</v>
      </c>
      <c r="U190" s="40" t="s">
        <v>37</v>
      </c>
      <c r="V190" s="139">
        <v>0</v>
      </c>
      <c r="W190" s="139">
        <f>V190*K190</f>
        <v>0</v>
      </c>
      <c r="X190" s="139">
        <v>9.3100000000000006E-3</v>
      </c>
      <c r="Y190" s="139">
        <f>X190*K190</f>
        <v>0.43850100000000003</v>
      </c>
      <c r="Z190" s="139">
        <v>0</v>
      </c>
      <c r="AA190" s="140">
        <f>Z190*K190</f>
        <v>0</v>
      </c>
      <c r="AR190" s="18" t="s">
        <v>180</v>
      </c>
      <c r="AT190" s="18" t="s">
        <v>177</v>
      </c>
      <c r="AU190" s="18" t="s">
        <v>88</v>
      </c>
      <c r="AY190" s="18" t="s">
        <v>129</v>
      </c>
      <c r="BE190" s="141">
        <f>IF(U190="základní",N190,0)</f>
        <v>0</v>
      </c>
      <c r="BF190" s="141">
        <f>IF(U190="snížená",N190,0)</f>
        <v>0</v>
      </c>
      <c r="BG190" s="141">
        <f>IF(U190="zákl. přenesená",N190,0)</f>
        <v>0</v>
      </c>
      <c r="BH190" s="141">
        <f>IF(U190="sníž. přenesená",N190,0)</f>
        <v>0</v>
      </c>
      <c r="BI190" s="141">
        <f>IF(U190="nulová",N190,0)</f>
        <v>0</v>
      </c>
      <c r="BJ190" s="18" t="s">
        <v>77</v>
      </c>
      <c r="BK190" s="141">
        <f>ROUND(L190*K190,2)</f>
        <v>0</v>
      </c>
      <c r="BL190" s="18" t="s">
        <v>174</v>
      </c>
      <c r="BM190" s="18" t="s">
        <v>347</v>
      </c>
    </row>
    <row r="191" spans="2:65" s="1" customFormat="1" ht="25.5" customHeight="1">
      <c r="B191" s="132"/>
      <c r="C191" s="133" t="s">
        <v>348</v>
      </c>
      <c r="D191" s="133" t="s">
        <v>130</v>
      </c>
      <c r="E191" s="134" t="s">
        <v>349</v>
      </c>
      <c r="F191" s="186" t="s">
        <v>350</v>
      </c>
      <c r="G191" s="186"/>
      <c r="H191" s="186"/>
      <c r="I191" s="186"/>
      <c r="J191" s="135" t="s">
        <v>154</v>
      </c>
      <c r="K191" s="136">
        <v>0.439</v>
      </c>
      <c r="L191" s="216"/>
      <c r="M191" s="216"/>
      <c r="N191" s="187">
        <f>ROUND(L191*K191,2)</f>
        <v>0</v>
      </c>
      <c r="O191" s="187"/>
      <c r="P191" s="187"/>
      <c r="Q191" s="187"/>
      <c r="R191" s="137"/>
      <c r="T191" s="138" t="s">
        <v>5</v>
      </c>
      <c r="U191" s="40" t="s">
        <v>37</v>
      </c>
      <c r="V191" s="139">
        <v>2.2549999999999999</v>
      </c>
      <c r="W191" s="139">
        <f>V191*K191</f>
        <v>0.98994499999999996</v>
      </c>
      <c r="X191" s="139">
        <v>0</v>
      </c>
      <c r="Y191" s="139">
        <f>X191*K191</f>
        <v>0</v>
      </c>
      <c r="Z191" s="139">
        <v>0</v>
      </c>
      <c r="AA191" s="140">
        <f>Z191*K191</f>
        <v>0</v>
      </c>
      <c r="AR191" s="18" t="s">
        <v>174</v>
      </c>
      <c r="AT191" s="18" t="s">
        <v>130</v>
      </c>
      <c r="AU191" s="18" t="s">
        <v>88</v>
      </c>
      <c r="AY191" s="18" t="s">
        <v>129</v>
      </c>
      <c r="BE191" s="141">
        <f>IF(U191="základní",N191,0)</f>
        <v>0</v>
      </c>
      <c r="BF191" s="141">
        <f>IF(U191="snížená",N191,0)</f>
        <v>0</v>
      </c>
      <c r="BG191" s="141">
        <f>IF(U191="zákl. přenesená",N191,0)</f>
        <v>0</v>
      </c>
      <c r="BH191" s="141">
        <f>IF(U191="sníž. přenesená",N191,0)</f>
        <v>0</v>
      </c>
      <c r="BI191" s="141">
        <f>IF(U191="nulová",N191,0)</f>
        <v>0</v>
      </c>
      <c r="BJ191" s="18" t="s">
        <v>77</v>
      </c>
      <c r="BK191" s="141">
        <f>ROUND(L191*K191,2)</f>
        <v>0</v>
      </c>
      <c r="BL191" s="18" t="s">
        <v>174</v>
      </c>
      <c r="BM191" s="18" t="s">
        <v>351</v>
      </c>
    </row>
    <row r="192" spans="2:65" s="9" customFormat="1" ht="29.85" customHeight="1">
      <c r="B192" s="121"/>
      <c r="C192" s="122"/>
      <c r="D192" s="131" t="s">
        <v>109</v>
      </c>
      <c r="E192" s="131"/>
      <c r="F192" s="131"/>
      <c r="G192" s="131"/>
      <c r="H192" s="131"/>
      <c r="I192" s="131"/>
      <c r="J192" s="131"/>
      <c r="K192" s="131"/>
      <c r="L192" s="131"/>
      <c r="M192" s="131"/>
      <c r="N192" s="190">
        <f>BK192</f>
        <v>0</v>
      </c>
      <c r="O192" s="191"/>
      <c r="P192" s="191"/>
      <c r="Q192" s="191"/>
      <c r="R192" s="124"/>
      <c r="T192" s="125"/>
      <c r="U192" s="122"/>
      <c r="V192" s="122"/>
      <c r="W192" s="126">
        <f>SUM(W193:W200)</f>
        <v>14.642647</v>
      </c>
      <c r="X192" s="122"/>
      <c r="Y192" s="126">
        <f>SUM(Y193:Y200)</f>
        <v>0.16084999999999999</v>
      </c>
      <c r="Z192" s="122"/>
      <c r="AA192" s="127">
        <f>SUM(AA193:AA200)</f>
        <v>0</v>
      </c>
      <c r="AR192" s="128" t="s">
        <v>88</v>
      </c>
      <c r="AT192" s="129" t="s">
        <v>71</v>
      </c>
      <c r="AU192" s="129" t="s">
        <v>77</v>
      </c>
      <c r="AY192" s="128" t="s">
        <v>129</v>
      </c>
      <c r="BK192" s="130">
        <f>SUM(BK193:BK200)</f>
        <v>0</v>
      </c>
    </row>
    <row r="193" spans="2:65" s="1" customFormat="1" ht="25.5" customHeight="1">
      <c r="B193" s="132"/>
      <c r="C193" s="133" t="s">
        <v>352</v>
      </c>
      <c r="D193" s="133" t="s">
        <v>130</v>
      </c>
      <c r="E193" s="134" t="s">
        <v>353</v>
      </c>
      <c r="F193" s="186" t="s">
        <v>354</v>
      </c>
      <c r="G193" s="186"/>
      <c r="H193" s="186"/>
      <c r="I193" s="186"/>
      <c r="J193" s="135" t="s">
        <v>211</v>
      </c>
      <c r="K193" s="136">
        <v>1</v>
      </c>
      <c r="L193" s="216"/>
      <c r="M193" s="216"/>
      <c r="N193" s="187">
        <f t="shared" ref="N193:N200" si="30">ROUND(L193*K193,2)</f>
        <v>0</v>
      </c>
      <c r="O193" s="187"/>
      <c r="P193" s="187"/>
      <c r="Q193" s="187"/>
      <c r="R193" s="137"/>
      <c r="T193" s="138" t="s">
        <v>5</v>
      </c>
      <c r="U193" s="40" t="s">
        <v>37</v>
      </c>
      <c r="V193" s="139">
        <v>3.1</v>
      </c>
      <c r="W193" s="139">
        <f t="shared" ref="W193:W200" si="31">V193*K193</f>
        <v>3.1</v>
      </c>
      <c r="X193" s="139">
        <v>0</v>
      </c>
      <c r="Y193" s="139">
        <f t="shared" ref="Y193:Y200" si="32">X193*K193</f>
        <v>0</v>
      </c>
      <c r="Z193" s="139">
        <v>0</v>
      </c>
      <c r="AA193" s="140">
        <f t="shared" ref="AA193:AA200" si="33">Z193*K193</f>
        <v>0</v>
      </c>
      <c r="AR193" s="18" t="s">
        <v>174</v>
      </c>
      <c r="AT193" s="18" t="s">
        <v>130</v>
      </c>
      <c r="AU193" s="18" t="s">
        <v>88</v>
      </c>
      <c r="AY193" s="18" t="s">
        <v>129</v>
      </c>
      <c r="BE193" s="141">
        <f t="shared" ref="BE193:BE200" si="34">IF(U193="základní",N193,0)</f>
        <v>0</v>
      </c>
      <c r="BF193" s="141">
        <f t="shared" ref="BF193:BF200" si="35">IF(U193="snížená",N193,0)</f>
        <v>0</v>
      </c>
      <c r="BG193" s="141">
        <f t="shared" ref="BG193:BG200" si="36">IF(U193="zákl. přenesená",N193,0)</f>
        <v>0</v>
      </c>
      <c r="BH193" s="141">
        <f t="shared" ref="BH193:BH200" si="37">IF(U193="sníž. přenesená",N193,0)</f>
        <v>0</v>
      </c>
      <c r="BI193" s="141">
        <f t="shared" ref="BI193:BI200" si="38">IF(U193="nulová",N193,0)</f>
        <v>0</v>
      </c>
      <c r="BJ193" s="18" t="s">
        <v>77</v>
      </c>
      <c r="BK193" s="141">
        <f t="shared" ref="BK193:BK200" si="39">ROUND(L193*K193,2)</f>
        <v>0</v>
      </c>
      <c r="BL193" s="18" t="s">
        <v>174</v>
      </c>
      <c r="BM193" s="18" t="s">
        <v>355</v>
      </c>
    </row>
    <row r="194" spans="2:65" s="1" customFormat="1" ht="25.5" customHeight="1">
      <c r="B194" s="132"/>
      <c r="C194" s="142" t="s">
        <v>356</v>
      </c>
      <c r="D194" s="142" t="s">
        <v>177</v>
      </c>
      <c r="E194" s="143" t="s">
        <v>357</v>
      </c>
      <c r="F194" s="193" t="s">
        <v>358</v>
      </c>
      <c r="G194" s="193"/>
      <c r="H194" s="193"/>
      <c r="I194" s="193"/>
      <c r="J194" s="144" t="s">
        <v>211</v>
      </c>
      <c r="K194" s="145">
        <v>1</v>
      </c>
      <c r="L194" s="216"/>
      <c r="M194" s="216"/>
      <c r="N194" s="192">
        <f t="shared" si="30"/>
        <v>0</v>
      </c>
      <c r="O194" s="187"/>
      <c r="P194" s="187"/>
      <c r="Q194" s="187"/>
      <c r="R194" s="137"/>
      <c r="T194" s="138" t="s">
        <v>5</v>
      </c>
      <c r="U194" s="40" t="s">
        <v>37</v>
      </c>
      <c r="V194" s="139">
        <v>0</v>
      </c>
      <c r="W194" s="139">
        <f t="shared" si="31"/>
        <v>0</v>
      </c>
      <c r="X194" s="139">
        <v>0.08</v>
      </c>
      <c r="Y194" s="139">
        <f t="shared" si="32"/>
        <v>0.08</v>
      </c>
      <c r="Z194" s="139">
        <v>0</v>
      </c>
      <c r="AA194" s="140">
        <f t="shared" si="33"/>
        <v>0</v>
      </c>
      <c r="AR194" s="18" t="s">
        <v>180</v>
      </c>
      <c r="AT194" s="18" t="s">
        <v>177</v>
      </c>
      <c r="AU194" s="18" t="s">
        <v>88</v>
      </c>
      <c r="AY194" s="18" t="s">
        <v>129</v>
      </c>
      <c r="BE194" s="141">
        <f t="shared" si="34"/>
        <v>0</v>
      </c>
      <c r="BF194" s="141">
        <f t="shared" si="35"/>
        <v>0</v>
      </c>
      <c r="BG194" s="141">
        <f t="shared" si="36"/>
        <v>0</v>
      </c>
      <c r="BH194" s="141">
        <f t="shared" si="37"/>
        <v>0</v>
      </c>
      <c r="BI194" s="141">
        <f t="shared" si="38"/>
        <v>0</v>
      </c>
      <c r="BJ194" s="18" t="s">
        <v>77</v>
      </c>
      <c r="BK194" s="141">
        <f t="shared" si="39"/>
        <v>0</v>
      </c>
      <c r="BL194" s="18" t="s">
        <v>174</v>
      </c>
      <c r="BM194" s="18" t="s">
        <v>359</v>
      </c>
    </row>
    <row r="195" spans="2:65" s="1" customFormat="1" ht="25.5" customHeight="1">
      <c r="B195" s="132"/>
      <c r="C195" s="133" t="s">
        <v>360</v>
      </c>
      <c r="D195" s="133" t="s">
        <v>130</v>
      </c>
      <c r="E195" s="134" t="s">
        <v>361</v>
      </c>
      <c r="F195" s="186" t="s">
        <v>362</v>
      </c>
      <c r="G195" s="186"/>
      <c r="H195" s="186"/>
      <c r="I195" s="186"/>
      <c r="J195" s="135" t="s">
        <v>211</v>
      </c>
      <c r="K195" s="136">
        <v>1</v>
      </c>
      <c r="L195" s="216"/>
      <c r="M195" s="216"/>
      <c r="N195" s="187">
        <f t="shared" si="30"/>
        <v>0</v>
      </c>
      <c r="O195" s="187"/>
      <c r="P195" s="187"/>
      <c r="Q195" s="187"/>
      <c r="R195" s="137"/>
      <c r="T195" s="138" t="s">
        <v>5</v>
      </c>
      <c r="U195" s="40" t="s">
        <v>37</v>
      </c>
      <c r="V195" s="139">
        <v>7.68</v>
      </c>
      <c r="W195" s="139">
        <f t="shared" si="31"/>
        <v>7.68</v>
      </c>
      <c r="X195" s="139">
        <v>8.4999999999999995E-4</v>
      </c>
      <c r="Y195" s="139">
        <f t="shared" si="32"/>
        <v>8.4999999999999995E-4</v>
      </c>
      <c r="Z195" s="139">
        <v>0</v>
      </c>
      <c r="AA195" s="140">
        <f t="shared" si="33"/>
        <v>0</v>
      </c>
      <c r="AR195" s="18" t="s">
        <v>174</v>
      </c>
      <c r="AT195" s="18" t="s">
        <v>130</v>
      </c>
      <c r="AU195" s="18" t="s">
        <v>88</v>
      </c>
      <c r="AY195" s="18" t="s">
        <v>129</v>
      </c>
      <c r="BE195" s="141">
        <f t="shared" si="34"/>
        <v>0</v>
      </c>
      <c r="BF195" s="141">
        <f t="shared" si="35"/>
        <v>0</v>
      </c>
      <c r="BG195" s="141">
        <f t="shared" si="36"/>
        <v>0</v>
      </c>
      <c r="BH195" s="141">
        <f t="shared" si="37"/>
        <v>0</v>
      </c>
      <c r="BI195" s="141">
        <f t="shared" si="38"/>
        <v>0</v>
      </c>
      <c r="BJ195" s="18" t="s">
        <v>77</v>
      </c>
      <c r="BK195" s="141">
        <f t="shared" si="39"/>
        <v>0</v>
      </c>
      <c r="BL195" s="18" t="s">
        <v>174</v>
      </c>
      <c r="BM195" s="18" t="s">
        <v>363</v>
      </c>
    </row>
    <row r="196" spans="2:65" s="1" customFormat="1" ht="25.5" customHeight="1">
      <c r="B196" s="132"/>
      <c r="C196" s="142" t="s">
        <v>364</v>
      </c>
      <c r="D196" s="142" t="s">
        <v>177</v>
      </c>
      <c r="E196" s="143" t="s">
        <v>365</v>
      </c>
      <c r="F196" s="193" t="s">
        <v>366</v>
      </c>
      <c r="G196" s="193"/>
      <c r="H196" s="193"/>
      <c r="I196" s="193"/>
      <c r="J196" s="144" t="s">
        <v>211</v>
      </c>
      <c r="K196" s="145">
        <v>1</v>
      </c>
      <c r="L196" s="216"/>
      <c r="M196" s="216"/>
      <c r="N196" s="192">
        <f t="shared" si="30"/>
        <v>0</v>
      </c>
      <c r="O196" s="187"/>
      <c r="P196" s="187"/>
      <c r="Q196" s="187"/>
      <c r="R196" s="137"/>
      <c r="T196" s="138" t="s">
        <v>5</v>
      </c>
      <c r="U196" s="40" t="s">
        <v>37</v>
      </c>
      <c r="V196" s="139">
        <v>0</v>
      </c>
      <c r="W196" s="139">
        <f t="shared" si="31"/>
        <v>0</v>
      </c>
      <c r="X196" s="139">
        <v>0.08</v>
      </c>
      <c r="Y196" s="139">
        <f t="shared" si="32"/>
        <v>0.08</v>
      </c>
      <c r="Z196" s="139">
        <v>0</v>
      </c>
      <c r="AA196" s="140">
        <f t="shared" si="33"/>
        <v>0</v>
      </c>
      <c r="AR196" s="18" t="s">
        <v>180</v>
      </c>
      <c r="AT196" s="18" t="s">
        <v>177</v>
      </c>
      <c r="AU196" s="18" t="s">
        <v>88</v>
      </c>
      <c r="AY196" s="18" t="s">
        <v>129</v>
      </c>
      <c r="BE196" s="141">
        <f t="shared" si="34"/>
        <v>0</v>
      </c>
      <c r="BF196" s="141">
        <f t="shared" si="35"/>
        <v>0</v>
      </c>
      <c r="BG196" s="141">
        <f t="shared" si="36"/>
        <v>0</v>
      </c>
      <c r="BH196" s="141">
        <f t="shared" si="37"/>
        <v>0</v>
      </c>
      <c r="BI196" s="141">
        <f t="shared" si="38"/>
        <v>0</v>
      </c>
      <c r="BJ196" s="18" t="s">
        <v>77</v>
      </c>
      <c r="BK196" s="141">
        <f t="shared" si="39"/>
        <v>0</v>
      </c>
      <c r="BL196" s="18" t="s">
        <v>174</v>
      </c>
      <c r="BM196" s="18" t="s">
        <v>367</v>
      </c>
    </row>
    <row r="197" spans="2:65" s="1" customFormat="1" ht="25.5" customHeight="1">
      <c r="B197" s="132"/>
      <c r="C197" s="133" t="s">
        <v>368</v>
      </c>
      <c r="D197" s="133" t="s">
        <v>130</v>
      </c>
      <c r="E197" s="134" t="s">
        <v>369</v>
      </c>
      <c r="F197" s="186" t="s">
        <v>370</v>
      </c>
      <c r="G197" s="186"/>
      <c r="H197" s="186"/>
      <c r="I197" s="186"/>
      <c r="J197" s="135" t="s">
        <v>211</v>
      </c>
      <c r="K197" s="136">
        <v>1</v>
      </c>
      <c r="L197" s="216"/>
      <c r="M197" s="216"/>
      <c r="N197" s="187">
        <f t="shared" si="30"/>
        <v>0</v>
      </c>
      <c r="O197" s="187"/>
      <c r="P197" s="187"/>
      <c r="Q197" s="187"/>
      <c r="R197" s="137"/>
      <c r="T197" s="138" t="s">
        <v>5</v>
      </c>
      <c r="U197" s="40" t="s">
        <v>37</v>
      </c>
      <c r="V197" s="139">
        <v>0</v>
      </c>
      <c r="W197" s="139">
        <f t="shared" si="31"/>
        <v>0</v>
      </c>
      <c r="X197" s="139">
        <v>0</v>
      </c>
      <c r="Y197" s="139">
        <f t="shared" si="32"/>
        <v>0</v>
      </c>
      <c r="Z197" s="139">
        <v>0</v>
      </c>
      <c r="AA197" s="140">
        <f t="shared" si="33"/>
        <v>0</v>
      </c>
      <c r="AR197" s="18" t="s">
        <v>174</v>
      </c>
      <c r="AT197" s="18" t="s">
        <v>130</v>
      </c>
      <c r="AU197" s="18" t="s">
        <v>88</v>
      </c>
      <c r="AY197" s="18" t="s">
        <v>129</v>
      </c>
      <c r="BE197" s="141">
        <f t="shared" si="34"/>
        <v>0</v>
      </c>
      <c r="BF197" s="141">
        <f t="shared" si="35"/>
        <v>0</v>
      </c>
      <c r="BG197" s="141">
        <f t="shared" si="36"/>
        <v>0</v>
      </c>
      <c r="BH197" s="141">
        <f t="shared" si="37"/>
        <v>0</v>
      </c>
      <c r="BI197" s="141">
        <f t="shared" si="38"/>
        <v>0</v>
      </c>
      <c r="BJ197" s="18" t="s">
        <v>77</v>
      </c>
      <c r="BK197" s="141">
        <f t="shared" si="39"/>
        <v>0</v>
      </c>
      <c r="BL197" s="18" t="s">
        <v>174</v>
      </c>
      <c r="BM197" s="18" t="s">
        <v>371</v>
      </c>
    </row>
    <row r="198" spans="2:65" s="1" customFormat="1" ht="25.5" customHeight="1">
      <c r="B198" s="132"/>
      <c r="C198" s="133" t="s">
        <v>372</v>
      </c>
      <c r="D198" s="133" t="s">
        <v>130</v>
      </c>
      <c r="E198" s="134" t="s">
        <v>373</v>
      </c>
      <c r="F198" s="186" t="s">
        <v>374</v>
      </c>
      <c r="G198" s="186"/>
      <c r="H198" s="186"/>
      <c r="I198" s="186"/>
      <c r="J198" s="135" t="s">
        <v>211</v>
      </c>
      <c r="K198" s="136">
        <v>1</v>
      </c>
      <c r="L198" s="216"/>
      <c r="M198" s="216"/>
      <c r="N198" s="187">
        <f t="shared" si="30"/>
        <v>0</v>
      </c>
      <c r="O198" s="187"/>
      <c r="P198" s="187"/>
      <c r="Q198" s="187"/>
      <c r="R198" s="137"/>
      <c r="T198" s="138" t="s">
        <v>5</v>
      </c>
      <c r="U198" s="40" t="s">
        <v>37</v>
      </c>
      <c r="V198" s="139">
        <v>0</v>
      </c>
      <c r="W198" s="139">
        <f t="shared" si="31"/>
        <v>0</v>
      </c>
      <c r="X198" s="139">
        <v>0</v>
      </c>
      <c r="Y198" s="139">
        <f t="shared" si="32"/>
        <v>0</v>
      </c>
      <c r="Z198" s="139">
        <v>0</v>
      </c>
      <c r="AA198" s="140">
        <f t="shared" si="33"/>
        <v>0</v>
      </c>
      <c r="AR198" s="18" t="s">
        <v>174</v>
      </c>
      <c r="AT198" s="18" t="s">
        <v>130</v>
      </c>
      <c r="AU198" s="18" t="s">
        <v>88</v>
      </c>
      <c r="AY198" s="18" t="s">
        <v>129</v>
      </c>
      <c r="BE198" s="141">
        <f t="shared" si="34"/>
        <v>0</v>
      </c>
      <c r="BF198" s="141">
        <f t="shared" si="35"/>
        <v>0</v>
      </c>
      <c r="BG198" s="141">
        <f t="shared" si="36"/>
        <v>0</v>
      </c>
      <c r="BH198" s="141">
        <f t="shared" si="37"/>
        <v>0</v>
      </c>
      <c r="BI198" s="141">
        <f t="shared" si="38"/>
        <v>0</v>
      </c>
      <c r="BJ198" s="18" t="s">
        <v>77</v>
      </c>
      <c r="BK198" s="141">
        <f t="shared" si="39"/>
        <v>0</v>
      </c>
      <c r="BL198" s="18" t="s">
        <v>174</v>
      </c>
      <c r="BM198" s="18" t="s">
        <v>375</v>
      </c>
    </row>
    <row r="199" spans="2:65" s="1" customFormat="1" ht="25.5" customHeight="1">
      <c r="B199" s="132"/>
      <c r="C199" s="133" t="s">
        <v>376</v>
      </c>
      <c r="D199" s="133" t="s">
        <v>130</v>
      </c>
      <c r="E199" s="134" t="s">
        <v>377</v>
      </c>
      <c r="F199" s="186" t="s">
        <v>378</v>
      </c>
      <c r="G199" s="186"/>
      <c r="H199" s="186"/>
      <c r="I199" s="186"/>
      <c r="J199" s="135" t="s">
        <v>211</v>
      </c>
      <c r="K199" s="136">
        <v>1</v>
      </c>
      <c r="L199" s="216"/>
      <c r="M199" s="216"/>
      <c r="N199" s="187">
        <f t="shared" si="30"/>
        <v>0</v>
      </c>
      <c r="O199" s="187"/>
      <c r="P199" s="187"/>
      <c r="Q199" s="187"/>
      <c r="R199" s="137"/>
      <c r="T199" s="138" t="s">
        <v>5</v>
      </c>
      <c r="U199" s="40" t="s">
        <v>37</v>
      </c>
      <c r="V199" s="139">
        <v>0</v>
      </c>
      <c r="W199" s="139">
        <f t="shared" si="31"/>
        <v>0</v>
      </c>
      <c r="X199" s="139">
        <v>0</v>
      </c>
      <c r="Y199" s="139">
        <f t="shared" si="32"/>
        <v>0</v>
      </c>
      <c r="Z199" s="139">
        <v>0</v>
      </c>
      <c r="AA199" s="140">
        <f t="shared" si="33"/>
        <v>0</v>
      </c>
      <c r="AR199" s="18" t="s">
        <v>174</v>
      </c>
      <c r="AT199" s="18" t="s">
        <v>130</v>
      </c>
      <c r="AU199" s="18" t="s">
        <v>88</v>
      </c>
      <c r="AY199" s="18" t="s">
        <v>129</v>
      </c>
      <c r="BE199" s="141">
        <f t="shared" si="34"/>
        <v>0</v>
      </c>
      <c r="BF199" s="141">
        <f t="shared" si="35"/>
        <v>0</v>
      </c>
      <c r="BG199" s="141">
        <f t="shared" si="36"/>
        <v>0</v>
      </c>
      <c r="BH199" s="141">
        <f t="shared" si="37"/>
        <v>0</v>
      </c>
      <c r="BI199" s="141">
        <f t="shared" si="38"/>
        <v>0</v>
      </c>
      <c r="BJ199" s="18" t="s">
        <v>77</v>
      </c>
      <c r="BK199" s="141">
        <f t="shared" si="39"/>
        <v>0</v>
      </c>
      <c r="BL199" s="18" t="s">
        <v>174</v>
      </c>
      <c r="BM199" s="18" t="s">
        <v>379</v>
      </c>
    </row>
    <row r="200" spans="2:65" s="1" customFormat="1" ht="25.5" customHeight="1">
      <c r="B200" s="132"/>
      <c r="C200" s="133" t="s">
        <v>380</v>
      </c>
      <c r="D200" s="133" t="s">
        <v>130</v>
      </c>
      <c r="E200" s="134" t="s">
        <v>381</v>
      </c>
      <c r="F200" s="186" t="s">
        <v>382</v>
      </c>
      <c r="G200" s="186"/>
      <c r="H200" s="186"/>
      <c r="I200" s="186"/>
      <c r="J200" s="135" t="s">
        <v>154</v>
      </c>
      <c r="K200" s="136">
        <v>1.161</v>
      </c>
      <c r="L200" s="216"/>
      <c r="M200" s="216"/>
      <c r="N200" s="187">
        <f t="shared" si="30"/>
        <v>0</v>
      </c>
      <c r="O200" s="187"/>
      <c r="P200" s="187"/>
      <c r="Q200" s="187"/>
      <c r="R200" s="137"/>
      <c r="T200" s="138" t="s">
        <v>5</v>
      </c>
      <c r="U200" s="40" t="s">
        <v>37</v>
      </c>
      <c r="V200" s="139">
        <v>3.327</v>
      </c>
      <c r="W200" s="139">
        <f t="shared" si="31"/>
        <v>3.8626469999999999</v>
      </c>
      <c r="X200" s="139">
        <v>0</v>
      </c>
      <c r="Y200" s="139">
        <f t="shared" si="32"/>
        <v>0</v>
      </c>
      <c r="Z200" s="139">
        <v>0</v>
      </c>
      <c r="AA200" s="140">
        <f t="shared" si="33"/>
        <v>0</v>
      </c>
      <c r="AR200" s="18" t="s">
        <v>174</v>
      </c>
      <c r="AT200" s="18" t="s">
        <v>130</v>
      </c>
      <c r="AU200" s="18" t="s">
        <v>88</v>
      </c>
      <c r="AY200" s="18" t="s">
        <v>129</v>
      </c>
      <c r="BE200" s="141">
        <f t="shared" si="34"/>
        <v>0</v>
      </c>
      <c r="BF200" s="141">
        <f t="shared" si="35"/>
        <v>0</v>
      </c>
      <c r="BG200" s="141">
        <f t="shared" si="36"/>
        <v>0</v>
      </c>
      <c r="BH200" s="141">
        <f t="shared" si="37"/>
        <v>0</v>
      </c>
      <c r="BI200" s="141">
        <f t="shared" si="38"/>
        <v>0</v>
      </c>
      <c r="BJ200" s="18" t="s">
        <v>77</v>
      </c>
      <c r="BK200" s="141">
        <f t="shared" si="39"/>
        <v>0</v>
      </c>
      <c r="BL200" s="18" t="s">
        <v>174</v>
      </c>
      <c r="BM200" s="18" t="s">
        <v>383</v>
      </c>
    </row>
    <row r="201" spans="2:65" s="9" customFormat="1" ht="29.85" customHeight="1">
      <c r="B201" s="121"/>
      <c r="C201" s="122"/>
      <c r="D201" s="131" t="s">
        <v>110</v>
      </c>
      <c r="E201" s="131"/>
      <c r="F201" s="131"/>
      <c r="G201" s="131"/>
      <c r="H201" s="131"/>
      <c r="I201" s="131"/>
      <c r="J201" s="131"/>
      <c r="K201" s="131"/>
      <c r="L201" s="131"/>
      <c r="M201" s="131"/>
      <c r="N201" s="190">
        <f>BK201</f>
        <v>0</v>
      </c>
      <c r="O201" s="191"/>
      <c r="P201" s="191"/>
      <c r="Q201" s="191"/>
      <c r="R201" s="124"/>
      <c r="T201" s="125"/>
      <c r="U201" s="122"/>
      <c r="V201" s="122"/>
      <c r="W201" s="126">
        <f>SUM(W202:W204)</f>
        <v>21.222269999999995</v>
      </c>
      <c r="X201" s="122"/>
      <c r="Y201" s="126">
        <f>SUM(Y202:Y204)</f>
        <v>0.37359150000000002</v>
      </c>
      <c r="Z201" s="122"/>
      <c r="AA201" s="127">
        <f>SUM(AA202:AA204)</f>
        <v>0</v>
      </c>
      <c r="AR201" s="128" t="s">
        <v>88</v>
      </c>
      <c r="AT201" s="129" t="s">
        <v>71</v>
      </c>
      <c r="AU201" s="129" t="s">
        <v>77</v>
      </c>
      <c r="AY201" s="128" t="s">
        <v>129</v>
      </c>
      <c r="BK201" s="130">
        <f>SUM(BK202:BK204)</f>
        <v>0</v>
      </c>
    </row>
    <row r="202" spans="2:65" s="1" customFormat="1" ht="38.25" customHeight="1">
      <c r="B202" s="132"/>
      <c r="C202" s="133" t="s">
        <v>384</v>
      </c>
      <c r="D202" s="133" t="s">
        <v>130</v>
      </c>
      <c r="E202" s="134" t="s">
        <v>385</v>
      </c>
      <c r="F202" s="186" t="s">
        <v>386</v>
      </c>
      <c r="G202" s="186"/>
      <c r="H202" s="186"/>
      <c r="I202" s="186"/>
      <c r="J202" s="135" t="s">
        <v>133</v>
      </c>
      <c r="K202" s="136">
        <v>28.41</v>
      </c>
      <c r="L202" s="216"/>
      <c r="M202" s="216"/>
      <c r="N202" s="187">
        <f>ROUND(L202*K202,2)</f>
        <v>0</v>
      </c>
      <c r="O202" s="187"/>
      <c r="P202" s="187"/>
      <c r="Q202" s="187"/>
      <c r="R202" s="137"/>
      <c r="T202" s="138" t="s">
        <v>5</v>
      </c>
      <c r="U202" s="40" t="s">
        <v>37</v>
      </c>
      <c r="V202" s="139">
        <v>0.20699999999999999</v>
      </c>
      <c r="W202" s="139">
        <f>V202*K202</f>
        <v>5.8808699999999998</v>
      </c>
      <c r="X202" s="139">
        <v>7.5500000000000003E-3</v>
      </c>
      <c r="Y202" s="139">
        <f>X202*K202</f>
        <v>0.21449550000000001</v>
      </c>
      <c r="Z202" s="139">
        <v>0</v>
      </c>
      <c r="AA202" s="140">
        <f>Z202*K202</f>
        <v>0</v>
      </c>
      <c r="AR202" s="18" t="s">
        <v>174</v>
      </c>
      <c r="AT202" s="18" t="s">
        <v>130</v>
      </c>
      <c r="AU202" s="18" t="s">
        <v>88</v>
      </c>
      <c r="AY202" s="18" t="s">
        <v>129</v>
      </c>
      <c r="BE202" s="141">
        <f>IF(U202="základní",N202,0)</f>
        <v>0</v>
      </c>
      <c r="BF202" s="141">
        <f>IF(U202="snížená",N202,0)</f>
        <v>0</v>
      </c>
      <c r="BG202" s="141">
        <f>IF(U202="zákl. přenesená",N202,0)</f>
        <v>0</v>
      </c>
      <c r="BH202" s="141">
        <f>IF(U202="sníž. přenesená",N202,0)</f>
        <v>0</v>
      </c>
      <c r="BI202" s="141">
        <f>IF(U202="nulová",N202,0)</f>
        <v>0</v>
      </c>
      <c r="BJ202" s="18" t="s">
        <v>77</v>
      </c>
      <c r="BK202" s="141">
        <f>ROUND(L202*K202,2)</f>
        <v>0</v>
      </c>
      <c r="BL202" s="18" t="s">
        <v>174</v>
      </c>
      <c r="BM202" s="18" t="s">
        <v>387</v>
      </c>
    </row>
    <row r="203" spans="2:65" s="1" customFormat="1" ht="25.5" customHeight="1">
      <c r="B203" s="132"/>
      <c r="C203" s="133" t="s">
        <v>388</v>
      </c>
      <c r="D203" s="133" t="s">
        <v>130</v>
      </c>
      <c r="E203" s="134" t="s">
        <v>389</v>
      </c>
      <c r="F203" s="186" t="s">
        <v>390</v>
      </c>
      <c r="G203" s="186"/>
      <c r="H203" s="186"/>
      <c r="I203" s="186"/>
      <c r="J203" s="135" t="s">
        <v>133</v>
      </c>
      <c r="K203" s="136">
        <v>28.41</v>
      </c>
      <c r="L203" s="216"/>
      <c r="M203" s="216"/>
      <c r="N203" s="187">
        <f>ROUND(L203*K203,2)</f>
        <v>0</v>
      </c>
      <c r="O203" s="187"/>
      <c r="P203" s="187"/>
      <c r="Q203" s="187"/>
      <c r="R203" s="137"/>
      <c r="T203" s="138" t="s">
        <v>5</v>
      </c>
      <c r="U203" s="40" t="s">
        <v>37</v>
      </c>
      <c r="V203" s="139">
        <v>0.36</v>
      </c>
      <c r="W203" s="139">
        <f>V203*K203</f>
        <v>10.227599999999999</v>
      </c>
      <c r="X203" s="139">
        <v>5.4000000000000003E-3</v>
      </c>
      <c r="Y203" s="139">
        <f>X203*K203</f>
        <v>0.15341400000000002</v>
      </c>
      <c r="Z203" s="139">
        <v>0</v>
      </c>
      <c r="AA203" s="140">
        <f>Z203*K203</f>
        <v>0</v>
      </c>
      <c r="AR203" s="18" t="s">
        <v>174</v>
      </c>
      <c r="AT203" s="18" t="s">
        <v>130</v>
      </c>
      <c r="AU203" s="18" t="s">
        <v>88</v>
      </c>
      <c r="AY203" s="18" t="s">
        <v>129</v>
      </c>
      <c r="BE203" s="141">
        <f>IF(U203="základní",N203,0)</f>
        <v>0</v>
      </c>
      <c r="BF203" s="141">
        <f>IF(U203="snížená",N203,0)</f>
        <v>0</v>
      </c>
      <c r="BG203" s="141">
        <f>IF(U203="zákl. přenesená",N203,0)</f>
        <v>0</v>
      </c>
      <c r="BH203" s="141">
        <f>IF(U203="sníž. přenesená",N203,0)</f>
        <v>0</v>
      </c>
      <c r="BI203" s="141">
        <f>IF(U203="nulová",N203,0)</f>
        <v>0</v>
      </c>
      <c r="BJ203" s="18" t="s">
        <v>77</v>
      </c>
      <c r="BK203" s="141">
        <f>ROUND(L203*K203,2)</f>
        <v>0</v>
      </c>
      <c r="BL203" s="18" t="s">
        <v>174</v>
      </c>
      <c r="BM203" s="18" t="s">
        <v>391</v>
      </c>
    </row>
    <row r="204" spans="2:65" s="1" customFormat="1" ht="25.5" customHeight="1">
      <c r="B204" s="132"/>
      <c r="C204" s="133" t="s">
        <v>392</v>
      </c>
      <c r="D204" s="133" t="s">
        <v>130</v>
      </c>
      <c r="E204" s="134" t="s">
        <v>393</v>
      </c>
      <c r="F204" s="186" t="s">
        <v>394</v>
      </c>
      <c r="G204" s="186"/>
      <c r="H204" s="186"/>
      <c r="I204" s="186"/>
      <c r="J204" s="135" t="s">
        <v>133</v>
      </c>
      <c r="K204" s="136">
        <v>28.41</v>
      </c>
      <c r="L204" s="216"/>
      <c r="M204" s="216"/>
      <c r="N204" s="187">
        <f>ROUND(L204*K204,2)</f>
        <v>0</v>
      </c>
      <c r="O204" s="187"/>
      <c r="P204" s="187"/>
      <c r="Q204" s="187"/>
      <c r="R204" s="137"/>
      <c r="T204" s="138" t="s">
        <v>5</v>
      </c>
      <c r="U204" s="40" t="s">
        <v>37</v>
      </c>
      <c r="V204" s="139">
        <v>0.18</v>
      </c>
      <c r="W204" s="139">
        <f>V204*K204</f>
        <v>5.1137999999999995</v>
      </c>
      <c r="X204" s="139">
        <v>2.0000000000000001E-4</v>
      </c>
      <c r="Y204" s="139">
        <f>X204*K204</f>
        <v>5.6820000000000004E-3</v>
      </c>
      <c r="Z204" s="139">
        <v>0</v>
      </c>
      <c r="AA204" s="140">
        <f>Z204*K204</f>
        <v>0</v>
      </c>
      <c r="AR204" s="18" t="s">
        <v>174</v>
      </c>
      <c r="AT204" s="18" t="s">
        <v>130</v>
      </c>
      <c r="AU204" s="18" t="s">
        <v>88</v>
      </c>
      <c r="AY204" s="18" t="s">
        <v>129</v>
      </c>
      <c r="BE204" s="141">
        <f>IF(U204="základní",N204,0)</f>
        <v>0</v>
      </c>
      <c r="BF204" s="141">
        <f>IF(U204="snížená",N204,0)</f>
        <v>0</v>
      </c>
      <c r="BG204" s="141">
        <f>IF(U204="zákl. přenesená",N204,0)</f>
        <v>0</v>
      </c>
      <c r="BH204" s="141">
        <f>IF(U204="sníž. přenesená",N204,0)</f>
        <v>0</v>
      </c>
      <c r="BI204" s="141">
        <f>IF(U204="nulová",N204,0)</f>
        <v>0</v>
      </c>
      <c r="BJ204" s="18" t="s">
        <v>77</v>
      </c>
      <c r="BK204" s="141">
        <f>ROUND(L204*K204,2)</f>
        <v>0</v>
      </c>
      <c r="BL204" s="18" t="s">
        <v>174</v>
      </c>
      <c r="BM204" s="18" t="s">
        <v>395</v>
      </c>
    </row>
    <row r="205" spans="2:65" s="9" customFormat="1" ht="37.35" customHeight="1">
      <c r="B205" s="121"/>
      <c r="C205" s="122"/>
      <c r="D205" s="123" t="s">
        <v>111</v>
      </c>
      <c r="E205" s="123"/>
      <c r="F205" s="123"/>
      <c r="G205" s="123"/>
      <c r="H205" s="123"/>
      <c r="I205" s="123"/>
      <c r="J205" s="123"/>
      <c r="K205" s="123"/>
      <c r="L205" s="123"/>
      <c r="M205" s="123"/>
      <c r="N205" s="194">
        <f>BK205</f>
        <v>0</v>
      </c>
      <c r="O205" s="195"/>
      <c r="P205" s="195"/>
      <c r="Q205" s="195"/>
      <c r="R205" s="124"/>
      <c r="T205" s="125"/>
      <c r="U205" s="122"/>
      <c r="V205" s="122"/>
      <c r="W205" s="126">
        <f>W206+W209</f>
        <v>0</v>
      </c>
      <c r="X205" s="122"/>
      <c r="Y205" s="126">
        <f>Y206+Y209</f>
        <v>0</v>
      </c>
      <c r="Z205" s="122"/>
      <c r="AA205" s="127">
        <f>AA206+AA209</f>
        <v>0</v>
      </c>
      <c r="AR205" s="128" t="s">
        <v>147</v>
      </c>
      <c r="AT205" s="129" t="s">
        <v>71</v>
      </c>
      <c r="AU205" s="129" t="s">
        <v>72</v>
      </c>
      <c r="AY205" s="128" t="s">
        <v>129</v>
      </c>
      <c r="BK205" s="130">
        <f>BK206+BK209</f>
        <v>0</v>
      </c>
    </row>
    <row r="206" spans="2:65" s="9" customFormat="1" ht="19.899999999999999" customHeight="1">
      <c r="B206" s="121"/>
      <c r="C206" s="122"/>
      <c r="D206" s="131" t="s">
        <v>112</v>
      </c>
      <c r="E206" s="131"/>
      <c r="F206" s="131"/>
      <c r="G206" s="131"/>
      <c r="H206" s="131"/>
      <c r="I206" s="131"/>
      <c r="J206" s="131"/>
      <c r="K206" s="131"/>
      <c r="L206" s="131"/>
      <c r="M206" s="131"/>
      <c r="N206" s="188">
        <f>BK206</f>
        <v>0</v>
      </c>
      <c r="O206" s="189"/>
      <c r="P206" s="189"/>
      <c r="Q206" s="189"/>
      <c r="R206" s="124"/>
      <c r="T206" s="125"/>
      <c r="U206" s="122"/>
      <c r="V206" s="122"/>
      <c r="W206" s="126">
        <f>SUM(W207:W208)</f>
        <v>0</v>
      </c>
      <c r="X206" s="122"/>
      <c r="Y206" s="126">
        <f>SUM(Y207:Y208)</f>
        <v>0</v>
      </c>
      <c r="Z206" s="122"/>
      <c r="AA206" s="127">
        <f>SUM(AA207:AA208)</f>
        <v>0</v>
      </c>
      <c r="AR206" s="128" t="s">
        <v>147</v>
      </c>
      <c r="AT206" s="129" t="s">
        <v>71</v>
      </c>
      <c r="AU206" s="129" t="s">
        <v>77</v>
      </c>
      <c r="AY206" s="128" t="s">
        <v>129</v>
      </c>
      <c r="BK206" s="130">
        <f>SUM(BK207:BK208)</f>
        <v>0</v>
      </c>
    </row>
    <row r="207" spans="2:65" s="1" customFormat="1" ht="25.5" customHeight="1">
      <c r="B207" s="132"/>
      <c r="C207" s="133" t="s">
        <v>396</v>
      </c>
      <c r="D207" s="133" t="s">
        <v>130</v>
      </c>
      <c r="E207" s="134" t="s">
        <v>397</v>
      </c>
      <c r="F207" s="186" t="s">
        <v>398</v>
      </c>
      <c r="G207" s="186"/>
      <c r="H207" s="186"/>
      <c r="I207" s="186"/>
      <c r="J207" s="135" t="s">
        <v>399</v>
      </c>
      <c r="K207" s="136">
        <v>1</v>
      </c>
      <c r="L207" s="216"/>
      <c r="M207" s="216"/>
      <c r="N207" s="187">
        <f>ROUND(L207*K207,2)</f>
        <v>0</v>
      </c>
      <c r="O207" s="187"/>
      <c r="P207" s="187"/>
      <c r="Q207" s="187"/>
      <c r="R207" s="137"/>
      <c r="T207" s="138" t="s">
        <v>5</v>
      </c>
      <c r="U207" s="40" t="s">
        <v>37</v>
      </c>
      <c r="V207" s="139">
        <v>0</v>
      </c>
      <c r="W207" s="139">
        <f>V207*K207</f>
        <v>0</v>
      </c>
      <c r="X207" s="139">
        <v>0</v>
      </c>
      <c r="Y207" s="139">
        <f>X207*K207</f>
        <v>0</v>
      </c>
      <c r="Z207" s="139">
        <v>0</v>
      </c>
      <c r="AA207" s="140">
        <f>Z207*K207</f>
        <v>0</v>
      </c>
      <c r="AR207" s="18" t="s">
        <v>400</v>
      </c>
      <c r="AT207" s="18" t="s">
        <v>130</v>
      </c>
      <c r="AU207" s="18" t="s">
        <v>88</v>
      </c>
      <c r="AY207" s="18" t="s">
        <v>129</v>
      </c>
      <c r="BE207" s="141">
        <f>IF(U207="základní",N207,0)</f>
        <v>0</v>
      </c>
      <c r="BF207" s="141">
        <f>IF(U207="snížená",N207,0)</f>
        <v>0</v>
      </c>
      <c r="BG207" s="141">
        <f>IF(U207="zákl. přenesená",N207,0)</f>
        <v>0</v>
      </c>
      <c r="BH207" s="141">
        <f>IF(U207="sníž. přenesená",N207,0)</f>
        <v>0</v>
      </c>
      <c r="BI207" s="141">
        <f>IF(U207="nulová",N207,0)</f>
        <v>0</v>
      </c>
      <c r="BJ207" s="18" t="s">
        <v>77</v>
      </c>
      <c r="BK207" s="141">
        <f>ROUND(L207*K207,2)</f>
        <v>0</v>
      </c>
      <c r="BL207" s="18" t="s">
        <v>400</v>
      </c>
      <c r="BM207" s="18" t="s">
        <v>401</v>
      </c>
    </row>
    <row r="208" spans="2:65" s="1" customFormat="1" ht="16.5" customHeight="1">
      <c r="B208" s="132"/>
      <c r="C208" s="133" t="s">
        <v>402</v>
      </c>
      <c r="D208" s="133" t="s">
        <v>130</v>
      </c>
      <c r="E208" s="134" t="s">
        <v>403</v>
      </c>
      <c r="F208" s="186" t="s">
        <v>404</v>
      </c>
      <c r="G208" s="186"/>
      <c r="H208" s="186"/>
      <c r="I208" s="186"/>
      <c r="J208" s="135" t="s">
        <v>399</v>
      </c>
      <c r="K208" s="136">
        <v>1</v>
      </c>
      <c r="L208" s="216"/>
      <c r="M208" s="216"/>
      <c r="N208" s="187">
        <f>ROUND(L208*K208,2)</f>
        <v>0</v>
      </c>
      <c r="O208" s="187"/>
      <c r="P208" s="187"/>
      <c r="Q208" s="187"/>
      <c r="R208" s="137"/>
      <c r="T208" s="138" t="s">
        <v>5</v>
      </c>
      <c r="U208" s="40" t="s">
        <v>37</v>
      </c>
      <c r="V208" s="139">
        <v>0</v>
      </c>
      <c r="W208" s="139">
        <f>V208*K208</f>
        <v>0</v>
      </c>
      <c r="X208" s="139">
        <v>0</v>
      </c>
      <c r="Y208" s="139">
        <f>X208*K208</f>
        <v>0</v>
      </c>
      <c r="Z208" s="139">
        <v>0</v>
      </c>
      <c r="AA208" s="140">
        <f>Z208*K208</f>
        <v>0</v>
      </c>
      <c r="AR208" s="18" t="s">
        <v>400</v>
      </c>
      <c r="AT208" s="18" t="s">
        <v>130</v>
      </c>
      <c r="AU208" s="18" t="s">
        <v>88</v>
      </c>
      <c r="AY208" s="18" t="s">
        <v>129</v>
      </c>
      <c r="BE208" s="141">
        <f>IF(U208="základní",N208,0)</f>
        <v>0</v>
      </c>
      <c r="BF208" s="141">
        <f>IF(U208="snížená",N208,0)</f>
        <v>0</v>
      </c>
      <c r="BG208" s="141">
        <f>IF(U208="zákl. přenesená",N208,0)</f>
        <v>0</v>
      </c>
      <c r="BH208" s="141">
        <f>IF(U208="sníž. přenesená",N208,0)</f>
        <v>0</v>
      </c>
      <c r="BI208" s="141">
        <f>IF(U208="nulová",N208,0)</f>
        <v>0</v>
      </c>
      <c r="BJ208" s="18" t="s">
        <v>77</v>
      </c>
      <c r="BK208" s="141">
        <f>ROUND(L208*K208,2)</f>
        <v>0</v>
      </c>
      <c r="BL208" s="18" t="s">
        <v>400</v>
      </c>
      <c r="BM208" s="18" t="s">
        <v>405</v>
      </c>
    </row>
    <row r="209" spans="2:65" s="9" customFormat="1" ht="29.85" customHeight="1">
      <c r="B209" s="121"/>
      <c r="C209" s="122"/>
      <c r="D209" s="131" t="s">
        <v>113</v>
      </c>
      <c r="E209" s="131"/>
      <c r="F209" s="131"/>
      <c r="G209" s="131"/>
      <c r="H209" s="131"/>
      <c r="I209" s="131"/>
      <c r="J209" s="131"/>
      <c r="K209" s="131"/>
      <c r="L209" s="131"/>
      <c r="M209" s="131"/>
      <c r="N209" s="190">
        <f>BK209</f>
        <v>0</v>
      </c>
      <c r="O209" s="191"/>
      <c r="P209" s="191"/>
      <c r="Q209" s="191"/>
      <c r="R209" s="124"/>
      <c r="T209" s="125"/>
      <c r="U209" s="122"/>
      <c r="V209" s="122"/>
      <c r="W209" s="126">
        <f>W210</f>
        <v>0</v>
      </c>
      <c r="X209" s="122"/>
      <c r="Y209" s="126">
        <f>Y210</f>
        <v>0</v>
      </c>
      <c r="Z209" s="122"/>
      <c r="AA209" s="127">
        <f>AA210</f>
        <v>0</v>
      </c>
      <c r="AR209" s="128" t="s">
        <v>147</v>
      </c>
      <c r="AT209" s="129" t="s">
        <v>71</v>
      </c>
      <c r="AU209" s="129" t="s">
        <v>77</v>
      </c>
      <c r="AY209" s="128" t="s">
        <v>129</v>
      </c>
      <c r="BK209" s="130">
        <f>BK210</f>
        <v>0</v>
      </c>
    </row>
    <row r="210" spans="2:65" s="1" customFormat="1" ht="16.5" customHeight="1">
      <c r="B210" s="132"/>
      <c r="C210" s="133" t="s">
        <v>406</v>
      </c>
      <c r="D210" s="133" t="s">
        <v>130</v>
      </c>
      <c r="E210" s="134" t="s">
        <v>407</v>
      </c>
      <c r="F210" s="186" t="s">
        <v>408</v>
      </c>
      <c r="G210" s="186"/>
      <c r="H210" s="186"/>
      <c r="I210" s="186"/>
      <c r="J210" s="135" t="s">
        <v>399</v>
      </c>
      <c r="K210" s="136">
        <v>1</v>
      </c>
      <c r="L210" s="216"/>
      <c r="M210" s="216"/>
      <c r="N210" s="187">
        <f>ROUND(L210*K210,2)</f>
        <v>0</v>
      </c>
      <c r="O210" s="187"/>
      <c r="P210" s="187"/>
      <c r="Q210" s="187"/>
      <c r="R210" s="137"/>
      <c r="T210" s="138" t="s">
        <v>5</v>
      </c>
      <c r="U210" s="146" t="s">
        <v>37</v>
      </c>
      <c r="V210" s="147">
        <v>0</v>
      </c>
      <c r="W210" s="147">
        <f>V210*K210</f>
        <v>0</v>
      </c>
      <c r="X210" s="147">
        <v>0</v>
      </c>
      <c r="Y210" s="147">
        <f>X210*K210</f>
        <v>0</v>
      </c>
      <c r="Z210" s="147">
        <v>0</v>
      </c>
      <c r="AA210" s="148">
        <f>Z210*K210</f>
        <v>0</v>
      </c>
      <c r="AR210" s="18" t="s">
        <v>400</v>
      </c>
      <c r="AT210" s="18" t="s">
        <v>130</v>
      </c>
      <c r="AU210" s="18" t="s">
        <v>88</v>
      </c>
      <c r="AY210" s="18" t="s">
        <v>129</v>
      </c>
      <c r="BE210" s="141">
        <f>IF(U210="základní",N210,0)</f>
        <v>0</v>
      </c>
      <c r="BF210" s="141">
        <f>IF(U210="snížená",N210,0)</f>
        <v>0</v>
      </c>
      <c r="BG210" s="141">
        <f>IF(U210="zákl. přenesená",N210,0)</f>
        <v>0</v>
      </c>
      <c r="BH210" s="141">
        <f>IF(U210="sníž. přenesená",N210,0)</f>
        <v>0</v>
      </c>
      <c r="BI210" s="141">
        <f>IF(U210="nulová",N210,0)</f>
        <v>0</v>
      </c>
      <c r="BJ210" s="18" t="s">
        <v>77</v>
      </c>
      <c r="BK210" s="141">
        <f>ROUND(L210*K210,2)</f>
        <v>0</v>
      </c>
      <c r="BL210" s="18" t="s">
        <v>400</v>
      </c>
      <c r="BM210" s="18" t="s">
        <v>409</v>
      </c>
    </row>
    <row r="211" spans="2:65" s="1" customFormat="1" ht="6.95" customHeight="1"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7"/>
    </row>
  </sheetData>
  <mergeCells count="289">
    <mergeCell ref="S2:AC2"/>
    <mergeCell ref="N140:Q140"/>
    <mergeCell ref="N145:Q145"/>
    <mergeCell ref="N148:Q148"/>
    <mergeCell ref="H1:K1"/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L161:M161"/>
    <mergeCell ref="N136:Q136"/>
    <mergeCell ref="N135:Q135"/>
    <mergeCell ref="M120:Q120"/>
    <mergeCell ref="M121:Q121"/>
    <mergeCell ref="L123:M123"/>
    <mergeCell ref="N123:Q123"/>
    <mergeCell ref="N127:Q127"/>
    <mergeCell ref="N128:Q128"/>
    <mergeCell ref="N129:Q129"/>
    <mergeCell ref="N131:Q131"/>
    <mergeCell ref="N132:Q132"/>
    <mergeCell ref="N133:Q133"/>
    <mergeCell ref="N134:Q134"/>
    <mergeCell ref="N124:Q124"/>
    <mergeCell ref="N125:Q125"/>
    <mergeCell ref="N126:Q126"/>
    <mergeCell ref="N130:Q130"/>
    <mergeCell ref="N139:Q139"/>
    <mergeCell ref="N141:Q141"/>
    <mergeCell ref="N142:Q142"/>
    <mergeCell ref="N143:Q143"/>
    <mergeCell ref="N144:Q144"/>
    <mergeCell ref="N146:Q146"/>
    <mergeCell ref="F157:I157"/>
    <mergeCell ref="F159:I159"/>
    <mergeCell ref="F160:I160"/>
    <mergeCell ref="L144:M144"/>
    <mergeCell ref="L146:M146"/>
    <mergeCell ref="L147:M147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9:M159"/>
    <mergeCell ref="L160:M160"/>
    <mergeCell ref="L143:M143"/>
    <mergeCell ref="N156:Q156"/>
    <mergeCell ref="N155:Q155"/>
    <mergeCell ref="F143:I143"/>
    <mergeCell ref="F144:I144"/>
    <mergeCell ref="F146:I146"/>
    <mergeCell ref="F147:I147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N147:Q147"/>
    <mergeCell ref="N149:Q149"/>
    <mergeCell ref="N150:Q150"/>
    <mergeCell ref="N151:Q151"/>
    <mergeCell ref="N152:Q152"/>
    <mergeCell ref="N153:Q153"/>
    <mergeCell ref="N154:Q154"/>
    <mergeCell ref="F139:I139"/>
    <mergeCell ref="F141:I141"/>
    <mergeCell ref="F142:I142"/>
    <mergeCell ref="L127:M127"/>
    <mergeCell ref="L134:M134"/>
    <mergeCell ref="L128:M128"/>
    <mergeCell ref="L129:M129"/>
    <mergeCell ref="L131:M131"/>
    <mergeCell ref="L132:M132"/>
    <mergeCell ref="L133:M133"/>
    <mergeCell ref="L135:M135"/>
    <mergeCell ref="L136:M136"/>
    <mergeCell ref="L137:M137"/>
    <mergeCell ref="L138:M138"/>
    <mergeCell ref="L139:M139"/>
    <mergeCell ref="L141:M141"/>
    <mergeCell ref="L142:M142"/>
    <mergeCell ref="N103:Q103"/>
    <mergeCell ref="N104:Q104"/>
    <mergeCell ref="N106:Q106"/>
    <mergeCell ref="L108:Q108"/>
    <mergeCell ref="C114:Q114"/>
    <mergeCell ref="F116:P116"/>
    <mergeCell ref="M118:P118"/>
    <mergeCell ref="N138:Q138"/>
    <mergeCell ref="N137:Q137"/>
    <mergeCell ref="F123:I123"/>
    <mergeCell ref="F131:I131"/>
    <mergeCell ref="F129:I129"/>
    <mergeCell ref="F127:I127"/>
    <mergeCell ref="F128:I128"/>
    <mergeCell ref="F132:I132"/>
    <mergeCell ref="F133:I133"/>
    <mergeCell ref="F134:I134"/>
    <mergeCell ref="F135:I135"/>
    <mergeCell ref="F136:I136"/>
    <mergeCell ref="F137:I137"/>
    <mergeCell ref="F138:I138"/>
    <mergeCell ref="N94:Q94"/>
    <mergeCell ref="N95:Q95"/>
    <mergeCell ref="N99:Q99"/>
    <mergeCell ref="N96:Q96"/>
    <mergeCell ref="N97:Q97"/>
    <mergeCell ref="N98:Q98"/>
    <mergeCell ref="N100:Q100"/>
    <mergeCell ref="N101:Q101"/>
    <mergeCell ref="N102:Q102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N200:Q200"/>
    <mergeCell ref="N202:Q202"/>
    <mergeCell ref="N203:Q203"/>
    <mergeCell ref="N204:Q204"/>
    <mergeCell ref="N201:Q201"/>
    <mergeCell ref="N205:Q205"/>
    <mergeCell ref="M27:P27"/>
    <mergeCell ref="M26:P26"/>
    <mergeCell ref="M29:P29"/>
    <mergeCell ref="L37:P37"/>
    <mergeCell ref="C76:Q76"/>
    <mergeCell ref="F78:P78"/>
    <mergeCell ref="C85:G85"/>
    <mergeCell ref="M80:P80"/>
    <mergeCell ref="M83:Q83"/>
    <mergeCell ref="M82:Q82"/>
    <mergeCell ref="N85:Q85"/>
    <mergeCell ref="N87:Q87"/>
    <mergeCell ref="N88:Q88"/>
    <mergeCell ref="N89:Q89"/>
    <mergeCell ref="N90:Q90"/>
    <mergeCell ref="N91:Q91"/>
    <mergeCell ref="N92:Q92"/>
    <mergeCell ref="N93:Q93"/>
    <mergeCell ref="N183:Q183"/>
    <mergeCell ref="N186:Q186"/>
    <mergeCell ref="N193:Q193"/>
    <mergeCell ref="N195:Q195"/>
    <mergeCell ref="N194:Q194"/>
    <mergeCell ref="N196:Q196"/>
    <mergeCell ref="N197:Q197"/>
    <mergeCell ref="N198:Q198"/>
    <mergeCell ref="N199:Q199"/>
    <mergeCell ref="L197:M197"/>
    <mergeCell ref="N173:Q173"/>
    <mergeCell ref="N172:Q172"/>
    <mergeCell ref="N157:Q157"/>
    <mergeCell ref="N159:Q159"/>
    <mergeCell ref="N160:Q160"/>
    <mergeCell ref="N161:Q161"/>
    <mergeCell ref="N162:Q162"/>
    <mergeCell ref="N163:Q163"/>
    <mergeCell ref="N165:Q165"/>
    <mergeCell ref="N168:Q168"/>
    <mergeCell ref="N169:Q169"/>
    <mergeCell ref="N170:Q170"/>
    <mergeCell ref="N171:Q171"/>
    <mergeCell ref="N158:Q158"/>
    <mergeCell ref="N164:Q164"/>
    <mergeCell ref="N166:Q166"/>
    <mergeCell ref="N167:Q167"/>
    <mergeCell ref="N176:Q176"/>
    <mergeCell ref="N177:Q177"/>
    <mergeCell ref="N178:Q178"/>
    <mergeCell ref="N179:Q179"/>
    <mergeCell ref="N180:Q180"/>
    <mergeCell ref="N181:Q181"/>
    <mergeCell ref="F193:I193"/>
    <mergeCell ref="F194:I194"/>
    <mergeCell ref="F195:I195"/>
    <mergeCell ref="F196:I196"/>
    <mergeCell ref="L180:M180"/>
    <mergeCell ref="L181:M181"/>
    <mergeCell ref="L182:M182"/>
    <mergeCell ref="L184:M184"/>
    <mergeCell ref="L185:M185"/>
    <mergeCell ref="L187:M187"/>
    <mergeCell ref="L188:M188"/>
    <mergeCell ref="L189:M189"/>
    <mergeCell ref="L190:M190"/>
    <mergeCell ref="L191:M191"/>
    <mergeCell ref="L193:M193"/>
    <mergeCell ref="L194:M194"/>
    <mergeCell ref="L195:M195"/>
    <mergeCell ref="L196:M196"/>
    <mergeCell ref="L176:M176"/>
    <mergeCell ref="L177:M177"/>
    <mergeCell ref="L178:M178"/>
    <mergeCell ref="L179:M179"/>
    <mergeCell ref="N192:Q192"/>
    <mergeCell ref="N191:Q191"/>
    <mergeCell ref="F179:I179"/>
    <mergeCell ref="F180:I180"/>
    <mergeCell ref="F181:I181"/>
    <mergeCell ref="F182:I182"/>
    <mergeCell ref="F184:I184"/>
    <mergeCell ref="F185:I185"/>
    <mergeCell ref="F187:I187"/>
    <mergeCell ref="F188:I188"/>
    <mergeCell ref="F189:I189"/>
    <mergeCell ref="F190:I190"/>
    <mergeCell ref="F191:I191"/>
    <mergeCell ref="N182:Q182"/>
    <mergeCell ref="N184:Q184"/>
    <mergeCell ref="N185:Q185"/>
    <mergeCell ref="N187:Q187"/>
    <mergeCell ref="N188:Q188"/>
    <mergeCell ref="N189:Q189"/>
    <mergeCell ref="N190:Q190"/>
    <mergeCell ref="L165:M165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N210:Q210"/>
    <mergeCell ref="N207:Q207"/>
    <mergeCell ref="N208:Q208"/>
    <mergeCell ref="N206:Q206"/>
    <mergeCell ref="N209:Q209"/>
    <mergeCell ref="N175:Q175"/>
    <mergeCell ref="N174:Q174"/>
    <mergeCell ref="F161:I161"/>
    <mergeCell ref="F162:I162"/>
    <mergeCell ref="F163:I163"/>
    <mergeCell ref="F165:I165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62:M162"/>
    <mergeCell ref="L163:M163"/>
    <mergeCell ref="F210:I210"/>
    <mergeCell ref="L199:M199"/>
    <mergeCell ref="L198:M198"/>
    <mergeCell ref="L200:M200"/>
    <mergeCell ref="L202:M202"/>
    <mergeCell ref="L203:M203"/>
    <mergeCell ref="L204:M204"/>
    <mergeCell ref="L207:M207"/>
    <mergeCell ref="L208:M208"/>
    <mergeCell ref="L210:M210"/>
    <mergeCell ref="F198:I198"/>
    <mergeCell ref="F197:I197"/>
    <mergeCell ref="F199:I199"/>
    <mergeCell ref="F200:I200"/>
    <mergeCell ref="F202:I202"/>
    <mergeCell ref="F203:I203"/>
    <mergeCell ref="F204:I204"/>
    <mergeCell ref="F207:I207"/>
    <mergeCell ref="F208:I208"/>
  </mergeCells>
  <hyperlinks>
    <hyperlink ref="F1:G1" location="C2" display="1) Krycí list rozpočtu"/>
    <hyperlink ref="H1:K1" location="C85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10 - Skladová vestavba</vt:lpstr>
      <vt:lpstr>'10 - Skladová vestavba'!Názvy_tisku</vt:lpstr>
      <vt:lpstr>'Rekapitulace stavby'!Názvy_tisku</vt:lpstr>
      <vt:lpstr>'10 - Skladová vestavba'!Oblast_tisku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Divoký Lukáš</dc:creator>
  <cp:lastModifiedBy>Divoký Lukáš</cp:lastModifiedBy>
  <dcterms:created xsi:type="dcterms:W3CDTF">2018-09-10T11:05:59Z</dcterms:created>
  <dcterms:modified xsi:type="dcterms:W3CDTF">2018-09-10T11:09:02Z</dcterms:modified>
</cp:coreProperties>
</file>