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10785" activeTab="2"/>
  </bookViews>
  <sheets>
    <sheet name="Rekapitulace stavby" sheetId="1" r:id="rId1"/>
    <sheet name="01 - SO 01 Sanace povrchů" sheetId="2" r:id="rId2"/>
    <sheet name="101 - VON" sheetId="3" r:id="rId3"/>
  </sheets>
  <definedNames>
    <definedName name="_xlnm.Print_Titles" localSheetId="1">'01 - SO 01 Sanace povrchů'!$117:$117</definedName>
    <definedName name="_xlnm.Print_Titles" localSheetId="2">'101 - VON'!$110:$110</definedName>
    <definedName name="_xlnm.Print_Titles" localSheetId="0">'Rekapitulace stavby'!$85:$85</definedName>
    <definedName name="_xlnm.Print_Area" localSheetId="1">'01 - SO 01 Sanace povrchů'!$C$4:$Q$70,'01 - SO 01 Sanace povrchů'!$C$76:$Q$101,'01 - SO 01 Sanace povrchů'!$C$107:$Q$253</definedName>
    <definedName name="_xlnm.Print_Area" localSheetId="2">'101 - VON'!$C$4:$Q$70,'101 - VON'!$C$76:$Q$94,'101 - VON'!$C$100:$Q$118</definedName>
    <definedName name="_xlnm.Print_Area" localSheetId="0">'Rekapitulace stavby'!$C$4:$AP$70,'Rekapitulace stavby'!$C$76:$AP$93</definedName>
  </definedNames>
  <calcPr calcId="145621"/>
</workbook>
</file>

<file path=xl/calcChain.xml><?xml version="1.0" encoding="utf-8"?>
<calcChain xmlns="http://schemas.openxmlformats.org/spreadsheetml/2006/main">
  <c r="AY89" i="1" l="1"/>
  <c r="AX89" i="1"/>
  <c r="BI118" i="3"/>
  <c r="BH118" i="3"/>
  <c r="BG118" i="3"/>
  <c r="BF118" i="3"/>
  <c r="AA118" i="3"/>
  <c r="Y118" i="3"/>
  <c r="W118" i="3"/>
  <c r="BK118" i="3"/>
  <c r="N118" i="3"/>
  <c r="BE118" i="3" s="1"/>
  <c r="BI117" i="3"/>
  <c r="BH117" i="3"/>
  <c r="BG117" i="3"/>
  <c r="BF117" i="3"/>
  <c r="AA117" i="3"/>
  <c r="Y117" i="3"/>
  <c r="W117" i="3"/>
  <c r="BK117" i="3"/>
  <c r="N117" i="3"/>
  <c r="BE117" i="3" s="1"/>
  <c r="BI116" i="3"/>
  <c r="BH116" i="3"/>
  <c r="BG116" i="3"/>
  <c r="BF116" i="3"/>
  <c r="AA116" i="3"/>
  <c r="Y116" i="3"/>
  <c r="W116" i="3"/>
  <c r="BK116" i="3"/>
  <c r="N116" i="3"/>
  <c r="BE116" i="3" s="1"/>
  <c r="BI115" i="3"/>
  <c r="BH115" i="3"/>
  <c r="BG115" i="3"/>
  <c r="BF115" i="3"/>
  <c r="AA115" i="3"/>
  <c r="Y115" i="3"/>
  <c r="W115" i="3"/>
  <c r="BK115" i="3"/>
  <c r="N115" i="3"/>
  <c r="BE115" i="3"/>
  <c r="BI114" i="3"/>
  <c r="H36" i="3" s="1"/>
  <c r="BD89" i="1" s="1"/>
  <c r="BH114" i="3"/>
  <c r="H35" i="3"/>
  <c r="BC89" i="1" s="1"/>
  <c r="BG114" i="3"/>
  <c r="H34" i="3" s="1"/>
  <c r="BB89" i="1" s="1"/>
  <c r="BF114" i="3"/>
  <c r="M33" i="3" s="1"/>
  <c r="AW89" i="1" s="1"/>
  <c r="AA114" i="3"/>
  <c r="AA113" i="3"/>
  <c r="AA112" i="3"/>
  <c r="AA111" i="3" s="1"/>
  <c r="Y114" i="3"/>
  <c r="Y113" i="3"/>
  <c r="Y112" i="3"/>
  <c r="Y111" i="3" s="1"/>
  <c r="W114" i="3"/>
  <c r="W113" i="3"/>
  <c r="W112" i="3"/>
  <c r="W111" i="3" s="1"/>
  <c r="AU89" i="1" s="1"/>
  <c r="BK114" i="3"/>
  <c r="BK113" i="3"/>
  <c r="BK112" i="3" s="1"/>
  <c r="N114" i="3"/>
  <c r="BE114" i="3" s="1"/>
  <c r="H32" i="3" s="1"/>
  <c r="AZ89" i="1" s="1"/>
  <c r="F105" i="3"/>
  <c r="F103" i="3"/>
  <c r="M28" i="3"/>
  <c r="AS89" i="1"/>
  <c r="F81" i="3"/>
  <c r="F79" i="3"/>
  <c r="O21" i="3"/>
  <c r="E21" i="3"/>
  <c r="M108" i="3"/>
  <c r="M84" i="3"/>
  <c r="O20" i="3"/>
  <c r="O18" i="3"/>
  <c r="E18" i="3"/>
  <c r="M83" i="3" s="1"/>
  <c r="O17" i="3"/>
  <c r="O15" i="3"/>
  <c r="E15" i="3"/>
  <c r="F108" i="3" s="1"/>
  <c r="O14" i="3"/>
  <c r="O12" i="3"/>
  <c r="E12" i="3"/>
  <c r="F107" i="3"/>
  <c r="F83" i="3"/>
  <c r="O11" i="3"/>
  <c r="O9" i="3"/>
  <c r="M105" i="3" s="1"/>
  <c r="F6" i="3"/>
  <c r="F102" i="3" s="1"/>
  <c r="AY88" i="1"/>
  <c r="AX88" i="1"/>
  <c r="BI253" i="2"/>
  <c r="BH253" i="2"/>
  <c r="BG253" i="2"/>
  <c r="BF253" i="2"/>
  <c r="AA253" i="2"/>
  <c r="Y253" i="2"/>
  <c r="W253" i="2"/>
  <c r="BK253" i="2"/>
  <c r="N253" i="2"/>
  <c r="BE253" i="2" s="1"/>
  <c r="BI252" i="2"/>
  <c r="BH252" i="2"/>
  <c r="BG252" i="2"/>
  <c r="BF252" i="2"/>
  <c r="AA252" i="2"/>
  <c r="Y252" i="2"/>
  <c r="Y241" i="2" s="1"/>
  <c r="W252" i="2"/>
  <c r="BK252" i="2"/>
  <c r="N252" i="2"/>
  <c r="BE252" i="2" s="1"/>
  <c r="BI247" i="2"/>
  <c r="BH247" i="2"/>
  <c r="BG247" i="2"/>
  <c r="BF247" i="2"/>
  <c r="AA247" i="2"/>
  <c r="Y247" i="2"/>
  <c r="W247" i="2"/>
  <c r="BK247" i="2"/>
  <c r="N247" i="2"/>
  <c r="BE247" i="2"/>
  <c r="BI242" i="2"/>
  <c r="BH242" i="2"/>
  <c r="BG242" i="2"/>
  <c r="BF242" i="2"/>
  <c r="AA242" i="2"/>
  <c r="AA241" i="2" s="1"/>
  <c r="Y242" i="2"/>
  <c r="W242" i="2"/>
  <c r="W241" i="2" s="1"/>
  <c r="BK242" i="2"/>
  <c r="N242" i="2"/>
  <c r="BE242" i="2" s="1"/>
  <c r="BI240" i="2"/>
  <c r="BH240" i="2"/>
  <c r="BG240" i="2"/>
  <c r="BF240" i="2"/>
  <c r="AA240" i="2"/>
  <c r="Y240" i="2"/>
  <c r="W240" i="2"/>
  <c r="BK240" i="2"/>
  <c r="N240" i="2"/>
  <c r="BE240" i="2" s="1"/>
  <c r="BI237" i="2"/>
  <c r="BH237" i="2"/>
  <c r="BG237" i="2"/>
  <c r="BF237" i="2"/>
  <c r="AA237" i="2"/>
  <c r="Y237" i="2"/>
  <c r="W237" i="2"/>
  <c r="BK237" i="2"/>
  <c r="N237" i="2"/>
  <c r="BE237" i="2"/>
  <c r="BI234" i="2"/>
  <c r="BH234" i="2"/>
  <c r="BG234" i="2"/>
  <c r="BF234" i="2"/>
  <c r="AA234" i="2"/>
  <c r="Y234" i="2"/>
  <c r="W234" i="2"/>
  <c r="BK234" i="2"/>
  <c r="N234" i="2"/>
  <c r="BE234" i="2" s="1"/>
  <c r="BI231" i="2"/>
  <c r="BH231" i="2"/>
  <c r="BG231" i="2"/>
  <c r="BF231" i="2"/>
  <c r="AA231" i="2"/>
  <c r="Y231" i="2"/>
  <c r="W231" i="2"/>
  <c r="BK231" i="2"/>
  <c r="N231" i="2"/>
  <c r="BE231" i="2" s="1"/>
  <c r="BI227" i="2"/>
  <c r="BH227" i="2"/>
  <c r="BG227" i="2"/>
  <c r="BF227" i="2"/>
  <c r="AA227" i="2"/>
  <c r="Y227" i="2"/>
  <c r="W227" i="2"/>
  <c r="BK227" i="2"/>
  <c r="N227" i="2"/>
  <c r="BE227" i="2" s="1"/>
  <c r="BI222" i="2"/>
  <c r="BH222" i="2"/>
  <c r="BG222" i="2"/>
  <c r="BF222" i="2"/>
  <c r="AA222" i="2"/>
  <c r="Y222" i="2"/>
  <c r="W222" i="2"/>
  <c r="BK222" i="2"/>
  <c r="N222" i="2"/>
  <c r="BE222" i="2"/>
  <c r="BI218" i="2"/>
  <c r="BH218" i="2"/>
  <c r="BG218" i="2"/>
  <c r="BF218" i="2"/>
  <c r="AA218" i="2"/>
  <c r="Y218" i="2"/>
  <c r="W218" i="2"/>
  <c r="BK218" i="2"/>
  <c r="N218" i="2"/>
  <c r="BE218" i="2" s="1"/>
  <c r="BI213" i="2"/>
  <c r="BH213" i="2"/>
  <c r="BG213" i="2"/>
  <c r="BF213" i="2"/>
  <c r="AA213" i="2"/>
  <c r="Y213" i="2"/>
  <c r="W213" i="2"/>
  <c r="BK213" i="2"/>
  <c r="N213" i="2"/>
  <c r="BE213" i="2" s="1"/>
  <c r="BI210" i="2"/>
  <c r="BH210" i="2"/>
  <c r="BG210" i="2"/>
  <c r="BF210" i="2"/>
  <c r="AA210" i="2"/>
  <c r="Y210" i="2"/>
  <c r="W210" i="2"/>
  <c r="BK210" i="2"/>
  <c r="N210" i="2"/>
  <c r="BE210" i="2" s="1"/>
  <c r="BI206" i="2"/>
  <c r="BH206" i="2"/>
  <c r="BG206" i="2"/>
  <c r="BF206" i="2"/>
  <c r="AA206" i="2"/>
  <c r="Y206" i="2"/>
  <c r="W206" i="2"/>
  <c r="BK206" i="2"/>
  <c r="N206" i="2"/>
  <c r="BE206" i="2"/>
  <c r="BI203" i="2"/>
  <c r="BH203" i="2"/>
  <c r="BG203" i="2"/>
  <c r="BF203" i="2"/>
  <c r="AA203" i="2"/>
  <c r="AA198" i="2" s="1"/>
  <c r="AA197" i="2" s="1"/>
  <c r="Y203" i="2"/>
  <c r="W203" i="2"/>
  <c r="BK203" i="2"/>
  <c r="N203" i="2"/>
  <c r="BE203" i="2" s="1"/>
  <c r="BI199" i="2"/>
  <c r="BH199" i="2"/>
  <c r="BG199" i="2"/>
  <c r="BF199" i="2"/>
  <c r="AA199" i="2"/>
  <c r="Y199" i="2"/>
  <c r="Y198" i="2" s="1"/>
  <c r="Y197" i="2" s="1"/>
  <c r="W199" i="2"/>
  <c r="W198" i="2" s="1"/>
  <c r="BK199" i="2"/>
  <c r="BK198" i="2"/>
  <c r="N199" i="2"/>
  <c r="BE199" i="2" s="1"/>
  <c r="BI196" i="2"/>
  <c r="BH196" i="2"/>
  <c r="BG196" i="2"/>
  <c r="BF196" i="2"/>
  <c r="AA196" i="2"/>
  <c r="AA195" i="2" s="1"/>
  <c r="Y196" i="2"/>
  <c r="Y195" i="2"/>
  <c r="W196" i="2"/>
  <c r="W195" i="2" s="1"/>
  <c r="BK196" i="2"/>
  <c r="BK195" i="2" s="1"/>
  <c r="N195" i="2" s="1"/>
  <c r="N94" i="2" s="1"/>
  <c r="N196" i="2"/>
  <c r="BE196" i="2" s="1"/>
  <c r="BI194" i="2"/>
  <c r="BH194" i="2"/>
  <c r="BG194" i="2"/>
  <c r="BF194" i="2"/>
  <c r="AA194" i="2"/>
  <c r="Y194" i="2"/>
  <c r="W194" i="2"/>
  <c r="BK194" i="2"/>
  <c r="N194" i="2"/>
  <c r="BE194" i="2" s="1"/>
  <c r="BI193" i="2"/>
  <c r="BH193" i="2"/>
  <c r="BG193" i="2"/>
  <c r="BF193" i="2"/>
  <c r="AA193" i="2"/>
  <c r="Y193" i="2"/>
  <c r="W193" i="2"/>
  <c r="W190" i="2" s="1"/>
  <c r="BK193" i="2"/>
  <c r="N193" i="2"/>
  <c r="BE193" i="2"/>
  <c r="BI192" i="2"/>
  <c r="BH192" i="2"/>
  <c r="BG192" i="2"/>
  <c r="BF192" i="2"/>
  <c r="AA192" i="2"/>
  <c r="AA190" i="2" s="1"/>
  <c r="Y192" i="2"/>
  <c r="W192" i="2"/>
  <c r="BK192" i="2"/>
  <c r="N192" i="2"/>
  <c r="BE192" i="2" s="1"/>
  <c r="BI191" i="2"/>
  <c r="BH191" i="2"/>
  <c r="BG191" i="2"/>
  <c r="BF191" i="2"/>
  <c r="AA191" i="2"/>
  <c r="Y191" i="2"/>
  <c r="Y190" i="2" s="1"/>
  <c r="W191" i="2"/>
  <c r="BK191" i="2"/>
  <c r="BK190" i="2" s="1"/>
  <c r="N190" i="2" s="1"/>
  <c r="N93" i="2" s="1"/>
  <c r="N191" i="2"/>
  <c r="BE191" i="2" s="1"/>
  <c r="BI186" i="2"/>
  <c r="BH186" i="2"/>
  <c r="BG186" i="2"/>
  <c r="BF186" i="2"/>
  <c r="AA186" i="2"/>
  <c r="Y186" i="2"/>
  <c r="W186" i="2"/>
  <c r="BK186" i="2"/>
  <c r="N186" i="2"/>
  <c r="BE186" i="2"/>
  <c r="BI182" i="2"/>
  <c r="BH182" i="2"/>
  <c r="BG182" i="2"/>
  <c r="BF182" i="2"/>
  <c r="AA182" i="2"/>
  <c r="Y182" i="2"/>
  <c r="W182" i="2"/>
  <c r="BK182" i="2"/>
  <c r="N182" i="2"/>
  <c r="BE182" i="2" s="1"/>
  <c r="BI177" i="2"/>
  <c r="BH177" i="2"/>
  <c r="BG177" i="2"/>
  <c r="BF177" i="2"/>
  <c r="AA177" i="2"/>
  <c r="Y177" i="2"/>
  <c r="W177" i="2"/>
  <c r="BK177" i="2"/>
  <c r="N177" i="2"/>
  <c r="BE177" i="2"/>
  <c r="BI174" i="2"/>
  <c r="BH174" i="2"/>
  <c r="BG174" i="2"/>
  <c r="BF174" i="2"/>
  <c r="AA174" i="2"/>
  <c r="Y174" i="2"/>
  <c r="W174" i="2"/>
  <c r="BK174" i="2"/>
  <c r="N174" i="2"/>
  <c r="BE174" i="2" s="1"/>
  <c r="BI171" i="2"/>
  <c r="BH171" i="2"/>
  <c r="BG171" i="2"/>
  <c r="BF171" i="2"/>
  <c r="AA171" i="2"/>
  <c r="Y171" i="2"/>
  <c r="W171" i="2"/>
  <c r="BK171" i="2"/>
  <c r="N171" i="2"/>
  <c r="BE171" i="2" s="1"/>
  <c r="BI168" i="2"/>
  <c r="BH168" i="2"/>
  <c r="BG168" i="2"/>
  <c r="BF168" i="2"/>
  <c r="AA168" i="2"/>
  <c r="Y168" i="2"/>
  <c r="W168" i="2"/>
  <c r="BK168" i="2"/>
  <c r="N168" i="2"/>
  <c r="BE168" i="2" s="1"/>
  <c r="BI165" i="2"/>
  <c r="BH165" i="2"/>
  <c r="BG165" i="2"/>
  <c r="BF165" i="2"/>
  <c r="AA165" i="2"/>
  <c r="Y165" i="2"/>
  <c r="W165" i="2"/>
  <c r="BK165" i="2"/>
  <c r="N165" i="2"/>
  <c r="BE165" i="2" s="1"/>
  <c r="BI161" i="2"/>
  <c r="BH161" i="2"/>
  <c r="BG161" i="2"/>
  <c r="BF161" i="2"/>
  <c r="AA161" i="2"/>
  <c r="Y161" i="2"/>
  <c r="W161" i="2"/>
  <c r="BK161" i="2"/>
  <c r="N161" i="2"/>
  <c r="BE161" i="2" s="1"/>
  <c r="BI157" i="2"/>
  <c r="BH157" i="2"/>
  <c r="BG157" i="2"/>
  <c r="BF157" i="2"/>
  <c r="AA157" i="2"/>
  <c r="Y157" i="2"/>
  <c r="W157" i="2"/>
  <c r="BK157" i="2"/>
  <c r="N157" i="2"/>
  <c r="BE157" i="2"/>
  <c r="BI153" i="2"/>
  <c r="BH153" i="2"/>
  <c r="BG153" i="2"/>
  <c r="BF153" i="2"/>
  <c r="AA153" i="2"/>
  <c r="Y153" i="2"/>
  <c r="W153" i="2"/>
  <c r="BK153" i="2"/>
  <c r="N153" i="2"/>
  <c r="BE153" i="2" s="1"/>
  <c r="BI149" i="2"/>
  <c r="BH149" i="2"/>
  <c r="BG149" i="2"/>
  <c r="BF149" i="2"/>
  <c r="AA149" i="2"/>
  <c r="Y149" i="2"/>
  <c r="W149" i="2"/>
  <c r="BK149" i="2"/>
  <c r="N149" i="2"/>
  <c r="BE149" i="2"/>
  <c r="BI148" i="2"/>
  <c r="BH148" i="2"/>
  <c r="BG148" i="2"/>
  <c r="BF148" i="2"/>
  <c r="AA148" i="2"/>
  <c r="Y148" i="2"/>
  <c r="W148" i="2"/>
  <c r="BK148" i="2"/>
  <c r="N148" i="2"/>
  <c r="BE148" i="2" s="1"/>
  <c r="BI147" i="2"/>
  <c r="BH147" i="2"/>
  <c r="BG147" i="2"/>
  <c r="BF147" i="2"/>
  <c r="AA147" i="2"/>
  <c r="Y147" i="2"/>
  <c r="W147" i="2"/>
  <c r="BK147" i="2"/>
  <c r="N147" i="2"/>
  <c r="BE147" i="2" s="1"/>
  <c r="BI146" i="2"/>
  <c r="BH146" i="2"/>
  <c r="BG146" i="2"/>
  <c r="BF146" i="2"/>
  <c r="AA146" i="2"/>
  <c r="Y146" i="2"/>
  <c r="W146" i="2"/>
  <c r="BK146" i="2"/>
  <c r="N146" i="2"/>
  <c r="BE146" i="2" s="1"/>
  <c r="BI145" i="2"/>
  <c r="BH145" i="2"/>
  <c r="BG145" i="2"/>
  <c r="BF145" i="2"/>
  <c r="AA145" i="2"/>
  <c r="Y145" i="2"/>
  <c r="W145" i="2"/>
  <c r="W136" i="2" s="1"/>
  <c r="BK145" i="2"/>
  <c r="N145" i="2"/>
  <c r="BE145" i="2" s="1"/>
  <c r="BI140" i="2"/>
  <c r="BH140" i="2"/>
  <c r="BG140" i="2"/>
  <c r="BF140" i="2"/>
  <c r="AA140" i="2"/>
  <c r="AA136" i="2" s="1"/>
  <c r="Y140" i="2"/>
  <c r="W140" i="2"/>
  <c r="BK140" i="2"/>
  <c r="N140" i="2"/>
  <c r="BE140" i="2" s="1"/>
  <c r="BI137" i="2"/>
  <c r="BH137" i="2"/>
  <c r="BG137" i="2"/>
  <c r="BF137" i="2"/>
  <c r="AA137" i="2"/>
  <c r="Y137" i="2"/>
  <c r="Y136" i="2" s="1"/>
  <c r="W137" i="2"/>
  <c r="BK137" i="2"/>
  <c r="N137" i="2"/>
  <c r="BE137" i="2"/>
  <c r="BI135" i="2"/>
  <c r="BH135" i="2"/>
  <c r="BG135" i="2"/>
  <c r="BF135" i="2"/>
  <c r="AA135" i="2"/>
  <c r="Y135" i="2"/>
  <c r="W135" i="2"/>
  <c r="BK135" i="2"/>
  <c r="N135" i="2"/>
  <c r="BE135" i="2" s="1"/>
  <c r="BI134" i="2"/>
  <c r="BH134" i="2"/>
  <c r="BG134" i="2"/>
  <c r="BF134" i="2"/>
  <c r="AA134" i="2"/>
  <c r="Y134" i="2"/>
  <c r="Y125" i="2" s="1"/>
  <c r="W134" i="2"/>
  <c r="BK134" i="2"/>
  <c r="N134" i="2"/>
  <c r="BE134" i="2" s="1"/>
  <c r="BI131" i="2"/>
  <c r="BH131" i="2"/>
  <c r="BG131" i="2"/>
  <c r="BF131" i="2"/>
  <c r="AA131" i="2"/>
  <c r="Y131" i="2"/>
  <c r="W131" i="2"/>
  <c r="BK131" i="2"/>
  <c r="N131" i="2"/>
  <c r="BE131" i="2"/>
  <c r="BI126" i="2"/>
  <c r="BH126" i="2"/>
  <c r="BG126" i="2"/>
  <c r="BF126" i="2"/>
  <c r="AA126" i="2"/>
  <c r="AA125" i="2" s="1"/>
  <c r="Y126" i="2"/>
  <c r="W126" i="2"/>
  <c r="W125" i="2" s="1"/>
  <c r="BK126" i="2"/>
  <c r="N126" i="2"/>
  <c r="BE126" i="2" s="1"/>
  <c r="BI121" i="2"/>
  <c r="BH121" i="2"/>
  <c r="H35" i="2"/>
  <c r="BC88" i="1" s="1"/>
  <c r="BG121" i="2"/>
  <c r="BF121" i="2"/>
  <c r="AA121" i="2"/>
  <c r="AA120" i="2"/>
  <c r="Y121" i="2"/>
  <c r="Y120" i="2"/>
  <c r="W121" i="2"/>
  <c r="W120" i="2"/>
  <c r="BK121" i="2"/>
  <c r="BK120" i="2"/>
  <c r="N121" i="2"/>
  <c r="BE121" i="2"/>
  <c r="F112" i="2"/>
  <c r="F110" i="2"/>
  <c r="M28" i="2"/>
  <c r="AS88" i="1"/>
  <c r="F81" i="2"/>
  <c r="F79" i="2"/>
  <c r="O21" i="2"/>
  <c r="E21" i="2"/>
  <c r="M115" i="2"/>
  <c r="M84" i="2"/>
  <c r="O20" i="2"/>
  <c r="O18" i="2"/>
  <c r="E18" i="2"/>
  <c r="M83" i="2" s="1"/>
  <c r="O17" i="2"/>
  <c r="O15" i="2"/>
  <c r="E15" i="2"/>
  <c r="F115" i="2" s="1"/>
  <c r="O14" i="2"/>
  <c r="O12" i="2"/>
  <c r="E12" i="2"/>
  <c r="F114" i="2"/>
  <c r="F83" i="2"/>
  <c r="O11" i="2"/>
  <c r="O9" i="2"/>
  <c r="M81" i="2" s="1"/>
  <c r="M112" i="2"/>
  <c r="F6" i="2"/>
  <c r="F109" i="2" s="1"/>
  <c r="AK27" i="1"/>
  <c r="AS87" i="1"/>
  <c r="AM83" i="1"/>
  <c r="L83" i="1"/>
  <c r="AM82" i="1"/>
  <c r="L82" i="1"/>
  <c r="AM80" i="1"/>
  <c r="L80" i="1"/>
  <c r="L78" i="1"/>
  <c r="L77" i="1"/>
  <c r="H34" i="2" l="1"/>
  <c r="BB88" i="1" s="1"/>
  <c r="BB87" i="1" s="1"/>
  <c r="AX87" i="1" s="1"/>
  <c r="H33" i="2"/>
  <c r="BA88" i="1" s="1"/>
  <c r="BA87" i="1" s="1"/>
  <c r="AW87" i="1" s="1"/>
  <c r="AK32" i="1" s="1"/>
  <c r="H36" i="2"/>
  <c r="BD88" i="1" s="1"/>
  <c r="BK125" i="2"/>
  <c r="N125" i="2" s="1"/>
  <c r="N91" i="2" s="1"/>
  <c r="BK241" i="2"/>
  <c r="N241" i="2" s="1"/>
  <c r="N97" i="2" s="1"/>
  <c r="BD87" i="1"/>
  <c r="W35" i="1" s="1"/>
  <c r="H33" i="3"/>
  <c r="BA89" i="1" s="1"/>
  <c r="M33" i="2"/>
  <c r="AW88" i="1" s="1"/>
  <c r="BK136" i="2"/>
  <c r="N136" i="2" s="1"/>
  <c r="N92" i="2" s="1"/>
  <c r="M81" i="3"/>
  <c r="N112" i="3"/>
  <c r="N89" i="3" s="1"/>
  <c r="BK111" i="3"/>
  <c r="N111" i="3" s="1"/>
  <c r="N88" i="3" s="1"/>
  <c r="BC87" i="1"/>
  <c r="W197" i="2"/>
  <c r="H32" i="2"/>
  <c r="AZ88" i="1" s="1"/>
  <c r="AZ87" i="1" s="1"/>
  <c r="AA119" i="2"/>
  <c r="AA118" i="2" s="1"/>
  <c r="W119" i="2"/>
  <c r="W118" i="2" s="1"/>
  <c r="AU88" i="1" s="1"/>
  <c r="AU87" i="1" s="1"/>
  <c r="Y119" i="2"/>
  <c r="Y118" i="2" s="1"/>
  <c r="M114" i="2"/>
  <c r="M32" i="2"/>
  <c r="AV88" i="1" s="1"/>
  <c r="AT88" i="1" s="1"/>
  <c r="N120" i="2"/>
  <c r="N90" i="2" s="1"/>
  <c r="N198" i="2"/>
  <c r="N96" i="2" s="1"/>
  <c r="M107" i="3"/>
  <c r="M32" i="3"/>
  <c r="AV89" i="1" s="1"/>
  <c r="AT89" i="1" s="1"/>
  <c r="N113" i="3"/>
  <c r="N90" i="3" s="1"/>
  <c r="F78" i="2"/>
  <c r="F84" i="2"/>
  <c r="F78" i="3"/>
  <c r="F84" i="3"/>
  <c r="BK197" i="2" l="1"/>
  <c r="N197" i="2" s="1"/>
  <c r="N95" i="2" s="1"/>
  <c r="W32" i="1"/>
  <c r="W33" i="1"/>
  <c r="BK119" i="2"/>
  <c r="M27" i="3"/>
  <c r="M30" i="3" s="1"/>
  <c r="L94" i="3"/>
  <c r="W31" i="1"/>
  <c r="AV87" i="1"/>
  <c r="N119" i="2"/>
  <c r="N89" i="2" s="1"/>
  <c r="BK118" i="2"/>
  <c r="N118" i="2" s="1"/>
  <c r="N88" i="2" s="1"/>
  <c r="AY87" i="1"/>
  <c r="W34" i="1"/>
  <c r="AT87" i="1" l="1"/>
  <c r="AK31" i="1"/>
  <c r="L101" i="2"/>
  <c r="M27" i="2"/>
  <c r="M30" i="2" s="1"/>
  <c r="AG89" i="1"/>
  <c r="AN89" i="1" s="1"/>
  <c r="L38" i="3"/>
  <c r="L38" i="2" l="1"/>
  <c r="AG88" i="1"/>
  <c r="AN88" i="1" l="1"/>
  <c r="AG87" i="1"/>
  <c r="AG93" i="1" l="1"/>
  <c r="AN87" i="1"/>
  <c r="AN93" i="1" s="1"/>
  <c r="AK26" i="1"/>
  <c r="AK29" i="1" s="1"/>
  <c r="AK37" i="1" s="1"/>
</calcChain>
</file>

<file path=xl/sharedStrings.xml><?xml version="1.0" encoding="utf-8"?>
<sst xmlns="http://schemas.openxmlformats.org/spreadsheetml/2006/main" count="1788" uniqueCount="351">
  <si>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</si>
  <si>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</si>
  <si>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</si>
  <si>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</si>
  <si>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</si>
  <si>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</si>
  <si>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</si>
  <si>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</si>
  <si>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</si>
  <si>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</si>
  <si>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</si>
  <si>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</si>
  <si>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</si>
  <si>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</si>
  <si>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</si>
  <si>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</si>
  <si>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201</t>
  </si>
  <si>
    <t>Stavba:</t>
  </si>
  <si>
    <t>Sanace povrchů expozičního bazénu pavilónu lachtanů, ZOO Praha, U Trojského zámku 120/3, Praha 7</t>
  </si>
  <si>
    <t>JKSO:</t>
  </si>
  <si>
    <t>CC-CZ:</t>
  </si>
  <si>
    <t>Místo:</t>
  </si>
  <si>
    <t xml:space="preserve"> </t>
  </si>
  <si>
    <t>Datum:</t>
  </si>
  <si>
    <t>Objednatel:</t>
  </si>
  <si>
    <t>IČ:</t>
  </si>
  <si>
    <t>DIČ:</t>
  </si>
  <si>
    <t>Zhotovitel: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</si>
  <si>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</si>
  <si>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</si>
  <si>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</si>
  <si>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</si>
  <si>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</si>
  <si>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</si>
  <si>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</si>
  <si>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</si>
  <si>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</si>
  <si>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</si>
  <si>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</si>
  <si>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</si>
  <si>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</si>
  <si>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</si>
  <si>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</si>
  <si>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</si>
  <si>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</si>
  <si>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</si>
  <si>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</si>
  <si>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</si>
  <si>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</si>
  <si>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</si>
  <si>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</si>
  <si>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</si>
  <si>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</si>
  <si>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</si>
  <si>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</si>
  <si>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</si>
  <si>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</si>
  <si>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</si>
  <si>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</si>
  <si>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</si>
  <si>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</si>
  <si>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</si>
  <si>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</si>
  <si>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</si>
  <si>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</si>
  <si>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</si>
  <si>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</si>
  <si>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</si>
  <si>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</si>
  <si>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</si>
  <si>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</si>
  <si>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</si>
  <si>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</si>
  <si>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</si>
  <si>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{49d56a5c-d52b-4180-b5f7-5fdf4177ed27}</t>
  </si>
  <si>
    <t>{00000000-0000-0000-0000-000000000000}</t>
  </si>
  <si>
    <t>/</t>
  </si>
  <si>
    <t>01</t>
  </si>
  <si>
    <t>SO 01 Sanace povrchů</t>
  </si>
  <si>
    <t>1</t>
  </si>
  <si>
    <t>{8487517a-c223-49f4-b161-1c5c866fc2a9}</t>
  </si>
  <si>
    <t>101</t>
  </si>
  <si>
    <t>VON</t>
  </si>
  <si>
    <t>{a9b313c5-b233-47ea-b5aa-3b584551983f}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</si>
  <si>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</si>
  <si>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</si>
  <si>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</si>
  <si>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</si>
  <si>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</si>
  <si>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</si>
  <si>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</si>
  <si>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</si>
  <si>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</si>
  <si>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</si>
  <si>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</si>
  <si>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</si>
  <si>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01 - SO 01 Sanace povrchů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</si>
  <si>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</si>
  <si>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</si>
  <si>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</si>
  <si>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</si>
  <si>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</si>
  <si>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</si>
  <si>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</si>
  <si>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</si>
  <si>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</si>
  <si>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</si>
  <si>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</si>
  <si>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</si>
  <si>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</si>
  <si>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</si>
  <si>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</si>
  <si>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762 - Konstrukce tesařské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</si>
  <si>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</si>
  <si>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</si>
  <si>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</si>
  <si>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</si>
  <si>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</si>
  <si>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</si>
  <si>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</si>
  <si>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</si>
  <si>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</si>
  <si>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</si>
  <si>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</si>
  <si>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</si>
  <si>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</si>
  <si>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</si>
  <si>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</si>
  <si>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</si>
  <si>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</si>
  <si>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342361921</t>
  </si>
  <si>
    <t>Výztuž stěn svařovanými sítěmi</t>
  </si>
  <si>
    <t>t</t>
  </si>
  <si>
    <t>4</t>
  </si>
  <si>
    <t>1336528796</t>
  </si>
  <si>
    <t>"kolem rámu zasklení"</t>
  </si>
  <si>
    <t>VV</t>
  </si>
  <si>
    <t>0,2*32*0,0078</t>
  </si>
  <si>
    <t>Součet</t>
  </si>
  <si>
    <t>629991011</t>
  </si>
  <si>
    <t>Zakrytí výplní otvorů a svislých ploch GEOTEXTÍLIÍ přilepenou lepící páskou - zřízení a odstranění</t>
  </si>
  <si>
    <t>m2</t>
  </si>
  <si>
    <t>950869771</t>
  </si>
  <si>
    <t xml:space="preserve">"zakrytí zasklení vyhlídek" </t>
  </si>
  <si>
    <t>"venkovní vyhlídka" 72,8*2</t>
  </si>
  <si>
    <t>"podhladinová vyhlídka" 13*2</t>
  </si>
  <si>
    <t>3</t>
  </si>
  <si>
    <t>6326811R</t>
  </si>
  <si>
    <t>Vyspravení betonových podlah rychletuhnoucím polymerem vysprávka průměr přes 200 do 500 mm tl do 50 mm</t>
  </si>
  <si>
    <t>kus</t>
  </si>
  <si>
    <t>-538554530</t>
  </si>
  <si>
    <t>"kolem vpustí" 2</t>
  </si>
  <si>
    <t>634113113</t>
  </si>
  <si>
    <t>Výplň dilatačních spár polyuretanovým tmelem vč. dodávky</t>
  </si>
  <si>
    <t>m</t>
  </si>
  <si>
    <t>1527781688</t>
  </si>
  <si>
    <t>5</t>
  </si>
  <si>
    <t>6341131R1</t>
  </si>
  <si>
    <t>těsnící polyuretanový provazec DN 25 mm - dodávka a montáž</t>
  </si>
  <si>
    <t>818876079</t>
  </si>
  <si>
    <t>6</t>
  </si>
  <si>
    <t>933901R01</t>
  </si>
  <si>
    <t>Vyčištění bazénu po rekonstrukčních pracích</t>
  </si>
  <si>
    <t>2033268696</t>
  </si>
  <si>
    <t>42,8+276,2+22,1</t>
  </si>
  <si>
    <t>7</t>
  </si>
  <si>
    <t>95290R01</t>
  </si>
  <si>
    <t>Omytí a očištění zasklení vyhlídek</t>
  </si>
  <si>
    <t>365365206</t>
  </si>
  <si>
    <t>8</t>
  </si>
  <si>
    <t>95297R02</t>
  </si>
  <si>
    <t>Odpojení a znovuzapojení elektroventilu do technologie</t>
  </si>
  <si>
    <t>kpl</t>
  </si>
  <si>
    <t>355040665</t>
  </si>
  <si>
    <t>9</t>
  </si>
  <si>
    <t>95297R03</t>
  </si>
  <si>
    <t>dočasné zaslepení odbočky</t>
  </si>
  <si>
    <t>-876176673</t>
  </si>
  <si>
    <t>10</t>
  </si>
  <si>
    <t>95297R04</t>
  </si>
  <si>
    <t>přenosné kalové čerpadlo - dodávka, montáž a demontáž</t>
  </si>
  <si>
    <t>-566878752</t>
  </si>
  <si>
    <t>11</t>
  </si>
  <si>
    <t>95297R05</t>
  </si>
  <si>
    <t>dočasná jímka čerpání vody - dodávka, montáž a demontáž</t>
  </si>
  <si>
    <t>1969479199</t>
  </si>
  <si>
    <t>12</t>
  </si>
  <si>
    <t>9533341R</t>
  </si>
  <si>
    <t>Bobtnavý pásek do betonových kcí bentonitový16x21 mm Quellmax</t>
  </si>
  <si>
    <t>-1170619099</t>
  </si>
  <si>
    <t>32</t>
  </si>
  <si>
    <t>13</t>
  </si>
  <si>
    <t>9539611R</t>
  </si>
  <si>
    <t>Kotvy chemickým tmelem M 10 hl 150 mm do betonu, ŽB nebo kamene s vyvrtáním otvoru</t>
  </si>
  <si>
    <t>-60535229</t>
  </si>
  <si>
    <t>107*2</t>
  </si>
  <si>
    <t>14</t>
  </si>
  <si>
    <t>961044R1</t>
  </si>
  <si>
    <t>Bourání konstrukcí z betonu prostého</t>
  </si>
  <si>
    <t>-274656768</t>
  </si>
  <si>
    <t>"odstranění betonu kolem vpustí"</t>
  </si>
  <si>
    <t>967042712</t>
  </si>
  <si>
    <t>Odsekání zdiva z kamene nebo betonu plošné tl do 100 mm</t>
  </si>
  <si>
    <t>-1586283425</t>
  </si>
  <si>
    <t>0,2*32</t>
  </si>
  <si>
    <t>16</t>
  </si>
  <si>
    <t>9772111R1</t>
  </si>
  <si>
    <t>Řezání diamantovou pilou hl. řezu 50 mm</t>
  </si>
  <si>
    <t>843292656</t>
  </si>
  <si>
    <t>"vpusti" 0,35*4*2</t>
  </si>
  <si>
    <t>17</t>
  </si>
  <si>
    <t>9773411R1</t>
  </si>
  <si>
    <t>Ŕezíní do hloubky do 50 mm dilatační drážky</t>
  </si>
  <si>
    <t>11296448</t>
  </si>
  <si>
    <t>47,4</t>
  </si>
  <si>
    <t>18</t>
  </si>
  <si>
    <t>9773411R2</t>
  </si>
  <si>
    <t>Penetrace spár přípravkem Unterwasserprimer - dodávka a montáž</t>
  </si>
  <si>
    <t>-1400281522</t>
  </si>
  <si>
    <t>19</t>
  </si>
  <si>
    <t>977341R02</t>
  </si>
  <si>
    <t>Profrézování drážky 10/20 mm do betonového dna</t>
  </si>
  <si>
    <t>-1833366048</t>
  </si>
  <si>
    <t>119*2</t>
  </si>
  <si>
    <t>20</t>
  </si>
  <si>
    <t>985131R01</t>
  </si>
  <si>
    <t>Očištění ploch stěn  a podlah mokrým pískováním</t>
  </si>
  <si>
    <t>408207418</t>
  </si>
  <si>
    <t>"S1-1" 42,8+22,1</t>
  </si>
  <si>
    <t>"S1-2" 276,2</t>
  </si>
  <si>
    <t>"S2-1" 130,2</t>
  </si>
  <si>
    <t>985311R1</t>
  </si>
  <si>
    <t>Reprofilace stěn polymercemetovými sanačními maltami tl 50 mm</t>
  </si>
  <si>
    <t>-399547135</t>
  </si>
  <si>
    <t>22</t>
  </si>
  <si>
    <t>985321211</t>
  </si>
  <si>
    <t>Ochranný nátěr výztuže adhezním můstkem Betofix KBH</t>
  </si>
  <si>
    <t>221950978</t>
  </si>
  <si>
    <t>0,25*32</t>
  </si>
  <si>
    <t>23</t>
  </si>
  <si>
    <t>997013151</t>
  </si>
  <si>
    <t>Vnitrostaveništní doprava suti a vybouraných hmot pro budovy v do 6 m s omezením mechanizace</t>
  </si>
  <si>
    <t>-1181463580</t>
  </si>
  <si>
    <t>24</t>
  </si>
  <si>
    <t>997013501</t>
  </si>
  <si>
    <t>Odvoz suti a vybouraných hmot na skládku nebo meziskládku do 1 km se složením</t>
  </si>
  <si>
    <t>-625229275</t>
  </si>
  <si>
    <t>25</t>
  </si>
  <si>
    <t>997013509</t>
  </si>
  <si>
    <t>Příplatek k odvozu suti a vybouraných hmot na skládku ZKD 1 km přes 1 km</t>
  </si>
  <si>
    <t>-524997138</t>
  </si>
  <si>
    <t>26</t>
  </si>
  <si>
    <t>997013831</t>
  </si>
  <si>
    <t>Poplatek za uložení na skládce (skládkovné) stavebního odpadu směsného kód odpadu 170 904</t>
  </si>
  <si>
    <t>-447972385</t>
  </si>
  <si>
    <t>27</t>
  </si>
  <si>
    <t>998142251</t>
  </si>
  <si>
    <t>Přesun hmot pro nádrže, jímky, zásobníky a jámy betonové monolitické v do 25 m</t>
  </si>
  <si>
    <t>763012495</t>
  </si>
  <si>
    <t>28</t>
  </si>
  <si>
    <t>711113R1</t>
  </si>
  <si>
    <t>Mineralizace nátěrem Kiesol - vodorovná</t>
  </si>
  <si>
    <t>-1014528992</t>
  </si>
  <si>
    <t>29</t>
  </si>
  <si>
    <t>711113R2</t>
  </si>
  <si>
    <t>Mineralizace nátěrem Kiesol - svislá</t>
  </si>
  <si>
    <t>-2101892419</t>
  </si>
  <si>
    <t>30</t>
  </si>
  <si>
    <t>711191R11</t>
  </si>
  <si>
    <t>3x nátěr stěrkou WPDS Dichtschlamme tl. 3-4 mm - vodorovná</t>
  </si>
  <si>
    <t>-605230451</t>
  </si>
  <si>
    <t>31</t>
  </si>
  <si>
    <t>711191R12</t>
  </si>
  <si>
    <t>3x nátěr stěrkou WPDS Dichtschlamme tl. 3-4 mm - svislá</t>
  </si>
  <si>
    <t>263901892</t>
  </si>
  <si>
    <t>711191R21</t>
  </si>
  <si>
    <t>lokální vyspravení povrchu sanační maltou Betofix R4 - vodorovná</t>
  </si>
  <si>
    <t>-897691675</t>
  </si>
  <si>
    <t>"5% plochy"</t>
  </si>
  <si>
    <t>"S1-1" (42,8+22,1)*0,05</t>
  </si>
  <si>
    <t>"S1-2" 276,2*0,05</t>
  </si>
  <si>
    <t>33</t>
  </si>
  <si>
    <t>711191R22</t>
  </si>
  <si>
    <t>lokální vyspravení povrchu sanační maltou Betofix R4 - svislá</t>
  </si>
  <si>
    <t>-218141621</t>
  </si>
  <si>
    <t>"S2-1" 130,2*0,05</t>
  </si>
  <si>
    <t>34</t>
  </si>
  <si>
    <t>711191R31</t>
  </si>
  <si>
    <t>lokální vyspravení povrchu kotvícím můstkem KHB - vodorovná</t>
  </si>
  <si>
    <t>-111356097</t>
  </si>
  <si>
    <t>35</t>
  </si>
  <si>
    <t>711191R32</t>
  </si>
  <si>
    <t>lokální vyspravení povrchu kotvícím můstkem KHB - svislá</t>
  </si>
  <si>
    <t>-925453085</t>
  </si>
  <si>
    <t>36</t>
  </si>
  <si>
    <t>711192R11</t>
  </si>
  <si>
    <t>1x nátěr stěrkou WPDS Dichtschlamme tl. 1-1,5  mm - vodorovná</t>
  </si>
  <si>
    <t>679648892</t>
  </si>
  <si>
    <t>37</t>
  </si>
  <si>
    <t>711195R11</t>
  </si>
  <si>
    <t>vyrovnávací a sjednocující vrstva samoniveleční Betofix HQ3 tl. 5-8 mm - vodorovná</t>
  </si>
  <si>
    <t>907545947</t>
  </si>
  <si>
    <t>38</t>
  </si>
  <si>
    <t>711196R11</t>
  </si>
  <si>
    <t>spádová vrstva Betofix FTT průměrná tl. 30 mm - vodorovná</t>
  </si>
  <si>
    <t>1891094847</t>
  </si>
  <si>
    <t>39</t>
  </si>
  <si>
    <t>998711201</t>
  </si>
  <si>
    <t>Přesun hmot procentní pro izolace proti vodě, vlhkosti a plynům v objektech v do 6 m</t>
  </si>
  <si>
    <t>%</t>
  </si>
  <si>
    <t>590250829</t>
  </si>
  <si>
    <t>40</t>
  </si>
  <si>
    <t>762430812</t>
  </si>
  <si>
    <t>Demontáž obložení stěn z desek cementotřískových tl do 16 mm na sraz šroubovaných</t>
  </si>
  <si>
    <t>1514418320</t>
  </si>
  <si>
    <t>"venkovní vyhlídka" 72,8</t>
  </si>
  <si>
    <t>"podhladinová vyhlídka" 13</t>
  </si>
  <si>
    <t>41</t>
  </si>
  <si>
    <t>762591140</t>
  </si>
  <si>
    <t>Montáž dočasného zakrytí prostupů a otvorů deskami volně kladenými</t>
  </si>
  <si>
    <t>1891042414</t>
  </si>
  <si>
    <t>42</t>
  </si>
  <si>
    <t>M</t>
  </si>
  <si>
    <t>6072623r</t>
  </si>
  <si>
    <t>deska dřevoštěpková OSB</t>
  </si>
  <si>
    <t>1081240921</t>
  </si>
  <si>
    <t>43</t>
  </si>
  <si>
    <t>998762201</t>
  </si>
  <si>
    <t>Přesun hmot procentní pro kce tesařské v objektech v do 6 m</t>
  </si>
  <si>
    <t>-795751681</t>
  </si>
  <si>
    <t>101 - VON</t>
  </si>
  <si>
    <t>Ostatní - Ostatní</t>
  </si>
  <si>
    <t xml:space="preserve">    96X - Vedlejší a ostatní náklady</t>
  </si>
  <si>
    <t>10001</t>
  </si>
  <si>
    <t>zařízení staveniště</t>
  </si>
  <si>
    <t>512</t>
  </si>
  <si>
    <t>1261790478</t>
  </si>
  <si>
    <t>10103</t>
  </si>
  <si>
    <t>odstranění případných škod na přilehlých komunikacích a objektech</t>
  </si>
  <si>
    <t>-137383193</t>
  </si>
  <si>
    <t>10401</t>
  </si>
  <si>
    <t>fenolftaleinová zkouška alkalicity  betonu a zkouška průsaku</t>
  </si>
  <si>
    <t>-1311379964</t>
  </si>
  <si>
    <t>10402</t>
  </si>
  <si>
    <t>zaměření výšek dna bazénu</t>
  </si>
  <si>
    <t>-1882491090</t>
  </si>
  <si>
    <t>2001</t>
  </si>
  <si>
    <t xml:space="preserve">rezerva na nepředvídatelné práce a konstrukce </t>
  </si>
  <si>
    <t>Kč</t>
  </si>
  <si>
    <t>1024</t>
  </si>
  <si>
    <t>-689571398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</si>
</sst>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800080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320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7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6" xfId="0" applyBorder="1"/>
    <xf numFmtId="0" fontId="18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9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2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2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30" fillId="0" borderId="16" xfId="0" applyNumberFormat="1" applyFont="1" applyBorder="1" applyAlignment="1">
      <alignment vertical="center"/>
    </xf>
    <xf numFmtId="4" fontId="30" fillId="0" borderId="17" xfId="0" applyNumberFormat="1" applyFont="1" applyBorder="1" applyAlignment="1">
      <alignment vertical="center"/>
    </xf>
    <xf numFmtId="166" fontId="30" fillId="0" borderId="17" xfId="0" applyNumberFormat="1" applyFont="1" applyBorder="1" applyAlignment="1">
      <alignment vertical="center"/>
    </xf>
    <xf numFmtId="4" fontId="30" fillId="0" borderId="18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5" fillId="5" borderId="0" xfId="0" applyFont="1" applyFill="1" applyBorder="1" applyAlignment="1">
      <alignment horizontal="left" vertical="center"/>
    </xf>
    <xf numFmtId="0" fontId="0" fillId="2" borderId="0" xfId="0" applyFill="1" applyProtection="1"/>
    <xf numFmtId="14" fontId="2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4" fontId="20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4" fontId="29" fillId="0" borderId="0" xfId="0" applyNumberFormat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4" fontId="25" fillId="5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4" fontId="12" fillId="0" borderId="0" xfId="0" applyNumberFormat="1" applyFont="1" applyBorder="1" applyAlignment="1">
      <alignment vertical="center"/>
    </xf>
    <xf numFmtId="0" fontId="0" fillId="0" borderId="0" xfId="0" applyBorder="1"/>
    <xf numFmtId="4" fontId="19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  <xf numFmtId="4" fontId="25" fillId="0" borderId="0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15" fillId="3" borderId="0" xfId="0" applyFont="1" applyFill="1" applyAlignment="1">
      <alignment horizontal="center" vertical="center"/>
    </xf>
    <xf numFmtId="0" fontId="0" fillId="0" borderId="0" xfId="0"/>
    <xf numFmtId="164" fontId="1" fillId="0" borderId="0" xfId="0" applyNumberFormat="1" applyFont="1" applyBorder="1" applyAlignment="1">
      <alignment vertical="center"/>
    </xf>
    <xf numFmtId="4" fontId="0" fillId="0" borderId="25" xfId="0" applyNumberFormat="1" applyFont="1" applyBorder="1" applyAlignment="1" applyProtection="1">
      <alignment vertical="center"/>
      <protection locked="0"/>
    </xf>
    <xf numFmtId="0" fontId="14" fillId="2" borderId="0" xfId="1" applyFont="1" applyFill="1" applyAlignment="1" applyProtection="1">
      <alignment horizontal="center" vertical="center"/>
    </xf>
    <xf numFmtId="4" fontId="35" fillId="0" borderId="25" xfId="0" applyNumberFormat="1" applyFont="1" applyBorder="1" applyAlignment="1" applyProtection="1">
      <alignment vertical="center"/>
      <protection locked="0"/>
    </xf>
    <xf numFmtId="0" fontId="0" fillId="0" borderId="0" xfId="0" applyProtection="1"/>
    <xf numFmtId="0" fontId="15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left" vertical="center"/>
    </xf>
    <xf numFmtId="0" fontId="15" fillId="3" borderId="0" xfId="0" applyFont="1" applyFill="1" applyAlignment="1" applyProtection="1">
      <alignment horizontal="center" vertical="center"/>
    </xf>
    <xf numFmtId="0" fontId="0" fillId="0" borderId="0" xfId="0" applyProtection="1"/>
    <xf numFmtId="0" fontId="0" fillId="0" borderId="0" xfId="0" applyFont="1" applyAlignment="1" applyProtection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left" vertical="center"/>
    </xf>
    <xf numFmtId="0" fontId="0" fillId="0" borderId="5" xfId="0" applyBorder="1" applyProtection="1"/>
    <xf numFmtId="0" fontId="15" fillId="0" borderId="0" xfId="0" applyFont="1" applyAlignment="1" applyProtection="1">
      <alignment horizontal="left" vertical="center"/>
    </xf>
    <xf numFmtId="0" fontId="0" fillId="0" borderId="0" xfId="0" applyBorder="1" applyProtection="1"/>
    <xf numFmtId="0" fontId="17" fillId="0" borderId="0" xfId="0" applyFont="1" applyBorder="1" applyAlignment="1" applyProtection="1">
      <alignment horizontal="left" vertical="center"/>
    </xf>
    <xf numFmtId="0" fontId="17" fillId="0" borderId="0" xfId="0" applyFont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165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12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horizontal="left" vertical="center"/>
    </xf>
    <xf numFmtId="4" fontId="12" fillId="0" borderId="0" xfId="0" applyNumberFormat="1" applyFont="1" applyBorder="1" applyAlignment="1" applyProtection="1">
      <alignment vertical="center"/>
    </xf>
    <xf numFmtId="0" fontId="18" fillId="0" borderId="0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4" fontId="19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" fontId="1" fillId="0" borderId="0" xfId="0" applyNumberFormat="1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right" vertical="center"/>
    </xf>
    <xf numFmtId="0" fontId="3" fillId="5" borderId="9" xfId="0" applyFont="1" applyFill="1" applyBorder="1" applyAlignment="1" applyProtection="1">
      <alignment horizontal="center" vertical="center"/>
    </xf>
    <xf numFmtId="4" fontId="3" fillId="5" borderId="9" xfId="0" applyNumberFormat="1" applyFont="1" applyFill="1" applyBorder="1" applyAlignment="1" applyProtection="1">
      <alignment vertical="center"/>
    </xf>
    <xf numFmtId="4" fontId="3" fillId="5" borderId="10" xfId="0" applyNumberFormat="1" applyFont="1" applyFill="1" applyBorder="1" applyAlignment="1" applyProtection="1">
      <alignment vertical="center"/>
    </xf>
    <xf numFmtId="0" fontId="21" fillId="0" borderId="11" xfId="0" applyFont="1" applyBorder="1" applyAlignment="1" applyProtection="1">
      <alignment horizontal="left"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Border="1" applyProtection="1"/>
    <xf numFmtId="0" fontId="0" fillId="0" borderId="15" xfId="0" applyBorder="1" applyProtection="1"/>
    <xf numFmtId="0" fontId="22" fillId="0" borderId="16" xfId="0" applyFont="1" applyBorder="1" applyAlignment="1" applyProtection="1">
      <alignment horizontal="left" vertical="center"/>
    </xf>
    <xf numFmtId="0" fontId="0" fillId="0" borderId="17" xfId="0" applyFont="1" applyBorder="1" applyAlignment="1" applyProtection="1">
      <alignment vertical="center"/>
    </xf>
    <xf numFmtId="0" fontId="22" fillId="0" borderId="17" xfId="0" applyFont="1" applyBorder="1" applyAlignment="1" applyProtection="1">
      <alignment horizontal="left" vertical="center"/>
    </xf>
    <xf numFmtId="0" fontId="0" fillId="0" borderId="18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2" fillId="5" borderId="0" xfId="0" applyFont="1" applyFill="1" applyBorder="1" applyAlignment="1" applyProtection="1">
      <alignment horizontal="center" vertical="center"/>
    </xf>
    <xf numFmtId="0" fontId="0" fillId="5" borderId="0" xfId="0" applyFont="1" applyFill="1" applyBorder="1" applyAlignment="1" applyProtection="1">
      <alignment vertical="center"/>
    </xf>
    <xf numFmtId="0" fontId="31" fillId="0" borderId="0" xfId="0" applyFont="1" applyBorder="1" applyAlignment="1" applyProtection="1">
      <alignment horizontal="left" vertical="center"/>
    </xf>
    <xf numFmtId="4" fontId="25" fillId="0" borderId="0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4" fontId="6" fillId="0" borderId="0" xfId="0" applyNumberFormat="1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0" fontId="0" fillId="0" borderId="25" xfId="0" applyFont="1" applyBorder="1" applyAlignment="1" applyProtection="1">
      <alignment vertical="center"/>
    </xf>
    <xf numFmtId="0" fontId="17" fillId="0" borderId="25" xfId="0" applyFont="1" applyBorder="1" applyAlignment="1" applyProtection="1">
      <alignment horizontal="center" vertical="center"/>
    </xf>
    <xf numFmtId="0" fontId="25" fillId="5" borderId="0" xfId="0" applyFont="1" applyFill="1" applyBorder="1" applyAlignment="1" applyProtection="1">
      <alignment horizontal="left" vertical="center"/>
    </xf>
    <xf numFmtId="4" fontId="25" fillId="5" borderId="0" xfId="0" applyNumberFormat="1" applyFont="1" applyFill="1" applyBorder="1" applyAlignment="1" applyProtection="1">
      <alignment vertical="center"/>
    </xf>
    <xf numFmtId="0" fontId="0" fillId="0" borderId="4" xfId="0" applyFont="1" applyBorder="1" applyAlignment="1" applyProtection="1">
      <alignment horizontal="center" vertical="center" wrapText="1"/>
    </xf>
    <xf numFmtId="0" fontId="2" fillId="5" borderId="22" xfId="0" applyFont="1" applyFill="1" applyBorder="1" applyAlignment="1" applyProtection="1">
      <alignment horizontal="center" vertical="center" wrapText="1"/>
    </xf>
    <xf numFmtId="0" fontId="2" fillId="5" borderId="23" xfId="0" applyFont="1" applyFill="1" applyBorder="1" applyAlignment="1" applyProtection="1">
      <alignment horizontal="center" vertical="center" wrapText="1"/>
    </xf>
    <xf numFmtId="0" fontId="2" fillId="5" borderId="23" xfId="0" applyFont="1" applyFill="1" applyBorder="1" applyAlignment="1" applyProtection="1">
      <alignment horizontal="center" vertical="center" wrapText="1"/>
    </xf>
    <xf numFmtId="0" fontId="2" fillId="5" borderId="24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17" fillId="0" borderId="22" xfId="0" applyFont="1" applyBorder="1" applyAlignment="1" applyProtection="1">
      <alignment horizontal="center" vertical="center" wrapText="1"/>
    </xf>
    <xf numFmtId="0" fontId="17" fillId="0" borderId="23" xfId="0" applyFont="1" applyBorder="1" applyAlignment="1" applyProtection="1">
      <alignment horizontal="center" vertical="center" wrapText="1"/>
    </xf>
    <xf numFmtId="0" fontId="17" fillId="0" borderId="24" xfId="0" applyFont="1" applyBorder="1" applyAlignment="1" applyProtection="1">
      <alignment horizontal="center" vertical="center" wrapText="1"/>
    </xf>
    <xf numFmtId="0" fontId="25" fillId="0" borderId="0" xfId="0" applyFont="1" applyBorder="1" applyAlignment="1" applyProtection="1">
      <alignment horizontal="left" vertical="center"/>
    </xf>
    <xf numFmtId="4" fontId="25" fillId="0" borderId="12" xfId="0" applyNumberFormat="1" applyFont="1" applyBorder="1" applyAlignment="1" applyProtection="1"/>
    <xf numFmtId="4" fontId="3" fillId="0" borderId="12" xfId="0" applyNumberFormat="1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 applyProtection="1">
      <alignment vertical="center"/>
    </xf>
    <xf numFmtId="0" fontId="7" fillId="0" borderId="4" xfId="0" applyFont="1" applyBorder="1" applyAlignment="1" applyProtection="1"/>
    <xf numFmtId="0" fontId="7" fillId="0" borderId="0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4" fontId="5" fillId="0" borderId="0" xfId="0" applyNumberFormat="1" applyFont="1" applyBorder="1" applyAlignment="1" applyProtection="1"/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14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center"/>
    </xf>
    <xf numFmtId="4" fontId="7" fillId="0" borderId="0" xfId="0" applyNumberFormat="1" applyFont="1" applyAlignment="1" applyProtection="1">
      <alignment vertical="center"/>
    </xf>
    <xf numFmtId="0" fontId="6" fillId="0" borderId="0" xfId="0" applyFont="1" applyBorder="1" applyAlignment="1" applyProtection="1">
      <alignment horizontal="left"/>
    </xf>
    <xf numFmtId="4" fontId="6" fillId="0" borderId="17" xfId="0" applyNumberFormat="1" applyFont="1" applyBorder="1" applyAlignment="1" applyProtection="1"/>
    <xf numFmtId="4" fontId="6" fillId="0" borderId="17" xfId="0" applyNumberFormat="1" applyFont="1" applyBorder="1" applyAlignment="1" applyProtection="1">
      <alignment vertical="center"/>
    </xf>
    <xf numFmtId="0" fontId="0" fillId="0" borderId="25" xfId="0" applyFont="1" applyBorder="1" applyAlignment="1" applyProtection="1">
      <alignment horizontal="center" vertical="center"/>
    </xf>
    <xf numFmtId="49" fontId="0" fillId="0" borderId="25" xfId="0" applyNumberFormat="1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center" vertical="center" wrapText="1"/>
    </xf>
    <xf numFmtId="167" fontId="0" fillId="0" borderId="25" xfId="0" applyNumberFormat="1" applyFont="1" applyBorder="1" applyAlignment="1" applyProtection="1">
      <alignment vertical="center"/>
    </xf>
    <xf numFmtId="4" fontId="0" fillId="0" borderId="25" xfId="0" applyNumberFormat="1" applyFont="1" applyBorder="1" applyAlignment="1" applyProtection="1">
      <alignment vertical="center"/>
    </xf>
    <xf numFmtId="0" fontId="1" fillId="0" borderId="25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 applyProtection="1">
      <alignment vertical="center"/>
    </xf>
    <xf numFmtId="0" fontId="1" fillId="0" borderId="17" xfId="0" applyFont="1" applyBorder="1" applyAlignment="1" applyProtection="1">
      <alignment horizontal="center" vertical="center"/>
    </xf>
    <xf numFmtId="166" fontId="1" fillId="0" borderId="17" xfId="0" applyNumberFormat="1" applyFont="1" applyBorder="1" applyAlignment="1" applyProtection="1">
      <alignment vertical="center"/>
    </xf>
    <xf numFmtId="166" fontId="1" fillId="0" borderId="18" xfId="0" applyNumberFormat="1" applyFont="1" applyBorder="1" applyAlignment="1" applyProtection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12" xfId="0" applyFont="1" applyBorder="1" applyAlignment="1" applyProtection="1">
      <alignment horizontal="left" vertical="center" wrapText="1"/>
    </xf>
    <xf numFmtId="0" fontId="8" fillId="0" borderId="12" xfId="0" applyFont="1" applyBorder="1" applyAlignment="1" applyProtection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vertical="center"/>
    </xf>
    <xf numFmtId="167" fontId="9" fillId="0" borderId="0" xfId="0" applyNumberFormat="1" applyFont="1" applyBorder="1" applyAlignment="1" applyProtection="1">
      <alignment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vertical="center"/>
    </xf>
    <xf numFmtId="167" fontId="10" fillId="0" borderId="0" xfId="0" applyNumberFormat="1" applyFont="1" applyBorder="1" applyAlignment="1" applyProtection="1">
      <alignment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 wrapText="1"/>
    </xf>
    <xf numFmtId="0" fontId="9" fillId="0" borderId="12" xfId="0" applyFont="1" applyBorder="1" applyAlignment="1" applyProtection="1">
      <alignment vertical="center"/>
    </xf>
    <xf numFmtId="4" fontId="6" fillId="0" borderId="23" xfId="0" applyNumberFormat="1" applyFont="1" applyBorder="1" applyAlignment="1" applyProtection="1"/>
    <xf numFmtId="4" fontId="6" fillId="0" borderId="23" xfId="0" applyNumberFormat="1" applyFont="1" applyBorder="1" applyAlignment="1" applyProtection="1">
      <alignment vertical="center"/>
    </xf>
    <xf numFmtId="4" fontId="5" fillId="0" borderId="12" xfId="0" applyNumberFormat="1" applyFont="1" applyBorder="1" applyAlignment="1" applyProtection="1"/>
    <xf numFmtId="4" fontId="5" fillId="0" borderId="12" xfId="0" applyNumberFormat="1" applyFont="1" applyBorder="1" applyAlignment="1" applyProtection="1">
      <alignment vertical="center"/>
    </xf>
    <xf numFmtId="0" fontId="35" fillId="0" borderId="25" xfId="0" applyFont="1" applyBorder="1" applyAlignment="1" applyProtection="1">
      <alignment horizontal="center" vertical="center"/>
    </xf>
    <xf numFmtId="49" fontId="35" fillId="0" borderId="25" xfId="0" applyNumberFormat="1" applyFont="1" applyBorder="1" applyAlignment="1" applyProtection="1">
      <alignment horizontal="left" vertical="center" wrapText="1"/>
    </xf>
    <xf numFmtId="0" fontId="35" fillId="0" borderId="25" xfId="0" applyFont="1" applyBorder="1" applyAlignment="1" applyProtection="1">
      <alignment horizontal="left" vertical="center" wrapText="1"/>
    </xf>
    <xf numFmtId="0" fontId="35" fillId="0" borderId="25" xfId="0" applyFont="1" applyBorder="1" applyAlignment="1" applyProtection="1">
      <alignment horizontal="center" vertical="center" wrapText="1"/>
    </xf>
    <xf numFmtId="167" fontId="35" fillId="0" borderId="25" xfId="0" applyNumberFormat="1" applyFont="1" applyBorder="1" applyAlignment="1" applyProtection="1">
      <alignment vertical="center"/>
    </xf>
    <xf numFmtId="4" fontId="35" fillId="0" borderId="25" xfId="0" applyNumberFormat="1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4"/>
  <sheetViews>
    <sheetView showGridLines="0" workbookViewId="0">
      <pane ySplit="1" topLeftCell="A72" activePane="bottomLeft" state="frozen"/>
      <selection pane="bottomLeft" activeCell="AO99" sqref="AO99"/>
    </sheetView>
  </sheetViews>
  <sheetFormatPr defaultRowHeight="13.5"/>
  <cols>
    <col min="1" max="1" width="8.33203125" style="88" customWidth="1"/>
    <col min="2" max="2" width="1.6640625" style="88" customWidth="1"/>
    <col min="3" max="3" width="4.1640625" style="88" customWidth="1"/>
    <col min="4" max="33" width="2.5" style="88" customWidth="1"/>
    <col min="34" max="34" width="3.33203125" style="88" customWidth="1"/>
    <col min="35" max="37" width="2.5" style="88" customWidth="1"/>
    <col min="38" max="38" width="8.33203125" style="88" customWidth="1"/>
    <col min="39" max="39" width="3.33203125" style="88" customWidth="1"/>
    <col min="40" max="40" width="13.33203125" style="88" customWidth="1"/>
    <col min="41" max="41" width="7.5" style="88" customWidth="1"/>
    <col min="42" max="42" width="4.1640625" style="88" customWidth="1"/>
    <col min="43" max="43" width="1.6640625" style="88" customWidth="1"/>
    <col min="44" max="44" width="13.6640625" style="88" customWidth="1"/>
    <col min="45" max="46" width="25.83203125" style="88" hidden="1" customWidth="1"/>
    <col min="47" max="47" width="25" style="88" hidden="1" customWidth="1"/>
    <col min="48" max="52" width="21.6640625" style="88" hidden="1" customWidth="1"/>
    <col min="53" max="53" width="19.1640625" style="88" hidden="1" customWidth="1"/>
    <col min="54" max="54" width="25" style="88" hidden="1" customWidth="1"/>
    <col min="55" max="56" width="19.1640625" style="88" hidden="1" customWidth="1"/>
    <col min="57" max="57" width="66.5" style="88" customWidth="1"/>
    <col min="58" max="70" width="9.33203125" style="88"/>
    <col min="71" max="89" width="9.33203125" style="88" hidden="1"/>
    <col min="90" max="16384" width="9.33203125" style="88"/>
  </cols>
  <sheetData>
    <row r="1" spans="1:73" ht="21.4" customHeight="1">
      <c r="A1" s="6" t="s">
        <v>0</v>
      </c>
      <c r="B1" s="7"/>
      <c r="C1" s="7"/>
      <c r="D1" s="8" t="s">
        <v>1</v>
      </c>
      <c r="E1" s="7"/>
      <c r="F1" s="7"/>
      <c r="G1" s="7"/>
      <c r="H1" s="7"/>
      <c r="I1" s="7"/>
      <c r="J1" s="7"/>
      <c r="K1" s="9" t="s">
        <v>2</v>
      </c>
      <c r="L1" s="9"/>
      <c r="M1" s="9"/>
      <c r="N1" s="9"/>
      <c r="O1" s="9"/>
      <c r="P1" s="9"/>
      <c r="Q1" s="9"/>
      <c r="R1" s="9"/>
      <c r="S1" s="9"/>
      <c r="T1" s="7"/>
      <c r="U1" s="7"/>
      <c r="V1" s="7"/>
      <c r="W1" s="9" t="s">
        <v>3</v>
      </c>
      <c r="X1" s="9"/>
      <c r="Y1" s="9"/>
      <c r="Z1" s="9"/>
      <c r="AA1" s="9"/>
      <c r="AB1" s="9"/>
      <c r="AC1" s="9"/>
      <c r="AD1" s="9"/>
      <c r="AE1" s="9"/>
      <c r="AF1" s="9"/>
      <c r="AG1" s="7"/>
      <c r="AH1" s="7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1" t="s">
        <v>4</v>
      </c>
      <c r="BB1" s="11" t="s">
        <v>5</v>
      </c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T1" s="12" t="s">
        <v>6</v>
      </c>
      <c r="BU1" s="12" t="s">
        <v>6</v>
      </c>
    </row>
    <row r="2" spans="1:73" ht="36.950000000000003" customHeight="1">
      <c r="C2" s="129" t="s">
        <v>7</v>
      </c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R2" s="133" t="s">
        <v>8</v>
      </c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S2" s="13" t="s">
        <v>9</v>
      </c>
      <c r="BT2" s="13" t="s">
        <v>10</v>
      </c>
    </row>
    <row r="3" spans="1:73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6"/>
      <c r="BS3" s="13" t="s">
        <v>9</v>
      </c>
      <c r="BT3" s="13" t="s">
        <v>11</v>
      </c>
    </row>
    <row r="4" spans="1:73" ht="36.950000000000003" customHeight="1">
      <c r="B4" s="17"/>
      <c r="C4" s="106" t="s">
        <v>12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8"/>
      <c r="AS4" s="85" t="s">
        <v>13</v>
      </c>
      <c r="BS4" s="13" t="s">
        <v>14</v>
      </c>
    </row>
    <row r="5" spans="1:73" ht="14.45" customHeight="1">
      <c r="B5" s="17"/>
      <c r="C5" s="87"/>
      <c r="D5" s="19" t="s">
        <v>15</v>
      </c>
      <c r="E5" s="87"/>
      <c r="F5" s="87"/>
      <c r="G5" s="87"/>
      <c r="H5" s="87"/>
      <c r="I5" s="87"/>
      <c r="J5" s="87"/>
      <c r="K5" s="131" t="s">
        <v>16</v>
      </c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87"/>
      <c r="AQ5" s="18"/>
      <c r="BS5" s="13" t="s">
        <v>9</v>
      </c>
    </row>
    <row r="6" spans="1:73" ht="36.950000000000003" customHeight="1">
      <c r="B6" s="17"/>
      <c r="C6" s="87"/>
      <c r="D6" s="20" t="s">
        <v>17</v>
      </c>
      <c r="E6" s="87"/>
      <c r="F6" s="87"/>
      <c r="G6" s="87"/>
      <c r="H6" s="87"/>
      <c r="I6" s="87"/>
      <c r="J6" s="87"/>
      <c r="K6" s="132" t="s">
        <v>18</v>
      </c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87"/>
      <c r="AQ6" s="18"/>
      <c r="BS6" s="13" t="s">
        <v>9</v>
      </c>
    </row>
    <row r="7" spans="1:73" ht="14.45" customHeight="1">
      <c r="B7" s="17"/>
      <c r="C7" s="87"/>
      <c r="D7" s="95" t="s">
        <v>19</v>
      </c>
      <c r="E7" s="87"/>
      <c r="F7" s="87"/>
      <c r="G7" s="87"/>
      <c r="H7" s="87"/>
      <c r="I7" s="87"/>
      <c r="J7" s="87"/>
      <c r="K7" s="86" t="s">
        <v>5</v>
      </c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95" t="s">
        <v>20</v>
      </c>
      <c r="AL7" s="87"/>
      <c r="AM7" s="87"/>
      <c r="AN7" s="86" t="s">
        <v>5</v>
      </c>
      <c r="AO7" s="87"/>
      <c r="AP7" s="87"/>
      <c r="AQ7" s="18"/>
      <c r="BS7" s="13" t="s">
        <v>9</v>
      </c>
    </row>
    <row r="8" spans="1:73" ht="14.45" customHeight="1">
      <c r="B8" s="17"/>
      <c r="C8" s="87"/>
      <c r="D8" s="95" t="s">
        <v>21</v>
      </c>
      <c r="E8" s="87"/>
      <c r="F8" s="87"/>
      <c r="G8" s="87"/>
      <c r="H8" s="87"/>
      <c r="I8" s="87"/>
      <c r="J8" s="87"/>
      <c r="K8" s="86" t="s">
        <v>22</v>
      </c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95" t="s">
        <v>23</v>
      </c>
      <c r="AL8" s="87"/>
      <c r="AM8" s="87"/>
      <c r="AN8" s="83">
        <v>43383</v>
      </c>
      <c r="AO8" s="87"/>
      <c r="AP8" s="87"/>
      <c r="AQ8" s="18"/>
      <c r="BS8" s="13" t="s">
        <v>9</v>
      </c>
    </row>
    <row r="9" spans="1:73" ht="14.45" customHeight="1">
      <c r="B9" s="1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18"/>
      <c r="BS9" s="13" t="s">
        <v>9</v>
      </c>
    </row>
    <row r="10" spans="1:73" ht="14.45" customHeight="1">
      <c r="B10" s="17"/>
      <c r="C10" s="87"/>
      <c r="D10" s="95" t="s">
        <v>24</v>
      </c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95" t="s">
        <v>25</v>
      </c>
      <c r="AL10" s="87"/>
      <c r="AM10" s="87"/>
      <c r="AN10" s="86" t="s">
        <v>5</v>
      </c>
      <c r="AO10" s="87"/>
      <c r="AP10" s="87"/>
      <c r="AQ10" s="18"/>
      <c r="BS10" s="13" t="s">
        <v>9</v>
      </c>
    </row>
    <row r="11" spans="1:73" ht="18.399999999999999" customHeight="1">
      <c r="B11" s="17"/>
      <c r="C11" s="87"/>
      <c r="D11" s="87"/>
      <c r="E11" s="86" t="s">
        <v>22</v>
      </c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95" t="s">
        <v>26</v>
      </c>
      <c r="AL11" s="87"/>
      <c r="AM11" s="87"/>
      <c r="AN11" s="86" t="s">
        <v>5</v>
      </c>
      <c r="AO11" s="87"/>
      <c r="AP11" s="87"/>
      <c r="AQ11" s="18"/>
      <c r="BS11" s="13" t="s">
        <v>9</v>
      </c>
    </row>
    <row r="12" spans="1:73" ht="6.95" customHeight="1">
      <c r="B12" s="1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18"/>
      <c r="BS12" s="13" t="s">
        <v>9</v>
      </c>
    </row>
    <row r="13" spans="1:73" ht="14.45" customHeight="1">
      <c r="B13" s="17"/>
      <c r="C13" s="87"/>
      <c r="D13" s="95" t="s">
        <v>27</v>
      </c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95" t="s">
        <v>25</v>
      </c>
      <c r="AL13" s="87"/>
      <c r="AM13" s="87"/>
      <c r="AN13" s="86" t="s">
        <v>5</v>
      </c>
      <c r="AO13" s="87"/>
      <c r="AP13" s="87"/>
      <c r="AQ13" s="18"/>
      <c r="BS13" s="13" t="s">
        <v>9</v>
      </c>
    </row>
    <row r="14" spans="1:73" ht="15">
      <c r="B14" s="17"/>
      <c r="C14" s="87"/>
      <c r="D14" s="87"/>
      <c r="E14" s="86" t="s">
        <v>22</v>
      </c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95" t="s">
        <v>26</v>
      </c>
      <c r="AL14" s="87"/>
      <c r="AM14" s="87"/>
      <c r="AN14" s="86" t="s">
        <v>5</v>
      </c>
      <c r="AO14" s="87"/>
      <c r="AP14" s="87"/>
      <c r="AQ14" s="18"/>
      <c r="BS14" s="13" t="s">
        <v>9</v>
      </c>
    </row>
    <row r="15" spans="1:73" ht="6.95" customHeight="1">
      <c r="B15" s="1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18"/>
      <c r="BS15" s="13" t="s">
        <v>6</v>
      </c>
    </row>
    <row r="16" spans="1:73" ht="14.45" customHeight="1">
      <c r="B16" s="17"/>
      <c r="C16" s="87"/>
      <c r="D16" s="95" t="s">
        <v>28</v>
      </c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95" t="s">
        <v>25</v>
      </c>
      <c r="AL16" s="87"/>
      <c r="AM16" s="87"/>
      <c r="AN16" s="86" t="s">
        <v>5</v>
      </c>
      <c r="AO16" s="87"/>
      <c r="AP16" s="87"/>
      <c r="AQ16" s="18"/>
      <c r="BS16" s="13" t="s">
        <v>6</v>
      </c>
    </row>
    <row r="17" spans="2:71" ht="18.399999999999999" customHeight="1">
      <c r="B17" s="17"/>
      <c r="C17" s="87"/>
      <c r="D17" s="87"/>
      <c r="E17" s="86" t="s">
        <v>22</v>
      </c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95" t="s">
        <v>26</v>
      </c>
      <c r="AL17" s="87"/>
      <c r="AM17" s="87"/>
      <c r="AN17" s="86" t="s">
        <v>5</v>
      </c>
      <c r="AO17" s="87"/>
      <c r="AP17" s="87"/>
      <c r="AQ17" s="18"/>
      <c r="BS17" s="13" t="s">
        <v>29</v>
      </c>
    </row>
    <row r="18" spans="2:71" ht="6.95" customHeight="1">
      <c r="B18" s="1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18"/>
      <c r="BS18" s="13" t="s">
        <v>9</v>
      </c>
    </row>
    <row r="19" spans="2:71" ht="14.45" customHeight="1">
      <c r="B19" s="17"/>
      <c r="C19" s="87"/>
      <c r="D19" s="95" t="s">
        <v>30</v>
      </c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95" t="s">
        <v>25</v>
      </c>
      <c r="AL19" s="87"/>
      <c r="AM19" s="87"/>
      <c r="AN19" s="86" t="s">
        <v>5</v>
      </c>
      <c r="AO19" s="87"/>
      <c r="AP19" s="87"/>
      <c r="AQ19" s="18"/>
      <c r="BS19" s="13" t="s">
        <v>9</v>
      </c>
    </row>
    <row r="20" spans="2:71" ht="18.399999999999999" customHeight="1">
      <c r="B20" s="17"/>
      <c r="C20" s="87"/>
      <c r="D20" s="87"/>
      <c r="E20" s="86" t="s">
        <v>22</v>
      </c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95" t="s">
        <v>26</v>
      </c>
      <c r="AL20" s="87"/>
      <c r="AM20" s="87"/>
      <c r="AN20" s="86" t="s">
        <v>5</v>
      </c>
      <c r="AO20" s="87"/>
      <c r="AP20" s="87"/>
      <c r="AQ20" s="18"/>
    </row>
    <row r="21" spans="2:71" ht="6.95" customHeight="1">
      <c r="B21" s="1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18"/>
    </row>
    <row r="22" spans="2:71" ht="15">
      <c r="B22" s="17"/>
      <c r="C22" s="87"/>
      <c r="D22" s="95" t="s">
        <v>31</v>
      </c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18"/>
    </row>
    <row r="23" spans="2:71" ht="16.5" customHeight="1">
      <c r="B23" s="17"/>
      <c r="C23" s="87"/>
      <c r="D23" s="87"/>
      <c r="E23" s="118" t="s">
        <v>5</v>
      </c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87"/>
      <c r="AP23" s="87"/>
      <c r="AQ23" s="18"/>
    </row>
    <row r="24" spans="2:71" ht="6.95" customHeight="1">
      <c r="B24" s="1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18"/>
    </row>
    <row r="25" spans="2:71" ht="6.95" customHeight="1">
      <c r="B25" s="17"/>
      <c r="C25" s="87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87"/>
      <c r="AQ25" s="18"/>
    </row>
    <row r="26" spans="2:71" ht="14.45" customHeight="1">
      <c r="B26" s="17"/>
      <c r="C26" s="87"/>
      <c r="D26" s="22" t="s">
        <v>32</v>
      </c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119">
        <f>ROUND(AG87,2)</f>
        <v>0</v>
      </c>
      <c r="AL26" s="120"/>
      <c r="AM26" s="120"/>
      <c r="AN26" s="120"/>
      <c r="AO26" s="120"/>
      <c r="AP26" s="87"/>
      <c r="AQ26" s="18"/>
    </row>
    <row r="27" spans="2:71" ht="14.45" customHeight="1">
      <c r="B27" s="17"/>
      <c r="C27" s="87"/>
      <c r="D27" s="22" t="s">
        <v>33</v>
      </c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119">
        <f>ROUND(AG91,2)</f>
        <v>0</v>
      </c>
      <c r="AL27" s="119"/>
      <c r="AM27" s="119"/>
      <c r="AN27" s="119"/>
      <c r="AO27" s="119"/>
      <c r="AP27" s="87"/>
      <c r="AQ27" s="18"/>
    </row>
    <row r="28" spans="2:71" s="1" customFormat="1" ht="6.95" customHeight="1">
      <c r="B28" s="23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24"/>
    </row>
    <row r="29" spans="2:71" s="1" customFormat="1" ht="25.9" customHeight="1">
      <c r="B29" s="23"/>
      <c r="C29" s="96"/>
      <c r="D29" s="25" t="s">
        <v>34</v>
      </c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121">
        <f>ROUND(AK26+AK27,2)</f>
        <v>0</v>
      </c>
      <c r="AL29" s="122"/>
      <c r="AM29" s="122"/>
      <c r="AN29" s="122"/>
      <c r="AO29" s="122"/>
      <c r="AP29" s="96"/>
      <c r="AQ29" s="24"/>
    </row>
    <row r="30" spans="2:71" s="1" customFormat="1" ht="6.95" customHeight="1">
      <c r="B30" s="23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24"/>
    </row>
    <row r="31" spans="2:71" s="2" customFormat="1" ht="14.45" customHeight="1">
      <c r="B31" s="26"/>
      <c r="C31" s="84"/>
      <c r="D31" s="89" t="s">
        <v>35</v>
      </c>
      <c r="E31" s="84"/>
      <c r="F31" s="89" t="s">
        <v>36</v>
      </c>
      <c r="G31" s="84"/>
      <c r="H31" s="84"/>
      <c r="I31" s="84"/>
      <c r="J31" s="84"/>
      <c r="K31" s="84"/>
      <c r="L31" s="135">
        <v>0.21</v>
      </c>
      <c r="M31" s="101"/>
      <c r="N31" s="101"/>
      <c r="O31" s="101"/>
      <c r="P31" s="84"/>
      <c r="Q31" s="84"/>
      <c r="R31" s="84"/>
      <c r="S31" s="84"/>
      <c r="T31" s="27" t="s">
        <v>37</v>
      </c>
      <c r="U31" s="84"/>
      <c r="V31" s="84"/>
      <c r="W31" s="100">
        <f>ROUND(AZ87+SUM(CD92),2)</f>
        <v>0</v>
      </c>
      <c r="X31" s="101"/>
      <c r="Y31" s="101"/>
      <c r="Z31" s="101"/>
      <c r="AA31" s="101"/>
      <c r="AB31" s="101"/>
      <c r="AC31" s="101"/>
      <c r="AD31" s="101"/>
      <c r="AE31" s="101"/>
      <c r="AF31" s="84"/>
      <c r="AG31" s="84"/>
      <c r="AH31" s="84"/>
      <c r="AI31" s="84"/>
      <c r="AJ31" s="84"/>
      <c r="AK31" s="100">
        <f>ROUND(AV87+SUM(BY92),2)</f>
        <v>0</v>
      </c>
      <c r="AL31" s="101"/>
      <c r="AM31" s="101"/>
      <c r="AN31" s="101"/>
      <c r="AO31" s="101"/>
      <c r="AP31" s="84"/>
      <c r="AQ31" s="28"/>
    </row>
    <row r="32" spans="2:71" s="2" customFormat="1" ht="14.45" customHeight="1">
      <c r="B32" s="26"/>
      <c r="C32" s="84"/>
      <c r="D32" s="84"/>
      <c r="E32" s="84"/>
      <c r="F32" s="89" t="s">
        <v>38</v>
      </c>
      <c r="G32" s="84"/>
      <c r="H32" s="84"/>
      <c r="I32" s="84"/>
      <c r="J32" s="84"/>
      <c r="K32" s="84"/>
      <c r="L32" s="135">
        <v>0.15</v>
      </c>
      <c r="M32" s="101"/>
      <c r="N32" s="101"/>
      <c r="O32" s="101"/>
      <c r="P32" s="84"/>
      <c r="Q32" s="84"/>
      <c r="R32" s="84"/>
      <c r="S32" s="84"/>
      <c r="T32" s="27" t="s">
        <v>37</v>
      </c>
      <c r="U32" s="84"/>
      <c r="V32" s="84"/>
      <c r="W32" s="100">
        <f>ROUND(BA87+SUM(CE92),2)</f>
        <v>0</v>
      </c>
      <c r="X32" s="101"/>
      <c r="Y32" s="101"/>
      <c r="Z32" s="101"/>
      <c r="AA32" s="101"/>
      <c r="AB32" s="101"/>
      <c r="AC32" s="101"/>
      <c r="AD32" s="101"/>
      <c r="AE32" s="101"/>
      <c r="AF32" s="84"/>
      <c r="AG32" s="84"/>
      <c r="AH32" s="84"/>
      <c r="AI32" s="84"/>
      <c r="AJ32" s="84"/>
      <c r="AK32" s="100">
        <f>ROUND(AW87+SUM(BZ92),2)</f>
        <v>0</v>
      </c>
      <c r="AL32" s="101"/>
      <c r="AM32" s="101"/>
      <c r="AN32" s="101"/>
      <c r="AO32" s="101"/>
      <c r="AP32" s="84"/>
      <c r="AQ32" s="28"/>
    </row>
    <row r="33" spans="2:43" s="2" customFormat="1" ht="14.45" hidden="1" customHeight="1">
      <c r="B33" s="26"/>
      <c r="C33" s="84"/>
      <c r="D33" s="84"/>
      <c r="E33" s="84"/>
      <c r="F33" s="89" t="s">
        <v>39</v>
      </c>
      <c r="G33" s="84"/>
      <c r="H33" s="84"/>
      <c r="I33" s="84"/>
      <c r="J33" s="84"/>
      <c r="K33" s="84"/>
      <c r="L33" s="135">
        <v>0.21</v>
      </c>
      <c r="M33" s="101"/>
      <c r="N33" s="101"/>
      <c r="O33" s="101"/>
      <c r="P33" s="84"/>
      <c r="Q33" s="84"/>
      <c r="R33" s="84"/>
      <c r="S33" s="84"/>
      <c r="T33" s="27" t="s">
        <v>37</v>
      </c>
      <c r="U33" s="84"/>
      <c r="V33" s="84"/>
      <c r="W33" s="100">
        <f>ROUND(BB87+SUM(CF92),2)</f>
        <v>0</v>
      </c>
      <c r="X33" s="101"/>
      <c r="Y33" s="101"/>
      <c r="Z33" s="101"/>
      <c r="AA33" s="101"/>
      <c r="AB33" s="101"/>
      <c r="AC33" s="101"/>
      <c r="AD33" s="101"/>
      <c r="AE33" s="101"/>
      <c r="AF33" s="84"/>
      <c r="AG33" s="84"/>
      <c r="AH33" s="84"/>
      <c r="AI33" s="84"/>
      <c r="AJ33" s="84"/>
      <c r="AK33" s="100">
        <v>0</v>
      </c>
      <c r="AL33" s="101"/>
      <c r="AM33" s="101"/>
      <c r="AN33" s="101"/>
      <c r="AO33" s="101"/>
      <c r="AP33" s="84"/>
      <c r="AQ33" s="28"/>
    </row>
    <row r="34" spans="2:43" s="2" customFormat="1" ht="14.45" hidden="1" customHeight="1">
      <c r="B34" s="26"/>
      <c r="C34" s="84"/>
      <c r="D34" s="84"/>
      <c r="E34" s="84"/>
      <c r="F34" s="89" t="s">
        <v>40</v>
      </c>
      <c r="G34" s="84"/>
      <c r="H34" s="84"/>
      <c r="I34" s="84"/>
      <c r="J34" s="84"/>
      <c r="K34" s="84"/>
      <c r="L34" s="135">
        <v>0.15</v>
      </c>
      <c r="M34" s="101"/>
      <c r="N34" s="101"/>
      <c r="O34" s="101"/>
      <c r="P34" s="84"/>
      <c r="Q34" s="84"/>
      <c r="R34" s="84"/>
      <c r="S34" s="84"/>
      <c r="T34" s="27" t="s">
        <v>37</v>
      </c>
      <c r="U34" s="84"/>
      <c r="V34" s="84"/>
      <c r="W34" s="100">
        <f>ROUND(BC87+SUM(CG92),2)</f>
        <v>0</v>
      </c>
      <c r="X34" s="101"/>
      <c r="Y34" s="101"/>
      <c r="Z34" s="101"/>
      <c r="AA34" s="101"/>
      <c r="AB34" s="101"/>
      <c r="AC34" s="101"/>
      <c r="AD34" s="101"/>
      <c r="AE34" s="101"/>
      <c r="AF34" s="84"/>
      <c r="AG34" s="84"/>
      <c r="AH34" s="84"/>
      <c r="AI34" s="84"/>
      <c r="AJ34" s="84"/>
      <c r="AK34" s="100">
        <v>0</v>
      </c>
      <c r="AL34" s="101"/>
      <c r="AM34" s="101"/>
      <c r="AN34" s="101"/>
      <c r="AO34" s="101"/>
      <c r="AP34" s="84"/>
      <c r="AQ34" s="28"/>
    </row>
    <row r="35" spans="2:43" s="2" customFormat="1" ht="14.45" hidden="1" customHeight="1">
      <c r="B35" s="26"/>
      <c r="C35" s="84"/>
      <c r="D35" s="84"/>
      <c r="E35" s="84"/>
      <c r="F35" s="89" t="s">
        <v>41</v>
      </c>
      <c r="G35" s="84"/>
      <c r="H35" s="84"/>
      <c r="I35" s="84"/>
      <c r="J35" s="84"/>
      <c r="K35" s="84"/>
      <c r="L35" s="135">
        <v>0</v>
      </c>
      <c r="M35" s="101"/>
      <c r="N35" s="101"/>
      <c r="O35" s="101"/>
      <c r="P35" s="84"/>
      <c r="Q35" s="84"/>
      <c r="R35" s="84"/>
      <c r="S35" s="84"/>
      <c r="T35" s="27" t="s">
        <v>37</v>
      </c>
      <c r="U35" s="84"/>
      <c r="V35" s="84"/>
      <c r="W35" s="100">
        <f>ROUND(BD87+SUM(CH92),2)</f>
        <v>0</v>
      </c>
      <c r="X35" s="101"/>
      <c r="Y35" s="101"/>
      <c r="Z35" s="101"/>
      <c r="AA35" s="101"/>
      <c r="AB35" s="101"/>
      <c r="AC35" s="101"/>
      <c r="AD35" s="101"/>
      <c r="AE35" s="101"/>
      <c r="AF35" s="84"/>
      <c r="AG35" s="84"/>
      <c r="AH35" s="84"/>
      <c r="AI35" s="84"/>
      <c r="AJ35" s="84"/>
      <c r="AK35" s="100">
        <v>0</v>
      </c>
      <c r="AL35" s="101"/>
      <c r="AM35" s="101"/>
      <c r="AN35" s="101"/>
      <c r="AO35" s="101"/>
      <c r="AP35" s="84"/>
      <c r="AQ35" s="28"/>
    </row>
    <row r="36" spans="2:43" s="1" customFormat="1" ht="6.95" customHeight="1">
      <c r="B36" s="23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24"/>
    </row>
    <row r="37" spans="2:43" s="1" customFormat="1" ht="25.9" customHeight="1">
      <c r="B37" s="23"/>
      <c r="C37" s="29"/>
      <c r="D37" s="30" t="s">
        <v>42</v>
      </c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31" t="s">
        <v>43</v>
      </c>
      <c r="U37" s="93"/>
      <c r="V37" s="93"/>
      <c r="W37" s="93"/>
      <c r="X37" s="102" t="s">
        <v>44</v>
      </c>
      <c r="Y37" s="103"/>
      <c r="Z37" s="103"/>
      <c r="AA37" s="103"/>
      <c r="AB37" s="103"/>
      <c r="AC37" s="93"/>
      <c r="AD37" s="93"/>
      <c r="AE37" s="93"/>
      <c r="AF37" s="93"/>
      <c r="AG37" s="93"/>
      <c r="AH37" s="93"/>
      <c r="AI37" s="93"/>
      <c r="AJ37" s="93"/>
      <c r="AK37" s="104">
        <f>SUM(AK29:AK35)</f>
        <v>0</v>
      </c>
      <c r="AL37" s="103"/>
      <c r="AM37" s="103"/>
      <c r="AN37" s="103"/>
      <c r="AO37" s="105"/>
      <c r="AP37" s="29"/>
      <c r="AQ37" s="24"/>
    </row>
    <row r="38" spans="2:43" s="1" customFormat="1" ht="14.45" customHeight="1">
      <c r="B38" s="23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24"/>
    </row>
    <row r="39" spans="2:43">
      <c r="B39" s="1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18"/>
    </row>
    <row r="40" spans="2:43">
      <c r="B40" s="1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18"/>
    </row>
    <row r="41" spans="2:43">
      <c r="B41" s="1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18"/>
    </row>
    <row r="42" spans="2:43">
      <c r="B42" s="1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18"/>
    </row>
    <row r="43" spans="2:43">
      <c r="B43" s="1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18"/>
    </row>
    <row r="44" spans="2:43">
      <c r="B44" s="1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18"/>
    </row>
    <row r="45" spans="2:43">
      <c r="B45" s="1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18"/>
    </row>
    <row r="46" spans="2:43">
      <c r="B46" s="1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18"/>
    </row>
    <row r="47" spans="2:43">
      <c r="B47" s="1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18"/>
    </row>
    <row r="48" spans="2:43">
      <c r="B48" s="1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18"/>
    </row>
    <row r="49" spans="2:43" s="1" customFormat="1" ht="15">
      <c r="B49" s="23"/>
      <c r="C49" s="96"/>
      <c r="D49" s="32" t="s">
        <v>45</v>
      </c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4"/>
      <c r="AA49" s="96"/>
      <c r="AB49" s="96"/>
      <c r="AC49" s="32" t="s">
        <v>46</v>
      </c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4"/>
      <c r="AP49" s="96"/>
      <c r="AQ49" s="24"/>
    </row>
    <row r="50" spans="2:43">
      <c r="B50" s="17"/>
      <c r="C50" s="87"/>
      <c r="D50" s="35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36"/>
      <c r="AA50" s="87"/>
      <c r="AB50" s="87"/>
      <c r="AC50" s="35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36"/>
      <c r="AP50" s="87"/>
      <c r="AQ50" s="18"/>
    </row>
    <row r="51" spans="2:43">
      <c r="B51" s="17"/>
      <c r="C51" s="87"/>
      <c r="D51" s="35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36"/>
      <c r="AA51" s="87"/>
      <c r="AB51" s="87"/>
      <c r="AC51" s="35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36"/>
      <c r="AP51" s="87"/>
      <c r="AQ51" s="18"/>
    </row>
    <row r="52" spans="2:43">
      <c r="B52" s="17"/>
      <c r="C52" s="87"/>
      <c r="D52" s="35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36"/>
      <c r="AA52" s="87"/>
      <c r="AB52" s="87"/>
      <c r="AC52" s="35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36"/>
      <c r="AP52" s="87"/>
      <c r="AQ52" s="18"/>
    </row>
    <row r="53" spans="2:43">
      <c r="B53" s="17"/>
      <c r="C53" s="87"/>
      <c r="D53" s="35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36"/>
      <c r="AA53" s="87"/>
      <c r="AB53" s="87"/>
      <c r="AC53" s="35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36"/>
      <c r="AP53" s="87"/>
      <c r="AQ53" s="18"/>
    </row>
    <row r="54" spans="2:43">
      <c r="B54" s="17"/>
      <c r="C54" s="87"/>
      <c r="D54" s="35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36"/>
      <c r="AA54" s="87"/>
      <c r="AB54" s="87"/>
      <c r="AC54" s="35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36"/>
      <c r="AP54" s="87"/>
      <c r="AQ54" s="18"/>
    </row>
    <row r="55" spans="2:43">
      <c r="B55" s="17"/>
      <c r="C55" s="87"/>
      <c r="D55" s="35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36"/>
      <c r="AA55" s="87"/>
      <c r="AB55" s="87"/>
      <c r="AC55" s="35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36"/>
      <c r="AP55" s="87"/>
      <c r="AQ55" s="18"/>
    </row>
    <row r="56" spans="2:43">
      <c r="B56" s="17"/>
      <c r="C56" s="87"/>
      <c r="D56" s="35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36"/>
      <c r="AA56" s="87"/>
      <c r="AB56" s="87"/>
      <c r="AC56" s="35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36"/>
      <c r="AP56" s="87"/>
      <c r="AQ56" s="18"/>
    </row>
    <row r="57" spans="2:43">
      <c r="B57" s="17"/>
      <c r="C57" s="87"/>
      <c r="D57" s="35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36"/>
      <c r="AA57" s="87"/>
      <c r="AB57" s="87"/>
      <c r="AC57" s="35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36"/>
      <c r="AP57" s="87"/>
      <c r="AQ57" s="18"/>
    </row>
    <row r="58" spans="2:43" s="1" customFormat="1" ht="15">
      <c r="B58" s="23"/>
      <c r="C58" s="96"/>
      <c r="D58" s="37" t="s">
        <v>47</v>
      </c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9" t="s">
        <v>48</v>
      </c>
      <c r="S58" s="38"/>
      <c r="T58" s="38"/>
      <c r="U58" s="38"/>
      <c r="V58" s="38"/>
      <c r="W58" s="38"/>
      <c r="X58" s="38"/>
      <c r="Y58" s="38"/>
      <c r="Z58" s="40"/>
      <c r="AA58" s="96"/>
      <c r="AB58" s="96"/>
      <c r="AC58" s="37" t="s">
        <v>47</v>
      </c>
      <c r="AD58" s="38"/>
      <c r="AE58" s="38"/>
      <c r="AF58" s="38"/>
      <c r="AG58" s="38"/>
      <c r="AH58" s="38"/>
      <c r="AI58" s="38"/>
      <c r="AJ58" s="38"/>
      <c r="AK58" s="38"/>
      <c r="AL58" s="38"/>
      <c r="AM58" s="39" t="s">
        <v>48</v>
      </c>
      <c r="AN58" s="38"/>
      <c r="AO58" s="40"/>
      <c r="AP58" s="96"/>
      <c r="AQ58" s="24"/>
    </row>
    <row r="59" spans="2:43">
      <c r="B59" s="1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18"/>
    </row>
    <row r="60" spans="2:43" s="1" customFormat="1" ht="15">
      <c r="B60" s="23"/>
      <c r="C60" s="96"/>
      <c r="D60" s="32" t="s">
        <v>49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4"/>
      <c r="AA60" s="96"/>
      <c r="AB60" s="96"/>
      <c r="AC60" s="32" t="s">
        <v>50</v>
      </c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  <c r="AP60" s="96"/>
      <c r="AQ60" s="24"/>
    </row>
    <row r="61" spans="2:43">
      <c r="B61" s="17"/>
      <c r="C61" s="87"/>
      <c r="D61" s="35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36"/>
      <c r="AA61" s="87"/>
      <c r="AB61" s="87"/>
      <c r="AC61" s="35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36"/>
      <c r="AP61" s="87"/>
      <c r="AQ61" s="18"/>
    </row>
    <row r="62" spans="2:43">
      <c r="B62" s="17"/>
      <c r="C62" s="87"/>
      <c r="D62" s="35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36"/>
      <c r="AA62" s="87"/>
      <c r="AB62" s="87"/>
      <c r="AC62" s="35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36"/>
      <c r="AP62" s="87"/>
      <c r="AQ62" s="18"/>
    </row>
    <row r="63" spans="2:43">
      <c r="B63" s="17"/>
      <c r="C63" s="87"/>
      <c r="D63" s="35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36"/>
      <c r="AA63" s="87"/>
      <c r="AB63" s="87"/>
      <c r="AC63" s="35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36"/>
      <c r="AP63" s="87"/>
      <c r="AQ63" s="18"/>
    </row>
    <row r="64" spans="2:43">
      <c r="B64" s="17"/>
      <c r="C64" s="87"/>
      <c r="D64" s="35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36"/>
      <c r="AA64" s="87"/>
      <c r="AB64" s="87"/>
      <c r="AC64" s="35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36"/>
      <c r="AP64" s="87"/>
      <c r="AQ64" s="18"/>
    </row>
    <row r="65" spans="2:43">
      <c r="B65" s="17"/>
      <c r="C65" s="87"/>
      <c r="D65" s="35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36"/>
      <c r="AA65" s="87"/>
      <c r="AB65" s="87"/>
      <c r="AC65" s="35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36"/>
      <c r="AP65" s="87"/>
      <c r="AQ65" s="18"/>
    </row>
    <row r="66" spans="2:43">
      <c r="B66" s="17"/>
      <c r="C66" s="87"/>
      <c r="D66" s="35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36"/>
      <c r="AA66" s="87"/>
      <c r="AB66" s="87"/>
      <c r="AC66" s="35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36"/>
      <c r="AP66" s="87"/>
      <c r="AQ66" s="18"/>
    </row>
    <row r="67" spans="2:43">
      <c r="B67" s="17"/>
      <c r="C67" s="87"/>
      <c r="D67" s="35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36"/>
      <c r="AA67" s="87"/>
      <c r="AB67" s="87"/>
      <c r="AC67" s="35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36"/>
      <c r="AP67" s="87"/>
      <c r="AQ67" s="18"/>
    </row>
    <row r="68" spans="2:43">
      <c r="B68" s="17"/>
      <c r="C68" s="87"/>
      <c r="D68" s="35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36"/>
      <c r="AA68" s="87"/>
      <c r="AB68" s="87"/>
      <c r="AC68" s="35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36"/>
      <c r="AP68" s="87"/>
      <c r="AQ68" s="18"/>
    </row>
    <row r="69" spans="2:43" s="1" customFormat="1" ht="15">
      <c r="B69" s="23"/>
      <c r="C69" s="96"/>
      <c r="D69" s="37" t="s">
        <v>47</v>
      </c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9" t="s">
        <v>48</v>
      </c>
      <c r="S69" s="38"/>
      <c r="T69" s="38"/>
      <c r="U69" s="38"/>
      <c r="V69" s="38"/>
      <c r="W69" s="38"/>
      <c r="X69" s="38"/>
      <c r="Y69" s="38"/>
      <c r="Z69" s="40"/>
      <c r="AA69" s="96"/>
      <c r="AB69" s="96"/>
      <c r="AC69" s="37" t="s">
        <v>47</v>
      </c>
      <c r="AD69" s="38"/>
      <c r="AE69" s="38"/>
      <c r="AF69" s="38"/>
      <c r="AG69" s="38"/>
      <c r="AH69" s="38"/>
      <c r="AI69" s="38"/>
      <c r="AJ69" s="38"/>
      <c r="AK69" s="38"/>
      <c r="AL69" s="38"/>
      <c r="AM69" s="39" t="s">
        <v>48</v>
      </c>
      <c r="AN69" s="38"/>
      <c r="AO69" s="40"/>
      <c r="AP69" s="96"/>
      <c r="AQ69" s="24"/>
    </row>
    <row r="70" spans="2:43" s="1" customFormat="1" ht="6.95" customHeight="1">
      <c r="B70" s="23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24"/>
    </row>
    <row r="71" spans="2:43" s="1" customFormat="1" ht="6.95" customHeight="1"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3"/>
    </row>
    <row r="75" spans="2:43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6"/>
    </row>
    <row r="76" spans="2:43" s="1" customFormat="1" ht="36.950000000000003" customHeight="1">
      <c r="B76" s="23"/>
      <c r="C76" s="106" t="s">
        <v>51</v>
      </c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24"/>
    </row>
    <row r="77" spans="2:43" s="3" customFormat="1" ht="14.45" customHeight="1">
      <c r="B77" s="47"/>
      <c r="C77" s="95" t="s">
        <v>15</v>
      </c>
      <c r="D77" s="90"/>
      <c r="E77" s="90"/>
      <c r="F77" s="90"/>
      <c r="G77" s="90"/>
      <c r="H77" s="90"/>
      <c r="I77" s="90"/>
      <c r="J77" s="90"/>
      <c r="K77" s="90"/>
      <c r="L77" s="90" t="str">
        <f>K5</f>
        <v>201</v>
      </c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48"/>
    </row>
    <row r="78" spans="2:43" s="4" customFormat="1" ht="36.950000000000003" customHeight="1">
      <c r="B78" s="49"/>
      <c r="C78" s="50" t="s">
        <v>17</v>
      </c>
      <c r="D78" s="94"/>
      <c r="E78" s="94"/>
      <c r="F78" s="94"/>
      <c r="G78" s="94"/>
      <c r="H78" s="94"/>
      <c r="I78" s="94"/>
      <c r="J78" s="94"/>
      <c r="K78" s="94"/>
      <c r="L78" s="108" t="str">
        <f>K6</f>
        <v>Sanace povrchů expozičního bazénu pavilónu lachtanů, ZOO Praha, U Trojského zámku 120/3, Praha 7</v>
      </c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94"/>
      <c r="AQ78" s="51"/>
    </row>
    <row r="79" spans="2:43" s="1" customFormat="1" ht="6.95" customHeight="1">
      <c r="B79" s="23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24"/>
    </row>
    <row r="80" spans="2:43" s="1" customFormat="1" ht="15">
      <c r="B80" s="23"/>
      <c r="C80" s="95" t="s">
        <v>21</v>
      </c>
      <c r="D80" s="96"/>
      <c r="E80" s="96"/>
      <c r="F80" s="96"/>
      <c r="G80" s="96"/>
      <c r="H80" s="96"/>
      <c r="I80" s="96"/>
      <c r="J80" s="96"/>
      <c r="K80" s="96"/>
      <c r="L80" s="52" t="str">
        <f>IF(K8="","",K8)</f>
        <v xml:space="preserve"> </v>
      </c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5" t="s">
        <v>23</v>
      </c>
      <c r="AJ80" s="96"/>
      <c r="AK80" s="96"/>
      <c r="AL80" s="96"/>
      <c r="AM80" s="97">
        <f>IF(AN8= "","",AN8)</f>
        <v>43383</v>
      </c>
      <c r="AN80" s="96"/>
      <c r="AO80" s="96"/>
      <c r="AP80" s="96"/>
      <c r="AQ80" s="24"/>
    </row>
    <row r="81" spans="1:76" s="1" customFormat="1" ht="6.95" customHeight="1">
      <c r="B81" s="23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24"/>
    </row>
    <row r="82" spans="1:76" s="1" customFormat="1" ht="15">
      <c r="B82" s="23"/>
      <c r="C82" s="95" t="s">
        <v>24</v>
      </c>
      <c r="D82" s="96"/>
      <c r="E82" s="96"/>
      <c r="F82" s="96"/>
      <c r="G82" s="96"/>
      <c r="H82" s="96"/>
      <c r="I82" s="96"/>
      <c r="J82" s="96"/>
      <c r="K82" s="96"/>
      <c r="L82" s="90" t="str">
        <f>IF(E11= "","",E11)</f>
        <v xml:space="preserve"> </v>
      </c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5" t="s">
        <v>28</v>
      </c>
      <c r="AJ82" s="96"/>
      <c r="AK82" s="96"/>
      <c r="AL82" s="96"/>
      <c r="AM82" s="115" t="str">
        <f>IF(E17="","",E17)</f>
        <v xml:space="preserve"> </v>
      </c>
      <c r="AN82" s="115"/>
      <c r="AO82" s="115"/>
      <c r="AP82" s="115"/>
      <c r="AQ82" s="24"/>
      <c r="AS82" s="123" t="s">
        <v>52</v>
      </c>
      <c r="AT82" s="124"/>
      <c r="AU82" s="33"/>
      <c r="AV82" s="33"/>
      <c r="AW82" s="33"/>
      <c r="AX82" s="33"/>
      <c r="AY82" s="33"/>
      <c r="AZ82" s="33"/>
      <c r="BA82" s="33"/>
      <c r="BB82" s="33"/>
      <c r="BC82" s="33"/>
      <c r="BD82" s="34"/>
    </row>
    <row r="83" spans="1:76" s="1" customFormat="1" ht="15">
      <c r="B83" s="23"/>
      <c r="C83" s="95" t="s">
        <v>27</v>
      </c>
      <c r="D83" s="96"/>
      <c r="E83" s="96"/>
      <c r="F83" s="96"/>
      <c r="G83" s="96"/>
      <c r="H83" s="96"/>
      <c r="I83" s="96"/>
      <c r="J83" s="96"/>
      <c r="K83" s="96"/>
      <c r="L83" s="90" t="str">
        <f>IF(E14="","",E14)</f>
        <v xml:space="preserve"> </v>
      </c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5" t="s">
        <v>30</v>
      </c>
      <c r="AJ83" s="96"/>
      <c r="AK83" s="96"/>
      <c r="AL83" s="96"/>
      <c r="AM83" s="115" t="str">
        <f>IF(E20="","",E20)</f>
        <v xml:space="preserve"> </v>
      </c>
      <c r="AN83" s="115"/>
      <c r="AO83" s="115"/>
      <c r="AP83" s="115"/>
      <c r="AQ83" s="24"/>
      <c r="AS83" s="125"/>
      <c r="AT83" s="126"/>
      <c r="AU83" s="96"/>
      <c r="AV83" s="96"/>
      <c r="AW83" s="96"/>
      <c r="AX83" s="96"/>
      <c r="AY83" s="96"/>
      <c r="AZ83" s="96"/>
      <c r="BA83" s="96"/>
      <c r="BB83" s="96"/>
      <c r="BC83" s="96"/>
      <c r="BD83" s="53"/>
    </row>
    <row r="84" spans="1:76" s="1" customFormat="1" ht="10.9" customHeight="1">
      <c r="B84" s="23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24"/>
      <c r="AS84" s="125"/>
      <c r="AT84" s="126"/>
      <c r="AU84" s="96"/>
      <c r="AV84" s="96"/>
      <c r="AW84" s="96"/>
      <c r="AX84" s="96"/>
      <c r="AY84" s="96"/>
      <c r="AZ84" s="96"/>
      <c r="BA84" s="96"/>
      <c r="BB84" s="96"/>
      <c r="BC84" s="96"/>
      <c r="BD84" s="53"/>
    </row>
    <row r="85" spans="1:76" s="1" customFormat="1" ht="29.25" customHeight="1">
      <c r="B85" s="23"/>
      <c r="C85" s="110" t="s">
        <v>53</v>
      </c>
      <c r="D85" s="111"/>
      <c r="E85" s="111"/>
      <c r="F85" s="111"/>
      <c r="G85" s="111"/>
      <c r="H85" s="54"/>
      <c r="I85" s="112" t="s">
        <v>54</v>
      </c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2" t="s">
        <v>55</v>
      </c>
      <c r="AH85" s="111"/>
      <c r="AI85" s="111"/>
      <c r="AJ85" s="111"/>
      <c r="AK85" s="111"/>
      <c r="AL85" s="111"/>
      <c r="AM85" s="111"/>
      <c r="AN85" s="112" t="s">
        <v>56</v>
      </c>
      <c r="AO85" s="111"/>
      <c r="AP85" s="127"/>
      <c r="AQ85" s="24"/>
      <c r="AS85" s="55" t="s">
        <v>57</v>
      </c>
      <c r="AT85" s="56" t="s">
        <v>58</v>
      </c>
      <c r="AU85" s="56" t="s">
        <v>59</v>
      </c>
      <c r="AV85" s="56" t="s">
        <v>60</v>
      </c>
      <c r="AW85" s="56" t="s">
        <v>61</v>
      </c>
      <c r="AX85" s="56" t="s">
        <v>62</v>
      </c>
      <c r="AY85" s="56" t="s">
        <v>63</v>
      </c>
      <c r="AZ85" s="56" t="s">
        <v>64</v>
      </c>
      <c r="BA85" s="56" t="s">
        <v>65</v>
      </c>
      <c r="BB85" s="56" t="s">
        <v>66</v>
      </c>
      <c r="BC85" s="56" t="s">
        <v>67</v>
      </c>
      <c r="BD85" s="57" t="s">
        <v>68</v>
      </c>
    </row>
    <row r="86" spans="1:76" s="1" customFormat="1" ht="10.9" customHeight="1">
      <c r="B86" s="23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24"/>
      <c r="AS86" s="58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4"/>
    </row>
    <row r="87" spans="1:76" s="4" customFormat="1" ht="32.450000000000003" customHeight="1">
      <c r="B87" s="49"/>
      <c r="C87" s="59" t="s">
        <v>69</v>
      </c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128">
        <f>ROUND(SUM(AG88:AG89),2)</f>
        <v>0</v>
      </c>
      <c r="AH87" s="128"/>
      <c r="AI87" s="128"/>
      <c r="AJ87" s="128"/>
      <c r="AK87" s="128"/>
      <c r="AL87" s="128"/>
      <c r="AM87" s="128"/>
      <c r="AN87" s="116">
        <f>SUM(AG87,AT87)</f>
        <v>0</v>
      </c>
      <c r="AO87" s="116"/>
      <c r="AP87" s="116"/>
      <c r="AQ87" s="51"/>
      <c r="AS87" s="61">
        <f>ROUND(SUM(AS88:AS89),2)</f>
        <v>0</v>
      </c>
      <c r="AT87" s="62">
        <f>ROUND(SUM(AV87:AW87),2)</f>
        <v>0</v>
      </c>
      <c r="AU87" s="63">
        <f>ROUND(SUM(AU88:AU89),5)</f>
        <v>1981.2370000000001</v>
      </c>
      <c r="AV87" s="62">
        <f>ROUND(AZ87*L31,2)</f>
        <v>0</v>
      </c>
      <c r="AW87" s="62">
        <f>ROUND(BA87*L32,2)</f>
        <v>0</v>
      </c>
      <c r="AX87" s="62">
        <f>ROUND(BB87*L31,2)</f>
        <v>0</v>
      </c>
      <c r="AY87" s="62">
        <f>ROUND(BC87*L32,2)</f>
        <v>0</v>
      </c>
      <c r="AZ87" s="62">
        <f>ROUND(SUM(AZ88:AZ89),2)</f>
        <v>0</v>
      </c>
      <c r="BA87" s="62">
        <f>ROUND(SUM(BA88:BA89),2)</f>
        <v>0</v>
      </c>
      <c r="BB87" s="62">
        <f>ROUND(SUM(BB88:BB89),2)</f>
        <v>0</v>
      </c>
      <c r="BC87" s="62">
        <f>ROUND(SUM(BC88:BC89),2)</f>
        <v>0</v>
      </c>
      <c r="BD87" s="64">
        <f>ROUND(SUM(BD88:BD89),2)</f>
        <v>0</v>
      </c>
      <c r="BS87" s="65" t="s">
        <v>70</v>
      </c>
      <c r="BT87" s="65" t="s">
        <v>71</v>
      </c>
      <c r="BU87" s="66" t="s">
        <v>72</v>
      </c>
      <c r="BV87" s="65" t="s">
        <v>73</v>
      </c>
      <c r="BW87" s="65" t="s">
        <v>74</v>
      </c>
      <c r="BX87" s="65" t="s">
        <v>75</v>
      </c>
    </row>
    <row r="88" spans="1:76" s="5" customFormat="1" ht="16.5" customHeight="1">
      <c r="A88" s="67" t="s">
        <v>76</v>
      </c>
      <c r="B88" s="68"/>
      <c r="C88" s="69"/>
      <c r="D88" s="99" t="s">
        <v>77</v>
      </c>
      <c r="E88" s="99"/>
      <c r="F88" s="99"/>
      <c r="G88" s="99"/>
      <c r="H88" s="99"/>
      <c r="I88" s="91"/>
      <c r="J88" s="99" t="s">
        <v>78</v>
      </c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113">
        <f>'01 - SO 01 Sanace povrchů'!M30</f>
        <v>0</v>
      </c>
      <c r="AH88" s="114"/>
      <c r="AI88" s="114"/>
      <c r="AJ88" s="114"/>
      <c r="AK88" s="114"/>
      <c r="AL88" s="114"/>
      <c r="AM88" s="114"/>
      <c r="AN88" s="113">
        <f>SUM(AG88,AT88)</f>
        <v>0</v>
      </c>
      <c r="AO88" s="114"/>
      <c r="AP88" s="114"/>
      <c r="AQ88" s="70"/>
      <c r="AS88" s="71">
        <f>'01 - SO 01 Sanace povrchů'!M28</f>
        <v>0</v>
      </c>
      <c r="AT88" s="72">
        <f>ROUND(SUM(AV88:AW88),2)</f>
        <v>0</v>
      </c>
      <c r="AU88" s="73">
        <f>'01 - SO 01 Sanace povrchů'!W118</f>
        <v>1981.2370019999998</v>
      </c>
      <c r="AV88" s="72">
        <f>'01 - SO 01 Sanace povrchů'!M32</f>
        <v>0</v>
      </c>
      <c r="AW88" s="72">
        <f>'01 - SO 01 Sanace povrchů'!M33</f>
        <v>0</v>
      </c>
      <c r="AX88" s="72">
        <f>'01 - SO 01 Sanace povrchů'!M34</f>
        <v>0</v>
      </c>
      <c r="AY88" s="72">
        <f>'01 - SO 01 Sanace povrchů'!M35</f>
        <v>0</v>
      </c>
      <c r="AZ88" s="72">
        <f>'01 - SO 01 Sanace povrchů'!H32</f>
        <v>0</v>
      </c>
      <c r="BA88" s="72">
        <f>'01 - SO 01 Sanace povrchů'!H33</f>
        <v>0</v>
      </c>
      <c r="BB88" s="72">
        <f>'01 - SO 01 Sanace povrchů'!H34</f>
        <v>0</v>
      </c>
      <c r="BC88" s="72">
        <f>'01 - SO 01 Sanace povrchů'!H35</f>
        <v>0</v>
      </c>
      <c r="BD88" s="74">
        <f>'01 - SO 01 Sanace povrchů'!H36</f>
        <v>0</v>
      </c>
      <c r="BT88" s="75" t="s">
        <v>79</v>
      </c>
      <c r="BV88" s="75" t="s">
        <v>73</v>
      </c>
      <c r="BW88" s="75" t="s">
        <v>80</v>
      </c>
      <c r="BX88" s="75" t="s">
        <v>74</v>
      </c>
    </row>
    <row r="89" spans="1:76" s="5" customFormat="1" ht="16.5" customHeight="1">
      <c r="A89" s="67" t="s">
        <v>76</v>
      </c>
      <c r="B89" s="68"/>
      <c r="C89" s="69"/>
      <c r="D89" s="99" t="s">
        <v>81</v>
      </c>
      <c r="E89" s="99"/>
      <c r="F89" s="99"/>
      <c r="G89" s="99"/>
      <c r="H89" s="99"/>
      <c r="I89" s="91"/>
      <c r="J89" s="99" t="s">
        <v>82</v>
      </c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113">
        <f>'101 - VON'!M30</f>
        <v>0</v>
      </c>
      <c r="AH89" s="114"/>
      <c r="AI89" s="114"/>
      <c r="AJ89" s="114"/>
      <c r="AK89" s="114"/>
      <c r="AL89" s="114"/>
      <c r="AM89" s="114"/>
      <c r="AN89" s="113">
        <f>SUM(AG89,AT89)</f>
        <v>0</v>
      </c>
      <c r="AO89" s="114"/>
      <c r="AP89" s="114"/>
      <c r="AQ89" s="70"/>
      <c r="AS89" s="76">
        <f>'101 - VON'!M28</f>
        <v>0</v>
      </c>
      <c r="AT89" s="77">
        <f>ROUND(SUM(AV89:AW89),2)</f>
        <v>0</v>
      </c>
      <c r="AU89" s="78">
        <f>'101 - VON'!W111</f>
        <v>0</v>
      </c>
      <c r="AV89" s="77">
        <f>'101 - VON'!M32</f>
        <v>0</v>
      </c>
      <c r="AW89" s="77">
        <f>'101 - VON'!M33</f>
        <v>0</v>
      </c>
      <c r="AX89" s="77">
        <f>'101 - VON'!M34</f>
        <v>0</v>
      </c>
      <c r="AY89" s="77">
        <f>'101 - VON'!M35</f>
        <v>0</v>
      </c>
      <c r="AZ89" s="77">
        <f>'101 - VON'!H32</f>
        <v>0</v>
      </c>
      <c r="BA89" s="77">
        <f>'101 - VON'!H33</f>
        <v>0</v>
      </c>
      <c r="BB89" s="77">
        <f>'101 - VON'!H34</f>
        <v>0</v>
      </c>
      <c r="BC89" s="77">
        <f>'101 - VON'!H35</f>
        <v>0</v>
      </c>
      <c r="BD89" s="79">
        <f>'101 - VON'!H36</f>
        <v>0</v>
      </c>
      <c r="BT89" s="75" t="s">
        <v>79</v>
      </c>
      <c r="BV89" s="75" t="s">
        <v>73</v>
      </c>
      <c r="BW89" s="75" t="s">
        <v>83</v>
      </c>
      <c r="BX89" s="75" t="s">
        <v>74</v>
      </c>
    </row>
    <row r="90" spans="1:76">
      <c r="B90" s="1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18"/>
    </row>
    <row r="91" spans="1:76" s="1" customFormat="1" ht="30" customHeight="1">
      <c r="B91" s="23"/>
      <c r="C91" s="59" t="s">
        <v>84</v>
      </c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116">
        <v>0</v>
      </c>
      <c r="AH91" s="116"/>
      <c r="AI91" s="116"/>
      <c r="AJ91" s="116"/>
      <c r="AK91" s="116"/>
      <c r="AL91" s="116"/>
      <c r="AM91" s="116"/>
      <c r="AN91" s="116">
        <v>0</v>
      </c>
      <c r="AO91" s="116"/>
      <c r="AP91" s="116"/>
      <c r="AQ91" s="24"/>
      <c r="AS91" s="55" t="s">
        <v>85</v>
      </c>
      <c r="AT91" s="56" t="s">
        <v>86</v>
      </c>
      <c r="AU91" s="56" t="s">
        <v>35</v>
      </c>
      <c r="AV91" s="57" t="s">
        <v>58</v>
      </c>
    </row>
    <row r="92" spans="1:76" s="1" customFormat="1" ht="10.9" customHeight="1">
      <c r="B92" s="23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24"/>
      <c r="AS92" s="80"/>
      <c r="AT92" s="38"/>
      <c r="AU92" s="38"/>
      <c r="AV92" s="40"/>
    </row>
    <row r="93" spans="1:76" s="1" customFormat="1" ht="30" customHeight="1">
      <c r="B93" s="23"/>
      <c r="C93" s="81" t="s">
        <v>87</v>
      </c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117">
        <f>ROUND(AG87+AG91,2)</f>
        <v>0</v>
      </c>
      <c r="AH93" s="117"/>
      <c r="AI93" s="117"/>
      <c r="AJ93" s="117"/>
      <c r="AK93" s="117"/>
      <c r="AL93" s="117"/>
      <c r="AM93" s="117"/>
      <c r="AN93" s="117">
        <f>AN87+AN91</f>
        <v>0</v>
      </c>
      <c r="AO93" s="117"/>
      <c r="AP93" s="117"/>
      <c r="AQ93" s="24"/>
    </row>
    <row r="94" spans="1:76" s="1" customFormat="1" ht="6.95" customHeight="1"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3"/>
    </row>
  </sheetData>
  <sheetProtection password="C7B2" sheet="1" objects="1" scenarios="1"/>
  <mergeCells count="49">
    <mergeCell ref="L35:O35"/>
    <mergeCell ref="L33:O33"/>
    <mergeCell ref="L31:O31"/>
    <mergeCell ref="L32:O32"/>
    <mergeCell ref="L34:O34"/>
    <mergeCell ref="C2:AP2"/>
    <mergeCell ref="C4:AP4"/>
    <mergeCell ref="K5:AO5"/>
    <mergeCell ref="K6:AO6"/>
    <mergeCell ref="AR2:BE2"/>
    <mergeCell ref="AS82:AT84"/>
    <mergeCell ref="AM83:AP83"/>
    <mergeCell ref="AN85:AP85"/>
    <mergeCell ref="AN88:AP88"/>
    <mergeCell ref="AG88:AM88"/>
    <mergeCell ref="AG87:AM87"/>
    <mergeCell ref="AN87:AP87"/>
    <mergeCell ref="AG91:AM91"/>
    <mergeCell ref="AN91:AP91"/>
    <mergeCell ref="AG93:AM93"/>
    <mergeCell ref="AN93:AP93"/>
    <mergeCell ref="E23:AN23"/>
    <mergeCell ref="AK26:AO26"/>
    <mergeCell ref="AK27:AO27"/>
    <mergeCell ref="AK29:AO29"/>
    <mergeCell ref="W31:AE31"/>
    <mergeCell ref="AK31:AO31"/>
    <mergeCell ref="W32:AE32"/>
    <mergeCell ref="AK32:AO32"/>
    <mergeCell ref="W33:AE33"/>
    <mergeCell ref="AK33:AO33"/>
    <mergeCell ref="W34:AE34"/>
    <mergeCell ref="AK34:AO34"/>
    <mergeCell ref="D89:H89"/>
    <mergeCell ref="J89:AF89"/>
    <mergeCell ref="W35:AE35"/>
    <mergeCell ref="AK35:AO35"/>
    <mergeCell ref="X37:AB37"/>
    <mergeCell ref="AK37:AO37"/>
    <mergeCell ref="J88:AF88"/>
    <mergeCell ref="C76:AP76"/>
    <mergeCell ref="L78:AO78"/>
    <mergeCell ref="C85:G85"/>
    <mergeCell ref="I85:AF85"/>
    <mergeCell ref="AG85:AM85"/>
    <mergeCell ref="D88:H88"/>
    <mergeCell ref="AN89:AP89"/>
    <mergeCell ref="AM82:AP82"/>
    <mergeCell ref="AG89:AM89"/>
  </mergeCells>
  <hyperlinks>
    <hyperlink ref="K1:S1" location="C2" display="1) Souhrnný list stavby"/>
    <hyperlink ref="W1:AF1" location="C87" display="2) Rekapitulace objektů"/>
    <hyperlink ref="A88" location="'01 - SO 01 Sanace povrchů'!C2" display="/"/>
    <hyperlink ref="A89" location="'101 - VON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54"/>
  <sheetViews>
    <sheetView showGridLines="0" workbookViewId="0">
      <pane ySplit="1" topLeftCell="A232" activePane="bottomLeft" state="frozen"/>
      <selection pane="bottomLeft" activeCell="E251" sqref="E251"/>
    </sheetView>
  </sheetViews>
  <sheetFormatPr defaultRowHeight="13.5"/>
  <cols>
    <col min="1" max="1" width="8.33203125" style="139" customWidth="1"/>
    <col min="2" max="2" width="1.6640625" style="139" customWidth="1"/>
    <col min="3" max="3" width="4.1640625" style="139" customWidth="1"/>
    <col min="4" max="4" width="4.33203125" style="139" customWidth="1"/>
    <col min="5" max="5" width="17.1640625" style="139" customWidth="1"/>
    <col min="6" max="7" width="11.1640625" style="139" customWidth="1"/>
    <col min="8" max="8" width="12.5" style="139" customWidth="1"/>
    <col min="9" max="9" width="7" style="139" customWidth="1"/>
    <col min="10" max="10" width="5.1640625" style="139" customWidth="1"/>
    <col min="11" max="11" width="11.5" style="139" customWidth="1"/>
    <col min="12" max="12" width="12" style="139" customWidth="1"/>
    <col min="13" max="14" width="6" style="139" customWidth="1"/>
    <col min="15" max="15" width="2" style="139" customWidth="1"/>
    <col min="16" max="16" width="12.5" style="139" customWidth="1"/>
    <col min="17" max="17" width="4.1640625" style="139" customWidth="1"/>
    <col min="18" max="18" width="1.6640625" style="139" customWidth="1"/>
    <col min="19" max="19" width="8.1640625" style="139" customWidth="1"/>
    <col min="20" max="20" width="29.6640625" style="139" hidden="1" customWidth="1"/>
    <col min="21" max="21" width="16.33203125" style="139" hidden="1" customWidth="1"/>
    <col min="22" max="22" width="12.33203125" style="139" hidden="1" customWidth="1"/>
    <col min="23" max="23" width="16.33203125" style="139" hidden="1" customWidth="1"/>
    <col min="24" max="24" width="12.1640625" style="139" hidden="1" customWidth="1"/>
    <col min="25" max="25" width="15" style="139" hidden="1" customWidth="1"/>
    <col min="26" max="26" width="11" style="139" hidden="1" customWidth="1"/>
    <col min="27" max="27" width="15" style="139" hidden="1" customWidth="1"/>
    <col min="28" max="28" width="16.33203125" style="139" hidden="1" customWidth="1"/>
    <col min="29" max="29" width="11" style="139" customWidth="1"/>
    <col min="30" max="30" width="15" style="139" customWidth="1"/>
    <col min="31" max="31" width="16.33203125" style="139" customWidth="1"/>
    <col min="32" max="43" width="9.33203125" style="139"/>
    <col min="44" max="65" width="9.33203125" style="139" hidden="1"/>
    <col min="66" max="16384" width="9.33203125" style="139"/>
  </cols>
  <sheetData>
    <row r="1" spans="1:66" ht="21.75" customHeight="1">
      <c r="A1" s="82"/>
      <c r="B1" s="7"/>
      <c r="C1" s="7"/>
      <c r="D1" s="8" t="s">
        <v>1</v>
      </c>
      <c r="E1" s="7"/>
      <c r="F1" s="9" t="s">
        <v>88</v>
      </c>
      <c r="G1" s="9"/>
      <c r="H1" s="137" t="s">
        <v>89</v>
      </c>
      <c r="I1" s="137"/>
      <c r="J1" s="137"/>
      <c r="K1" s="137"/>
      <c r="L1" s="9" t="s">
        <v>90</v>
      </c>
      <c r="M1" s="7"/>
      <c r="N1" s="7"/>
      <c r="O1" s="8" t="s">
        <v>91</v>
      </c>
      <c r="P1" s="7"/>
      <c r="Q1" s="7"/>
      <c r="R1" s="7"/>
      <c r="S1" s="9" t="s">
        <v>92</v>
      </c>
      <c r="T1" s="9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</row>
    <row r="2" spans="1:66" ht="36.950000000000003" customHeight="1">
      <c r="C2" s="140" t="s">
        <v>7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S2" s="142" t="s">
        <v>8</v>
      </c>
      <c r="T2" s="143"/>
      <c r="U2" s="143"/>
      <c r="V2" s="143"/>
      <c r="W2" s="143"/>
      <c r="X2" s="143"/>
      <c r="Y2" s="143"/>
      <c r="Z2" s="143"/>
      <c r="AA2" s="143"/>
      <c r="AB2" s="143"/>
      <c r="AC2" s="143"/>
      <c r="AT2" s="144" t="s">
        <v>80</v>
      </c>
    </row>
    <row r="3" spans="1:66" ht="6.95" customHeight="1"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7"/>
      <c r="AT3" s="144" t="s">
        <v>93</v>
      </c>
    </row>
    <row r="4" spans="1:66" ht="36.950000000000003" customHeight="1">
      <c r="B4" s="148"/>
      <c r="C4" s="149" t="s">
        <v>94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1"/>
      <c r="T4" s="152" t="s">
        <v>13</v>
      </c>
      <c r="AT4" s="144" t="s">
        <v>6</v>
      </c>
    </row>
    <row r="5" spans="1:66" ht="6.95" customHeight="1">
      <c r="B5" s="148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1"/>
    </row>
    <row r="6" spans="1:66" ht="25.35" customHeight="1">
      <c r="B6" s="148"/>
      <c r="C6" s="153"/>
      <c r="D6" s="154" t="s">
        <v>17</v>
      </c>
      <c r="E6" s="153"/>
      <c r="F6" s="155" t="str">
        <f>'Rekapitulace stavby'!K6</f>
        <v>Sanace povrchů expozičního bazénu pavilónu lachtanů, ZOO Praha, U Trojského zámku 120/3, Praha 7</v>
      </c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3"/>
      <c r="R6" s="151"/>
    </row>
    <row r="7" spans="1:66" s="157" customFormat="1" ht="32.85" customHeight="1">
      <c r="B7" s="158"/>
      <c r="C7" s="159"/>
      <c r="D7" s="160" t="s">
        <v>95</v>
      </c>
      <c r="E7" s="159"/>
      <c r="F7" s="161" t="s">
        <v>96</v>
      </c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59"/>
      <c r="R7" s="163"/>
    </row>
    <row r="8" spans="1:66" s="157" customFormat="1" ht="14.45" customHeight="1">
      <c r="B8" s="158"/>
      <c r="C8" s="159"/>
      <c r="D8" s="154" t="s">
        <v>19</v>
      </c>
      <c r="E8" s="159"/>
      <c r="F8" s="164" t="s">
        <v>5</v>
      </c>
      <c r="G8" s="159"/>
      <c r="H8" s="159"/>
      <c r="I8" s="159"/>
      <c r="J8" s="159"/>
      <c r="K8" s="159"/>
      <c r="L8" s="159"/>
      <c r="M8" s="154" t="s">
        <v>20</v>
      </c>
      <c r="N8" s="159"/>
      <c r="O8" s="164" t="s">
        <v>5</v>
      </c>
      <c r="P8" s="159"/>
      <c r="Q8" s="159"/>
      <c r="R8" s="163"/>
    </row>
    <row r="9" spans="1:66" s="157" customFormat="1" ht="14.45" customHeight="1">
      <c r="B9" s="158"/>
      <c r="C9" s="159"/>
      <c r="D9" s="154" t="s">
        <v>21</v>
      </c>
      <c r="E9" s="159"/>
      <c r="F9" s="164" t="s">
        <v>22</v>
      </c>
      <c r="G9" s="159"/>
      <c r="H9" s="159"/>
      <c r="I9" s="159"/>
      <c r="J9" s="159"/>
      <c r="K9" s="159"/>
      <c r="L9" s="159"/>
      <c r="M9" s="154" t="s">
        <v>23</v>
      </c>
      <c r="N9" s="159"/>
      <c r="O9" s="165">
        <f>'Rekapitulace stavby'!AN8</f>
        <v>43383</v>
      </c>
      <c r="P9" s="165"/>
      <c r="Q9" s="159"/>
      <c r="R9" s="163"/>
    </row>
    <row r="10" spans="1:66" s="157" customFormat="1" ht="10.9" customHeight="1">
      <c r="B10" s="158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63"/>
    </row>
    <row r="11" spans="1:66" s="157" customFormat="1" ht="14.45" customHeight="1">
      <c r="B11" s="158"/>
      <c r="C11" s="159"/>
      <c r="D11" s="154" t="s">
        <v>24</v>
      </c>
      <c r="E11" s="159"/>
      <c r="F11" s="159"/>
      <c r="G11" s="159"/>
      <c r="H11" s="159"/>
      <c r="I11" s="159"/>
      <c r="J11" s="159"/>
      <c r="K11" s="159"/>
      <c r="L11" s="159"/>
      <c r="M11" s="154" t="s">
        <v>25</v>
      </c>
      <c r="N11" s="159"/>
      <c r="O11" s="166" t="str">
        <f>IF('Rekapitulace stavby'!AN10="","",'Rekapitulace stavby'!AN10)</f>
        <v/>
      </c>
      <c r="P11" s="166"/>
      <c r="Q11" s="159"/>
      <c r="R11" s="163"/>
    </row>
    <row r="12" spans="1:66" s="157" customFormat="1" ht="18" customHeight="1">
      <c r="B12" s="158"/>
      <c r="C12" s="159"/>
      <c r="D12" s="159"/>
      <c r="E12" s="164" t="str">
        <f>IF('Rekapitulace stavby'!E11="","",'Rekapitulace stavby'!E11)</f>
        <v xml:space="preserve"> </v>
      </c>
      <c r="F12" s="159"/>
      <c r="G12" s="159"/>
      <c r="H12" s="159"/>
      <c r="I12" s="159"/>
      <c r="J12" s="159"/>
      <c r="K12" s="159"/>
      <c r="L12" s="159"/>
      <c r="M12" s="154" t="s">
        <v>26</v>
      </c>
      <c r="N12" s="159"/>
      <c r="O12" s="166" t="str">
        <f>IF('Rekapitulace stavby'!AN11="","",'Rekapitulace stavby'!AN11)</f>
        <v/>
      </c>
      <c r="P12" s="166"/>
      <c r="Q12" s="159"/>
      <c r="R12" s="163"/>
    </row>
    <row r="13" spans="1:66" s="157" customFormat="1" ht="6.95" customHeight="1">
      <c r="B13" s="158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63"/>
    </row>
    <row r="14" spans="1:66" s="157" customFormat="1" ht="14.45" customHeight="1">
      <c r="B14" s="158"/>
      <c r="C14" s="159"/>
      <c r="D14" s="154" t="s">
        <v>27</v>
      </c>
      <c r="E14" s="159"/>
      <c r="F14" s="159"/>
      <c r="G14" s="159"/>
      <c r="H14" s="159"/>
      <c r="I14" s="159"/>
      <c r="J14" s="159"/>
      <c r="K14" s="159"/>
      <c r="L14" s="159"/>
      <c r="M14" s="154" t="s">
        <v>25</v>
      </c>
      <c r="N14" s="159"/>
      <c r="O14" s="166" t="str">
        <f>IF('Rekapitulace stavby'!AN13="","",'Rekapitulace stavby'!AN13)</f>
        <v/>
      </c>
      <c r="P14" s="166"/>
      <c r="Q14" s="159"/>
      <c r="R14" s="163"/>
    </row>
    <row r="15" spans="1:66" s="157" customFormat="1" ht="18" customHeight="1">
      <c r="B15" s="158"/>
      <c r="C15" s="159"/>
      <c r="D15" s="159"/>
      <c r="E15" s="164" t="str">
        <f>IF('Rekapitulace stavby'!E14="","",'Rekapitulace stavby'!E14)</f>
        <v xml:space="preserve"> </v>
      </c>
      <c r="F15" s="159"/>
      <c r="G15" s="159"/>
      <c r="H15" s="159"/>
      <c r="I15" s="159"/>
      <c r="J15" s="159"/>
      <c r="K15" s="159"/>
      <c r="L15" s="159"/>
      <c r="M15" s="154" t="s">
        <v>26</v>
      </c>
      <c r="N15" s="159"/>
      <c r="O15" s="166" t="str">
        <f>IF('Rekapitulace stavby'!AN14="","",'Rekapitulace stavby'!AN14)</f>
        <v/>
      </c>
      <c r="P15" s="166"/>
      <c r="Q15" s="159"/>
      <c r="R15" s="163"/>
    </row>
    <row r="16" spans="1:66" s="157" customFormat="1" ht="6.95" customHeight="1">
      <c r="B16" s="158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63"/>
    </row>
    <row r="17" spans="2:18" s="157" customFormat="1" ht="14.45" customHeight="1">
      <c r="B17" s="158"/>
      <c r="C17" s="159"/>
      <c r="D17" s="154" t="s">
        <v>28</v>
      </c>
      <c r="E17" s="159"/>
      <c r="F17" s="159"/>
      <c r="G17" s="159"/>
      <c r="H17" s="159"/>
      <c r="I17" s="159"/>
      <c r="J17" s="159"/>
      <c r="K17" s="159"/>
      <c r="L17" s="159"/>
      <c r="M17" s="154" t="s">
        <v>25</v>
      </c>
      <c r="N17" s="159"/>
      <c r="O17" s="166" t="str">
        <f>IF('Rekapitulace stavby'!AN16="","",'Rekapitulace stavby'!AN16)</f>
        <v/>
      </c>
      <c r="P17" s="166"/>
      <c r="Q17" s="159"/>
      <c r="R17" s="163"/>
    </row>
    <row r="18" spans="2:18" s="157" customFormat="1" ht="18" customHeight="1">
      <c r="B18" s="158"/>
      <c r="C18" s="159"/>
      <c r="D18" s="159"/>
      <c r="E18" s="164" t="str">
        <f>IF('Rekapitulace stavby'!E17="","",'Rekapitulace stavby'!E17)</f>
        <v xml:space="preserve"> </v>
      </c>
      <c r="F18" s="159"/>
      <c r="G18" s="159"/>
      <c r="H18" s="159"/>
      <c r="I18" s="159"/>
      <c r="J18" s="159"/>
      <c r="K18" s="159"/>
      <c r="L18" s="159"/>
      <c r="M18" s="154" t="s">
        <v>26</v>
      </c>
      <c r="N18" s="159"/>
      <c r="O18" s="166" t="str">
        <f>IF('Rekapitulace stavby'!AN17="","",'Rekapitulace stavby'!AN17)</f>
        <v/>
      </c>
      <c r="P18" s="166"/>
      <c r="Q18" s="159"/>
      <c r="R18" s="163"/>
    </row>
    <row r="19" spans="2:18" s="157" customFormat="1" ht="6.95" customHeight="1">
      <c r="B19" s="158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63"/>
    </row>
    <row r="20" spans="2:18" s="157" customFormat="1" ht="14.45" customHeight="1">
      <c r="B20" s="158"/>
      <c r="C20" s="159"/>
      <c r="D20" s="154" t="s">
        <v>30</v>
      </c>
      <c r="E20" s="159"/>
      <c r="F20" s="159"/>
      <c r="G20" s="159"/>
      <c r="H20" s="159"/>
      <c r="I20" s="159"/>
      <c r="J20" s="159"/>
      <c r="K20" s="159"/>
      <c r="L20" s="159"/>
      <c r="M20" s="154" t="s">
        <v>25</v>
      </c>
      <c r="N20" s="159"/>
      <c r="O20" s="166" t="str">
        <f>IF('Rekapitulace stavby'!AN19="","",'Rekapitulace stavby'!AN19)</f>
        <v/>
      </c>
      <c r="P20" s="166"/>
      <c r="Q20" s="159"/>
      <c r="R20" s="163"/>
    </row>
    <row r="21" spans="2:18" s="157" customFormat="1" ht="18" customHeight="1">
      <c r="B21" s="158"/>
      <c r="C21" s="159"/>
      <c r="D21" s="159"/>
      <c r="E21" s="164" t="str">
        <f>IF('Rekapitulace stavby'!E20="","",'Rekapitulace stavby'!E20)</f>
        <v xml:space="preserve"> </v>
      </c>
      <c r="F21" s="159"/>
      <c r="G21" s="159"/>
      <c r="H21" s="159"/>
      <c r="I21" s="159"/>
      <c r="J21" s="159"/>
      <c r="K21" s="159"/>
      <c r="L21" s="159"/>
      <c r="M21" s="154" t="s">
        <v>26</v>
      </c>
      <c r="N21" s="159"/>
      <c r="O21" s="166" t="str">
        <f>IF('Rekapitulace stavby'!AN20="","",'Rekapitulace stavby'!AN20)</f>
        <v/>
      </c>
      <c r="P21" s="166"/>
      <c r="Q21" s="159"/>
      <c r="R21" s="163"/>
    </row>
    <row r="22" spans="2:18" s="157" customFormat="1" ht="6.95" customHeight="1">
      <c r="B22" s="158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63"/>
    </row>
    <row r="23" spans="2:18" s="157" customFormat="1" ht="14.45" customHeight="1">
      <c r="B23" s="158"/>
      <c r="C23" s="159"/>
      <c r="D23" s="154" t="s">
        <v>31</v>
      </c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63"/>
    </row>
    <row r="24" spans="2:18" s="157" customFormat="1" ht="16.5" customHeight="1">
      <c r="B24" s="158"/>
      <c r="C24" s="159"/>
      <c r="D24" s="159"/>
      <c r="E24" s="167" t="s">
        <v>5</v>
      </c>
      <c r="F24" s="167"/>
      <c r="G24" s="167"/>
      <c r="H24" s="167"/>
      <c r="I24" s="167"/>
      <c r="J24" s="167"/>
      <c r="K24" s="167"/>
      <c r="L24" s="167"/>
      <c r="M24" s="159"/>
      <c r="N24" s="159"/>
      <c r="O24" s="159"/>
      <c r="P24" s="159"/>
      <c r="Q24" s="159"/>
      <c r="R24" s="163"/>
    </row>
    <row r="25" spans="2:18" s="157" customFormat="1" ht="6.95" customHeight="1">
      <c r="B25" s="158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63"/>
    </row>
    <row r="26" spans="2:18" s="157" customFormat="1" ht="6.95" customHeight="1">
      <c r="B26" s="158"/>
      <c r="C26" s="159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59"/>
      <c r="R26" s="163"/>
    </row>
    <row r="27" spans="2:18" s="157" customFormat="1" ht="14.45" customHeight="1">
      <c r="B27" s="158"/>
      <c r="C27" s="159"/>
      <c r="D27" s="169" t="s">
        <v>97</v>
      </c>
      <c r="E27" s="159"/>
      <c r="F27" s="159"/>
      <c r="G27" s="159"/>
      <c r="H27" s="159"/>
      <c r="I27" s="159"/>
      <c r="J27" s="159"/>
      <c r="K27" s="159"/>
      <c r="L27" s="159"/>
      <c r="M27" s="170">
        <f>N88</f>
        <v>0</v>
      </c>
      <c r="N27" s="170"/>
      <c r="O27" s="170"/>
      <c r="P27" s="170"/>
      <c r="Q27" s="159"/>
      <c r="R27" s="163"/>
    </row>
    <row r="28" spans="2:18" s="157" customFormat="1" ht="14.45" customHeight="1">
      <c r="B28" s="158"/>
      <c r="C28" s="159"/>
      <c r="D28" s="171" t="s">
        <v>98</v>
      </c>
      <c r="E28" s="159"/>
      <c r="F28" s="159"/>
      <c r="G28" s="159"/>
      <c r="H28" s="159"/>
      <c r="I28" s="159"/>
      <c r="J28" s="159"/>
      <c r="K28" s="159"/>
      <c r="L28" s="159"/>
      <c r="M28" s="170">
        <f>N99</f>
        <v>0</v>
      </c>
      <c r="N28" s="170"/>
      <c r="O28" s="170"/>
      <c r="P28" s="170"/>
      <c r="Q28" s="159"/>
      <c r="R28" s="163"/>
    </row>
    <row r="29" spans="2:18" s="157" customFormat="1" ht="6.95" customHeight="1">
      <c r="B29" s="158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63"/>
    </row>
    <row r="30" spans="2:18" s="157" customFormat="1" ht="25.35" customHeight="1">
      <c r="B30" s="158"/>
      <c r="C30" s="159"/>
      <c r="D30" s="172" t="s">
        <v>34</v>
      </c>
      <c r="E30" s="159"/>
      <c r="F30" s="159"/>
      <c r="G30" s="159"/>
      <c r="H30" s="159"/>
      <c r="I30" s="159"/>
      <c r="J30" s="159"/>
      <c r="K30" s="159"/>
      <c r="L30" s="159"/>
      <c r="M30" s="173">
        <f>ROUND(M27+M28,2)</f>
        <v>0</v>
      </c>
      <c r="N30" s="162"/>
      <c r="O30" s="162"/>
      <c r="P30" s="162"/>
      <c r="Q30" s="159"/>
      <c r="R30" s="163"/>
    </row>
    <row r="31" spans="2:18" s="157" customFormat="1" ht="6.95" customHeight="1">
      <c r="B31" s="158"/>
      <c r="C31" s="159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59"/>
      <c r="R31" s="163"/>
    </row>
    <row r="32" spans="2:18" s="157" customFormat="1" ht="14.45" customHeight="1">
      <c r="B32" s="158"/>
      <c r="C32" s="159"/>
      <c r="D32" s="174" t="s">
        <v>35</v>
      </c>
      <c r="E32" s="174" t="s">
        <v>36</v>
      </c>
      <c r="F32" s="175">
        <v>0.21</v>
      </c>
      <c r="G32" s="176" t="s">
        <v>37</v>
      </c>
      <c r="H32" s="177">
        <f>ROUND((SUM(BE99:BE100)+SUM(BE118:BE253)), 2)</f>
        <v>0</v>
      </c>
      <c r="I32" s="162"/>
      <c r="J32" s="162"/>
      <c r="K32" s="159"/>
      <c r="L32" s="159"/>
      <c r="M32" s="177">
        <f>ROUND(ROUND((SUM(BE99:BE100)+SUM(BE118:BE253)), 2)*F32, 2)</f>
        <v>0</v>
      </c>
      <c r="N32" s="162"/>
      <c r="O32" s="162"/>
      <c r="P32" s="162"/>
      <c r="Q32" s="159"/>
      <c r="R32" s="163"/>
    </row>
    <row r="33" spans="2:18" s="157" customFormat="1" ht="14.45" customHeight="1">
      <c r="B33" s="158"/>
      <c r="C33" s="159"/>
      <c r="D33" s="159"/>
      <c r="E33" s="174" t="s">
        <v>38</v>
      </c>
      <c r="F33" s="175">
        <v>0.15</v>
      </c>
      <c r="G33" s="176" t="s">
        <v>37</v>
      </c>
      <c r="H33" s="177">
        <f>ROUND((SUM(BF99:BF100)+SUM(BF118:BF253)), 2)</f>
        <v>0</v>
      </c>
      <c r="I33" s="162"/>
      <c r="J33" s="162"/>
      <c r="K33" s="159"/>
      <c r="L33" s="159"/>
      <c r="M33" s="177">
        <f>ROUND(ROUND((SUM(BF99:BF100)+SUM(BF118:BF253)), 2)*F33, 2)</f>
        <v>0</v>
      </c>
      <c r="N33" s="162"/>
      <c r="O33" s="162"/>
      <c r="P33" s="162"/>
      <c r="Q33" s="159"/>
      <c r="R33" s="163"/>
    </row>
    <row r="34" spans="2:18" s="157" customFormat="1" ht="14.45" hidden="1" customHeight="1">
      <c r="B34" s="158"/>
      <c r="C34" s="159"/>
      <c r="D34" s="159"/>
      <c r="E34" s="174" t="s">
        <v>39</v>
      </c>
      <c r="F34" s="175">
        <v>0.21</v>
      </c>
      <c r="G34" s="176" t="s">
        <v>37</v>
      </c>
      <c r="H34" s="177">
        <f>ROUND((SUM(BG99:BG100)+SUM(BG118:BG253)), 2)</f>
        <v>0</v>
      </c>
      <c r="I34" s="162"/>
      <c r="J34" s="162"/>
      <c r="K34" s="159"/>
      <c r="L34" s="159"/>
      <c r="M34" s="177">
        <v>0</v>
      </c>
      <c r="N34" s="162"/>
      <c r="O34" s="162"/>
      <c r="P34" s="162"/>
      <c r="Q34" s="159"/>
      <c r="R34" s="163"/>
    </row>
    <row r="35" spans="2:18" s="157" customFormat="1" ht="14.45" hidden="1" customHeight="1">
      <c r="B35" s="158"/>
      <c r="C35" s="159"/>
      <c r="D35" s="159"/>
      <c r="E35" s="174" t="s">
        <v>40</v>
      </c>
      <c r="F35" s="175">
        <v>0.15</v>
      </c>
      <c r="G35" s="176" t="s">
        <v>37</v>
      </c>
      <c r="H35" s="177">
        <f>ROUND((SUM(BH99:BH100)+SUM(BH118:BH253)), 2)</f>
        <v>0</v>
      </c>
      <c r="I35" s="162"/>
      <c r="J35" s="162"/>
      <c r="K35" s="159"/>
      <c r="L35" s="159"/>
      <c r="M35" s="177">
        <v>0</v>
      </c>
      <c r="N35" s="162"/>
      <c r="O35" s="162"/>
      <c r="P35" s="162"/>
      <c r="Q35" s="159"/>
      <c r="R35" s="163"/>
    </row>
    <row r="36" spans="2:18" s="157" customFormat="1" ht="14.45" hidden="1" customHeight="1">
      <c r="B36" s="158"/>
      <c r="C36" s="159"/>
      <c r="D36" s="159"/>
      <c r="E36" s="174" t="s">
        <v>41</v>
      </c>
      <c r="F36" s="175">
        <v>0</v>
      </c>
      <c r="G36" s="176" t="s">
        <v>37</v>
      </c>
      <c r="H36" s="177">
        <f>ROUND((SUM(BI99:BI100)+SUM(BI118:BI253)), 2)</f>
        <v>0</v>
      </c>
      <c r="I36" s="162"/>
      <c r="J36" s="162"/>
      <c r="K36" s="159"/>
      <c r="L36" s="159"/>
      <c r="M36" s="177">
        <v>0</v>
      </c>
      <c r="N36" s="162"/>
      <c r="O36" s="162"/>
      <c r="P36" s="162"/>
      <c r="Q36" s="159"/>
      <c r="R36" s="163"/>
    </row>
    <row r="37" spans="2:18" s="157" customFormat="1" ht="6.95" customHeight="1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63"/>
    </row>
    <row r="38" spans="2:18" s="157" customFormat="1" ht="25.35" customHeight="1">
      <c r="B38" s="158"/>
      <c r="C38" s="178"/>
      <c r="D38" s="179" t="s">
        <v>42</v>
      </c>
      <c r="E38" s="180"/>
      <c r="F38" s="180"/>
      <c r="G38" s="181" t="s">
        <v>43</v>
      </c>
      <c r="H38" s="182" t="s">
        <v>44</v>
      </c>
      <c r="I38" s="180"/>
      <c r="J38" s="180"/>
      <c r="K38" s="180"/>
      <c r="L38" s="183">
        <f>SUM(M30:M36)</f>
        <v>0</v>
      </c>
      <c r="M38" s="183"/>
      <c r="N38" s="183"/>
      <c r="O38" s="183"/>
      <c r="P38" s="184"/>
      <c r="Q38" s="178"/>
      <c r="R38" s="163"/>
    </row>
    <row r="39" spans="2:18" s="157" customFormat="1" ht="14.45" customHeight="1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63"/>
    </row>
    <row r="40" spans="2:18" s="157" customFormat="1" ht="14.45" customHeight="1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63"/>
    </row>
    <row r="41" spans="2:18">
      <c r="B41" s="148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1"/>
    </row>
    <row r="42" spans="2:18">
      <c r="B42" s="148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1"/>
    </row>
    <row r="43" spans="2:18">
      <c r="B43" s="148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1"/>
    </row>
    <row r="44" spans="2:18">
      <c r="B44" s="148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1"/>
    </row>
    <row r="45" spans="2:18">
      <c r="B45" s="148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1"/>
    </row>
    <row r="46" spans="2:18">
      <c r="B46" s="148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1"/>
    </row>
    <row r="47" spans="2:18">
      <c r="B47" s="148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1"/>
    </row>
    <row r="48" spans="2:18">
      <c r="B48" s="148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1"/>
    </row>
    <row r="49" spans="2:18">
      <c r="B49" s="148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1"/>
    </row>
    <row r="50" spans="2:18" s="157" customFormat="1" ht="15">
      <c r="B50" s="158"/>
      <c r="C50" s="159"/>
      <c r="D50" s="185" t="s">
        <v>45</v>
      </c>
      <c r="E50" s="168"/>
      <c r="F50" s="168"/>
      <c r="G50" s="168"/>
      <c r="H50" s="186"/>
      <c r="I50" s="159"/>
      <c r="J50" s="185" t="s">
        <v>46</v>
      </c>
      <c r="K50" s="168"/>
      <c r="L50" s="168"/>
      <c r="M50" s="168"/>
      <c r="N50" s="168"/>
      <c r="O50" s="168"/>
      <c r="P50" s="186"/>
      <c r="Q50" s="159"/>
      <c r="R50" s="163"/>
    </row>
    <row r="51" spans="2:18">
      <c r="B51" s="148"/>
      <c r="C51" s="153"/>
      <c r="D51" s="187"/>
      <c r="E51" s="153"/>
      <c r="F51" s="153"/>
      <c r="G51" s="153"/>
      <c r="H51" s="188"/>
      <c r="I51" s="153"/>
      <c r="J51" s="187"/>
      <c r="K51" s="153"/>
      <c r="L51" s="153"/>
      <c r="M51" s="153"/>
      <c r="N51" s="153"/>
      <c r="O51" s="153"/>
      <c r="P51" s="188"/>
      <c r="Q51" s="153"/>
      <c r="R51" s="151"/>
    </row>
    <row r="52" spans="2:18">
      <c r="B52" s="148"/>
      <c r="C52" s="153"/>
      <c r="D52" s="187"/>
      <c r="E52" s="153"/>
      <c r="F52" s="153"/>
      <c r="G52" s="153"/>
      <c r="H52" s="188"/>
      <c r="I52" s="153"/>
      <c r="J52" s="187"/>
      <c r="K52" s="153"/>
      <c r="L52" s="153"/>
      <c r="M52" s="153"/>
      <c r="N52" s="153"/>
      <c r="O52" s="153"/>
      <c r="P52" s="188"/>
      <c r="Q52" s="153"/>
      <c r="R52" s="151"/>
    </row>
    <row r="53" spans="2:18">
      <c r="B53" s="148"/>
      <c r="C53" s="153"/>
      <c r="D53" s="187"/>
      <c r="E53" s="153"/>
      <c r="F53" s="153"/>
      <c r="G53" s="153"/>
      <c r="H53" s="188"/>
      <c r="I53" s="153"/>
      <c r="J53" s="187"/>
      <c r="K53" s="153"/>
      <c r="L53" s="153"/>
      <c r="M53" s="153"/>
      <c r="N53" s="153"/>
      <c r="O53" s="153"/>
      <c r="P53" s="188"/>
      <c r="Q53" s="153"/>
      <c r="R53" s="151"/>
    </row>
    <row r="54" spans="2:18">
      <c r="B54" s="148"/>
      <c r="C54" s="153"/>
      <c r="D54" s="187"/>
      <c r="E54" s="153"/>
      <c r="F54" s="153"/>
      <c r="G54" s="153"/>
      <c r="H54" s="188"/>
      <c r="I54" s="153"/>
      <c r="J54" s="187"/>
      <c r="K54" s="153"/>
      <c r="L54" s="153"/>
      <c r="M54" s="153"/>
      <c r="N54" s="153"/>
      <c r="O54" s="153"/>
      <c r="P54" s="188"/>
      <c r="Q54" s="153"/>
      <c r="R54" s="151"/>
    </row>
    <row r="55" spans="2:18">
      <c r="B55" s="148"/>
      <c r="C55" s="153"/>
      <c r="D55" s="187"/>
      <c r="E55" s="153"/>
      <c r="F55" s="153"/>
      <c r="G55" s="153"/>
      <c r="H55" s="188"/>
      <c r="I55" s="153"/>
      <c r="J55" s="187"/>
      <c r="K55" s="153"/>
      <c r="L55" s="153"/>
      <c r="M55" s="153"/>
      <c r="N55" s="153"/>
      <c r="O55" s="153"/>
      <c r="P55" s="188"/>
      <c r="Q55" s="153"/>
      <c r="R55" s="151"/>
    </row>
    <row r="56" spans="2:18">
      <c r="B56" s="148"/>
      <c r="C56" s="153"/>
      <c r="D56" s="187"/>
      <c r="E56" s="153"/>
      <c r="F56" s="153"/>
      <c r="G56" s="153"/>
      <c r="H56" s="188"/>
      <c r="I56" s="153"/>
      <c r="J56" s="187"/>
      <c r="K56" s="153"/>
      <c r="L56" s="153"/>
      <c r="M56" s="153"/>
      <c r="N56" s="153"/>
      <c r="O56" s="153"/>
      <c r="P56" s="188"/>
      <c r="Q56" s="153"/>
      <c r="R56" s="151"/>
    </row>
    <row r="57" spans="2:18">
      <c r="B57" s="148"/>
      <c r="C57" s="153"/>
      <c r="D57" s="187"/>
      <c r="E57" s="153"/>
      <c r="F57" s="153"/>
      <c r="G57" s="153"/>
      <c r="H57" s="188"/>
      <c r="I57" s="153"/>
      <c r="J57" s="187"/>
      <c r="K57" s="153"/>
      <c r="L57" s="153"/>
      <c r="M57" s="153"/>
      <c r="N57" s="153"/>
      <c r="O57" s="153"/>
      <c r="P57" s="188"/>
      <c r="Q57" s="153"/>
      <c r="R57" s="151"/>
    </row>
    <row r="58" spans="2:18">
      <c r="B58" s="148"/>
      <c r="C58" s="153"/>
      <c r="D58" s="187"/>
      <c r="E58" s="153"/>
      <c r="F58" s="153"/>
      <c r="G58" s="153"/>
      <c r="H58" s="188"/>
      <c r="I58" s="153"/>
      <c r="J58" s="187"/>
      <c r="K58" s="153"/>
      <c r="L58" s="153"/>
      <c r="M58" s="153"/>
      <c r="N58" s="153"/>
      <c r="O58" s="153"/>
      <c r="P58" s="188"/>
      <c r="Q58" s="153"/>
      <c r="R58" s="151"/>
    </row>
    <row r="59" spans="2:18" s="157" customFormat="1" ht="15">
      <c r="B59" s="158"/>
      <c r="C59" s="159"/>
      <c r="D59" s="189" t="s">
        <v>47</v>
      </c>
      <c r="E59" s="190"/>
      <c r="F59" s="190"/>
      <c r="G59" s="191" t="s">
        <v>48</v>
      </c>
      <c r="H59" s="192"/>
      <c r="I59" s="159"/>
      <c r="J59" s="189" t="s">
        <v>47</v>
      </c>
      <c r="K59" s="190"/>
      <c r="L59" s="190"/>
      <c r="M59" s="190"/>
      <c r="N59" s="191" t="s">
        <v>48</v>
      </c>
      <c r="O59" s="190"/>
      <c r="P59" s="192"/>
      <c r="Q59" s="159"/>
      <c r="R59" s="163"/>
    </row>
    <row r="60" spans="2:18">
      <c r="B60" s="148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1"/>
    </row>
    <row r="61" spans="2:18" s="157" customFormat="1" ht="15">
      <c r="B61" s="158"/>
      <c r="C61" s="159"/>
      <c r="D61" s="185" t="s">
        <v>49</v>
      </c>
      <c r="E61" s="168"/>
      <c r="F61" s="168"/>
      <c r="G61" s="168"/>
      <c r="H61" s="186"/>
      <c r="I61" s="159"/>
      <c r="J61" s="185" t="s">
        <v>50</v>
      </c>
      <c r="K61" s="168"/>
      <c r="L61" s="168"/>
      <c r="M61" s="168"/>
      <c r="N61" s="168"/>
      <c r="O61" s="168"/>
      <c r="P61" s="186"/>
      <c r="Q61" s="159"/>
      <c r="R61" s="163"/>
    </row>
    <row r="62" spans="2:18">
      <c r="B62" s="148"/>
      <c r="C62" s="153"/>
      <c r="D62" s="187"/>
      <c r="E62" s="153"/>
      <c r="F62" s="153"/>
      <c r="G62" s="153"/>
      <c r="H62" s="188"/>
      <c r="I62" s="153"/>
      <c r="J62" s="187"/>
      <c r="K62" s="153"/>
      <c r="L62" s="153"/>
      <c r="M62" s="153"/>
      <c r="N62" s="153"/>
      <c r="O62" s="153"/>
      <c r="P62" s="188"/>
      <c r="Q62" s="153"/>
      <c r="R62" s="151"/>
    </row>
    <row r="63" spans="2:18">
      <c r="B63" s="148"/>
      <c r="C63" s="153"/>
      <c r="D63" s="187"/>
      <c r="E63" s="153"/>
      <c r="F63" s="153"/>
      <c r="G63" s="153"/>
      <c r="H63" s="188"/>
      <c r="I63" s="153"/>
      <c r="J63" s="187"/>
      <c r="K63" s="153"/>
      <c r="L63" s="153"/>
      <c r="M63" s="153"/>
      <c r="N63" s="153"/>
      <c r="O63" s="153"/>
      <c r="P63" s="188"/>
      <c r="Q63" s="153"/>
      <c r="R63" s="151"/>
    </row>
    <row r="64" spans="2:18">
      <c r="B64" s="148"/>
      <c r="C64" s="153"/>
      <c r="D64" s="187"/>
      <c r="E64" s="153"/>
      <c r="F64" s="153"/>
      <c r="G64" s="153"/>
      <c r="H64" s="188"/>
      <c r="I64" s="153"/>
      <c r="J64" s="187"/>
      <c r="K64" s="153"/>
      <c r="L64" s="153"/>
      <c r="M64" s="153"/>
      <c r="N64" s="153"/>
      <c r="O64" s="153"/>
      <c r="P64" s="188"/>
      <c r="Q64" s="153"/>
      <c r="R64" s="151"/>
    </row>
    <row r="65" spans="2:18">
      <c r="B65" s="148"/>
      <c r="C65" s="153"/>
      <c r="D65" s="187"/>
      <c r="E65" s="153"/>
      <c r="F65" s="153"/>
      <c r="G65" s="153"/>
      <c r="H65" s="188"/>
      <c r="I65" s="153"/>
      <c r="J65" s="187"/>
      <c r="K65" s="153"/>
      <c r="L65" s="153"/>
      <c r="M65" s="153"/>
      <c r="N65" s="153"/>
      <c r="O65" s="153"/>
      <c r="P65" s="188"/>
      <c r="Q65" s="153"/>
      <c r="R65" s="151"/>
    </row>
    <row r="66" spans="2:18">
      <c r="B66" s="148"/>
      <c r="C66" s="153"/>
      <c r="D66" s="187"/>
      <c r="E66" s="153"/>
      <c r="F66" s="153"/>
      <c r="G66" s="153"/>
      <c r="H66" s="188"/>
      <c r="I66" s="153"/>
      <c r="J66" s="187"/>
      <c r="K66" s="153"/>
      <c r="L66" s="153"/>
      <c r="M66" s="153"/>
      <c r="N66" s="153"/>
      <c r="O66" s="153"/>
      <c r="P66" s="188"/>
      <c r="Q66" s="153"/>
      <c r="R66" s="151"/>
    </row>
    <row r="67" spans="2:18">
      <c r="B67" s="148"/>
      <c r="C67" s="153"/>
      <c r="D67" s="187"/>
      <c r="E67" s="153"/>
      <c r="F67" s="153"/>
      <c r="G67" s="153"/>
      <c r="H67" s="188"/>
      <c r="I67" s="153"/>
      <c r="J67" s="187"/>
      <c r="K67" s="153"/>
      <c r="L67" s="153"/>
      <c r="M67" s="153"/>
      <c r="N67" s="153"/>
      <c r="O67" s="153"/>
      <c r="P67" s="188"/>
      <c r="Q67" s="153"/>
      <c r="R67" s="151"/>
    </row>
    <row r="68" spans="2:18">
      <c r="B68" s="148"/>
      <c r="C68" s="153"/>
      <c r="D68" s="187"/>
      <c r="E68" s="153"/>
      <c r="F68" s="153"/>
      <c r="G68" s="153"/>
      <c r="H68" s="188"/>
      <c r="I68" s="153"/>
      <c r="J68" s="187"/>
      <c r="K68" s="153"/>
      <c r="L68" s="153"/>
      <c r="M68" s="153"/>
      <c r="N68" s="153"/>
      <c r="O68" s="153"/>
      <c r="P68" s="188"/>
      <c r="Q68" s="153"/>
      <c r="R68" s="151"/>
    </row>
    <row r="69" spans="2:18">
      <c r="B69" s="148"/>
      <c r="C69" s="153"/>
      <c r="D69" s="187"/>
      <c r="E69" s="153"/>
      <c r="F69" s="153"/>
      <c r="G69" s="153"/>
      <c r="H69" s="188"/>
      <c r="I69" s="153"/>
      <c r="J69" s="187"/>
      <c r="K69" s="153"/>
      <c r="L69" s="153"/>
      <c r="M69" s="153"/>
      <c r="N69" s="153"/>
      <c r="O69" s="153"/>
      <c r="P69" s="188"/>
      <c r="Q69" s="153"/>
      <c r="R69" s="151"/>
    </row>
    <row r="70" spans="2:18" s="157" customFormat="1" ht="15">
      <c r="B70" s="158"/>
      <c r="C70" s="159"/>
      <c r="D70" s="189" t="s">
        <v>47</v>
      </c>
      <c r="E70" s="190"/>
      <c r="F70" s="190"/>
      <c r="G70" s="191" t="s">
        <v>48</v>
      </c>
      <c r="H70" s="192"/>
      <c r="I70" s="159"/>
      <c r="J70" s="189" t="s">
        <v>47</v>
      </c>
      <c r="K70" s="190"/>
      <c r="L70" s="190"/>
      <c r="M70" s="190"/>
      <c r="N70" s="191" t="s">
        <v>48</v>
      </c>
      <c r="O70" s="190"/>
      <c r="P70" s="192"/>
      <c r="Q70" s="159"/>
      <c r="R70" s="163"/>
    </row>
    <row r="71" spans="2:18" s="157" customFormat="1" ht="14.45" customHeight="1">
      <c r="B71" s="193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5"/>
    </row>
    <row r="75" spans="2:18" s="157" customFormat="1" ht="6.95" customHeight="1">
      <c r="B75" s="196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8"/>
    </row>
    <row r="76" spans="2:18" s="157" customFormat="1" ht="36.950000000000003" customHeight="1">
      <c r="B76" s="158"/>
      <c r="C76" s="149" t="s">
        <v>99</v>
      </c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63"/>
    </row>
    <row r="77" spans="2:18" s="157" customFormat="1" ht="6.95" customHeight="1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63"/>
    </row>
    <row r="78" spans="2:18" s="157" customFormat="1" ht="30" customHeight="1">
      <c r="B78" s="158"/>
      <c r="C78" s="154" t="s">
        <v>17</v>
      </c>
      <c r="D78" s="159"/>
      <c r="E78" s="159"/>
      <c r="F78" s="155" t="str">
        <f>F6</f>
        <v>Sanace povrchů expozičního bazénu pavilónu lachtanů, ZOO Praha, U Trojského zámku 120/3, Praha 7</v>
      </c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9"/>
      <c r="R78" s="163"/>
    </row>
    <row r="79" spans="2:18" s="157" customFormat="1" ht="36.950000000000003" customHeight="1">
      <c r="B79" s="158"/>
      <c r="C79" s="199" t="s">
        <v>95</v>
      </c>
      <c r="D79" s="159"/>
      <c r="E79" s="159"/>
      <c r="F79" s="200" t="str">
        <f>F7</f>
        <v>01 - SO 01 Sanace povrchů</v>
      </c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59"/>
      <c r="R79" s="163"/>
    </row>
    <row r="80" spans="2:18" s="157" customFormat="1" ht="6.95" customHeight="1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63"/>
    </row>
    <row r="81" spans="2:47" s="157" customFormat="1" ht="18" customHeight="1">
      <c r="B81" s="158"/>
      <c r="C81" s="154" t="s">
        <v>21</v>
      </c>
      <c r="D81" s="159"/>
      <c r="E81" s="159"/>
      <c r="F81" s="164" t="str">
        <f>F9</f>
        <v xml:space="preserve"> </v>
      </c>
      <c r="G81" s="159"/>
      <c r="H81" s="159"/>
      <c r="I81" s="159"/>
      <c r="J81" s="159"/>
      <c r="K81" s="154" t="s">
        <v>23</v>
      </c>
      <c r="L81" s="159"/>
      <c r="M81" s="165">
        <f>IF(O9="","",O9)</f>
        <v>43383</v>
      </c>
      <c r="N81" s="165"/>
      <c r="O81" s="165"/>
      <c r="P81" s="165"/>
      <c r="Q81" s="159"/>
      <c r="R81" s="163"/>
    </row>
    <row r="82" spans="2:47" s="157" customFormat="1" ht="6.95" customHeight="1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63"/>
    </row>
    <row r="83" spans="2:47" s="157" customFormat="1" ht="15">
      <c r="B83" s="158"/>
      <c r="C83" s="154" t="s">
        <v>24</v>
      </c>
      <c r="D83" s="159"/>
      <c r="E83" s="159"/>
      <c r="F83" s="164" t="str">
        <f>E12</f>
        <v xml:space="preserve"> </v>
      </c>
      <c r="G83" s="159"/>
      <c r="H83" s="159"/>
      <c r="I83" s="159"/>
      <c r="J83" s="159"/>
      <c r="K83" s="154" t="s">
        <v>28</v>
      </c>
      <c r="L83" s="159"/>
      <c r="M83" s="166" t="str">
        <f>E18</f>
        <v xml:space="preserve"> </v>
      </c>
      <c r="N83" s="166"/>
      <c r="O83" s="166"/>
      <c r="P83" s="166"/>
      <c r="Q83" s="166"/>
      <c r="R83" s="163"/>
    </row>
    <row r="84" spans="2:47" s="157" customFormat="1" ht="14.45" customHeight="1">
      <c r="B84" s="158"/>
      <c r="C84" s="154" t="s">
        <v>27</v>
      </c>
      <c r="D84" s="159"/>
      <c r="E84" s="159"/>
      <c r="F84" s="164" t="str">
        <f>IF(E15="","",E15)</f>
        <v xml:space="preserve"> </v>
      </c>
      <c r="G84" s="159"/>
      <c r="H84" s="159"/>
      <c r="I84" s="159"/>
      <c r="J84" s="159"/>
      <c r="K84" s="154" t="s">
        <v>30</v>
      </c>
      <c r="L84" s="159"/>
      <c r="M84" s="166" t="str">
        <f>E21</f>
        <v xml:space="preserve"> </v>
      </c>
      <c r="N84" s="166"/>
      <c r="O84" s="166"/>
      <c r="P84" s="166"/>
      <c r="Q84" s="166"/>
      <c r="R84" s="163"/>
    </row>
    <row r="85" spans="2:47" s="157" customFormat="1" ht="10.35" customHeight="1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63"/>
    </row>
    <row r="86" spans="2:47" s="157" customFormat="1" ht="29.25" customHeight="1">
      <c r="B86" s="158"/>
      <c r="C86" s="201" t="s">
        <v>100</v>
      </c>
      <c r="D86" s="202"/>
      <c r="E86" s="202"/>
      <c r="F86" s="202"/>
      <c r="G86" s="202"/>
      <c r="H86" s="178"/>
      <c r="I86" s="178"/>
      <c r="J86" s="178"/>
      <c r="K86" s="178"/>
      <c r="L86" s="178"/>
      <c r="M86" s="178"/>
      <c r="N86" s="201" t="s">
        <v>101</v>
      </c>
      <c r="O86" s="202"/>
      <c r="P86" s="202"/>
      <c r="Q86" s="202"/>
      <c r="R86" s="163"/>
    </row>
    <row r="87" spans="2:47" s="157" customFormat="1" ht="10.35" customHeight="1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63"/>
    </row>
    <row r="88" spans="2:47" s="157" customFormat="1" ht="29.25" customHeight="1">
      <c r="B88" s="158"/>
      <c r="C88" s="203" t="s">
        <v>102</v>
      </c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204">
        <f>N118</f>
        <v>0</v>
      </c>
      <c r="O88" s="205"/>
      <c r="P88" s="205"/>
      <c r="Q88" s="205"/>
      <c r="R88" s="163"/>
      <c r="AU88" s="144" t="s">
        <v>103</v>
      </c>
    </row>
    <row r="89" spans="2:47" s="212" customFormat="1" ht="24.95" customHeight="1">
      <c r="B89" s="206"/>
      <c r="C89" s="207"/>
      <c r="D89" s="208" t="s">
        <v>104</v>
      </c>
      <c r="E89" s="207"/>
      <c r="F89" s="207"/>
      <c r="G89" s="207"/>
      <c r="H89" s="207"/>
      <c r="I89" s="207"/>
      <c r="J89" s="207"/>
      <c r="K89" s="207"/>
      <c r="L89" s="207"/>
      <c r="M89" s="207"/>
      <c r="N89" s="209">
        <f>N119</f>
        <v>0</v>
      </c>
      <c r="O89" s="210"/>
      <c r="P89" s="210"/>
      <c r="Q89" s="210"/>
      <c r="R89" s="211"/>
    </row>
    <row r="90" spans="2:47" s="219" customFormat="1" ht="19.899999999999999" customHeight="1">
      <c r="B90" s="213"/>
      <c r="C90" s="214"/>
      <c r="D90" s="215" t="s">
        <v>105</v>
      </c>
      <c r="E90" s="214"/>
      <c r="F90" s="214"/>
      <c r="G90" s="214"/>
      <c r="H90" s="214"/>
      <c r="I90" s="214"/>
      <c r="J90" s="214"/>
      <c r="K90" s="214"/>
      <c r="L90" s="214"/>
      <c r="M90" s="214"/>
      <c r="N90" s="216">
        <f>N120</f>
        <v>0</v>
      </c>
      <c r="O90" s="217"/>
      <c r="P90" s="217"/>
      <c r="Q90" s="217"/>
      <c r="R90" s="218"/>
    </row>
    <row r="91" spans="2:47" s="219" customFormat="1" ht="19.899999999999999" customHeight="1">
      <c r="B91" s="213"/>
      <c r="C91" s="214"/>
      <c r="D91" s="215" t="s">
        <v>106</v>
      </c>
      <c r="E91" s="214"/>
      <c r="F91" s="214"/>
      <c r="G91" s="214"/>
      <c r="H91" s="214"/>
      <c r="I91" s="214"/>
      <c r="J91" s="214"/>
      <c r="K91" s="214"/>
      <c r="L91" s="214"/>
      <c r="M91" s="214"/>
      <c r="N91" s="216">
        <f>N125</f>
        <v>0</v>
      </c>
      <c r="O91" s="217"/>
      <c r="P91" s="217"/>
      <c r="Q91" s="217"/>
      <c r="R91" s="218"/>
    </row>
    <row r="92" spans="2:47" s="219" customFormat="1" ht="19.899999999999999" customHeight="1">
      <c r="B92" s="213"/>
      <c r="C92" s="214"/>
      <c r="D92" s="215" t="s">
        <v>107</v>
      </c>
      <c r="E92" s="214"/>
      <c r="F92" s="214"/>
      <c r="G92" s="214"/>
      <c r="H92" s="214"/>
      <c r="I92" s="214"/>
      <c r="J92" s="214"/>
      <c r="K92" s="214"/>
      <c r="L92" s="214"/>
      <c r="M92" s="214"/>
      <c r="N92" s="216">
        <f>N136</f>
        <v>0</v>
      </c>
      <c r="O92" s="217"/>
      <c r="P92" s="217"/>
      <c r="Q92" s="217"/>
      <c r="R92" s="218"/>
    </row>
    <row r="93" spans="2:47" s="219" customFormat="1" ht="19.899999999999999" customHeight="1">
      <c r="B93" s="213"/>
      <c r="C93" s="214"/>
      <c r="D93" s="215" t="s">
        <v>108</v>
      </c>
      <c r="E93" s="214"/>
      <c r="F93" s="214"/>
      <c r="G93" s="214"/>
      <c r="H93" s="214"/>
      <c r="I93" s="214"/>
      <c r="J93" s="214"/>
      <c r="K93" s="214"/>
      <c r="L93" s="214"/>
      <c r="M93" s="214"/>
      <c r="N93" s="216">
        <f>N190</f>
        <v>0</v>
      </c>
      <c r="O93" s="217"/>
      <c r="P93" s="217"/>
      <c r="Q93" s="217"/>
      <c r="R93" s="218"/>
    </row>
    <row r="94" spans="2:47" s="219" customFormat="1" ht="19.899999999999999" customHeight="1">
      <c r="B94" s="213"/>
      <c r="C94" s="214"/>
      <c r="D94" s="215" t="s">
        <v>109</v>
      </c>
      <c r="E94" s="214"/>
      <c r="F94" s="214"/>
      <c r="G94" s="214"/>
      <c r="H94" s="214"/>
      <c r="I94" s="214"/>
      <c r="J94" s="214"/>
      <c r="K94" s="214"/>
      <c r="L94" s="214"/>
      <c r="M94" s="214"/>
      <c r="N94" s="216">
        <f>N195</f>
        <v>0</v>
      </c>
      <c r="O94" s="217"/>
      <c r="P94" s="217"/>
      <c r="Q94" s="217"/>
      <c r="R94" s="218"/>
    </row>
    <row r="95" spans="2:47" s="212" customFormat="1" ht="24.95" customHeight="1">
      <c r="B95" s="206"/>
      <c r="C95" s="207"/>
      <c r="D95" s="208" t="s">
        <v>110</v>
      </c>
      <c r="E95" s="207"/>
      <c r="F95" s="207"/>
      <c r="G95" s="207"/>
      <c r="H95" s="207"/>
      <c r="I95" s="207"/>
      <c r="J95" s="207"/>
      <c r="K95" s="207"/>
      <c r="L95" s="207"/>
      <c r="M95" s="207"/>
      <c r="N95" s="209">
        <f>N197</f>
        <v>0</v>
      </c>
      <c r="O95" s="210"/>
      <c r="P95" s="210"/>
      <c r="Q95" s="210"/>
      <c r="R95" s="211"/>
    </row>
    <row r="96" spans="2:47" s="219" customFormat="1" ht="19.899999999999999" customHeight="1">
      <c r="B96" s="213"/>
      <c r="C96" s="214"/>
      <c r="D96" s="215" t="s">
        <v>111</v>
      </c>
      <c r="E96" s="214"/>
      <c r="F96" s="214"/>
      <c r="G96" s="214"/>
      <c r="H96" s="214"/>
      <c r="I96" s="214"/>
      <c r="J96" s="214"/>
      <c r="K96" s="214"/>
      <c r="L96" s="214"/>
      <c r="M96" s="214"/>
      <c r="N96" s="216">
        <f>N198</f>
        <v>0</v>
      </c>
      <c r="O96" s="217"/>
      <c r="P96" s="217"/>
      <c r="Q96" s="217"/>
      <c r="R96" s="218"/>
    </row>
    <row r="97" spans="2:21" s="219" customFormat="1" ht="19.899999999999999" customHeight="1">
      <c r="B97" s="213"/>
      <c r="C97" s="214"/>
      <c r="D97" s="215" t="s">
        <v>112</v>
      </c>
      <c r="E97" s="214"/>
      <c r="F97" s="214"/>
      <c r="G97" s="214"/>
      <c r="H97" s="214"/>
      <c r="I97" s="214"/>
      <c r="J97" s="214"/>
      <c r="K97" s="214"/>
      <c r="L97" s="214"/>
      <c r="M97" s="214"/>
      <c r="N97" s="216">
        <f>N241</f>
        <v>0</v>
      </c>
      <c r="O97" s="217"/>
      <c r="P97" s="217"/>
      <c r="Q97" s="217"/>
      <c r="R97" s="218"/>
    </row>
    <row r="98" spans="2:21" s="157" customFormat="1" ht="21.75" customHeight="1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63"/>
    </row>
    <row r="99" spans="2:21" s="157" customFormat="1" ht="29.25" customHeight="1">
      <c r="B99" s="158"/>
      <c r="C99" s="203" t="s">
        <v>113</v>
      </c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205">
        <v>0</v>
      </c>
      <c r="O99" s="220"/>
      <c r="P99" s="220"/>
      <c r="Q99" s="220"/>
      <c r="R99" s="163"/>
      <c r="T99" s="221"/>
      <c r="U99" s="222" t="s">
        <v>35</v>
      </c>
    </row>
    <row r="100" spans="2:21" s="157" customFormat="1" ht="18" customHeight="1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63"/>
    </row>
    <row r="101" spans="2:21" s="157" customFormat="1" ht="29.25" customHeight="1">
      <c r="B101" s="158"/>
      <c r="C101" s="223" t="s">
        <v>87</v>
      </c>
      <c r="D101" s="178"/>
      <c r="E101" s="178"/>
      <c r="F101" s="178"/>
      <c r="G101" s="178"/>
      <c r="H101" s="178"/>
      <c r="I101" s="178"/>
      <c r="J101" s="178"/>
      <c r="K101" s="178"/>
      <c r="L101" s="224">
        <f>ROUND(SUM(N88+N99),2)</f>
        <v>0</v>
      </c>
      <c r="M101" s="224"/>
      <c r="N101" s="224"/>
      <c r="O101" s="224"/>
      <c r="P101" s="224"/>
      <c r="Q101" s="224"/>
      <c r="R101" s="163"/>
    </row>
    <row r="102" spans="2:21" s="157" customFormat="1" ht="6.95" customHeight="1">
      <c r="B102" s="193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5"/>
    </row>
    <row r="106" spans="2:21" s="157" customFormat="1" ht="6.95" customHeight="1">
      <c r="B106" s="196"/>
      <c r="C106" s="197"/>
      <c r="D106" s="197"/>
      <c r="E106" s="197"/>
      <c r="F106" s="197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8"/>
    </row>
    <row r="107" spans="2:21" s="157" customFormat="1" ht="36.950000000000003" customHeight="1">
      <c r="B107" s="158"/>
      <c r="C107" s="149" t="s">
        <v>114</v>
      </c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3"/>
    </row>
    <row r="108" spans="2:21" s="157" customFormat="1" ht="6.95" customHeight="1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63"/>
    </row>
    <row r="109" spans="2:21" s="157" customFormat="1" ht="30" customHeight="1">
      <c r="B109" s="158"/>
      <c r="C109" s="154" t="s">
        <v>17</v>
      </c>
      <c r="D109" s="159"/>
      <c r="E109" s="159"/>
      <c r="F109" s="155" t="str">
        <f>F6</f>
        <v>Sanace povrchů expozičního bazénu pavilónu lachtanů, ZOO Praha, U Trojského zámku 120/3, Praha 7</v>
      </c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9"/>
      <c r="R109" s="163"/>
    </row>
    <row r="110" spans="2:21" s="157" customFormat="1" ht="36.950000000000003" customHeight="1">
      <c r="B110" s="158"/>
      <c r="C110" s="199" t="s">
        <v>95</v>
      </c>
      <c r="D110" s="159"/>
      <c r="E110" s="159"/>
      <c r="F110" s="200" t="str">
        <f>F7</f>
        <v>01 - SO 01 Sanace povrchů</v>
      </c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59"/>
      <c r="R110" s="163"/>
    </row>
    <row r="111" spans="2:21" s="157" customFormat="1" ht="6.95" customHeight="1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63"/>
    </row>
    <row r="112" spans="2:21" s="157" customFormat="1" ht="18" customHeight="1">
      <c r="B112" s="158"/>
      <c r="C112" s="154" t="s">
        <v>21</v>
      </c>
      <c r="D112" s="159"/>
      <c r="E112" s="159"/>
      <c r="F112" s="164" t="str">
        <f>F9</f>
        <v xml:space="preserve"> </v>
      </c>
      <c r="G112" s="159"/>
      <c r="H112" s="159"/>
      <c r="I112" s="159"/>
      <c r="J112" s="159"/>
      <c r="K112" s="154" t="s">
        <v>23</v>
      </c>
      <c r="L112" s="159"/>
      <c r="M112" s="165">
        <f>IF(O9="","",O9)</f>
        <v>43383</v>
      </c>
      <c r="N112" s="165"/>
      <c r="O112" s="165"/>
      <c r="P112" s="165"/>
      <c r="Q112" s="159"/>
      <c r="R112" s="163"/>
    </row>
    <row r="113" spans="2:65" s="157" customFormat="1" ht="6.95" customHeight="1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63"/>
    </row>
    <row r="114" spans="2:65" s="157" customFormat="1" ht="15">
      <c r="B114" s="158"/>
      <c r="C114" s="154" t="s">
        <v>24</v>
      </c>
      <c r="D114" s="159"/>
      <c r="E114" s="159"/>
      <c r="F114" s="164" t="str">
        <f>E12</f>
        <v xml:space="preserve"> </v>
      </c>
      <c r="G114" s="159"/>
      <c r="H114" s="159"/>
      <c r="I114" s="159"/>
      <c r="J114" s="159"/>
      <c r="K114" s="154" t="s">
        <v>28</v>
      </c>
      <c r="L114" s="159"/>
      <c r="M114" s="166" t="str">
        <f>E18</f>
        <v xml:space="preserve"> </v>
      </c>
      <c r="N114" s="166"/>
      <c r="O114" s="166"/>
      <c r="P114" s="166"/>
      <c r="Q114" s="166"/>
      <c r="R114" s="163"/>
    </row>
    <row r="115" spans="2:65" s="157" customFormat="1" ht="14.45" customHeight="1">
      <c r="B115" s="158"/>
      <c r="C115" s="154" t="s">
        <v>27</v>
      </c>
      <c r="D115" s="159"/>
      <c r="E115" s="159"/>
      <c r="F115" s="164" t="str">
        <f>IF(E15="","",E15)</f>
        <v xml:space="preserve"> </v>
      </c>
      <c r="G115" s="159"/>
      <c r="H115" s="159"/>
      <c r="I115" s="159"/>
      <c r="J115" s="159"/>
      <c r="K115" s="154" t="s">
        <v>30</v>
      </c>
      <c r="L115" s="159"/>
      <c r="M115" s="166" t="str">
        <f>E21</f>
        <v xml:space="preserve"> </v>
      </c>
      <c r="N115" s="166"/>
      <c r="O115" s="166"/>
      <c r="P115" s="166"/>
      <c r="Q115" s="166"/>
      <c r="R115" s="163"/>
    </row>
    <row r="116" spans="2:65" s="157" customFormat="1" ht="10.35" customHeight="1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63"/>
    </row>
    <row r="117" spans="2:65" s="231" customFormat="1" ht="29.25" customHeight="1">
      <c r="B117" s="225"/>
      <c r="C117" s="226" t="s">
        <v>115</v>
      </c>
      <c r="D117" s="227" t="s">
        <v>116</v>
      </c>
      <c r="E117" s="227" t="s">
        <v>53</v>
      </c>
      <c r="F117" s="228" t="s">
        <v>117</v>
      </c>
      <c r="G117" s="228"/>
      <c r="H117" s="228"/>
      <c r="I117" s="228"/>
      <c r="J117" s="227" t="s">
        <v>118</v>
      </c>
      <c r="K117" s="227" t="s">
        <v>119</v>
      </c>
      <c r="L117" s="228" t="s">
        <v>120</v>
      </c>
      <c r="M117" s="228"/>
      <c r="N117" s="228" t="s">
        <v>101</v>
      </c>
      <c r="O117" s="228"/>
      <c r="P117" s="228"/>
      <c r="Q117" s="229"/>
      <c r="R117" s="230"/>
      <c r="T117" s="232" t="s">
        <v>121</v>
      </c>
      <c r="U117" s="233" t="s">
        <v>35</v>
      </c>
      <c r="V117" s="233" t="s">
        <v>122</v>
      </c>
      <c r="W117" s="233" t="s">
        <v>123</v>
      </c>
      <c r="X117" s="233" t="s">
        <v>124</v>
      </c>
      <c r="Y117" s="233" t="s">
        <v>125</v>
      </c>
      <c r="Z117" s="233" t="s">
        <v>126</v>
      </c>
      <c r="AA117" s="234" t="s">
        <v>127</v>
      </c>
    </row>
    <row r="118" spans="2:65" s="157" customFormat="1" ht="29.25" customHeight="1">
      <c r="B118" s="158"/>
      <c r="C118" s="235" t="s">
        <v>97</v>
      </c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236">
        <f>BK118</f>
        <v>0</v>
      </c>
      <c r="O118" s="237"/>
      <c r="P118" s="237"/>
      <c r="Q118" s="237"/>
      <c r="R118" s="163"/>
      <c r="T118" s="238"/>
      <c r="U118" s="168"/>
      <c r="V118" s="168"/>
      <c r="W118" s="239">
        <f>W119+W197</f>
        <v>1981.2370019999998</v>
      </c>
      <c r="X118" s="168"/>
      <c r="Y118" s="239">
        <f>Y119+Y197</f>
        <v>5.6035924999999995</v>
      </c>
      <c r="Z118" s="168"/>
      <c r="AA118" s="240">
        <f>AA119+AA197</f>
        <v>18.013502000000003</v>
      </c>
      <c r="AT118" s="144" t="s">
        <v>70</v>
      </c>
      <c r="AU118" s="144" t="s">
        <v>103</v>
      </c>
      <c r="BK118" s="241">
        <f>BK119+BK197</f>
        <v>0</v>
      </c>
    </row>
    <row r="119" spans="2:65" s="247" customFormat="1" ht="37.35" customHeight="1">
      <c r="B119" s="242"/>
      <c r="C119" s="243"/>
      <c r="D119" s="244" t="s">
        <v>104</v>
      </c>
      <c r="E119" s="244"/>
      <c r="F119" s="244"/>
      <c r="G119" s="244"/>
      <c r="H119" s="244"/>
      <c r="I119" s="244"/>
      <c r="J119" s="244"/>
      <c r="K119" s="244"/>
      <c r="L119" s="244"/>
      <c r="M119" s="244"/>
      <c r="N119" s="245">
        <f>BK119</f>
        <v>0</v>
      </c>
      <c r="O119" s="209"/>
      <c r="P119" s="209"/>
      <c r="Q119" s="209"/>
      <c r="R119" s="246"/>
      <c r="T119" s="248"/>
      <c r="U119" s="243"/>
      <c r="V119" s="243"/>
      <c r="W119" s="249">
        <f>W120+W125+W136+W190+W195</f>
        <v>1526.0372519999999</v>
      </c>
      <c r="X119" s="243"/>
      <c r="Y119" s="249">
        <f>Y120+Y125+Y136+Y190+Y195</f>
        <v>3.1864325</v>
      </c>
      <c r="Z119" s="243"/>
      <c r="AA119" s="250">
        <f>AA120+AA125+AA136+AA190+AA195</f>
        <v>15.980900000000002</v>
      </c>
      <c r="AR119" s="251" t="s">
        <v>79</v>
      </c>
      <c r="AT119" s="252" t="s">
        <v>70</v>
      </c>
      <c r="AU119" s="252" t="s">
        <v>71</v>
      </c>
      <c r="AY119" s="251" t="s">
        <v>128</v>
      </c>
      <c r="BK119" s="253">
        <f>BK120+BK125+BK136+BK190+BK195</f>
        <v>0</v>
      </c>
    </row>
    <row r="120" spans="2:65" s="247" customFormat="1" ht="19.899999999999999" customHeight="1">
      <c r="B120" s="242"/>
      <c r="C120" s="243"/>
      <c r="D120" s="254" t="s">
        <v>105</v>
      </c>
      <c r="E120" s="254"/>
      <c r="F120" s="254"/>
      <c r="G120" s="254"/>
      <c r="H120" s="254"/>
      <c r="I120" s="254"/>
      <c r="J120" s="254"/>
      <c r="K120" s="254"/>
      <c r="L120" s="254"/>
      <c r="M120" s="254"/>
      <c r="N120" s="255">
        <f>BK120</f>
        <v>0</v>
      </c>
      <c r="O120" s="256"/>
      <c r="P120" s="256"/>
      <c r="Q120" s="256"/>
      <c r="R120" s="246"/>
      <c r="T120" s="248"/>
      <c r="U120" s="243"/>
      <c r="V120" s="243"/>
      <c r="W120" s="249">
        <f>SUM(W121:W124)</f>
        <v>0.76155000000000006</v>
      </c>
      <c r="X120" s="243"/>
      <c r="Y120" s="249">
        <f>SUM(Y121:Y124)</f>
        <v>5.2958499999999999E-2</v>
      </c>
      <c r="Z120" s="243"/>
      <c r="AA120" s="250">
        <f>SUM(AA121:AA124)</f>
        <v>0</v>
      </c>
      <c r="AR120" s="251" t="s">
        <v>79</v>
      </c>
      <c r="AT120" s="252" t="s">
        <v>70</v>
      </c>
      <c r="AU120" s="252" t="s">
        <v>79</v>
      </c>
      <c r="AY120" s="251" t="s">
        <v>128</v>
      </c>
      <c r="BK120" s="253">
        <f>SUM(BK121:BK124)</f>
        <v>0</v>
      </c>
    </row>
    <row r="121" spans="2:65" s="157" customFormat="1" ht="16.5" customHeight="1">
      <c r="B121" s="158"/>
      <c r="C121" s="257" t="s">
        <v>79</v>
      </c>
      <c r="D121" s="257" t="s">
        <v>129</v>
      </c>
      <c r="E121" s="258" t="s">
        <v>130</v>
      </c>
      <c r="F121" s="259" t="s">
        <v>131</v>
      </c>
      <c r="G121" s="259"/>
      <c r="H121" s="259"/>
      <c r="I121" s="259"/>
      <c r="J121" s="260" t="s">
        <v>132</v>
      </c>
      <c r="K121" s="261">
        <v>0.05</v>
      </c>
      <c r="L121" s="136"/>
      <c r="M121" s="136"/>
      <c r="N121" s="262">
        <f>ROUND(L121*K121,2)</f>
        <v>0</v>
      </c>
      <c r="O121" s="262"/>
      <c r="P121" s="262"/>
      <c r="Q121" s="262"/>
      <c r="R121" s="163"/>
      <c r="T121" s="263" t="s">
        <v>5</v>
      </c>
      <c r="U121" s="264" t="s">
        <v>36</v>
      </c>
      <c r="V121" s="265">
        <v>15.231</v>
      </c>
      <c r="W121" s="265">
        <f>V121*K121</f>
        <v>0.76155000000000006</v>
      </c>
      <c r="X121" s="265">
        <v>1.0591699999999999</v>
      </c>
      <c r="Y121" s="265">
        <f>X121*K121</f>
        <v>5.2958499999999999E-2</v>
      </c>
      <c r="Z121" s="265">
        <v>0</v>
      </c>
      <c r="AA121" s="266">
        <f>Z121*K121</f>
        <v>0</v>
      </c>
      <c r="AR121" s="144" t="s">
        <v>133</v>
      </c>
      <c r="AT121" s="144" t="s">
        <v>129</v>
      </c>
      <c r="AU121" s="144" t="s">
        <v>93</v>
      </c>
      <c r="AY121" s="144" t="s">
        <v>128</v>
      </c>
      <c r="BE121" s="267">
        <f>IF(U121="základní",N121,0)</f>
        <v>0</v>
      </c>
      <c r="BF121" s="267">
        <f>IF(U121="snížená",N121,0)</f>
        <v>0</v>
      </c>
      <c r="BG121" s="267">
        <f>IF(U121="zákl. přenesená",N121,0)</f>
        <v>0</v>
      </c>
      <c r="BH121" s="267">
        <f>IF(U121="sníž. přenesená",N121,0)</f>
        <v>0</v>
      </c>
      <c r="BI121" s="267">
        <f>IF(U121="nulová",N121,0)</f>
        <v>0</v>
      </c>
      <c r="BJ121" s="144" t="s">
        <v>79</v>
      </c>
      <c r="BK121" s="267">
        <f>ROUND(L121*K121,2)</f>
        <v>0</v>
      </c>
      <c r="BL121" s="144" t="s">
        <v>133</v>
      </c>
      <c r="BM121" s="144" t="s">
        <v>134</v>
      </c>
    </row>
    <row r="122" spans="2:65" s="277" customFormat="1" ht="16.5" customHeight="1">
      <c r="B122" s="271"/>
      <c r="C122" s="272"/>
      <c r="D122" s="272"/>
      <c r="E122" s="273" t="s">
        <v>5</v>
      </c>
      <c r="F122" s="274" t="s">
        <v>135</v>
      </c>
      <c r="G122" s="275"/>
      <c r="H122" s="275"/>
      <c r="I122" s="275"/>
      <c r="J122" s="272"/>
      <c r="K122" s="273" t="s">
        <v>5</v>
      </c>
      <c r="L122" s="315"/>
      <c r="M122" s="315"/>
      <c r="N122" s="272"/>
      <c r="O122" s="272"/>
      <c r="P122" s="272"/>
      <c r="Q122" s="272"/>
      <c r="R122" s="276"/>
      <c r="T122" s="278"/>
      <c r="U122" s="272"/>
      <c r="V122" s="272"/>
      <c r="W122" s="272"/>
      <c r="X122" s="272"/>
      <c r="Y122" s="272"/>
      <c r="Z122" s="272"/>
      <c r="AA122" s="279"/>
      <c r="AT122" s="280" t="s">
        <v>136</v>
      </c>
      <c r="AU122" s="280" t="s">
        <v>93</v>
      </c>
      <c r="AV122" s="277" t="s">
        <v>79</v>
      </c>
      <c r="AW122" s="277" t="s">
        <v>29</v>
      </c>
      <c r="AX122" s="277" t="s">
        <v>71</v>
      </c>
      <c r="AY122" s="280" t="s">
        <v>128</v>
      </c>
    </row>
    <row r="123" spans="2:65" s="288" customFormat="1" ht="16.5" customHeight="1">
      <c r="B123" s="281"/>
      <c r="C123" s="282"/>
      <c r="D123" s="282"/>
      <c r="E123" s="283" t="s">
        <v>5</v>
      </c>
      <c r="F123" s="284" t="s">
        <v>137</v>
      </c>
      <c r="G123" s="285"/>
      <c r="H123" s="285"/>
      <c r="I123" s="285"/>
      <c r="J123" s="282"/>
      <c r="K123" s="286">
        <v>0.05</v>
      </c>
      <c r="L123" s="316"/>
      <c r="M123" s="316"/>
      <c r="N123" s="282"/>
      <c r="O123" s="282"/>
      <c r="P123" s="282"/>
      <c r="Q123" s="282"/>
      <c r="R123" s="287"/>
      <c r="T123" s="289"/>
      <c r="U123" s="282"/>
      <c r="V123" s="282"/>
      <c r="W123" s="282"/>
      <c r="X123" s="282"/>
      <c r="Y123" s="282"/>
      <c r="Z123" s="282"/>
      <c r="AA123" s="290"/>
      <c r="AT123" s="291" t="s">
        <v>136</v>
      </c>
      <c r="AU123" s="291" t="s">
        <v>93</v>
      </c>
      <c r="AV123" s="288" t="s">
        <v>93</v>
      </c>
      <c r="AW123" s="288" t="s">
        <v>29</v>
      </c>
      <c r="AX123" s="288" t="s">
        <v>71</v>
      </c>
      <c r="AY123" s="291" t="s">
        <v>128</v>
      </c>
    </row>
    <row r="124" spans="2:65" s="299" customFormat="1" ht="16.5" customHeight="1">
      <c r="B124" s="292"/>
      <c r="C124" s="293"/>
      <c r="D124" s="293"/>
      <c r="E124" s="294" t="s">
        <v>5</v>
      </c>
      <c r="F124" s="295" t="s">
        <v>138</v>
      </c>
      <c r="G124" s="296"/>
      <c r="H124" s="296"/>
      <c r="I124" s="296"/>
      <c r="J124" s="293"/>
      <c r="K124" s="297">
        <v>0.05</v>
      </c>
      <c r="L124" s="317"/>
      <c r="M124" s="317"/>
      <c r="N124" s="293"/>
      <c r="O124" s="293"/>
      <c r="P124" s="293"/>
      <c r="Q124" s="293"/>
      <c r="R124" s="298"/>
      <c r="T124" s="300"/>
      <c r="U124" s="293"/>
      <c r="V124" s="293"/>
      <c r="W124" s="293"/>
      <c r="X124" s="293"/>
      <c r="Y124" s="293"/>
      <c r="Z124" s="293"/>
      <c r="AA124" s="301"/>
      <c r="AT124" s="302" t="s">
        <v>136</v>
      </c>
      <c r="AU124" s="302" t="s">
        <v>93</v>
      </c>
      <c r="AV124" s="299" t="s">
        <v>133</v>
      </c>
      <c r="AW124" s="299" t="s">
        <v>29</v>
      </c>
      <c r="AX124" s="299" t="s">
        <v>79</v>
      </c>
      <c r="AY124" s="302" t="s">
        <v>128</v>
      </c>
    </row>
    <row r="125" spans="2:65" s="247" customFormat="1" ht="29.85" customHeight="1">
      <c r="B125" s="242"/>
      <c r="C125" s="243"/>
      <c r="D125" s="254" t="s">
        <v>106</v>
      </c>
      <c r="E125" s="254"/>
      <c r="F125" s="254"/>
      <c r="G125" s="254"/>
      <c r="H125" s="254"/>
      <c r="I125" s="254"/>
      <c r="J125" s="254"/>
      <c r="K125" s="254"/>
      <c r="L125" s="318"/>
      <c r="M125" s="318"/>
      <c r="N125" s="255">
        <f>BK125</f>
        <v>0</v>
      </c>
      <c r="O125" s="256"/>
      <c r="P125" s="256"/>
      <c r="Q125" s="256"/>
      <c r="R125" s="246"/>
      <c r="T125" s="248"/>
      <c r="U125" s="243"/>
      <c r="V125" s="243"/>
      <c r="W125" s="249">
        <f>SUM(W126:W135)</f>
        <v>14.9436</v>
      </c>
      <c r="X125" s="243"/>
      <c r="Y125" s="249">
        <f>SUM(Y126:Y135)</f>
        <v>5.2739999999999995E-2</v>
      </c>
      <c r="Z125" s="243"/>
      <c r="AA125" s="250">
        <f>SUM(AA126:AA135)</f>
        <v>0</v>
      </c>
      <c r="AR125" s="251" t="s">
        <v>79</v>
      </c>
      <c r="AT125" s="252" t="s">
        <v>70</v>
      </c>
      <c r="AU125" s="252" t="s">
        <v>79</v>
      </c>
      <c r="AY125" s="251" t="s">
        <v>128</v>
      </c>
      <c r="BK125" s="253">
        <f>SUM(BK126:BK135)</f>
        <v>0</v>
      </c>
    </row>
    <row r="126" spans="2:65" s="157" customFormat="1" ht="38.25" customHeight="1">
      <c r="B126" s="158"/>
      <c r="C126" s="257" t="s">
        <v>93</v>
      </c>
      <c r="D126" s="257" t="s">
        <v>129</v>
      </c>
      <c r="E126" s="258" t="s">
        <v>139</v>
      </c>
      <c r="F126" s="259" t="s">
        <v>140</v>
      </c>
      <c r="G126" s="259"/>
      <c r="H126" s="259"/>
      <c r="I126" s="259"/>
      <c r="J126" s="260" t="s">
        <v>141</v>
      </c>
      <c r="K126" s="261">
        <v>171.6</v>
      </c>
      <c r="L126" s="136"/>
      <c r="M126" s="136"/>
      <c r="N126" s="262">
        <f>ROUND(L126*K126,2)</f>
        <v>0</v>
      </c>
      <c r="O126" s="262"/>
      <c r="P126" s="262"/>
      <c r="Q126" s="262"/>
      <c r="R126" s="163"/>
      <c r="T126" s="263" t="s">
        <v>5</v>
      </c>
      <c r="U126" s="264" t="s">
        <v>36</v>
      </c>
      <c r="V126" s="265">
        <v>0.06</v>
      </c>
      <c r="W126" s="265">
        <f>V126*K126</f>
        <v>10.295999999999999</v>
      </c>
      <c r="X126" s="265">
        <v>0</v>
      </c>
      <c r="Y126" s="265">
        <f>X126*K126</f>
        <v>0</v>
      </c>
      <c r="Z126" s="265">
        <v>0</v>
      </c>
      <c r="AA126" s="266">
        <f>Z126*K126</f>
        <v>0</v>
      </c>
      <c r="AR126" s="144" t="s">
        <v>133</v>
      </c>
      <c r="AT126" s="144" t="s">
        <v>129</v>
      </c>
      <c r="AU126" s="144" t="s">
        <v>93</v>
      </c>
      <c r="AY126" s="144" t="s">
        <v>128</v>
      </c>
      <c r="BE126" s="267">
        <f>IF(U126="základní",N126,0)</f>
        <v>0</v>
      </c>
      <c r="BF126" s="267">
        <f>IF(U126="snížená",N126,0)</f>
        <v>0</v>
      </c>
      <c r="BG126" s="267">
        <f>IF(U126="zákl. přenesená",N126,0)</f>
        <v>0</v>
      </c>
      <c r="BH126" s="267">
        <f>IF(U126="sníž. přenesená",N126,0)</f>
        <v>0</v>
      </c>
      <c r="BI126" s="267">
        <f>IF(U126="nulová",N126,0)</f>
        <v>0</v>
      </c>
      <c r="BJ126" s="144" t="s">
        <v>79</v>
      </c>
      <c r="BK126" s="267">
        <f>ROUND(L126*K126,2)</f>
        <v>0</v>
      </c>
      <c r="BL126" s="144" t="s">
        <v>133</v>
      </c>
      <c r="BM126" s="144" t="s">
        <v>142</v>
      </c>
    </row>
    <row r="127" spans="2:65" s="277" customFormat="1" ht="16.5" customHeight="1">
      <c r="B127" s="271"/>
      <c r="C127" s="272"/>
      <c r="D127" s="272"/>
      <c r="E127" s="273" t="s">
        <v>5</v>
      </c>
      <c r="F127" s="274" t="s">
        <v>143</v>
      </c>
      <c r="G127" s="275"/>
      <c r="H127" s="275"/>
      <c r="I127" s="275"/>
      <c r="J127" s="272"/>
      <c r="K127" s="273" t="s">
        <v>5</v>
      </c>
      <c r="L127" s="315"/>
      <c r="M127" s="315"/>
      <c r="N127" s="272"/>
      <c r="O127" s="272"/>
      <c r="P127" s="272"/>
      <c r="Q127" s="272"/>
      <c r="R127" s="276"/>
      <c r="T127" s="278"/>
      <c r="U127" s="272"/>
      <c r="V127" s="272"/>
      <c r="W127" s="272"/>
      <c r="X127" s="272"/>
      <c r="Y127" s="272"/>
      <c r="Z127" s="272"/>
      <c r="AA127" s="279"/>
      <c r="AT127" s="280" t="s">
        <v>136</v>
      </c>
      <c r="AU127" s="280" t="s">
        <v>93</v>
      </c>
      <c r="AV127" s="277" t="s">
        <v>79</v>
      </c>
      <c r="AW127" s="277" t="s">
        <v>29</v>
      </c>
      <c r="AX127" s="277" t="s">
        <v>71</v>
      </c>
      <c r="AY127" s="280" t="s">
        <v>128</v>
      </c>
    </row>
    <row r="128" spans="2:65" s="288" customFormat="1" ht="16.5" customHeight="1">
      <c r="B128" s="281"/>
      <c r="C128" s="282"/>
      <c r="D128" s="282"/>
      <c r="E128" s="283" t="s">
        <v>5</v>
      </c>
      <c r="F128" s="284" t="s">
        <v>144</v>
      </c>
      <c r="G128" s="285"/>
      <c r="H128" s="285"/>
      <c r="I128" s="285"/>
      <c r="J128" s="282"/>
      <c r="K128" s="286">
        <v>145.6</v>
      </c>
      <c r="L128" s="316"/>
      <c r="M128" s="316"/>
      <c r="N128" s="282"/>
      <c r="O128" s="282"/>
      <c r="P128" s="282"/>
      <c r="Q128" s="282"/>
      <c r="R128" s="287"/>
      <c r="T128" s="289"/>
      <c r="U128" s="282"/>
      <c r="V128" s="282"/>
      <c r="W128" s="282"/>
      <c r="X128" s="282"/>
      <c r="Y128" s="282"/>
      <c r="Z128" s="282"/>
      <c r="AA128" s="290"/>
      <c r="AT128" s="291" t="s">
        <v>136</v>
      </c>
      <c r="AU128" s="291" t="s">
        <v>93</v>
      </c>
      <c r="AV128" s="288" t="s">
        <v>93</v>
      </c>
      <c r="AW128" s="288" t="s">
        <v>29</v>
      </c>
      <c r="AX128" s="288" t="s">
        <v>71</v>
      </c>
      <c r="AY128" s="291" t="s">
        <v>128</v>
      </c>
    </row>
    <row r="129" spans="2:65" s="288" customFormat="1" ht="16.5" customHeight="1">
      <c r="B129" s="281"/>
      <c r="C129" s="282"/>
      <c r="D129" s="282"/>
      <c r="E129" s="283" t="s">
        <v>5</v>
      </c>
      <c r="F129" s="284" t="s">
        <v>145</v>
      </c>
      <c r="G129" s="285"/>
      <c r="H129" s="285"/>
      <c r="I129" s="285"/>
      <c r="J129" s="282"/>
      <c r="K129" s="286">
        <v>26</v>
      </c>
      <c r="L129" s="316"/>
      <c r="M129" s="316"/>
      <c r="N129" s="282"/>
      <c r="O129" s="282"/>
      <c r="P129" s="282"/>
      <c r="Q129" s="282"/>
      <c r="R129" s="287"/>
      <c r="T129" s="289"/>
      <c r="U129" s="282"/>
      <c r="V129" s="282"/>
      <c r="W129" s="282"/>
      <c r="X129" s="282"/>
      <c r="Y129" s="282"/>
      <c r="Z129" s="282"/>
      <c r="AA129" s="290"/>
      <c r="AT129" s="291" t="s">
        <v>136</v>
      </c>
      <c r="AU129" s="291" t="s">
        <v>93</v>
      </c>
      <c r="AV129" s="288" t="s">
        <v>93</v>
      </c>
      <c r="AW129" s="288" t="s">
        <v>29</v>
      </c>
      <c r="AX129" s="288" t="s">
        <v>71</v>
      </c>
      <c r="AY129" s="291" t="s">
        <v>128</v>
      </c>
    </row>
    <row r="130" spans="2:65" s="299" customFormat="1" ht="16.5" customHeight="1">
      <c r="B130" s="292"/>
      <c r="C130" s="293"/>
      <c r="D130" s="293"/>
      <c r="E130" s="294" t="s">
        <v>5</v>
      </c>
      <c r="F130" s="295" t="s">
        <v>138</v>
      </c>
      <c r="G130" s="296"/>
      <c r="H130" s="296"/>
      <c r="I130" s="296"/>
      <c r="J130" s="293"/>
      <c r="K130" s="297">
        <v>171.6</v>
      </c>
      <c r="L130" s="317"/>
      <c r="M130" s="317"/>
      <c r="N130" s="293"/>
      <c r="O130" s="293"/>
      <c r="P130" s="293"/>
      <c r="Q130" s="293"/>
      <c r="R130" s="298"/>
      <c r="T130" s="300"/>
      <c r="U130" s="293"/>
      <c r="V130" s="293"/>
      <c r="W130" s="293"/>
      <c r="X130" s="293"/>
      <c r="Y130" s="293"/>
      <c r="Z130" s="293"/>
      <c r="AA130" s="301"/>
      <c r="AT130" s="302" t="s">
        <v>136</v>
      </c>
      <c r="AU130" s="302" t="s">
        <v>93</v>
      </c>
      <c r="AV130" s="299" t="s">
        <v>133</v>
      </c>
      <c r="AW130" s="299" t="s">
        <v>29</v>
      </c>
      <c r="AX130" s="299" t="s">
        <v>79</v>
      </c>
      <c r="AY130" s="302" t="s">
        <v>128</v>
      </c>
    </row>
    <row r="131" spans="2:65" s="157" customFormat="1" ht="51" customHeight="1">
      <c r="B131" s="158"/>
      <c r="C131" s="257" t="s">
        <v>146</v>
      </c>
      <c r="D131" s="257" t="s">
        <v>129</v>
      </c>
      <c r="E131" s="258" t="s">
        <v>147</v>
      </c>
      <c r="F131" s="259" t="s">
        <v>148</v>
      </c>
      <c r="G131" s="259"/>
      <c r="H131" s="259"/>
      <c r="I131" s="259"/>
      <c r="J131" s="260" t="s">
        <v>149</v>
      </c>
      <c r="K131" s="261">
        <v>2</v>
      </c>
      <c r="L131" s="136"/>
      <c r="M131" s="136"/>
      <c r="N131" s="262">
        <f>ROUND(L131*K131,2)</f>
        <v>0</v>
      </c>
      <c r="O131" s="262"/>
      <c r="P131" s="262"/>
      <c r="Q131" s="262"/>
      <c r="R131" s="163"/>
      <c r="T131" s="263" t="s">
        <v>5</v>
      </c>
      <c r="U131" s="264" t="s">
        <v>36</v>
      </c>
      <c r="V131" s="265">
        <v>0.33300000000000002</v>
      </c>
      <c r="W131" s="265">
        <f>V131*K131</f>
        <v>0.66600000000000004</v>
      </c>
      <c r="X131" s="265">
        <v>2.4E-2</v>
      </c>
      <c r="Y131" s="265">
        <f>X131*K131</f>
        <v>4.8000000000000001E-2</v>
      </c>
      <c r="Z131" s="265">
        <v>0</v>
      </c>
      <c r="AA131" s="266">
        <f>Z131*K131</f>
        <v>0</v>
      </c>
      <c r="AR131" s="144" t="s">
        <v>133</v>
      </c>
      <c r="AT131" s="144" t="s">
        <v>129</v>
      </c>
      <c r="AU131" s="144" t="s">
        <v>93</v>
      </c>
      <c r="AY131" s="144" t="s">
        <v>128</v>
      </c>
      <c r="BE131" s="267">
        <f>IF(U131="základní",N131,0)</f>
        <v>0</v>
      </c>
      <c r="BF131" s="267">
        <f>IF(U131="snížená",N131,0)</f>
        <v>0</v>
      </c>
      <c r="BG131" s="267">
        <f>IF(U131="zákl. přenesená",N131,0)</f>
        <v>0</v>
      </c>
      <c r="BH131" s="267">
        <f>IF(U131="sníž. přenesená",N131,0)</f>
        <v>0</v>
      </c>
      <c r="BI131" s="267">
        <f>IF(U131="nulová",N131,0)</f>
        <v>0</v>
      </c>
      <c r="BJ131" s="144" t="s">
        <v>79</v>
      </c>
      <c r="BK131" s="267">
        <f>ROUND(L131*K131,2)</f>
        <v>0</v>
      </c>
      <c r="BL131" s="144" t="s">
        <v>133</v>
      </c>
      <c r="BM131" s="144" t="s">
        <v>150</v>
      </c>
    </row>
    <row r="132" spans="2:65" s="288" customFormat="1" ht="16.5" customHeight="1">
      <c r="B132" s="281"/>
      <c r="C132" s="282"/>
      <c r="D132" s="282"/>
      <c r="E132" s="283" t="s">
        <v>5</v>
      </c>
      <c r="F132" s="303" t="s">
        <v>151</v>
      </c>
      <c r="G132" s="304"/>
      <c r="H132" s="304"/>
      <c r="I132" s="304"/>
      <c r="J132" s="282"/>
      <c r="K132" s="286">
        <v>2</v>
      </c>
      <c r="L132" s="316"/>
      <c r="M132" s="316"/>
      <c r="N132" s="282"/>
      <c r="O132" s="282"/>
      <c r="P132" s="282"/>
      <c r="Q132" s="282"/>
      <c r="R132" s="287"/>
      <c r="T132" s="289"/>
      <c r="U132" s="282"/>
      <c r="V132" s="282"/>
      <c r="W132" s="282"/>
      <c r="X132" s="282"/>
      <c r="Y132" s="282"/>
      <c r="Z132" s="282"/>
      <c r="AA132" s="290"/>
      <c r="AT132" s="291" t="s">
        <v>136</v>
      </c>
      <c r="AU132" s="291" t="s">
        <v>93</v>
      </c>
      <c r="AV132" s="288" t="s">
        <v>93</v>
      </c>
      <c r="AW132" s="288" t="s">
        <v>29</v>
      </c>
      <c r="AX132" s="288" t="s">
        <v>71</v>
      </c>
      <c r="AY132" s="291" t="s">
        <v>128</v>
      </c>
    </row>
    <row r="133" spans="2:65" s="299" customFormat="1" ht="16.5" customHeight="1">
      <c r="B133" s="292"/>
      <c r="C133" s="293"/>
      <c r="D133" s="293"/>
      <c r="E133" s="294" t="s">
        <v>5</v>
      </c>
      <c r="F133" s="295" t="s">
        <v>138</v>
      </c>
      <c r="G133" s="296"/>
      <c r="H133" s="296"/>
      <c r="I133" s="296"/>
      <c r="J133" s="293"/>
      <c r="K133" s="297">
        <v>2</v>
      </c>
      <c r="L133" s="317"/>
      <c r="M133" s="317"/>
      <c r="N133" s="293"/>
      <c r="O133" s="293"/>
      <c r="P133" s="293"/>
      <c r="Q133" s="293"/>
      <c r="R133" s="298"/>
      <c r="T133" s="300"/>
      <c r="U133" s="293"/>
      <c r="V133" s="293"/>
      <c r="W133" s="293"/>
      <c r="X133" s="293"/>
      <c r="Y133" s="293"/>
      <c r="Z133" s="293"/>
      <c r="AA133" s="301"/>
      <c r="AT133" s="302" t="s">
        <v>136</v>
      </c>
      <c r="AU133" s="302" t="s">
        <v>93</v>
      </c>
      <c r="AV133" s="299" t="s">
        <v>133</v>
      </c>
      <c r="AW133" s="299" t="s">
        <v>29</v>
      </c>
      <c r="AX133" s="299" t="s">
        <v>79</v>
      </c>
      <c r="AY133" s="302" t="s">
        <v>128</v>
      </c>
    </row>
    <row r="134" spans="2:65" s="157" customFormat="1" ht="25.5" customHeight="1">
      <c r="B134" s="158"/>
      <c r="C134" s="257" t="s">
        <v>133</v>
      </c>
      <c r="D134" s="257" t="s">
        <v>129</v>
      </c>
      <c r="E134" s="258" t="s">
        <v>152</v>
      </c>
      <c r="F134" s="259" t="s">
        <v>153</v>
      </c>
      <c r="G134" s="259"/>
      <c r="H134" s="259"/>
      <c r="I134" s="259"/>
      <c r="J134" s="260" t="s">
        <v>154</v>
      </c>
      <c r="K134" s="261">
        <v>47.4</v>
      </c>
      <c r="L134" s="136"/>
      <c r="M134" s="136"/>
      <c r="N134" s="262">
        <f>ROUND(L134*K134,2)</f>
        <v>0</v>
      </c>
      <c r="O134" s="262"/>
      <c r="P134" s="262"/>
      <c r="Q134" s="262"/>
      <c r="R134" s="163"/>
      <c r="T134" s="263" t="s">
        <v>5</v>
      </c>
      <c r="U134" s="264" t="s">
        <v>36</v>
      </c>
      <c r="V134" s="265">
        <v>4.2000000000000003E-2</v>
      </c>
      <c r="W134" s="265">
        <f>V134*K134</f>
        <v>1.9908000000000001</v>
      </c>
      <c r="X134" s="265">
        <v>5.0000000000000002E-5</v>
      </c>
      <c r="Y134" s="265">
        <f>X134*K134</f>
        <v>2.3700000000000001E-3</v>
      </c>
      <c r="Z134" s="265">
        <v>0</v>
      </c>
      <c r="AA134" s="266">
        <f>Z134*K134</f>
        <v>0</v>
      </c>
      <c r="AR134" s="144" t="s">
        <v>133</v>
      </c>
      <c r="AT134" s="144" t="s">
        <v>129</v>
      </c>
      <c r="AU134" s="144" t="s">
        <v>93</v>
      </c>
      <c r="AY134" s="144" t="s">
        <v>128</v>
      </c>
      <c r="BE134" s="267">
        <f>IF(U134="základní",N134,0)</f>
        <v>0</v>
      </c>
      <c r="BF134" s="267">
        <f>IF(U134="snížená",N134,0)</f>
        <v>0</v>
      </c>
      <c r="BG134" s="267">
        <f>IF(U134="zákl. přenesená",N134,0)</f>
        <v>0</v>
      </c>
      <c r="BH134" s="267">
        <f>IF(U134="sníž. přenesená",N134,0)</f>
        <v>0</v>
      </c>
      <c r="BI134" s="267">
        <f>IF(U134="nulová",N134,0)</f>
        <v>0</v>
      </c>
      <c r="BJ134" s="144" t="s">
        <v>79</v>
      </c>
      <c r="BK134" s="267">
        <f>ROUND(L134*K134,2)</f>
        <v>0</v>
      </c>
      <c r="BL134" s="144" t="s">
        <v>133</v>
      </c>
      <c r="BM134" s="144" t="s">
        <v>155</v>
      </c>
    </row>
    <row r="135" spans="2:65" s="157" customFormat="1" ht="25.5" customHeight="1">
      <c r="B135" s="158"/>
      <c r="C135" s="257" t="s">
        <v>156</v>
      </c>
      <c r="D135" s="257" t="s">
        <v>129</v>
      </c>
      <c r="E135" s="258" t="s">
        <v>157</v>
      </c>
      <c r="F135" s="259" t="s">
        <v>158</v>
      </c>
      <c r="G135" s="259"/>
      <c r="H135" s="259"/>
      <c r="I135" s="259"/>
      <c r="J135" s="260" t="s">
        <v>154</v>
      </c>
      <c r="K135" s="261">
        <v>47.4</v>
      </c>
      <c r="L135" s="136"/>
      <c r="M135" s="136"/>
      <c r="N135" s="262">
        <f>ROUND(L135*K135,2)</f>
        <v>0</v>
      </c>
      <c r="O135" s="262"/>
      <c r="P135" s="262"/>
      <c r="Q135" s="262"/>
      <c r="R135" s="163"/>
      <c r="T135" s="263" t="s">
        <v>5</v>
      </c>
      <c r="U135" s="264" t="s">
        <v>36</v>
      </c>
      <c r="V135" s="265">
        <v>4.2000000000000003E-2</v>
      </c>
      <c r="W135" s="265">
        <f>V135*K135</f>
        <v>1.9908000000000001</v>
      </c>
      <c r="X135" s="265">
        <v>5.0000000000000002E-5</v>
      </c>
      <c r="Y135" s="265">
        <f>X135*K135</f>
        <v>2.3700000000000001E-3</v>
      </c>
      <c r="Z135" s="265">
        <v>0</v>
      </c>
      <c r="AA135" s="266">
        <f>Z135*K135</f>
        <v>0</v>
      </c>
      <c r="AR135" s="144" t="s">
        <v>133</v>
      </c>
      <c r="AT135" s="144" t="s">
        <v>129</v>
      </c>
      <c r="AU135" s="144" t="s">
        <v>93</v>
      </c>
      <c r="AY135" s="144" t="s">
        <v>128</v>
      </c>
      <c r="BE135" s="267">
        <f>IF(U135="základní",N135,0)</f>
        <v>0</v>
      </c>
      <c r="BF135" s="267">
        <f>IF(U135="snížená",N135,0)</f>
        <v>0</v>
      </c>
      <c r="BG135" s="267">
        <f>IF(U135="zákl. přenesená",N135,0)</f>
        <v>0</v>
      </c>
      <c r="BH135" s="267">
        <f>IF(U135="sníž. přenesená",N135,0)</f>
        <v>0</v>
      </c>
      <c r="BI135" s="267">
        <f>IF(U135="nulová",N135,0)</f>
        <v>0</v>
      </c>
      <c r="BJ135" s="144" t="s">
        <v>79</v>
      </c>
      <c r="BK135" s="267">
        <f>ROUND(L135*K135,2)</f>
        <v>0</v>
      </c>
      <c r="BL135" s="144" t="s">
        <v>133</v>
      </c>
      <c r="BM135" s="144" t="s">
        <v>159</v>
      </c>
    </row>
    <row r="136" spans="2:65" s="247" customFormat="1" ht="29.85" customHeight="1">
      <c r="B136" s="242"/>
      <c r="C136" s="243"/>
      <c r="D136" s="254" t="s">
        <v>107</v>
      </c>
      <c r="E136" s="254"/>
      <c r="F136" s="254"/>
      <c r="G136" s="254"/>
      <c r="H136" s="254"/>
      <c r="I136" s="254"/>
      <c r="J136" s="254"/>
      <c r="K136" s="254"/>
      <c r="L136" s="318"/>
      <c r="M136" s="318"/>
      <c r="N136" s="305">
        <f>BK136</f>
        <v>0</v>
      </c>
      <c r="O136" s="306"/>
      <c r="P136" s="306"/>
      <c r="Q136" s="306"/>
      <c r="R136" s="246"/>
      <c r="T136" s="248"/>
      <c r="U136" s="243"/>
      <c r="V136" s="243"/>
      <c r="W136" s="249">
        <f>SUM(W137:W189)</f>
        <v>1471.9159</v>
      </c>
      <c r="X136" s="243"/>
      <c r="Y136" s="249">
        <f>SUM(Y137:Y189)</f>
        <v>3.0807340000000001</v>
      </c>
      <c r="Z136" s="243"/>
      <c r="AA136" s="250">
        <f>SUM(AA137:AA189)</f>
        <v>15.980900000000002</v>
      </c>
      <c r="AR136" s="251" t="s">
        <v>79</v>
      </c>
      <c r="AT136" s="252" t="s">
        <v>70</v>
      </c>
      <c r="AU136" s="252" t="s">
        <v>79</v>
      </c>
      <c r="AY136" s="251" t="s">
        <v>128</v>
      </c>
      <c r="BK136" s="253">
        <f>SUM(BK137:BK189)</f>
        <v>0</v>
      </c>
    </row>
    <row r="137" spans="2:65" s="157" customFormat="1" ht="25.5" customHeight="1">
      <c r="B137" s="158"/>
      <c r="C137" s="257" t="s">
        <v>160</v>
      </c>
      <c r="D137" s="257" t="s">
        <v>129</v>
      </c>
      <c r="E137" s="258" t="s">
        <v>161</v>
      </c>
      <c r="F137" s="259" t="s">
        <v>162</v>
      </c>
      <c r="G137" s="259"/>
      <c r="H137" s="259"/>
      <c r="I137" s="259"/>
      <c r="J137" s="260" t="s">
        <v>141</v>
      </c>
      <c r="K137" s="261">
        <v>341.1</v>
      </c>
      <c r="L137" s="136"/>
      <c r="M137" s="136"/>
      <c r="N137" s="262">
        <f>ROUND(L137*K137,2)</f>
        <v>0</v>
      </c>
      <c r="O137" s="262"/>
      <c r="P137" s="262"/>
      <c r="Q137" s="262"/>
      <c r="R137" s="163"/>
      <c r="T137" s="263" t="s">
        <v>5</v>
      </c>
      <c r="U137" s="264" t="s">
        <v>36</v>
      </c>
      <c r="V137" s="265">
        <v>0.114</v>
      </c>
      <c r="W137" s="265">
        <f>V137*K137</f>
        <v>38.885400000000004</v>
      </c>
      <c r="X137" s="265">
        <v>0</v>
      </c>
      <c r="Y137" s="265">
        <f>X137*K137</f>
        <v>0</v>
      </c>
      <c r="Z137" s="265">
        <v>0</v>
      </c>
      <c r="AA137" s="266">
        <f>Z137*K137</f>
        <v>0</v>
      </c>
      <c r="AR137" s="144" t="s">
        <v>133</v>
      </c>
      <c r="AT137" s="144" t="s">
        <v>129</v>
      </c>
      <c r="AU137" s="144" t="s">
        <v>93</v>
      </c>
      <c r="AY137" s="144" t="s">
        <v>128</v>
      </c>
      <c r="BE137" s="267">
        <f>IF(U137="základní",N137,0)</f>
        <v>0</v>
      </c>
      <c r="BF137" s="267">
        <f>IF(U137="snížená",N137,0)</f>
        <v>0</v>
      </c>
      <c r="BG137" s="267">
        <f>IF(U137="zákl. přenesená",N137,0)</f>
        <v>0</v>
      </c>
      <c r="BH137" s="267">
        <f>IF(U137="sníž. přenesená",N137,0)</f>
        <v>0</v>
      </c>
      <c r="BI137" s="267">
        <f>IF(U137="nulová",N137,0)</f>
        <v>0</v>
      </c>
      <c r="BJ137" s="144" t="s">
        <v>79</v>
      </c>
      <c r="BK137" s="267">
        <f>ROUND(L137*K137,2)</f>
        <v>0</v>
      </c>
      <c r="BL137" s="144" t="s">
        <v>133</v>
      </c>
      <c r="BM137" s="144" t="s">
        <v>163</v>
      </c>
    </row>
    <row r="138" spans="2:65" s="288" customFormat="1" ht="16.5" customHeight="1">
      <c r="B138" s="281"/>
      <c r="C138" s="282"/>
      <c r="D138" s="282"/>
      <c r="E138" s="283" t="s">
        <v>5</v>
      </c>
      <c r="F138" s="303" t="s">
        <v>164</v>
      </c>
      <c r="G138" s="304"/>
      <c r="H138" s="304"/>
      <c r="I138" s="304"/>
      <c r="J138" s="282"/>
      <c r="K138" s="286">
        <v>341.1</v>
      </c>
      <c r="L138" s="316"/>
      <c r="M138" s="316"/>
      <c r="N138" s="282"/>
      <c r="O138" s="282"/>
      <c r="P138" s="282"/>
      <c r="Q138" s="282"/>
      <c r="R138" s="287"/>
      <c r="T138" s="289"/>
      <c r="U138" s="282"/>
      <c r="V138" s="282"/>
      <c r="W138" s="282"/>
      <c r="X138" s="282"/>
      <c r="Y138" s="282"/>
      <c r="Z138" s="282"/>
      <c r="AA138" s="290"/>
      <c r="AT138" s="291" t="s">
        <v>136</v>
      </c>
      <c r="AU138" s="291" t="s">
        <v>93</v>
      </c>
      <c r="AV138" s="288" t="s">
        <v>93</v>
      </c>
      <c r="AW138" s="288" t="s">
        <v>29</v>
      </c>
      <c r="AX138" s="288" t="s">
        <v>71</v>
      </c>
      <c r="AY138" s="291" t="s">
        <v>128</v>
      </c>
    </row>
    <row r="139" spans="2:65" s="299" customFormat="1" ht="16.5" customHeight="1">
      <c r="B139" s="292"/>
      <c r="C139" s="293"/>
      <c r="D139" s="293"/>
      <c r="E139" s="294" t="s">
        <v>5</v>
      </c>
      <c r="F139" s="295" t="s">
        <v>138</v>
      </c>
      <c r="G139" s="296"/>
      <c r="H139" s="296"/>
      <c r="I139" s="296"/>
      <c r="J139" s="293"/>
      <c r="K139" s="297">
        <v>341.1</v>
      </c>
      <c r="L139" s="317"/>
      <c r="M139" s="317"/>
      <c r="N139" s="293"/>
      <c r="O139" s="293"/>
      <c r="P139" s="293"/>
      <c r="Q139" s="293"/>
      <c r="R139" s="298"/>
      <c r="T139" s="300"/>
      <c r="U139" s="293"/>
      <c r="V139" s="293"/>
      <c r="W139" s="293"/>
      <c r="X139" s="293"/>
      <c r="Y139" s="293"/>
      <c r="Z139" s="293"/>
      <c r="AA139" s="301"/>
      <c r="AT139" s="302" t="s">
        <v>136</v>
      </c>
      <c r="AU139" s="302" t="s">
        <v>93</v>
      </c>
      <c r="AV139" s="299" t="s">
        <v>133</v>
      </c>
      <c r="AW139" s="299" t="s">
        <v>29</v>
      </c>
      <c r="AX139" s="299" t="s">
        <v>79</v>
      </c>
      <c r="AY139" s="302" t="s">
        <v>128</v>
      </c>
    </row>
    <row r="140" spans="2:65" s="157" customFormat="1" ht="16.5" customHeight="1">
      <c r="B140" s="158"/>
      <c r="C140" s="257" t="s">
        <v>165</v>
      </c>
      <c r="D140" s="257" t="s">
        <v>129</v>
      </c>
      <c r="E140" s="258" t="s">
        <v>166</v>
      </c>
      <c r="F140" s="259" t="s">
        <v>167</v>
      </c>
      <c r="G140" s="259"/>
      <c r="H140" s="259"/>
      <c r="I140" s="259"/>
      <c r="J140" s="260" t="s">
        <v>141</v>
      </c>
      <c r="K140" s="261">
        <v>171.6</v>
      </c>
      <c r="L140" s="136"/>
      <c r="M140" s="136"/>
      <c r="N140" s="262">
        <f>ROUND(L140*K140,2)</f>
        <v>0</v>
      </c>
      <c r="O140" s="262"/>
      <c r="P140" s="262"/>
      <c r="Q140" s="262"/>
      <c r="R140" s="163"/>
      <c r="T140" s="263" t="s">
        <v>5</v>
      </c>
      <c r="U140" s="264" t="s">
        <v>36</v>
      </c>
      <c r="V140" s="265">
        <v>0.186</v>
      </c>
      <c r="W140" s="265">
        <f>V140*K140</f>
        <v>31.9176</v>
      </c>
      <c r="X140" s="265">
        <v>2.0000000000000002E-5</v>
      </c>
      <c r="Y140" s="265">
        <f>X140*K140</f>
        <v>3.4320000000000002E-3</v>
      </c>
      <c r="Z140" s="265">
        <v>0</v>
      </c>
      <c r="AA140" s="266">
        <f>Z140*K140</f>
        <v>0</v>
      </c>
      <c r="AR140" s="144" t="s">
        <v>133</v>
      </c>
      <c r="AT140" s="144" t="s">
        <v>129</v>
      </c>
      <c r="AU140" s="144" t="s">
        <v>93</v>
      </c>
      <c r="AY140" s="144" t="s">
        <v>128</v>
      </c>
      <c r="BE140" s="267">
        <f>IF(U140="základní",N140,0)</f>
        <v>0</v>
      </c>
      <c r="BF140" s="267">
        <f>IF(U140="snížená",N140,0)</f>
        <v>0</v>
      </c>
      <c r="BG140" s="267">
        <f>IF(U140="zákl. přenesená",N140,0)</f>
        <v>0</v>
      </c>
      <c r="BH140" s="267">
        <f>IF(U140="sníž. přenesená",N140,0)</f>
        <v>0</v>
      </c>
      <c r="BI140" s="267">
        <f>IF(U140="nulová",N140,0)</f>
        <v>0</v>
      </c>
      <c r="BJ140" s="144" t="s">
        <v>79</v>
      </c>
      <c r="BK140" s="267">
        <f>ROUND(L140*K140,2)</f>
        <v>0</v>
      </c>
      <c r="BL140" s="144" t="s">
        <v>133</v>
      </c>
      <c r="BM140" s="144" t="s">
        <v>168</v>
      </c>
    </row>
    <row r="141" spans="2:65" s="277" customFormat="1" ht="16.5" customHeight="1">
      <c r="B141" s="271"/>
      <c r="C141" s="272"/>
      <c r="D141" s="272"/>
      <c r="E141" s="273" t="s">
        <v>5</v>
      </c>
      <c r="F141" s="274" t="s">
        <v>143</v>
      </c>
      <c r="G141" s="275"/>
      <c r="H141" s="275"/>
      <c r="I141" s="275"/>
      <c r="J141" s="272"/>
      <c r="K141" s="273" t="s">
        <v>5</v>
      </c>
      <c r="L141" s="315"/>
      <c r="M141" s="315"/>
      <c r="N141" s="272"/>
      <c r="O141" s="272"/>
      <c r="P141" s="272"/>
      <c r="Q141" s="272"/>
      <c r="R141" s="276"/>
      <c r="T141" s="278"/>
      <c r="U141" s="272"/>
      <c r="V141" s="272"/>
      <c r="W141" s="272"/>
      <c r="X141" s="272"/>
      <c r="Y141" s="272"/>
      <c r="Z141" s="272"/>
      <c r="AA141" s="279"/>
      <c r="AT141" s="280" t="s">
        <v>136</v>
      </c>
      <c r="AU141" s="280" t="s">
        <v>93</v>
      </c>
      <c r="AV141" s="277" t="s">
        <v>79</v>
      </c>
      <c r="AW141" s="277" t="s">
        <v>29</v>
      </c>
      <c r="AX141" s="277" t="s">
        <v>71</v>
      </c>
      <c r="AY141" s="280" t="s">
        <v>128</v>
      </c>
    </row>
    <row r="142" spans="2:65" s="288" customFormat="1" ht="16.5" customHeight="1">
      <c r="B142" s="281"/>
      <c r="C142" s="282"/>
      <c r="D142" s="282"/>
      <c r="E142" s="283" t="s">
        <v>5</v>
      </c>
      <c r="F142" s="284" t="s">
        <v>144</v>
      </c>
      <c r="G142" s="285"/>
      <c r="H142" s="285"/>
      <c r="I142" s="285"/>
      <c r="J142" s="282"/>
      <c r="K142" s="286">
        <v>145.6</v>
      </c>
      <c r="L142" s="316"/>
      <c r="M142" s="316"/>
      <c r="N142" s="282"/>
      <c r="O142" s="282"/>
      <c r="P142" s="282"/>
      <c r="Q142" s="282"/>
      <c r="R142" s="287"/>
      <c r="T142" s="289"/>
      <c r="U142" s="282"/>
      <c r="V142" s="282"/>
      <c r="W142" s="282"/>
      <c r="X142" s="282"/>
      <c r="Y142" s="282"/>
      <c r="Z142" s="282"/>
      <c r="AA142" s="290"/>
      <c r="AT142" s="291" t="s">
        <v>136</v>
      </c>
      <c r="AU142" s="291" t="s">
        <v>93</v>
      </c>
      <c r="AV142" s="288" t="s">
        <v>93</v>
      </c>
      <c r="AW142" s="288" t="s">
        <v>29</v>
      </c>
      <c r="AX142" s="288" t="s">
        <v>71</v>
      </c>
      <c r="AY142" s="291" t="s">
        <v>128</v>
      </c>
    </row>
    <row r="143" spans="2:65" s="288" customFormat="1" ht="16.5" customHeight="1">
      <c r="B143" s="281"/>
      <c r="C143" s="282"/>
      <c r="D143" s="282"/>
      <c r="E143" s="283" t="s">
        <v>5</v>
      </c>
      <c r="F143" s="284" t="s">
        <v>145</v>
      </c>
      <c r="G143" s="285"/>
      <c r="H143" s="285"/>
      <c r="I143" s="285"/>
      <c r="J143" s="282"/>
      <c r="K143" s="286">
        <v>26</v>
      </c>
      <c r="L143" s="316"/>
      <c r="M143" s="316"/>
      <c r="N143" s="282"/>
      <c r="O143" s="282"/>
      <c r="P143" s="282"/>
      <c r="Q143" s="282"/>
      <c r="R143" s="287"/>
      <c r="T143" s="289"/>
      <c r="U143" s="282"/>
      <c r="V143" s="282"/>
      <c r="W143" s="282"/>
      <c r="X143" s="282"/>
      <c r="Y143" s="282"/>
      <c r="Z143" s="282"/>
      <c r="AA143" s="290"/>
      <c r="AT143" s="291" t="s">
        <v>136</v>
      </c>
      <c r="AU143" s="291" t="s">
        <v>93</v>
      </c>
      <c r="AV143" s="288" t="s">
        <v>93</v>
      </c>
      <c r="AW143" s="288" t="s">
        <v>29</v>
      </c>
      <c r="AX143" s="288" t="s">
        <v>71</v>
      </c>
      <c r="AY143" s="291" t="s">
        <v>128</v>
      </c>
    </row>
    <row r="144" spans="2:65" s="299" customFormat="1" ht="16.5" customHeight="1">
      <c r="B144" s="292"/>
      <c r="C144" s="293"/>
      <c r="D144" s="293"/>
      <c r="E144" s="294" t="s">
        <v>5</v>
      </c>
      <c r="F144" s="295" t="s">
        <v>138</v>
      </c>
      <c r="G144" s="296"/>
      <c r="H144" s="296"/>
      <c r="I144" s="296"/>
      <c r="J144" s="293"/>
      <c r="K144" s="297">
        <v>171.6</v>
      </c>
      <c r="L144" s="317"/>
      <c r="M144" s="317"/>
      <c r="N144" s="293"/>
      <c r="O144" s="293"/>
      <c r="P144" s="293"/>
      <c r="Q144" s="293"/>
      <c r="R144" s="298"/>
      <c r="T144" s="300"/>
      <c r="U144" s="293"/>
      <c r="V144" s="293"/>
      <c r="W144" s="293"/>
      <c r="X144" s="293"/>
      <c r="Y144" s="293"/>
      <c r="Z144" s="293"/>
      <c r="AA144" s="301"/>
      <c r="AT144" s="302" t="s">
        <v>136</v>
      </c>
      <c r="AU144" s="302" t="s">
        <v>93</v>
      </c>
      <c r="AV144" s="299" t="s">
        <v>133</v>
      </c>
      <c r="AW144" s="299" t="s">
        <v>29</v>
      </c>
      <c r="AX144" s="299" t="s">
        <v>79</v>
      </c>
      <c r="AY144" s="302" t="s">
        <v>128</v>
      </c>
    </row>
    <row r="145" spans="2:65" s="157" customFormat="1" ht="25.5" customHeight="1">
      <c r="B145" s="158"/>
      <c r="C145" s="257" t="s">
        <v>169</v>
      </c>
      <c r="D145" s="257" t="s">
        <v>129</v>
      </c>
      <c r="E145" s="258" t="s">
        <v>170</v>
      </c>
      <c r="F145" s="259" t="s">
        <v>171</v>
      </c>
      <c r="G145" s="259"/>
      <c r="H145" s="259"/>
      <c r="I145" s="259"/>
      <c r="J145" s="260" t="s">
        <v>172</v>
      </c>
      <c r="K145" s="261">
        <v>1</v>
      </c>
      <c r="L145" s="136"/>
      <c r="M145" s="136"/>
      <c r="N145" s="262">
        <f>ROUND(L145*K145,2)</f>
        <v>0</v>
      </c>
      <c r="O145" s="262"/>
      <c r="P145" s="262"/>
      <c r="Q145" s="262"/>
      <c r="R145" s="163"/>
      <c r="T145" s="263" t="s">
        <v>5</v>
      </c>
      <c r="U145" s="264" t="s">
        <v>36</v>
      </c>
      <c r="V145" s="265">
        <v>0.186</v>
      </c>
      <c r="W145" s="265">
        <f>V145*K145</f>
        <v>0.186</v>
      </c>
      <c r="X145" s="265">
        <v>0</v>
      </c>
      <c r="Y145" s="265">
        <f>X145*K145</f>
        <v>0</v>
      </c>
      <c r="Z145" s="265">
        <v>0</v>
      </c>
      <c r="AA145" s="266">
        <f>Z145*K145</f>
        <v>0</v>
      </c>
      <c r="AR145" s="144" t="s">
        <v>133</v>
      </c>
      <c r="AT145" s="144" t="s">
        <v>129</v>
      </c>
      <c r="AU145" s="144" t="s">
        <v>93</v>
      </c>
      <c r="AY145" s="144" t="s">
        <v>128</v>
      </c>
      <c r="BE145" s="267">
        <f>IF(U145="základní",N145,0)</f>
        <v>0</v>
      </c>
      <c r="BF145" s="267">
        <f>IF(U145="snížená",N145,0)</f>
        <v>0</v>
      </c>
      <c r="BG145" s="267">
        <f>IF(U145="zákl. přenesená",N145,0)</f>
        <v>0</v>
      </c>
      <c r="BH145" s="267">
        <f>IF(U145="sníž. přenesená",N145,0)</f>
        <v>0</v>
      </c>
      <c r="BI145" s="267">
        <f>IF(U145="nulová",N145,0)</f>
        <v>0</v>
      </c>
      <c r="BJ145" s="144" t="s">
        <v>79</v>
      </c>
      <c r="BK145" s="267">
        <f>ROUND(L145*K145,2)</f>
        <v>0</v>
      </c>
      <c r="BL145" s="144" t="s">
        <v>133</v>
      </c>
      <c r="BM145" s="144" t="s">
        <v>173</v>
      </c>
    </row>
    <row r="146" spans="2:65" s="157" customFormat="1" ht="16.5" customHeight="1">
      <c r="B146" s="158"/>
      <c r="C146" s="257" t="s">
        <v>174</v>
      </c>
      <c r="D146" s="257" t="s">
        <v>129</v>
      </c>
      <c r="E146" s="258" t="s">
        <v>175</v>
      </c>
      <c r="F146" s="259" t="s">
        <v>176</v>
      </c>
      <c r="G146" s="259"/>
      <c r="H146" s="259"/>
      <c r="I146" s="259"/>
      <c r="J146" s="260" t="s">
        <v>172</v>
      </c>
      <c r="K146" s="261">
        <v>1</v>
      </c>
      <c r="L146" s="136"/>
      <c r="M146" s="136"/>
      <c r="N146" s="262">
        <f>ROUND(L146*K146,2)</f>
        <v>0</v>
      </c>
      <c r="O146" s="262"/>
      <c r="P146" s="262"/>
      <c r="Q146" s="262"/>
      <c r="R146" s="163"/>
      <c r="T146" s="263" t="s">
        <v>5</v>
      </c>
      <c r="U146" s="264" t="s">
        <v>36</v>
      </c>
      <c r="V146" s="265">
        <v>0.186</v>
      </c>
      <c r="W146" s="265">
        <f>V146*K146</f>
        <v>0.186</v>
      </c>
      <c r="X146" s="265">
        <v>0</v>
      </c>
      <c r="Y146" s="265">
        <f>X146*K146</f>
        <v>0</v>
      </c>
      <c r="Z146" s="265">
        <v>0</v>
      </c>
      <c r="AA146" s="266">
        <f>Z146*K146</f>
        <v>0</v>
      </c>
      <c r="AR146" s="144" t="s">
        <v>133</v>
      </c>
      <c r="AT146" s="144" t="s">
        <v>129</v>
      </c>
      <c r="AU146" s="144" t="s">
        <v>93</v>
      </c>
      <c r="AY146" s="144" t="s">
        <v>128</v>
      </c>
      <c r="BE146" s="267">
        <f>IF(U146="základní",N146,0)</f>
        <v>0</v>
      </c>
      <c r="BF146" s="267">
        <f>IF(U146="snížená",N146,0)</f>
        <v>0</v>
      </c>
      <c r="BG146" s="267">
        <f>IF(U146="zákl. přenesená",N146,0)</f>
        <v>0</v>
      </c>
      <c r="BH146" s="267">
        <f>IF(U146="sníž. přenesená",N146,0)</f>
        <v>0</v>
      </c>
      <c r="BI146" s="267">
        <f>IF(U146="nulová",N146,0)</f>
        <v>0</v>
      </c>
      <c r="BJ146" s="144" t="s">
        <v>79</v>
      </c>
      <c r="BK146" s="267">
        <f>ROUND(L146*K146,2)</f>
        <v>0</v>
      </c>
      <c r="BL146" s="144" t="s">
        <v>133</v>
      </c>
      <c r="BM146" s="144" t="s">
        <v>177</v>
      </c>
    </row>
    <row r="147" spans="2:65" s="157" customFormat="1" ht="25.5" customHeight="1">
      <c r="B147" s="158"/>
      <c r="C147" s="257" t="s">
        <v>178</v>
      </c>
      <c r="D147" s="257" t="s">
        <v>129</v>
      </c>
      <c r="E147" s="258" t="s">
        <v>179</v>
      </c>
      <c r="F147" s="259" t="s">
        <v>180</v>
      </c>
      <c r="G147" s="259"/>
      <c r="H147" s="259"/>
      <c r="I147" s="259"/>
      <c r="J147" s="260" t="s">
        <v>172</v>
      </c>
      <c r="K147" s="261">
        <v>2</v>
      </c>
      <c r="L147" s="136"/>
      <c r="M147" s="136"/>
      <c r="N147" s="262">
        <f>ROUND(L147*K147,2)</f>
        <v>0</v>
      </c>
      <c r="O147" s="262"/>
      <c r="P147" s="262"/>
      <c r="Q147" s="262"/>
      <c r="R147" s="163"/>
      <c r="T147" s="263" t="s">
        <v>5</v>
      </c>
      <c r="U147" s="264" t="s">
        <v>36</v>
      </c>
      <c r="V147" s="265">
        <v>0.186</v>
      </c>
      <c r="W147" s="265">
        <f>V147*K147</f>
        <v>0.372</v>
      </c>
      <c r="X147" s="265">
        <v>0</v>
      </c>
      <c r="Y147" s="265">
        <f>X147*K147</f>
        <v>0</v>
      </c>
      <c r="Z147" s="265">
        <v>0</v>
      </c>
      <c r="AA147" s="266">
        <f>Z147*K147</f>
        <v>0</v>
      </c>
      <c r="AR147" s="144" t="s">
        <v>133</v>
      </c>
      <c r="AT147" s="144" t="s">
        <v>129</v>
      </c>
      <c r="AU147" s="144" t="s">
        <v>93</v>
      </c>
      <c r="AY147" s="144" t="s">
        <v>128</v>
      </c>
      <c r="BE147" s="267">
        <f>IF(U147="základní",N147,0)</f>
        <v>0</v>
      </c>
      <c r="BF147" s="267">
        <f>IF(U147="snížená",N147,0)</f>
        <v>0</v>
      </c>
      <c r="BG147" s="267">
        <f>IF(U147="zákl. přenesená",N147,0)</f>
        <v>0</v>
      </c>
      <c r="BH147" s="267">
        <f>IF(U147="sníž. přenesená",N147,0)</f>
        <v>0</v>
      </c>
      <c r="BI147" s="267">
        <f>IF(U147="nulová",N147,0)</f>
        <v>0</v>
      </c>
      <c r="BJ147" s="144" t="s">
        <v>79</v>
      </c>
      <c r="BK147" s="267">
        <f>ROUND(L147*K147,2)</f>
        <v>0</v>
      </c>
      <c r="BL147" s="144" t="s">
        <v>133</v>
      </c>
      <c r="BM147" s="144" t="s">
        <v>181</v>
      </c>
    </row>
    <row r="148" spans="2:65" s="157" customFormat="1" ht="25.5" customHeight="1">
      <c r="B148" s="158"/>
      <c r="C148" s="257" t="s">
        <v>182</v>
      </c>
      <c r="D148" s="257" t="s">
        <v>129</v>
      </c>
      <c r="E148" s="258" t="s">
        <v>183</v>
      </c>
      <c r="F148" s="259" t="s">
        <v>184</v>
      </c>
      <c r="G148" s="259"/>
      <c r="H148" s="259"/>
      <c r="I148" s="259"/>
      <c r="J148" s="260" t="s">
        <v>172</v>
      </c>
      <c r="K148" s="261">
        <v>1</v>
      </c>
      <c r="L148" s="136"/>
      <c r="M148" s="136"/>
      <c r="N148" s="262">
        <f>ROUND(L148*K148,2)</f>
        <v>0</v>
      </c>
      <c r="O148" s="262"/>
      <c r="P148" s="262"/>
      <c r="Q148" s="262"/>
      <c r="R148" s="163"/>
      <c r="T148" s="263" t="s">
        <v>5</v>
      </c>
      <c r="U148" s="264" t="s">
        <v>36</v>
      </c>
      <c r="V148" s="265">
        <v>0.186</v>
      </c>
      <c r="W148" s="265">
        <f>V148*K148</f>
        <v>0.186</v>
      </c>
      <c r="X148" s="265">
        <v>0</v>
      </c>
      <c r="Y148" s="265">
        <f>X148*K148</f>
        <v>0</v>
      </c>
      <c r="Z148" s="265">
        <v>0</v>
      </c>
      <c r="AA148" s="266">
        <f>Z148*K148</f>
        <v>0</v>
      </c>
      <c r="AR148" s="144" t="s">
        <v>133</v>
      </c>
      <c r="AT148" s="144" t="s">
        <v>129</v>
      </c>
      <c r="AU148" s="144" t="s">
        <v>93</v>
      </c>
      <c r="AY148" s="144" t="s">
        <v>128</v>
      </c>
      <c r="BE148" s="267">
        <f>IF(U148="základní",N148,0)</f>
        <v>0</v>
      </c>
      <c r="BF148" s="267">
        <f>IF(U148="snížená",N148,0)</f>
        <v>0</v>
      </c>
      <c r="BG148" s="267">
        <f>IF(U148="zákl. přenesená",N148,0)</f>
        <v>0</v>
      </c>
      <c r="BH148" s="267">
        <f>IF(U148="sníž. přenesená",N148,0)</f>
        <v>0</v>
      </c>
      <c r="BI148" s="267">
        <f>IF(U148="nulová",N148,0)</f>
        <v>0</v>
      </c>
      <c r="BJ148" s="144" t="s">
        <v>79</v>
      </c>
      <c r="BK148" s="267">
        <f>ROUND(L148*K148,2)</f>
        <v>0</v>
      </c>
      <c r="BL148" s="144" t="s">
        <v>133</v>
      </c>
      <c r="BM148" s="144" t="s">
        <v>185</v>
      </c>
    </row>
    <row r="149" spans="2:65" s="157" customFormat="1" ht="25.5" customHeight="1">
      <c r="B149" s="158"/>
      <c r="C149" s="257" t="s">
        <v>186</v>
      </c>
      <c r="D149" s="257" t="s">
        <v>129</v>
      </c>
      <c r="E149" s="258" t="s">
        <v>187</v>
      </c>
      <c r="F149" s="259" t="s">
        <v>188</v>
      </c>
      <c r="G149" s="259"/>
      <c r="H149" s="259"/>
      <c r="I149" s="259"/>
      <c r="J149" s="260" t="s">
        <v>154</v>
      </c>
      <c r="K149" s="261">
        <v>32</v>
      </c>
      <c r="L149" s="136"/>
      <c r="M149" s="136"/>
      <c r="N149" s="262">
        <f>ROUND(L149*K149,2)</f>
        <v>0</v>
      </c>
      <c r="O149" s="262"/>
      <c r="P149" s="262"/>
      <c r="Q149" s="262"/>
      <c r="R149" s="163"/>
      <c r="T149" s="263" t="s">
        <v>5</v>
      </c>
      <c r="U149" s="264" t="s">
        <v>36</v>
      </c>
      <c r="V149" s="265">
        <v>0.27</v>
      </c>
      <c r="W149" s="265">
        <f>V149*K149</f>
        <v>8.64</v>
      </c>
      <c r="X149" s="265">
        <v>1.3699999999999999E-3</v>
      </c>
      <c r="Y149" s="265">
        <f>X149*K149</f>
        <v>4.3839999999999997E-2</v>
      </c>
      <c r="Z149" s="265">
        <v>0</v>
      </c>
      <c r="AA149" s="266">
        <f>Z149*K149</f>
        <v>0</v>
      </c>
      <c r="AR149" s="144" t="s">
        <v>133</v>
      </c>
      <c r="AT149" s="144" t="s">
        <v>129</v>
      </c>
      <c r="AU149" s="144" t="s">
        <v>93</v>
      </c>
      <c r="AY149" s="144" t="s">
        <v>128</v>
      </c>
      <c r="BE149" s="267">
        <f>IF(U149="základní",N149,0)</f>
        <v>0</v>
      </c>
      <c r="BF149" s="267">
        <f>IF(U149="snížená",N149,0)</f>
        <v>0</v>
      </c>
      <c r="BG149" s="267">
        <f>IF(U149="zákl. přenesená",N149,0)</f>
        <v>0</v>
      </c>
      <c r="BH149" s="267">
        <f>IF(U149="sníž. přenesená",N149,0)</f>
        <v>0</v>
      </c>
      <c r="BI149" s="267">
        <f>IF(U149="nulová",N149,0)</f>
        <v>0</v>
      </c>
      <c r="BJ149" s="144" t="s">
        <v>79</v>
      </c>
      <c r="BK149" s="267">
        <f>ROUND(L149*K149,2)</f>
        <v>0</v>
      </c>
      <c r="BL149" s="144" t="s">
        <v>133</v>
      </c>
      <c r="BM149" s="144" t="s">
        <v>189</v>
      </c>
    </row>
    <row r="150" spans="2:65" s="277" customFormat="1" ht="16.5" customHeight="1">
      <c r="B150" s="271"/>
      <c r="C150" s="272"/>
      <c r="D150" s="272"/>
      <c r="E150" s="273" t="s">
        <v>5</v>
      </c>
      <c r="F150" s="274" t="s">
        <v>135</v>
      </c>
      <c r="G150" s="275"/>
      <c r="H150" s="275"/>
      <c r="I150" s="275"/>
      <c r="J150" s="272"/>
      <c r="K150" s="273" t="s">
        <v>5</v>
      </c>
      <c r="L150" s="315"/>
      <c r="M150" s="315"/>
      <c r="N150" s="272"/>
      <c r="O150" s="272"/>
      <c r="P150" s="272"/>
      <c r="Q150" s="272"/>
      <c r="R150" s="276"/>
      <c r="T150" s="278"/>
      <c r="U150" s="272"/>
      <c r="V150" s="272"/>
      <c r="W150" s="272"/>
      <c r="X150" s="272"/>
      <c r="Y150" s="272"/>
      <c r="Z150" s="272"/>
      <c r="AA150" s="279"/>
      <c r="AT150" s="280" t="s">
        <v>136</v>
      </c>
      <c r="AU150" s="280" t="s">
        <v>93</v>
      </c>
      <c r="AV150" s="277" t="s">
        <v>79</v>
      </c>
      <c r="AW150" s="277" t="s">
        <v>29</v>
      </c>
      <c r="AX150" s="277" t="s">
        <v>71</v>
      </c>
      <c r="AY150" s="280" t="s">
        <v>128</v>
      </c>
    </row>
    <row r="151" spans="2:65" s="288" customFormat="1" ht="16.5" customHeight="1">
      <c r="B151" s="281"/>
      <c r="C151" s="282"/>
      <c r="D151" s="282"/>
      <c r="E151" s="283" t="s">
        <v>5</v>
      </c>
      <c r="F151" s="284" t="s">
        <v>190</v>
      </c>
      <c r="G151" s="285"/>
      <c r="H151" s="285"/>
      <c r="I151" s="285"/>
      <c r="J151" s="282"/>
      <c r="K151" s="286">
        <v>32</v>
      </c>
      <c r="L151" s="316"/>
      <c r="M151" s="316"/>
      <c r="N151" s="282"/>
      <c r="O151" s="282"/>
      <c r="P151" s="282"/>
      <c r="Q151" s="282"/>
      <c r="R151" s="287"/>
      <c r="T151" s="289"/>
      <c r="U151" s="282"/>
      <c r="V151" s="282"/>
      <c r="W151" s="282"/>
      <c r="X151" s="282"/>
      <c r="Y151" s="282"/>
      <c r="Z151" s="282"/>
      <c r="AA151" s="290"/>
      <c r="AT151" s="291" t="s">
        <v>136</v>
      </c>
      <c r="AU151" s="291" t="s">
        <v>93</v>
      </c>
      <c r="AV151" s="288" t="s">
        <v>93</v>
      </c>
      <c r="AW151" s="288" t="s">
        <v>29</v>
      </c>
      <c r="AX151" s="288" t="s">
        <v>71</v>
      </c>
      <c r="AY151" s="291" t="s">
        <v>128</v>
      </c>
    </row>
    <row r="152" spans="2:65" s="299" customFormat="1" ht="16.5" customHeight="1">
      <c r="B152" s="292"/>
      <c r="C152" s="293"/>
      <c r="D152" s="293"/>
      <c r="E152" s="294" t="s">
        <v>5</v>
      </c>
      <c r="F152" s="295" t="s">
        <v>138</v>
      </c>
      <c r="G152" s="296"/>
      <c r="H152" s="296"/>
      <c r="I152" s="296"/>
      <c r="J152" s="293"/>
      <c r="K152" s="297">
        <v>32</v>
      </c>
      <c r="L152" s="317"/>
      <c r="M152" s="317"/>
      <c r="N152" s="293"/>
      <c r="O152" s="293"/>
      <c r="P152" s="293"/>
      <c r="Q152" s="293"/>
      <c r="R152" s="298"/>
      <c r="T152" s="300"/>
      <c r="U152" s="293"/>
      <c r="V152" s="293"/>
      <c r="W152" s="293"/>
      <c r="X152" s="293"/>
      <c r="Y152" s="293"/>
      <c r="Z152" s="293"/>
      <c r="AA152" s="301"/>
      <c r="AT152" s="302" t="s">
        <v>136</v>
      </c>
      <c r="AU152" s="302" t="s">
        <v>93</v>
      </c>
      <c r="AV152" s="299" t="s">
        <v>133</v>
      </c>
      <c r="AW152" s="299" t="s">
        <v>29</v>
      </c>
      <c r="AX152" s="299" t="s">
        <v>79</v>
      </c>
      <c r="AY152" s="302" t="s">
        <v>128</v>
      </c>
    </row>
    <row r="153" spans="2:65" s="157" customFormat="1" ht="38.25" customHeight="1">
      <c r="B153" s="158"/>
      <c r="C153" s="257" t="s">
        <v>191</v>
      </c>
      <c r="D153" s="257" t="s">
        <v>129</v>
      </c>
      <c r="E153" s="258" t="s">
        <v>192</v>
      </c>
      <c r="F153" s="259" t="s">
        <v>193</v>
      </c>
      <c r="G153" s="259"/>
      <c r="H153" s="259"/>
      <c r="I153" s="259"/>
      <c r="J153" s="260" t="s">
        <v>149</v>
      </c>
      <c r="K153" s="261">
        <v>214</v>
      </c>
      <c r="L153" s="136"/>
      <c r="M153" s="136"/>
      <c r="N153" s="262">
        <f>ROUND(L153*K153,2)</f>
        <v>0</v>
      </c>
      <c r="O153" s="262"/>
      <c r="P153" s="262"/>
      <c r="Q153" s="262"/>
      <c r="R153" s="163"/>
      <c r="T153" s="263" t="s">
        <v>5</v>
      </c>
      <c r="U153" s="264" t="s">
        <v>36</v>
      </c>
      <c r="V153" s="265">
        <v>8.1000000000000003E-2</v>
      </c>
      <c r="W153" s="265">
        <f>V153*K153</f>
        <v>17.334</v>
      </c>
      <c r="X153" s="265">
        <v>1.0000000000000001E-5</v>
      </c>
      <c r="Y153" s="265">
        <f>X153*K153</f>
        <v>2.14E-3</v>
      </c>
      <c r="Z153" s="265">
        <v>0</v>
      </c>
      <c r="AA153" s="266">
        <f>Z153*K153</f>
        <v>0</v>
      </c>
      <c r="AR153" s="144" t="s">
        <v>133</v>
      </c>
      <c r="AT153" s="144" t="s">
        <v>129</v>
      </c>
      <c r="AU153" s="144" t="s">
        <v>93</v>
      </c>
      <c r="AY153" s="144" t="s">
        <v>128</v>
      </c>
      <c r="BE153" s="267">
        <f>IF(U153="základní",N153,0)</f>
        <v>0</v>
      </c>
      <c r="BF153" s="267">
        <f>IF(U153="snížená",N153,0)</f>
        <v>0</v>
      </c>
      <c r="BG153" s="267">
        <f>IF(U153="zákl. přenesená",N153,0)</f>
        <v>0</v>
      </c>
      <c r="BH153" s="267">
        <f>IF(U153="sníž. přenesená",N153,0)</f>
        <v>0</v>
      </c>
      <c r="BI153" s="267">
        <f>IF(U153="nulová",N153,0)</f>
        <v>0</v>
      </c>
      <c r="BJ153" s="144" t="s">
        <v>79</v>
      </c>
      <c r="BK153" s="267">
        <f>ROUND(L153*K153,2)</f>
        <v>0</v>
      </c>
      <c r="BL153" s="144" t="s">
        <v>133</v>
      </c>
      <c r="BM153" s="144" t="s">
        <v>194</v>
      </c>
    </row>
    <row r="154" spans="2:65" s="277" customFormat="1" ht="16.5" customHeight="1">
      <c r="B154" s="271"/>
      <c r="C154" s="272"/>
      <c r="D154" s="272"/>
      <c r="E154" s="273" t="s">
        <v>5</v>
      </c>
      <c r="F154" s="274" t="s">
        <v>135</v>
      </c>
      <c r="G154" s="275"/>
      <c r="H154" s="275"/>
      <c r="I154" s="275"/>
      <c r="J154" s="272"/>
      <c r="K154" s="273" t="s">
        <v>5</v>
      </c>
      <c r="L154" s="315"/>
      <c r="M154" s="315"/>
      <c r="N154" s="272"/>
      <c r="O154" s="272"/>
      <c r="P154" s="272"/>
      <c r="Q154" s="272"/>
      <c r="R154" s="276"/>
      <c r="T154" s="278"/>
      <c r="U154" s="272"/>
      <c r="V154" s="272"/>
      <c r="W154" s="272"/>
      <c r="X154" s="272"/>
      <c r="Y154" s="272"/>
      <c r="Z154" s="272"/>
      <c r="AA154" s="279"/>
      <c r="AT154" s="280" t="s">
        <v>136</v>
      </c>
      <c r="AU154" s="280" t="s">
        <v>93</v>
      </c>
      <c r="AV154" s="277" t="s">
        <v>79</v>
      </c>
      <c r="AW154" s="277" t="s">
        <v>29</v>
      </c>
      <c r="AX154" s="277" t="s">
        <v>71</v>
      </c>
      <c r="AY154" s="280" t="s">
        <v>128</v>
      </c>
    </row>
    <row r="155" spans="2:65" s="288" customFormat="1" ht="16.5" customHeight="1">
      <c r="B155" s="281"/>
      <c r="C155" s="282"/>
      <c r="D155" s="282"/>
      <c r="E155" s="283" t="s">
        <v>5</v>
      </c>
      <c r="F155" s="284" t="s">
        <v>195</v>
      </c>
      <c r="G155" s="285"/>
      <c r="H155" s="285"/>
      <c r="I155" s="285"/>
      <c r="J155" s="282"/>
      <c r="K155" s="286">
        <v>214</v>
      </c>
      <c r="L155" s="316"/>
      <c r="M155" s="316"/>
      <c r="N155" s="282"/>
      <c r="O155" s="282"/>
      <c r="P155" s="282"/>
      <c r="Q155" s="282"/>
      <c r="R155" s="287"/>
      <c r="T155" s="289"/>
      <c r="U155" s="282"/>
      <c r="V155" s="282"/>
      <c r="W155" s="282"/>
      <c r="X155" s="282"/>
      <c r="Y155" s="282"/>
      <c r="Z155" s="282"/>
      <c r="AA155" s="290"/>
      <c r="AT155" s="291" t="s">
        <v>136</v>
      </c>
      <c r="AU155" s="291" t="s">
        <v>93</v>
      </c>
      <c r="AV155" s="288" t="s">
        <v>93</v>
      </c>
      <c r="AW155" s="288" t="s">
        <v>29</v>
      </c>
      <c r="AX155" s="288" t="s">
        <v>71</v>
      </c>
      <c r="AY155" s="291" t="s">
        <v>128</v>
      </c>
    </row>
    <row r="156" spans="2:65" s="299" customFormat="1" ht="16.5" customHeight="1">
      <c r="B156" s="292"/>
      <c r="C156" s="293"/>
      <c r="D156" s="293"/>
      <c r="E156" s="294" t="s">
        <v>5</v>
      </c>
      <c r="F156" s="295" t="s">
        <v>138</v>
      </c>
      <c r="G156" s="296"/>
      <c r="H156" s="296"/>
      <c r="I156" s="296"/>
      <c r="J156" s="293"/>
      <c r="K156" s="297">
        <v>214</v>
      </c>
      <c r="L156" s="317"/>
      <c r="M156" s="317"/>
      <c r="N156" s="293"/>
      <c r="O156" s="293"/>
      <c r="P156" s="293"/>
      <c r="Q156" s="293"/>
      <c r="R156" s="298"/>
      <c r="T156" s="300"/>
      <c r="U156" s="293"/>
      <c r="V156" s="293"/>
      <c r="W156" s="293"/>
      <c r="X156" s="293"/>
      <c r="Y156" s="293"/>
      <c r="Z156" s="293"/>
      <c r="AA156" s="301"/>
      <c r="AT156" s="302" t="s">
        <v>136</v>
      </c>
      <c r="AU156" s="302" t="s">
        <v>93</v>
      </c>
      <c r="AV156" s="299" t="s">
        <v>133</v>
      </c>
      <c r="AW156" s="299" t="s">
        <v>29</v>
      </c>
      <c r="AX156" s="299" t="s">
        <v>79</v>
      </c>
      <c r="AY156" s="302" t="s">
        <v>128</v>
      </c>
    </row>
    <row r="157" spans="2:65" s="157" customFormat="1" ht="16.5" customHeight="1">
      <c r="B157" s="158"/>
      <c r="C157" s="257" t="s">
        <v>196</v>
      </c>
      <c r="D157" s="257" t="s">
        <v>129</v>
      </c>
      <c r="E157" s="258" t="s">
        <v>197</v>
      </c>
      <c r="F157" s="259" t="s">
        <v>198</v>
      </c>
      <c r="G157" s="259"/>
      <c r="H157" s="259"/>
      <c r="I157" s="259"/>
      <c r="J157" s="260" t="s">
        <v>149</v>
      </c>
      <c r="K157" s="261">
        <v>2</v>
      </c>
      <c r="L157" s="136"/>
      <c r="M157" s="136"/>
      <c r="N157" s="262">
        <f>ROUND(L157*K157,2)</f>
        <v>0</v>
      </c>
      <c r="O157" s="262"/>
      <c r="P157" s="262"/>
      <c r="Q157" s="262"/>
      <c r="R157" s="163"/>
      <c r="T157" s="263" t="s">
        <v>5</v>
      </c>
      <c r="U157" s="264" t="s">
        <v>36</v>
      </c>
      <c r="V157" s="265">
        <v>6.4359999999999999</v>
      </c>
      <c r="W157" s="265">
        <f>V157*K157</f>
        <v>12.872</v>
      </c>
      <c r="X157" s="265">
        <v>0</v>
      </c>
      <c r="Y157" s="265">
        <f>X157*K157</f>
        <v>0</v>
      </c>
      <c r="Z157" s="265">
        <v>0.05</v>
      </c>
      <c r="AA157" s="266">
        <f>Z157*K157</f>
        <v>0.1</v>
      </c>
      <c r="AR157" s="144" t="s">
        <v>133</v>
      </c>
      <c r="AT157" s="144" t="s">
        <v>129</v>
      </c>
      <c r="AU157" s="144" t="s">
        <v>93</v>
      </c>
      <c r="AY157" s="144" t="s">
        <v>128</v>
      </c>
      <c r="BE157" s="267">
        <f>IF(U157="základní",N157,0)</f>
        <v>0</v>
      </c>
      <c r="BF157" s="267">
        <f>IF(U157="snížená",N157,0)</f>
        <v>0</v>
      </c>
      <c r="BG157" s="267">
        <f>IF(U157="zákl. přenesená",N157,0)</f>
        <v>0</v>
      </c>
      <c r="BH157" s="267">
        <f>IF(U157="sníž. přenesená",N157,0)</f>
        <v>0</v>
      </c>
      <c r="BI157" s="267">
        <f>IF(U157="nulová",N157,0)</f>
        <v>0</v>
      </c>
      <c r="BJ157" s="144" t="s">
        <v>79</v>
      </c>
      <c r="BK157" s="267">
        <f>ROUND(L157*K157,2)</f>
        <v>0</v>
      </c>
      <c r="BL157" s="144" t="s">
        <v>133</v>
      </c>
      <c r="BM157" s="144" t="s">
        <v>199</v>
      </c>
    </row>
    <row r="158" spans="2:65" s="277" customFormat="1" ht="16.5" customHeight="1">
      <c r="B158" s="271"/>
      <c r="C158" s="272"/>
      <c r="D158" s="272"/>
      <c r="E158" s="273" t="s">
        <v>5</v>
      </c>
      <c r="F158" s="274" t="s">
        <v>200</v>
      </c>
      <c r="G158" s="275"/>
      <c r="H158" s="275"/>
      <c r="I158" s="275"/>
      <c r="J158" s="272"/>
      <c r="K158" s="273" t="s">
        <v>5</v>
      </c>
      <c r="L158" s="315"/>
      <c r="M158" s="315"/>
      <c r="N158" s="272"/>
      <c r="O158" s="272"/>
      <c r="P158" s="272"/>
      <c r="Q158" s="272"/>
      <c r="R158" s="276"/>
      <c r="T158" s="278"/>
      <c r="U158" s="272"/>
      <c r="V158" s="272"/>
      <c r="W158" s="272"/>
      <c r="X158" s="272"/>
      <c r="Y158" s="272"/>
      <c r="Z158" s="272"/>
      <c r="AA158" s="279"/>
      <c r="AT158" s="280" t="s">
        <v>136</v>
      </c>
      <c r="AU158" s="280" t="s">
        <v>93</v>
      </c>
      <c r="AV158" s="277" t="s">
        <v>79</v>
      </c>
      <c r="AW158" s="277" t="s">
        <v>29</v>
      </c>
      <c r="AX158" s="277" t="s">
        <v>71</v>
      </c>
      <c r="AY158" s="280" t="s">
        <v>128</v>
      </c>
    </row>
    <row r="159" spans="2:65" s="288" customFormat="1" ht="16.5" customHeight="1">
      <c r="B159" s="281"/>
      <c r="C159" s="282"/>
      <c r="D159" s="282"/>
      <c r="E159" s="283" t="s">
        <v>5</v>
      </c>
      <c r="F159" s="284" t="s">
        <v>93</v>
      </c>
      <c r="G159" s="285"/>
      <c r="H159" s="285"/>
      <c r="I159" s="285"/>
      <c r="J159" s="282"/>
      <c r="K159" s="286">
        <v>2</v>
      </c>
      <c r="L159" s="316"/>
      <c r="M159" s="316"/>
      <c r="N159" s="282"/>
      <c r="O159" s="282"/>
      <c r="P159" s="282"/>
      <c r="Q159" s="282"/>
      <c r="R159" s="287"/>
      <c r="T159" s="289"/>
      <c r="U159" s="282"/>
      <c r="V159" s="282"/>
      <c r="W159" s="282"/>
      <c r="X159" s="282"/>
      <c r="Y159" s="282"/>
      <c r="Z159" s="282"/>
      <c r="AA159" s="290"/>
      <c r="AT159" s="291" t="s">
        <v>136</v>
      </c>
      <c r="AU159" s="291" t="s">
        <v>93</v>
      </c>
      <c r="AV159" s="288" t="s">
        <v>93</v>
      </c>
      <c r="AW159" s="288" t="s">
        <v>29</v>
      </c>
      <c r="AX159" s="288" t="s">
        <v>71</v>
      </c>
      <c r="AY159" s="291" t="s">
        <v>128</v>
      </c>
    </row>
    <row r="160" spans="2:65" s="299" customFormat="1" ht="16.5" customHeight="1">
      <c r="B160" s="292"/>
      <c r="C160" s="293"/>
      <c r="D160" s="293"/>
      <c r="E160" s="294" t="s">
        <v>5</v>
      </c>
      <c r="F160" s="295" t="s">
        <v>138</v>
      </c>
      <c r="G160" s="296"/>
      <c r="H160" s="296"/>
      <c r="I160" s="296"/>
      <c r="J160" s="293"/>
      <c r="K160" s="297">
        <v>2</v>
      </c>
      <c r="L160" s="317"/>
      <c r="M160" s="317"/>
      <c r="N160" s="293"/>
      <c r="O160" s="293"/>
      <c r="P160" s="293"/>
      <c r="Q160" s="293"/>
      <c r="R160" s="298"/>
      <c r="T160" s="300"/>
      <c r="U160" s="293"/>
      <c r="V160" s="293"/>
      <c r="W160" s="293"/>
      <c r="X160" s="293"/>
      <c r="Y160" s="293"/>
      <c r="Z160" s="293"/>
      <c r="AA160" s="301"/>
      <c r="AT160" s="302" t="s">
        <v>136</v>
      </c>
      <c r="AU160" s="302" t="s">
        <v>93</v>
      </c>
      <c r="AV160" s="299" t="s">
        <v>133</v>
      </c>
      <c r="AW160" s="299" t="s">
        <v>29</v>
      </c>
      <c r="AX160" s="299" t="s">
        <v>79</v>
      </c>
      <c r="AY160" s="302" t="s">
        <v>128</v>
      </c>
    </row>
    <row r="161" spans="2:65" s="157" customFormat="1" ht="25.5" customHeight="1">
      <c r="B161" s="158"/>
      <c r="C161" s="257" t="s">
        <v>11</v>
      </c>
      <c r="D161" s="257" t="s">
        <v>129</v>
      </c>
      <c r="E161" s="258" t="s">
        <v>201</v>
      </c>
      <c r="F161" s="259" t="s">
        <v>202</v>
      </c>
      <c r="G161" s="259"/>
      <c r="H161" s="259"/>
      <c r="I161" s="259"/>
      <c r="J161" s="260" t="s">
        <v>141</v>
      </c>
      <c r="K161" s="261">
        <v>6.4</v>
      </c>
      <c r="L161" s="136"/>
      <c r="M161" s="136"/>
      <c r="N161" s="262">
        <f>ROUND(L161*K161,2)</f>
        <v>0</v>
      </c>
      <c r="O161" s="262"/>
      <c r="P161" s="262"/>
      <c r="Q161" s="262"/>
      <c r="R161" s="163"/>
      <c r="T161" s="263" t="s">
        <v>5</v>
      </c>
      <c r="U161" s="264" t="s">
        <v>36</v>
      </c>
      <c r="V161" s="265">
        <v>1.383</v>
      </c>
      <c r="W161" s="265">
        <f>V161*K161</f>
        <v>8.8512000000000004</v>
      </c>
      <c r="X161" s="265">
        <v>0</v>
      </c>
      <c r="Y161" s="265">
        <f>X161*K161</f>
        <v>0</v>
      </c>
      <c r="Z161" s="265">
        <v>0.25</v>
      </c>
      <c r="AA161" s="266">
        <f>Z161*K161</f>
        <v>1.6</v>
      </c>
      <c r="AR161" s="144" t="s">
        <v>133</v>
      </c>
      <c r="AT161" s="144" t="s">
        <v>129</v>
      </c>
      <c r="AU161" s="144" t="s">
        <v>93</v>
      </c>
      <c r="AY161" s="144" t="s">
        <v>128</v>
      </c>
      <c r="BE161" s="267">
        <f>IF(U161="základní",N161,0)</f>
        <v>0</v>
      </c>
      <c r="BF161" s="267">
        <f>IF(U161="snížená",N161,0)</f>
        <v>0</v>
      </c>
      <c r="BG161" s="267">
        <f>IF(U161="zákl. přenesená",N161,0)</f>
        <v>0</v>
      </c>
      <c r="BH161" s="267">
        <f>IF(U161="sníž. přenesená",N161,0)</f>
        <v>0</v>
      </c>
      <c r="BI161" s="267">
        <f>IF(U161="nulová",N161,0)</f>
        <v>0</v>
      </c>
      <c r="BJ161" s="144" t="s">
        <v>79</v>
      </c>
      <c r="BK161" s="267">
        <f>ROUND(L161*K161,2)</f>
        <v>0</v>
      </c>
      <c r="BL161" s="144" t="s">
        <v>133</v>
      </c>
      <c r="BM161" s="144" t="s">
        <v>203</v>
      </c>
    </row>
    <row r="162" spans="2:65" s="277" customFormat="1" ht="16.5" customHeight="1">
      <c r="B162" s="271"/>
      <c r="C162" s="272"/>
      <c r="D162" s="272"/>
      <c r="E162" s="273" t="s">
        <v>5</v>
      </c>
      <c r="F162" s="274" t="s">
        <v>135</v>
      </c>
      <c r="G162" s="275"/>
      <c r="H162" s="275"/>
      <c r="I162" s="275"/>
      <c r="J162" s="272"/>
      <c r="K162" s="273" t="s">
        <v>5</v>
      </c>
      <c r="L162" s="315"/>
      <c r="M162" s="315"/>
      <c r="N162" s="272"/>
      <c r="O162" s="272"/>
      <c r="P162" s="272"/>
      <c r="Q162" s="272"/>
      <c r="R162" s="276"/>
      <c r="T162" s="278"/>
      <c r="U162" s="272"/>
      <c r="V162" s="272"/>
      <c r="W162" s="272"/>
      <c r="X162" s="272"/>
      <c r="Y162" s="272"/>
      <c r="Z162" s="272"/>
      <c r="AA162" s="279"/>
      <c r="AT162" s="280" t="s">
        <v>136</v>
      </c>
      <c r="AU162" s="280" t="s">
        <v>93</v>
      </c>
      <c r="AV162" s="277" t="s">
        <v>79</v>
      </c>
      <c r="AW162" s="277" t="s">
        <v>29</v>
      </c>
      <c r="AX162" s="277" t="s">
        <v>71</v>
      </c>
      <c r="AY162" s="280" t="s">
        <v>128</v>
      </c>
    </row>
    <row r="163" spans="2:65" s="288" customFormat="1" ht="16.5" customHeight="1">
      <c r="B163" s="281"/>
      <c r="C163" s="282"/>
      <c r="D163" s="282"/>
      <c r="E163" s="283" t="s">
        <v>5</v>
      </c>
      <c r="F163" s="284" t="s">
        <v>204</v>
      </c>
      <c r="G163" s="285"/>
      <c r="H163" s="285"/>
      <c r="I163" s="285"/>
      <c r="J163" s="282"/>
      <c r="K163" s="286">
        <v>6.4</v>
      </c>
      <c r="L163" s="316"/>
      <c r="M163" s="316"/>
      <c r="N163" s="282"/>
      <c r="O163" s="282"/>
      <c r="P163" s="282"/>
      <c r="Q163" s="282"/>
      <c r="R163" s="287"/>
      <c r="T163" s="289"/>
      <c r="U163" s="282"/>
      <c r="V163" s="282"/>
      <c r="W163" s="282"/>
      <c r="X163" s="282"/>
      <c r="Y163" s="282"/>
      <c r="Z163" s="282"/>
      <c r="AA163" s="290"/>
      <c r="AT163" s="291" t="s">
        <v>136</v>
      </c>
      <c r="AU163" s="291" t="s">
        <v>93</v>
      </c>
      <c r="AV163" s="288" t="s">
        <v>93</v>
      </c>
      <c r="AW163" s="288" t="s">
        <v>29</v>
      </c>
      <c r="AX163" s="288" t="s">
        <v>71</v>
      </c>
      <c r="AY163" s="291" t="s">
        <v>128</v>
      </c>
    </row>
    <row r="164" spans="2:65" s="299" customFormat="1" ht="16.5" customHeight="1">
      <c r="B164" s="292"/>
      <c r="C164" s="293"/>
      <c r="D164" s="293"/>
      <c r="E164" s="294" t="s">
        <v>5</v>
      </c>
      <c r="F164" s="295" t="s">
        <v>138</v>
      </c>
      <c r="G164" s="296"/>
      <c r="H164" s="296"/>
      <c r="I164" s="296"/>
      <c r="J164" s="293"/>
      <c r="K164" s="297">
        <v>6.4</v>
      </c>
      <c r="L164" s="317"/>
      <c r="M164" s="317"/>
      <c r="N164" s="293"/>
      <c r="O164" s="293"/>
      <c r="P164" s="293"/>
      <c r="Q164" s="293"/>
      <c r="R164" s="298"/>
      <c r="T164" s="300"/>
      <c r="U164" s="293"/>
      <c r="V164" s="293"/>
      <c r="W164" s="293"/>
      <c r="X164" s="293"/>
      <c r="Y164" s="293"/>
      <c r="Z164" s="293"/>
      <c r="AA164" s="301"/>
      <c r="AT164" s="302" t="s">
        <v>136</v>
      </c>
      <c r="AU164" s="302" t="s">
        <v>93</v>
      </c>
      <c r="AV164" s="299" t="s">
        <v>133</v>
      </c>
      <c r="AW164" s="299" t="s">
        <v>29</v>
      </c>
      <c r="AX164" s="299" t="s">
        <v>79</v>
      </c>
      <c r="AY164" s="302" t="s">
        <v>128</v>
      </c>
    </row>
    <row r="165" spans="2:65" s="157" customFormat="1" ht="16.5" customHeight="1">
      <c r="B165" s="158"/>
      <c r="C165" s="257" t="s">
        <v>205</v>
      </c>
      <c r="D165" s="257" t="s">
        <v>129</v>
      </c>
      <c r="E165" s="258" t="s">
        <v>206</v>
      </c>
      <c r="F165" s="259" t="s">
        <v>207</v>
      </c>
      <c r="G165" s="259"/>
      <c r="H165" s="259"/>
      <c r="I165" s="259"/>
      <c r="J165" s="260" t="s">
        <v>154</v>
      </c>
      <c r="K165" s="261">
        <v>2.8</v>
      </c>
      <c r="L165" s="136"/>
      <c r="M165" s="136"/>
      <c r="N165" s="262">
        <f>ROUND(L165*K165,2)</f>
        <v>0</v>
      </c>
      <c r="O165" s="262"/>
      <c r="P165" s="262"/>
      <c r="Q165" s="262"/>
      <c r="R165" s="163"/>
      <c r="T165" s="263" t="s">
        <v>5</v>
      </c>
      <c r="U165" s="264" t="s">
        <v>36</v>
      </c>
      <c r="V165" s="265">
        <v>2.67</v>
      </c>
      <c r="W165" s="265">
        <f>V165*K165</f>
        <v>7.4759999999999991</v>
      </c>
      <c r="X165" s="265">
        <v>8.0000000000000007E-5</v>
      </c>
      <c r="Y165" s="265">
        <f>X165*K165</f>
        <v>2.24E-4</v>
      </c>
      <c r="Z165" s="265">
        <v>0</v>
      </c>
      <c r="AA165" s="266">
        <f>Z165*K165</f>
        <v>0</v>
      </c>
      <c r="AR165" s="144" t="s">
        <v>133</v>
      </c>
      <c r="AT165" s="144" t="s">
        <v>129</v>
      </c>
      <c r="AU165" s="144" t="s">
        <v>93</v>
      </c>
      <c r="AY165" s="144" t="s">
        <v>128</v>
      </c>
      <c r="BE165" s="267">
        <f>IF(U165="základní",N165,0)</f>
        <v>0</v>
      </c>
      <c r="BF165" s="267">
        <f>IF(U165="snížená",N165,0)</f>
        <v>0</v>
      </c>
      <c r="BG165" s="267">
        <f>IF(U165="zákl. přenesená",N165,0)</f>
        <v>0</v>
      </c>
      <c r="BH165" s="267">
        <f>IF(U165="sníž. přenesená",N165,0)</f>
        <v>0</v>
      </c>
      <c r="BI165" s="267">
        <f>IF(U165="nulová",N165,0)</f>
        <v>0</v>
      </c>
      <c r="BJ165" s="144" t="s">
        <v>79</v>
      </c>
      <c r="BK165" s="267">
        <f>ROUND(L165*K165,2)</f>
        <v>0</v>
      </c>
      <c r="BL165" s="144" t="s">
        <v>133</v>
      </c>
      <c r="BM165" s="144" t="s">
        <v>208</v>
      </c>
    </row>
    <row r="166" spans="2:65" s="288" customFormat="1" ht="16.5" customHeight="1">
      <c r="B166" s="281"/>
      <c r="C166" s="282"/>
      <c r="D166" s="282"/>
      <c r="E166" s="283" t="s">
        <v>5</v>
      </c>
      <c r="F166" s="303" t="s">
        <v>209</v>
      </c>
      <c r="G166" s="304"/>
      <c r="H166" s="304"/>
      <c r="I166" s="304"/>
      <c r="J166" s="282"/>
      <c r="K166" s="286">
        <v>2.8</v>
      </c>
      <c r="L166" s="316"/>
      <c r="M166" s="316"/>
      <c r="N166" s="282"/>
      <c r="O166" s="282"/>
      <c r="P166" s="282"/>
      <c r="Q166" s="282"/>
      <c r="R166" s="287"/>
      <c r="T166" s="289"/>
      <c r="U166" s="282"/>
      <c r="V166" s="282"/>
      <c r="W166" s="282"/>
      <c r="X166" s="282"/>
      <c r="Y166" s="282"/>
      <c r="Z166" s="282"/>
      <c r="AA166" s="290"/>
      <c r="AT166" s="291" t="s">
        <v>136</v>
      </c>
      <c r="AU166" s="291" t="s">
        <v>93</v>
      </c>
      <c r="AV166" s="288" t="s">
        <v>93</v>
      </c>
      <c r="AW166" s="288" t="s">
        <v>29</v>
      </c>
      <c r="AX166" s="288" t="s">
        <v>71</v>
      </c>
      <c r="AY166" s="291" t="s">
        <v>128</v>
      </c>
    </row>
    <row r="167" spans="2:65" s="299" customFormat="1" ht="16.5" customHeight="1">
      <c r="B167" s="292"/>
      <c r="C167" s="293"/>
      <c r="D167" s="293"/>
      <c r="E167" s="294" t="s">
        <v>5</v>
      </c>
      <c r="F167" s="295" t="s">
        <v>138</v>
      </c>
      <c r="G167" s="296"/>
      <c r="H167" s="296"/>
      <c r="I167" s="296"/>
      <c r="J167" s="293"/>
      <c r="K167" s="297">
        <v>2.8</v>
      </c>
      <c r="L167" s="317"/>
      <c r="M167" s="317"/>
      <c r="N167" s="293"/>
      <c r="O167" s="293"/>
      <c r="P167" s="293"/>
      <c r="Q167" s="293"/>
      <c r="R167" s="298"/>
      <c r="T167" s="300"/>
      <c r="U167" s="293"/>
      <c r="V167" s="293"/>
      <c r="W167" s="293"/>
      <c r="X167" s="293"/>
      <c r="Y167" s="293"/>
      <c r="Z167" s="293"/>
      <c r="AA167" s="301"/>
      <c r="AT167" s="302" t="s">
        <v>136</v>
      </c>
      <c r="AU167" s="302" t="s">
        <v>93</v>
      </c>
      <c r="AV167" s="299" t="s">
        <v>133</v>
      </c>
      <c r="AW167" s="299" t="s">
        <v>29</v>
      </c>
      <c r="AX167" s="299" t="s">
        <v>79</v>
      </c>
      <c r="AY167" s="302" t="s">
        <v>128</v>
      </c>
    </row>
    <row r="168" spans="2:65" s="157" customFormat="1" ht="25.5" customHeight="1">
      <c r="B168" s="158"/>
      <c r="C168" s="257" t="s">
        <v>210</v>
      </c>
      <c r="D168" s="257" t="s">
        <v>129</v>
      </c>
      <c r="E168" s="258" t="s">
        <v>211</v>
      </c>
      <c r="F168" s="259" t="s">
        <v>212</v>
      </c>
      <c r="G168" s="259"/>
      <c r="H168" s="259"/>
      <c r="I168" s="259"/>
      <c r="J168" s="260" t="s">
        <v>154</v>
      </c>
      <c r="K168" s="261">
        <v>47.4</v>
      </c>
      <c r="L168" s="136"/>
      <c r="M168" s="136"/>
      <c r="N168" s="262">
        <f>ROUND(L168*K168,2)</f>
        <v>0</v>
      </c>
      <c r="O168" s="262"/>
      <c r="P168" s="262"/>
      <c r="Q168" s="262"/>
      <c r="R168" s="163"/>
      <c r="T168" s="263" t="s">
        <v>5</v>
      </c>
      <c r="U168" s="264" t="s">
        <v>36</v>
      </c>
      <c r="V168" s="265">
        <v>3.9</v>
      </c>
      <c r="W168" s="265">
        <f>V168*K168</f>
        <v>184.85999999999999</v>
      </c>
      <c r="X168" s="265">
        <v>0</v>
      </c>
      <c r="Y168" s="265">
        <f>X168*K168</f>
        <v>0</v>
      </c>
      <c r="Z168" s="265">
        <v>5.8000000000000003E-2</v>
      </c>
      <c r="AA168" s="266">
        <f>Z168*K168</f>
        <v>2.7492000000000001</v>
      </c>
      <c r="AR168" s="144" t="s">
        <v>133</v>
      </c>
      <c r="AT168" s="144" t="s">
        <v>129</v>
      </c>
      <c r="AU168" s="144" t="s">
        <v>93</v>
      </c>
      <c r="AY168" s="144" t="s">
        <v>128</v>
      </c>
      <c r="BE168" s="267">
        <f>IF(U168="základní",N168,0)</f>
        <v>0</v>
      </c>
      <c r="BF168" s="267">
        <f>IF(U168="snížená",N168,0)</f>
        <v>0</v>
      </c>
      <c r="BG168" s="267">
        <f>IF(U168="zákl. přenesená",N168,0)</f>
        <v>0</v>
      </c>
      <c r="BH168" s="267">
        <f>IF(U168="sníž. přenesená",N168,0)</f>
        <v>0</v>
      </c>
      <c r="BI168" s="267">
        <f>IF(U168="nulová",N168,0)</f>
        <v>0</v>
      </c>
      <c r="BJ168" s="144" t="s">
        <v>79</v>
      </c>
      <c r="BK168" s="267">
        <f>ROUND(L168*K168,2)</f>
        <v>0</v>
      </c>
      <c r="BL168" s="144" t="s">
        <v>133</v>
      </c>
      <c r="BM168" s="144" t="s">
        <v>213</v>
      </c>
    </row>
    <row r="169" spans="2:65" s="288" customFormat="1" ht="16.5" customHeight="1">
      <c r="B169" s="281"/>
      <c r="C169" s="282"/>
      <c r="D169" s="282"/>
      <c r="E169" s="283" t="s">
        <v>5</v>
      </c>
      <c r="F169" s="303" t="s">
        <v>214</v>
      </c>
      <c r="G169" s="304"/>
      <c r="H169" s="304"/>
      <c r="I169" s="304"/>
      <c r="J169" s="282"/>
      <c r="K169" s="286">
        <v>47.4</v>
      </c>
      <c r="L169" s="316"/>
      <c r="M169" s="316"/>
      <c r="N169" s="282"/>
      <c r="O169" s="282"/>
      <c r="P169" s="282"/>
      <c r="Q169" s="282"/>
      <c r="R169" s="287"/>
      <c r="T169" s="289"/>
      <c r="U169" s="282"/>
      <c r="V169" s="282"/>
      <c r="W169" s="282"/>
      <c r="X169" s="282"/>
      <c r="Y169" s="282"/>
      <c r="Z169" s="282"/>
      <c r="AA169" s="290"/>
      <c r="AT169" s="291" t="s">
        <v>136</v>
      </c>
      <c r="AU169" s="291" t="s">
        <v>93</v>
      </c>
      <c r="AV169" s="288" t="s">
        <v>93</v>
      </c>
      <c r="AW169" s="288" t="s">
        <v>29</v>
      </c>
      <c r="AX169" s="288" t="s">
        <v>71</v>
      </c>
      <c r="AY169" s="291" t="s">
        <v>128</v>
      </c>
    </row>
    <row r="170" spans="2:65" s="299" customFormat="1" ht="16.5" customHeight="1">
      <c r="B170" s="292"/>
      <c r="C170" s="293"/>
      <c r="D170" s="293"/>
      <c r="E170" s="294" t="s">
        <v>5</v>
      </c>
      <c r="F170" s="295" t="s">
        <v>138</v>
      </c>
      <c r="G170" s="296"/>
      <c r="H170" s="296"/>
      <c r="I170" s="296"/>
      <c r="J170" s="293"/>
      <c r="K170" s="297">
        <v>47.4</v>
      </c>
      <c r="L170" s="317"/>
      <c r="M170" s="317"/>
      <c r="N170" s="293"/>
      <c r="O170" s="293"/>
      <c r="P170" s="293"/>
      <c r="Q170" s="293"/>
      <c r="R170" s="298"/>
      <c r="T170" s="300"/>
      <c r="U170" s="293"/>
      <c r="V170" s="293"/>
      <c r="W170" s="293"/>
      <c r="X170" s="293"/>
      <c r="Y170" s="293"/>
      <c r="Z170" s="293"/>
      <c r="AA170" s="301"/>
      <c r="AT170" s="302" t="s">
        <v>136</v>
      </c>
      <c r="AU170" s="302" t="s">
        <v>93</v>
      </c>
      <c r="AV170" s="299" t="s">
        <v>133</v>
      </c>
      <c r="AW170" s="299" t="s">
        <v>29</v>
      </c>
      <c r="AX170" s="299" t="s">
        <v>79</v>
      </c>
      <c r="AY170" s="302" t="s">
        <v>128</v>
      </c>
    </row>
    <row r="171" spans="2:65" s="157" customFormat="1" ht="25.5" customHeight="1">
      <c r="B171" s="158"/>
      <c r="C171" s="257" t="s">
        <v>215</v>
      </c>
      <c r="D171" s="257" t="s">
        <v>129</v>
      </c>
      <c r="E171" s="258" t="s">
        <v>216</v>
      </c>
      <c r="F171" s="259" t="s">
        <v>217</v>
      </c>
      <c r="G171" s="259"/>
      <c r="H171" s="259"/>
      <c r="I171" s="259"/>
      <c r="J171" s="260" t="s">
        <v>154</v>
      </c>
      <c r="K171" s="261">
        <v>47.4</v>
      </c>
      <c r="L171" s="136"/>
      <c r="M171" s="136"/>
      <c r="N171" s="262">
        <f>ROUND(L171*K171,2)</f>
        <v>0</v>
      </c>
      <c r="O171" s="262"/>
      <c r="P171" s="262"/>
      <c r="Q171" s="262"/>
      <c r="R171" s="163"/>
      <c r="T171" s="263" t="s">
        <v>5</v>
      </c>
      <c r="U171" s="264" t="s">
        <v>36</v>
      </c>
      <c r="V171" s="265">
        <v>3.9</v>
      </c>
      <c r="W171" s="265">
        <f>V171*K171</f>
        <v>184.85999999999999</v>
      </c>
      <c r="X171" s="265">
        <v>0</v>
      </c>
      <c r="Y171" s="265">
        <f>X171*K171</f>
        <v>0</v>
      </c>
      <c r="Z171" s="265">
        <v>5.8000000000000003E-2</v>
      </c>
      <c r="AA171" s="266">
        <f>Z171*K171</f>
        <v>2.7492000000000001</v>
      </c>
      <c r="AR171" s="144" t="s">
        <v>133</v>
      </c>
      <c r="AT171" s="144" t="s">
        <v>129</v>
      </c>
      <c r="AU171" s="144" t="s">
        <v>93</v>
      </c>
      <c r="AY171" s="144" t="s">
        <v>128</v>
      </c>
      <c r="BE171" s="267">
        <f>IF(U171="základní",N171,0)</f>
        <v>0</v>
      </c>
      <c r="BF171" s="267">
        <f>IF(U171="snížená",N171,0)</f>
        <v>0</v>
      </c>
      <c r="BG171" s="267">
        <f>IF(U171="zákl. přenesená",N171,0)</f>
        <v>0</v>
      </c>
      <c r="BH171" s="267">
        <f>IF(U171="sníž. přenesená",N171,0)</f>
        <v>0</v>
      </c>
      <c r="BI171" s="267">
        <f>IF(U171="nulová",N171,0)</f>
        <v>0</v>
      </c>
      <c r="BJ171" s="144" t="s">
        <v>79</v>
      </c>
      <c r="BK171" s="267">
        <f>ROUND(L171*K171,2)</f>
        <v>0</v>
      </c>
      <c r="BL171" s="144" t="s">
        <v>133</v>
      </c>
      <c r="BM171" s="144" t="s">
        <v>218</v>
      </c>
    </row>
    <row r="172" spans="2:65" s="288" customFormat="1" ht="16.5" customHeight="1">
      <c r="B172" s="281"/>
      <c r="C172" s="282"/>
      <c r="D172" s="282"/>
      <c r="E172" s="283" t="s">
        <v>5</v>
      </c>
      <c r="F172" s="303" t="s">
        <v>214</v>
      </c>
      <c r="G172" s="304"/>
      <c r="H172" s="304"/>
      <c r="I172" s="304"/>
      <c r="J172" s="282"/>
      <c r="K172" s="286">
        <v>47.4</v>
      </c>
      <c r="L172" s="316"/>
      <c r="M172" s="316"/>
      <c r="N172" s="282"/>
      <c r="O172" s="282"/>
      <c r="P172" s="282"/>
      <c r="Q172" s="282"/>
      <c r="R172" s="287"/>
      <c r="T172" s="289"/>
      <c r="U172" s="282"/>
      <c r="V172" s="282"/>
      <c r="W172" s="282"/>
      <c r="X172" s="282"/>
      <c r="Y172" s="282"/>
      <c r="Z172" s="282"/>
      <c r="AA172" s="290"/>
      <c r="AT172" s="291" t="s">
        <v>136</v>
      </c>
      <c r="AU172" s="291" t="s">
        <v>93</v>
      </c>
      <c r="AV172" s="288" t="s">
        <v>93</v>
      </c>
      <c r="AW172" s="288" t="s">
        <v>29</v>
      </c>
      <c r="AX172" s="288" t="s">
        <v>71</v>
      </c>
      <c r="AY172" s="291" t="s">
        <v>128</v>
      </c>
    </row>
    <row r="173" spans="2:65" s="299" customFormat="1" ht="16.5" customHeight="1">
      <c r="B173" s="292"/>
      <c r="C173" s="293"/>
      <c r="D173" s="293"/>
      <c r="E173" s="294" t="s">
        <v>5</v>
      </c>
      <c r="F173" s="295" t="s">
        <v>138</v>
      </c>
      <c r="G173" s="296"/>
      <c r="H173" s="296"/>
      <c r="I173" s="296"/>
      <c r="J173" s="293"/>
      <c r="K173" s="297">
        <v>47.4</v>
      </c>
      <c r="L173" s="317"/>
      <c r="M173" s="317"/>
      <c r="N173" s="293"/>
      <c r="O173" s="293"/>
      <c r="P173" s="293"/>
      <c r="Q173" s="293"/>
      <c r="R173" s="298"/>
      <c r="T173" s="300"/>
      <c r="U173" s="293"/>
      <c r="V173" s="293"/>
      <c r="W173" s="293"/>
      <c r="X173" s="293"/>
      <c r="Y173" s="293"/>
      <c r="Z173" s="293"/>
      <c r="AA173" s="301"/>
      <c r="AT173" s="302" t="s">
        <v>136</v>
      </c>
      <c r="AU173" s="302" t="s">
        <v>93</v>
      </c>
      <c r="AV173" s="299" t="s">
        <v>133</v>
      </c>
      <c r="AW173" s="299" t="s">
        <v>29</v>
      </c>
      <c r="AX173" s="299" t="s">
        <v>79</v>
      </c>
      <c r="AY173" s="302" t="s">
        <v>128</v>
      </c>
    </row>
    <row r="174" spans="2:65" s="157" customFormat="1" ht="25.5" customHeight="1">
      <c r="B174" s="158"/>
      <c r="C174" s="257" t="s">
        <v>219</v>
      </c>
      <c r="D174" s="257" t="s">
        <v>129</v>
      </c>
      <c r="E174" s="258" t="s">
        <v>220</v>
      </c>
      <c r="F174" s="259" t="s">
        <v>221</v>
      </c>
      <c r="G174" s="259"/>
      <c r="H174" s="259"/>
      <c r="I174" s="259"/>
      <c r="J174" s="260" t="s">
        <v>154</v>
      </c>
      <c r="K174" s="261">
        <v>238</v>
      </c>
      <c r="L174" s="136"/>
      <c r="M174" s="136"/>
      <c r="N174" s="262">
        <f>ROUND(L174*K174,2)</f>
        <v>0</v>
      </c>
      <c r="O174" s="262"/>
      <c r="P174" s="262"/>
      <c r="Q174" s="262"/>
      <c r="R174" s="163"/>
      <c r="T174" s="263" t="s">
        <v>5</v>
      </c>
      <c r="U174" s="264" t="s">
        <v>36</v>
      </c>
      <c r="V174" s="265">
        <v>3.36</v>
      </c>
      <c r="W174" s="265">
        <f>V174*K174</f>
        <v>799.68</v>
      </c>
      <c r="X174" s="265">
        <v>0</v>
      </c>
      <c r="Y174" s="265">
        <f>X174*K174</f>
        <v>0</v>
      </c>
      <c r="Z174" s="265">
        <v>2.7E-2</v>
      </c>
      <c r="AA174" s="266">
        <f>Z174*K174</f>
        <v>6.4260000000000002</v>
      </c>
      <c r="AR174" s="144" t="s">
        <v>133</v>
      </c>
      <c r="AT174" s="144" t="s">
        <v>129</v>
      </c>
      <c r="AU174" s="144" t="s">
        <v>93</v>
      </c>
      <c r="AY174" s="144" t="s">
        <v>128</v>
      </c>
      <c r="BE174" s="267">
        <f>IF(U174="základní",N174,0)</f>
        <v>0</v>
      </c>
      <c r="BF174" s="267">
        <f>IF(U174="snížená",N174,0)</f>
        <v>0</v>
      </c>
      <c r="BG174" s="267">
        <f>IF(U174="zákl. přenesená",N174,0)</f>
        <v>0</v>
      </c>
      <c r="BH174" s="267">
        <f>IF(U174="sníž. přenesená",N174,0)</f>
        <v>0</v>
      </c>
      <c r="BI174" s="267">
        <f>IF(U174="nulová",N174,0)</f>
        <v>0</v>
      </c>
      <c r="BJ174" s="144" t="s">
        <v>79</v>
      </c>
      <c r="BK174" s="267">
        <f>ROUND(L174*K174,2)</f>
        <v>0</v>
      </c>
      <c r="BL174" s="144" t="s">
        <v>133</v>
      </c>
      <c r="BM174" s="144" t="s">
        <v>222</v>
      </c>
    </row>
    <row r="175" spans="2:65" s="288" customFormat="1" ht="16.5" customHeight="1">
      <c r="B175" s="281"/>
      <c r="C175" s="282"/>
      <c r="D175" s="282"/>
      <c r="E175" s="283" t="s">
        <v>5</v>
      </c>
      <c r="F175" s="303" t="s">
        <v>223</v>
      </c>
      <c r="G175" s="304"/>
      <c r="H175" s="304"/>
      <c r="I175" s="304"/>
      <c r="J175" s="282"/>
      <c r="K175" s="286">
        <v>238</v>
      </c>
      <c r="L175" s="316"/>
      <c r="M175" s="316"/>
      <c r="N175" s="282"/>
      <c r="O175" s="282"/>
      <c r="P175" s="282"/>
      <c r="Q175" s="282"/>
      <c r="R175" s="287"/>
      <c r="T175" s="289"/>
      <c r="U175" s="282"/>
      <c r="V175" s="282"/>
      <c r="W175" s="282"/>
      <c r="X175" s="282"/>
      <c r="Y175" s="282"/>
      <c r="Z175" s="282"/>
      <c r="AA175" s="290"/>
      <c r="AT175" s="291" t="s">
        <v>136</v>
      </c>
      <c r="AU175" s="291" t="s">
        <v>93</v>
      </c>
      <c r="AV175" s="288" t="s">
        <v>93</v>
      </c>
      <c r="AW175" s="288" t="s">
        <v>29</v>
      </c>
      <c r="AX175" s="288" t="s">
        <v>71</v>
      </c>
      <c r="AY175" s="291" t="s">
        <v>128</v>
      </c>
    </row>
    <row r="176" spans="2:65" s="299" customFormat="1" ht="16.5" customHeight="1">
      <c r="B176" s="292"/>
      <c r="C176" s="293"/>
      <c r="D176" s="293"/>
      <c r="E176" s="294" t="s">
        <v>5</v>
      </c>
      <c r="F176" s="295" t="s">
        <v>138</v>
      </c>
      <c r="G176" s="296"/>
      <c r="H176" s="296"/>
      <c r="I176" s="296"/>
      <c r="J176" s="293"/>
      <c r="K176" s="297">
        <v>238</v>
      </c>
      <c r="L176" s="317"/>
      <c r="M176" s="317"/>
      <c r="N176" s="293"/>
      <c r="O176" s="293"/>
      <c r="P176" s="293"/>
      <c r="Q176" s="293"/>
      <c r="R176" s="298"/>
      <c r="T176" s="300"/>
      <c r="U176" s="293"/>
      <c r="V176" s="293"/>
      <c r="W176" s="293"/>
      <c r="X176" s="293"/>
      <c r="Y176" s="293"/>
      <c r="Z176" s="293"/>
      <c r="AA176" s="301"/>
      <c r="AT176" s="302" t="s">
        <v>136</v>
      </c>
      <c r="AU176" s="302" t="s">
        <v>93</v>
      </c>
      <c r="AV176" s="299" t="s">
        <v>133</v>
      </c>
      <c r="AW176" s="299" t="s">
        <v>29</v>
      </c>
      <c r="AX176" s="299" t="s">
        <v>79</v>
      </c>
      <c r="AY176" s="302" t="s">
        <v>128</v>
      </c>
    </row>
    <row r="177" spans="2:65" s="157" customFormat="1" ht="25.5" customHeight="1">
      <c r="B177" s="158"/>
      <c r="C177" s="257" t="s">
        <v>224</v>
      </c>
      <c r="D177" s="257" t="s">
        <v>129</v>
      </c>
      <c r="E177" s="258" t="s">
        <v>225</v>
      </c>
      <c r="F177" s="259" t="s">
        <v>226</v>
      </c>
      <c r="G177" s="259"/>
      <c r="H177" s="259"/>
      <c r="I177" s="259"/>
      <c r="J177" s="260" t="s">
        <v>141</v>
      </c>
      <c r="K177" s="261">
        <v>471.3</v>
      </c>
      <c r="L177" s="136"/>
      <c r="M177" s="136"/>
      <c r="N177" s="262">
        <f>ROUND(L177*K177,2)</f>
        <v>0</v>
      </c>
      <c r="O177" s="262"/>
      <c r="P177" s="262"/>
      <c r="Q177" s="262"/>
      <c r="R177" s="163"/>
      <c r="T177" s="263" t="s">
        <v>5</v>
      </c>
      <c r="U177" s="264" t="s">
        <v>36</v>
      </c>
      <c r="V177" s="265">
        <v>0.32900000000000001</v>
      </c>
      <c r="W177" s="265">
        <f>V177*K177</f>
        <v>155.05770000000001</v>
      </c>
      <c r="X177" s="265">
        <v>5.0600000000000003E-3</v>
      </c>
      <c r="Y177" s="265">
        <f>X177*K177</f>
        <v>2.3847780000000003</v>
      </c>
      <c r="Z177" s="265">
        <v>5.0000000000000001E-3</v>
      </c>
      <c r="AA177" s="266">
        <f>Z177*K177</f>
        <v>2.3565</v>
      </c>
      <c r="AR177" s="144" t="s">
        <v>133</v>
      </c>
      <c r="AT177" s="144" t="s">
        <v>129</v>
      </c>
      <c r="AU177" s="144" t="s">
        <v>93</v>
      </c>
      <c r="AY177" s="144" t="s">
        <v>128</v>
      </c>
      <c r="BE177" s="267">
        <f>IF(U177="základní",N177,0)</f>
        <v>0</v>
      </c>
      <c r="BF177" s="267">
        <f>IF(U177="snížená",N177,0)</f>
        <v>0</v>
      </c>
      <c r="BG177" s="267">
        <f>IF(U177="zákl. přenesená",N177,0)</f>
        <v>0</v>
      </c>
      <c r="BH177" s="267">
        <f>IF(U177="sníž. přenesená",N177,0)</f>
        <v>0</v>
      </c>
      <c r="BI177" s="267">
        <f>IF(U177="nulová",N177,0)</f>
        <v>0</v>
      </c>
      <c r="BJ177" s="144" t="s">
        <v>79</v>
      </c>
      <c r="BK177" s="267">
        <f>ROUND(L177*K177,2)</f>
        <v>0</v>
      </c>
      <c r="BL177" s="144" t="s">
        <v>133</v>
      </c>
      <c r="BM177" s="144" t="s">
        <v>227</v>
      </c>
    </row>
    <row r="178" spans="2:65" s="288" customFormat="1" ht="16.5" customHeight="1">
      <c r="B178" s="281"/>
      <c r="C178" s="282"/>
      <c r="D178" s="282"/>
      <c r="E178" s="283" t="s">
        <v>5</v>
      </c>
      <c r="F178" s="303" t="s">
        <v>228</v>
      </c>
      <c r="G178" s="304"/>
      <c r="H178" s="304"/>
      <c r="I178" s="304"/>
      <c r="J178" s="282"/>
      <c r="K178" s="286">
        <v>64.900000000000006</v>
      </c>
      <c r="L178" s="316"/>
      <c r="M178" s="316"/>
      <c r="N178" s="282"/>
      <c r="O178" s="282"/>
      <c r="P178" s="282"/>
      <c r="Q178" s="282"/>
      <c r="R178" s="287"/>
      <c r="T178" s="289"/>
      <c r="U178" s="282"/>
      <c r="V178" s="282"/>
      <c r="W178" s="282"/>
      <c r="X178" s="282"/>
      <c r="Y178" s="282"/>
      <c r="Z178" s="282"/>
      <c r="AA178" s="290"/>
      <c r="AT178" s="291" t="s">
        <v>136</v>
      </c>
      <c r="AU178" s="291" t="s">
        <v>93</v>
      </c>
      <c r="AV178" s="288" t="s">
        <v>93</v>
      </c>
      <c r="AW178" s="288" t="s">
        <v>29</v>
      </c>
      <c r="AX178" s="288" t="s">
        <v>71</v>
      </c>
      <c r="AY178" s="291" t="s">
        <v>128</v>
      </c>
    </row>
    <row r="179" spans="2:65" s="288" customFormat="1" ht="16.5" customHeight="1">
      <c r="B179" s="281"/>
      <c r="C179" s="282"/>
      <c r="D179" s="282"/>
      <c r="E179" s="283" t="s">
        <v>5</v>
      </c>
      <c r="F179" s="284" t="s">
        <v>229</v>
      </c>
      <c r="G179" s="285"/>
      <c r="H179" s="285"/>
      <c r="I179" s="285"/>
      <c r="J179" s="282"/>
      <c r="K179" s="286">
        <v>276.2</v>
      </c>
      <c r="L179" s="316"/>
      <c r="M179" s="316"/>
      <c r="N179" s="282"/>
      <c r="O179" s="282"/>
      <c r="P179" s="282"/>
      <c r="Q179" s="282"/>
      <c r="R179" s="287"/>
      <c r="T179" s="289"/>
      <c r="U179" s="282"/>
      <c r="V179" s="282"/>
      <c r="W179" s="282"/>
      <c r="X179" s="282"/>
      <c r="Y179" s="282"/>
      <c r="Z179" s="282"/>
      <c r="AA179" s="290"/>
      <c r="AT179" s="291" t="s">
        <v>136</v>
      </c>
      <c r="AU179" s="291" t="s">
        <v>93</v>
      </c>
      <c r="AV179" s="288" t="s">
        <v>93</v>
      </c>
      <c r="AW179" s="288" t="s">
        <v>29</v>
      </c>
      <c r="AX179" s="288" t="s">
        <v>71</v>
      </c>
      <c r="AY179" s="291" t="s">
        <v>128</v>
      </c>
    </row>
    <row r="180" spans="2:65" s="288" customFormat="1" ht="16.5" customHeight="1">
      <c r="B180" s="281"/>
      <c r="C180" s="282"/>
      <c r="D180" s="282"/>
      <c r="E180" s="283" t="s">
        <v>5</v>
      </c>
      <c r="F180" s="284" t="s">
        <v>230</v>
      </c>
      <c r="G180" s="285"/>
      <c r="H180" s="285"/>
      <c r="I180" s="285"/>
      <c r="J180" s="282"/>
      <c r="K180" s="286">
        <v>130.19999999999999</v>
      </c>
      <c r="L180" s="316"/>
      <c r="M180" s="316"/>
      <c r="N180" s="282"/>
      <c r="O180" s="282"/>
      <c r="P180" s="282"/>
      <c r="Q180" s="282"/>
      <c r="R180" s="287"/>
      <c r="T180" s="289"/>
      <c r="U180" s="282"/>
      <c r="V180" s="282"/>
      <c r="W180" s="282"/>
      <c r="X180" s="282"/>
      <c r="Y180" s="282"/>
      <c r="Z180" s="282"/>
      <c r="AA180" s="290"/>
      <c r="AT180" s="291" t="s">
        <v>136</v>
      </c>
      <c r="AU180" s="291" t="s">
        <v>93</v>
      </c>
      <c r="AV180" s="288" t="s">
        <v>93</v>
      </c>
      <c r="AW180" s="288" t="s">
        <v>29</v>
      </c>
      <c r="AX180" s="288" t="s">
        <v>71</v>
      </c>
      <c r="AY180" s="291" t="s">
        <v>128</v>
      </c>
    </row>
    <row r="181" spans="2:65" s="299" customFormat="1" ht="16.5" customHeight="1">
      <c r="B181" s="292"/>
      <c r="C181" s="293"/>
      <c r="D181" s="293"/>
      <c r="E181" s="294" t="s">
        <v>5</v>
      </c>
      <c r="F181" s="295" t="s">
        <v>138</v>
      </c>
      <c r="G181" s="296"/>
      <c r="H181" s="296"/>
      <c r="I181" s="296"/>
      <c r="J181" s="293"/>
      <c r="K181" s="297">
        <v>471.3</v>
      </c>
      <c r="L181" s="317"/>
      <c r="M181" s="317"/>
      <c r="N181" s="293"/>
      <c r="O181" s="293"/>
      <c r="P181" s="293"/>
      <c r="Q181" s="293"/>
      <c r="R181" s="298"/>
      <c r="T181" s="300"/>
      <c r="U181" s="293"/>
      <c r="V181" s="293"/>
      <c r="W181" s="293"/>
      <c r="X181" s="293"/>
      <c r="Y181" s="293"/>
      <c r="Z181" s="293"/>
      <c r="AA181" s="301"/>
      <c r="AT181" s="302" t="s">
        <v>136</v>
      </c>
      <c r="AU181" s="302" t="s">
        <v>93</v>
      </c>
      <c r="AV181" s="299" t="s">
        <v>133</v>
      </c>
      <c r="AW181" s="299" t="s">
        <v>29</v>
      </c>
      <c r="AX181" s="299" t="s">
        <v>79</v>
      </c>
      <c r="AY181" s="302" t="s">
        <v>128</v>
      </c>
    </row>
    <row r="182" spans="2:65" s="157" customFormat="1" ht="25.5" customHeight="1">
      <c r="B182" s="158"/>
      <c r="C182" s="257" t="s">
        <v>10</v>
      </c>
      <c r="D182" s="257" t="s">
        <v>129</v>
      </c>
      <c r="E182" s="258" t="s">
        <v>231</v>
      </c>
      <c r="F182" s="259" t="s">
        <v>232</v>
      </c>
      <c r="G182" s="259"/>
      <c r="H182" s="259"/>
      <c r="I182" s="259"/>
      <c r="J182" s="260" t="s">
        <v>141</v>
      </c>
      <c r="K182" s="261">
        <v>6.4</v>
      </c>
      <c r="L182" s="136"/>
      <c r="M182" s="136"/>
      <c r="N182" s="262">
        <f>ROUND(L182*K182,2)</f>
        <v>0</v>
      </c>
      <c r="O182" s="262"/>
      <c r="P182" s="262"/>
      <c r="Q182" s="262"/>
      <c r="R182" s="163"/>
      <c r="T182" s="263" t="s">
        <v>5</v>
      </c>
      <c r="U182" s="264" t="s">
        <v>36</v>
      </c>
      <c r="V182" s="265">
        <v>2.76</v>
      </c>
      <c r="W182" s="265">
        <f>V182*K182</f>
        <v>17.663999999999998</v>
      </c>
      <c r="X182" s="265">
        <v>9.9750000000000005E-2</v>
      </c>
      <c r="Y182" s="265">
        <f>X182*K182</f>
        <v>0.63840000000000008</v>
      </c>
      <c r="Z182" s="265">
        <v>0</v>
      </c>
      <c r="AA182" s="266">
        <f>Z182*K182</f>
        <v>0</v>
      </c>
      <c r="AR182" s="144" t="s">
        <v>133</v>
      </c>
      <c r="AT182" s="144" t="s">
        <v>129</v>
      </c>
      <c r="AU182" s="144" t="s">
        <v>93</v>
      </c>
      <c r="AY182" s="144" t="s">
        <v>128</v>
      </c>
      <c r="BE182" s="267">
        <f>IF(U182="základní",N182,0)</f>
        <v>0</v>
      </c>
      <c r="BF182" s="267">
        <f>IF(U182="snížená",N182,0)</f>
        <v>0</v>
      </c>
      <c r="BG182" s="267">
        <f>IF(U182="zákl. přenesená",N182,0)</f>
        <v>0</v>
      </c>
      <c r="BH182" s="267">
        <f>IF(U182="sníž. přenesená",N182,0)</f>
        <v>0</v>
      </c>
      <c r="BI182" s="267">
        <f>IF(U182="nulová",N182,0)</f>
        <v>0</v>
      </c>
      <c r="BJ182" s="144" t="s">
        <v>79</v>
      </c>
      <c r="BK182" s="267">
        <f>ROUND(L182*K182,2)</f>
        <v>0</v>
      </c>
      <c r="BL182" s="144" t="s">
        <v>133</v>
      </c>
      <c r="BM182" s="144" t="s">
        <v>233</v>
      </c>
    </row>
    <row r="183" spans="2:65" s="277" customFormat="1" ht="16.5" customHeight="1">
      <c r="B183" s="271"/>
      <c r="C183" s="272"/>
      <c r="D183" s="272"/>
      <c r="E183" s="273" t="s">
        <v>5</v>
      </c>
      <c r="F183" s="274" t="s">
        <v>135</v>
      </c>
      <c r="G183" s="275"/>
      <c r="H183" s="275"/>
      <c r="I183" s="275"/>
      <c r="J183" s="272"/>
      <c r="K183" s="273" t="s">
        <v>5</v>
      </c>
      <c r="L183" s="315"/>
      <c r="M183" s="315"/>
      <c r="N183" s="272"/>
      <c r="O183" s="272"/>
      <c r="P183" s="272"/>
      <c r="Q183" s="272"/>
      <c r="R183" s="276"/>
      <c r="T183" s="278"/>
      <c r="U183" s="272"/>
      <c r="V183" s="272"/>
      <c r="W183" s="272"/>
      <c r="X183" s="272"/>
      <c r="Y183" s="272"/>
      <c r="Z183" s="272"/>
      <c r="AA183" s="279"/>
      <c r="AT183" s="280" t="s">
        <v>136</v>
      </c>
      <c r="AU183" s="280" t="s">
        <v>93</v>
      </c>
      <c r="AV183" s="277" t="s">
        <v>79</v>
      </c>
      <c r="AW183" s="277" t="s">
        <v>29</v>
      </c>
      <c r="AX183" s="277" t="s">
        <v>71</v>
      </c>
      <c r="AY183" s="280" t="s">
        <v>128</v>
      </c>
    </row>
    <row r="184" spans="2:65" s="288" customFormat="1" ht="16.5" customHeight="1">
      <c r="B184" s="281"/>
      <c r="C184" s="282"/>
      <c r="D184" s="282"/>
      <c r="E184" s="283" t="s">
        <v>5</v>
      </c>
      <c r="F184" s="284" t="s">
        <v>204</v>
      </c>
      <c r="G184" s="285"/>
      <c r="H184" s="285"/>
      <c r="I184" s="285"/>
      <c r="J184" s="282"/>
      <c r="K184" s="286">
        <v>6.4</v>
      </c>
      <c r="L184" s="316"/>
      <c r="M184" s="316"/>
      <c r="N184" s="282"/>
      <c r="O184" s="282"/>
      <c r="P184" s="282"/>
      <c r="Q184" s="282"/>
      <c r="R184" s="287"/>
      <c r="T184" s="289"/>
      <c r="U184" s="282"/>
      <c r="V184" s="282"/>
      <c r="W184" s="282"/>
      <c r="X184" s="282"/>
      <c r="Y184" s="282"/>
      <c r="Z184" s="282"/>
      <c r="AA184" s="290"/>
      <c r="AT184" s="291" t="s">
        <v>136</v>
      </c>
      <c r="AU184" s="291" t="s">
        <v>93</v>
      </c>
      <c r="AV184" s="288" t="s">
        <v>93</v>
      </c>
      <c r="AW184" s="288" t="s">
        <v>29</v>
      </c>
      <c r="AX184" s="288" t="s">
        <v>71</v>
      </c>
      <c r="AY184" s="291" t="s">
        <v>128</v>
      </c>
    </row>
    <row r="185" spans="2:65" s="299" customFormat="1" ht="16.5" customHeight="1">
      <c r="B185" s="292"/>
      <c r="C185" s="293"/>
      <c r="D185" s="293"/>
      <c r="E185" s="294" t="s">
        <v>5</v>
      </c>
      <c r="F185" s="295" t="s">
        <v>138</v>
      </c>
      <c r="G185" s="296"/>
      <c r="H185" s="296"/>
      <c r="I185" s="296"/>
      <c r="J185" s="293"/>
      <c r="K185" s="297">
        <v>6.4</v>
      </c>
      <c r="L185" s="317"/>
      <c r="M185" s="317"/>
      <c r="N185" s="293"/>
      <c r="O185" s="293"/>
      <c r="P185" s="293"/>
      <c r="Q185" s="293"/>
      <c r="R185" s="298"/>
      <c r="T185" s="300"/>
      <c r="U185" s="293"/>
      <c r="V185" s="293"/>
      <c r="W185" s="293"/>
      <c r="X185" s="293"/>
      <c r="Y185" s="293"/>
      <c r="Z185" s="293"/>
      <c r="AA185" s="301"/>
      <c r="AT185" s="302" t="s">
        <v>136</v>
      </c>
      <c r="AU185" s="302" t="s">
        <v>93</v>
      </c>
      <c r="AV185" s="299" t="s">
        <v>133</v>
      </c>
      <c r="AW185" s="299" t="s">
        <v>29</v>
      </c>
      <c r="AX185" s="299" t="s">
        <v>79</v>
      </c>
      <c r="AY185" s="302" t="s">
        <v>128</v>
      </c>
    </row>
    <row r="186" spans="2:65" s="157" customFormat="1" ht="25.5" customHeight="1">
      <c r="B186" s="158"/>
      <c r="C186" s="257" t="s">
        <v>234</v>
      </c>
      <c r="D186" s="257" t="s">
        <v>129</v>
      </c>
      <c r="E186" s="258" t="s">
        <v>235</v>
      </c>
      <c r="F186" s="259" t="s">
        <v>236</v>
      </c>
      <c r="G186" s="259"/>
      <c r="H186" s="259"/>
      <c r="I186" s="259"/>
      <c r="J186" s="260" t="s">
        <v>141</v>
      </c>
      <c r="K186" s="261">
        <v>8</v>
      </c>
      <c r="L186" s="136"/>
      <c r="M186" s="136"/>
      <c r="N186" s="262">
        <f>ROUND(L186*K186,2)</f>
        <v>0</v>
      </c>
      <c r="O186" s="262"/>
      <c r="P186" s="262"/>
      <c r="Q186" s="262"/>
      <c r="R186" s="163"/>
      <c r="T186" s="263" t="s">
        <v>5</v>
      </c>
      <c r="U186" s="264" t="s">
        <v>36</v>
      </c>
      <c r="V186" s="265">
        <v>0.36099999999999999</v>
      </c>
      <c r="W186" s="265">
        <f>V186*K186</f>
        <v>2.8879999999999999</v>
      </c>
      <c r="X186" s="265">
        <v>9.8999999999999999E-4</v>
      </c>
      <c r="Y186" s="265">
        <f>X186*K186</f>
        <v>7.92E-3</v>
      </c>
      <c r="Z186" s="265">
        <v>0</v>
      </c>
      <c r="AA186" s="266">
        <f>Z186*K186</f>
        <v>0</v>
      </c>
      <c r="AR186" s="144" t="s">
        <v>133</v>
      </c>
      <c r="AT186" s="144" t="s">
        <v>129</v>
      </c>
      <c r="AU186" s="144" t="s">
        <v>93</v>
      </c>
      <c r="AY186" s="144" t="s">
        <v>128</v>
      </c>
      <c r="BE186" s="267">
        <f>IF(U186="základní",N186,0)</f>
        <v>0</v>
      </c>
      <c r="BF186" s="267">
        <f>IF(U186="snížená",N186,0)</f>
        <v>0</v>
      </c>
      <c r="BG186" s="267">
        <f>IF(U186="zákl. přenesená",N186,0)</f>
        <v>0</v>
      </c>
      <c r="BH186" s="267">
        <f>IF(U186="sníž. přenesená",N186,0)</f>
        <v>0</v>
      </c>
      <c r="BI186" s="267">
        <f>IF(U186="nulová",N186,0)</f>
        <v>0</v>
      </c>
      <c r="BJ186" s="144" t="s">
        <v>79</v>
      </c>
      <c r="BK186" s="267">
        <f>ROUND(L186*K186,2)</f>
        <v>0</v>
      </c>
      <c r="BL186" s="144" t="s">
        <v>133</v>
      </c>
      <c r="BM186" s="144" t="s">
        <v>237</v>
      </c>
    </row>
    <row r="187" spans="2:65" s="277" customFormat="1" ht="16.5" customHeight="1">
      <c r="B187" s="271"/>
      <c r="C187" s="272"/>
      <c r="D187" s="272"/>
      <c r="E187" s="273" t="s">
        <v>5</v>
      </c>
      <c r="F187" s="274" t="s">
        <v>135</v>
      </c>
      <c r="G187" s="275"/>
      <c r="H187" s="275"/>
      <c r="I187" s="275"/>
      <c r="J187" s="272"/>
      <c r="K187" s="273" t="s">
        <v>5</v>
      </c>
      <c r="L187" s="315"/>
      <c r="M187" s="315"/>
      <c r="N187" s="272"/>
      <c r="O187" s="272"/>
      <c r="P187" s="272"/>
      <c r="Q187" s="272"/>
      <c r="R187" s="276"/>
      <c r="T187" s="278"/>
      <c r="U187" s="272"/>
      <c r="V187" s="272"/>
      <c r="W187" s="272"/>
      <c r="X187" s="272"/>
      <c r="Y187" s="272"/>
      <c r="Z187" s="272"/>
      <c r="AA187" s="279"/>
      <c r="AT187" s="280" t="s">
        <v>136</v>
      </c>
      <c r="AU187" s="280" t="s">
        <v>93</v>
      </c>
      <c r="AV187" s="277" t="s">
        <v>79</v>
      </c>
      <c r="AW187" s="277" t="s">
        <v>29</v>
      </c>
      <c r="AX187" s="277" t="s">
        <v>71</v>
      </c>
      <c r="AY187" s="280" t="s">
        <v>128</v>
      </c>
    </row>
    <row r="188" spans="2:65" s="288" customFormat="1" ht="16.5" customHeight="1">
      <c r="B188" s="281"/>
      <c r="C188" s="282"/>
      <c r="D188" s="282"/>
      <c r="E188" s="283" t="s">
        <v>5</v>
      </c>
      <c r="F188" s="284" t="s">
        <v>238</v>
      </c>
      <c r="G188" s="285"/>
      <c r="H188" s="285"/>
      <c r="I188" s="285"/>
      <c r="J188" s="282"/>
      <c r="K188" s="286">
        <v>8</v>
      </c>
      <c r="L188" s="316"/>
      <c r="M188" s="316"/>
      <c r="N188" s="282"/>
      <c r="O188" s="282"/>
      <c r="P188" s="282"/>
      <c r="Q188" s="282"/>
      <c r="R188" s="287"/>
      <c r="T188" s="289"/>
      <c r="U188" s="282"/>
      <c r="V188" s="282"/>
      <c r="W188" s="282"/>
      <c r="X188" s="282"/>
      <c r="Y188" s="282"/>
      <c r="Z188" s="282"/>
      <c r="AA188" s="290"/>
      <c r="AT188" s="291" t="s">
        <v>136</v>
      </c>
      <c r="AU188" s="291" t="s">
        <v>93</v>
      </c>
      <c r="AV188" s="288" t="s">
        <v>93</v>
      </c>
      <c r="AW188" s="288" t="s">
        <v>29</v>
      </c>
      <c r="AX188" s="288" t="s">
        <v>71</v>
      </c>
      <c r="AY188" s="291" t="s">
        <v>128</v>
      </c>
    </row>
    <row r="189" spans="2:65" s="299" customFormat="1" ht="16.5" customHeight="1">
      <c r="B189" s="292"/>
      <c r="C189" s="293"/>
      <c r="D189" s="293"/>
      <c r="E189" s="294" t="s">
        <v>5</v>
      </c>
      <c r="F189" s="295" t="s">
        <v>138</v>
      </c>
      <c r="G189" s="296"/>
      <c r="H189" s="296"/>
      <c r="I189" s="296"/>
      <c r="J189" s="293"/>
      <c r="K189" s="297">
        <v>8</v>
      </c>
      <c r="L189" s="317"/>
      <c r="M189" s="317"/>
      <c r="N189" s="293"/>
      <c r="O189" s="293"/>
      <c r="P189" s="293"/>
      <c r="Q189" s="293"/>
      <c r="R189" s="298"/>
      <c r="T189" s="300"/>
      <c r="U189" s="293"/>
      <c r="V189" s="293"/>
      <c r="W189" s="293"/>
      <c r="X189" s="293"/>
      <c r="Y189" s="293"/>
      <c r="Z189" s="293"/>
      <c r="AA189" s="301"/>
      <c r="AT189" s="302" t="s">
        <v>136</v>
      </c>
      <c r="AU189" s="302" t="s">
        <v>93</v>
      </c>
      <c r="AV189" s="299" t="s">
        <v>133</v>
      </c>
      <c r="AW189" s="299" t="s">
        <v>29</v>
      </c>
      <c r="AX189" s="299" t="s">
        <v>79</v>
      </c>
      <c r="AY189" s="302" t="s">
        <v>128</v>
      </c>
    </row>
    <row r="190" spans="2:65" s="247" customFormat="1" ht="29.85" customHeight="1">
      <c r="B190" s="242"/>
      <c r="C190" s="243"/>
      <c r="D190" s="254" t="s">
        <v>108</v>
      </c>
      <c r="E190" s="254"/>
      <c r="F190" s="254"/>
      <c r="G190" s="254"/>
      <c r="H190" s="254"/>
      <c r="I190" s="254"/>
      <c r="J190" s="254"/>
      <c r="K190" s="254"/>
      <c r="L190" s="318"/>
      <c r="M190" s="318"/>
      <c r="N190" s="255">
        <f>BK190</f>
        <v>0</v>
      </c>
      <c r="O190" s="256"/>
      <c r="P190" s="256"/>
      <c r="Q190" s="256"/>
      <c r="R190" s="246"/>
      <c r="T190" s="248"/>
      <c r="U190" s="243"/>
      <c r="V190" s="243"/>
      <c r="W190" s="249">
        <f>SUM(W191:W194)</f>
        <v>37.090825999999993</v>
      </c>
      <c r="X190" s="243"/>
      <c r="Y190" s="249">
        <f>SUM(Y191:Y194)</f>
        <v>0</v>
      </c>
      <c r="Z190" s="243"/>
      <c r="AA190" s="250">
        <f>SUM(AA191:AA194)</f>
        <v>0</v>
      </c>
      <c r="AR190" s="251" t="s">
        <v>79</v>
      </c>
      <c r="AT190" s="252" t="s">
        <v>70</v>
      </c>
      <c r="AU190" s="252" t="s">
        <v>79</v>
      </c>
      <c r="AY190" s="251" t="s">
        <v>128</v>
      </c>
      <c r="BK190" s="253">
        <f>SUM(BK191:BK194)</f>
        <v>0</v>
      </c>
    </row>
    <row r="191" spans="2:65" s="157" customFormat="1" ht="38.25" customHeight="1">
      <c r="B191" s="158"/>
      <c r="C191" s="257" t="s">
        <v>239</v>
      </c>
      <c r="D191" s="257" t="s">
        <v>129</v>
      </c>
      <c r="E191" s="258" t="s">
        <v>240</v>
      </c>
      <c r="F191" s="259" t="s">
        <v>241</v>
      </c>
      <c r="G191" s="259"/>
      <c r="H191" s="259"/>
      <c r="I191" s="259"/>
      <c r="J191" s="260" t="s">
        <v>132</v>
      </c>
      <c r="K191" s="261">
        <v>18.013999999999999</v>
      </c>
      <c r="L191" s="136"/>
      <c r="M191" s="136"/>
      <c r="N191" s="262">
        <f>ROUND(L191*K191,2)</f>
        <v>0</v>
      </c>
      <c r="O191" s="262"/>
      <c r="P191" s="262"/>
      <c r="Q191" s="262"/>
      <c r="R191" s="163"/>
      <c r="T191" s="263" t="s">
        <v>5</v>
      </c>
      <c r="U191" s="264" t="s">
        <v>36</v>
      </c>
      <c r="V191" s="265">
        <v>1.88</v>
      </c>
      <c r="W191" s="265">
        <f>V191*K191</f>
        <v>33.866319999999995</v>
      </c>
      <c r="X191" s="265">
        <v>0</v>
      </c>
      <c r="Y191" s="265">
        <f>X191*K191</f>
        <v>0</v>
      </c>
      <c r="Z191" s="265">
        <v>0</v>
      </c>
      <c r="AA191" s="266">
        <f>Z191*K191</f>
        <v>0</v>
      </c>
      <c r="AR191" s="144" t="s">
        <v>133</v>
      </c>
      <c r="AT191" s="144" t="s">
        <v>129</v>
      </c>
      <c r="AU191" s="144" t="s">
        <v>93</v>
      </c>
      <c r="AY191" s="144" t="s">
        <v>128</v>
      </c>
      <c r="BE191" s="267">
        <f>IF(U191="základní",N191,0)</f>
        <v>0</v>
      </c>
      <c r="BF191" s="267">
        <f>IF(U191="snížená",N191,0)</f>
        <v>0</v>
      </c>
      <c r="BG191" s="267">
        <f>IF(U191="zákl. přenesená",N191,0)</f>
        <v>0</v>
      </c>
      <c r="BH191" s="267">
        <f>IF(U191="sníž. přenesená",N191,0)</f>
        <v>0</v>
      </c>
      <c r="BI191" s="267">
        <f>IF(U191="nulová",N191,0)</f>
        <v>0</v>
      </c>
      <c r="BJ191" s="144" t="s">
        <v>79</v>
      </c>
      <c r="BK191" s="267">
        <f>ROUND(L191*K191,2)</f>
        <v>0</v>
      </c>
      <c r="BL191" s="144" t="s">
        <v>133</v>
      </c>
      <c r="BM191" s="144" t="s">
        <v>242</v>
      </c>
    </row>
    <row r="192" spans="2:65" s="157" customFormat="1" ht="38.25" customHeight="1">
      <c r="B192" s="158"/>
      <c r="C192" s="257" t="s">
        <v>243</v>
      </c>
      <c r="D192" s="257" t="s">
        <v>129</v>
      </c>
      <c r="E192" s="258" t="s">
        <v>244</v>
      </c>
      <c r="F192" s="259" t="s">
        <v>245</v>
      </c>
      <c r="G192" s="259"/>
      <c r="H192" s="259"/>
      <c r="I192" s="259"/>
      <c r="J192" s="260" t="s">
        <v>132</v>
      </c>
      <c r="K192" s="261">
        <v>18.013999999999999</v>
      </c>
      <c r="L192" s="136"/>
      <c r="M192" s="136"/>
      <c r="N192" s="262">
        <f>ROUND(L192*K192,2)</f>
        <v>0</v>
      </c>
      <c r="O192" s="262"/>
      <c r="P192" s="262"/>
      <c r="Q192" s="262"/>
      <c r="R192" s="163"/>
      <c r="T192" s="263" t="s">
        <v>5</v>
      </c>
      <c r="U192" s="264" t="s">
        <v>36</v>
      </c>
      <c r="V192" s="265">
        <v>0.125</v>
      </c>
      <c r="W192" s="265">
        <f>V192*K192</f>
        <v>2.2517499999999999</v>
      </c>
      <c r="X192" s="265">
        <v>0</v>
      </c>
      <c r="Y192" s="265">
        <f>X192*K192</f>
        <v>0</v>
      </c>
      <c r="Z192" s="265">
        <v>0</v>
      </c>
      <c r="AA192" s="266">
        <f>Z192*K192</f>
        <v>0</v>
      </c>
      <c r="AR192" s="144" t="s">
        <v>133</v>
      </c>
      <c r="AT192" s="144" t="s">
        <v>129</v>
      </c>
      <c r="AU192" s="144" t="s">
        <v>93</v>
      </c>
      <c r="AY192" s="144" t="s">
        <v>128</v>
      </c>
      <c r="BE192" s="267">
        <f>IF(U192="základní",N192,0)</f>
        <v>0</v>
      </c>
      <c r="BF192" s="267">
        <f>IF(U192="snížená",N192,0)</f>
        <v>0</v>
      </c>
      <c r="BG192" s="267">
        <f>IF(U192="zákl. přenesená",N192,0)</f>
        <v>0</v>
      </c>
      <c r="BH192" s="267">
        <f>IF(U192="sníž. přenesená",N192,0)</f>
        <v>0</v>
      </c>
      <c r="BI192" s="267">
        <f>IF(U192="nulová",N192,0)</f>
        <v>0</v>
      </c>
      <c r="BJ192" s="144" t="s">
        <v>79</v>
      </c>
      <c r="BK192" s="267">
        <f>ROUND(L192*K192,2)</f>
        <v>0</v>
      </c>
      <c r="BL192" s="144" t="s">
        <v>133</v>
      </c>
      <c r="BM192" s="144" t="s">
        <v>246</v>
      </c>
    </row>
    <row r="193" spans="2:65" s="157" customFormat="1" ht="25.5" customHeight="1">
      <c r="B193" s="158"/>
      <c r="C193" s="257" t="s">
        <v>247</v>
      </c>
      <c r="D193" s="257" t="s">
        <v>129</v>
      </c>
      <c r="E193" s="258" t="s">
        <v>248</v>
      </c>
      <c r="F193" s="259" t="s">
        <v>249</v>
      </c>
      <c r="G193" s="259"/>
      <c r="H193" s="259"/>
      <c r="I193" s="259"/>
      <c r="J193" s="260" t="s">
        <v>132</v>
      </c>
      <c r="K193" s="261">
        <v>162.126</v>
      </c>
      <c r="L193" s="136"/>
      <c r="M193" s="136"/>
      <c r="N193" s="262">
        <f>ROUND(L193*K193,2)</f>
        <v>0</v>
      </c>
      <c r="O193" s="262"/>
      <c r="P193" s="262"/>
      <c r="Q193" s="262"/>
      <c r="R193" s="163"/>
      <c r="T193" s="263" t="s">
        <v>5</v>
      </c>
      <c r="U193" s="264" t="s">
        <v>36</v>
      </c>
      <c r="V193" s="265">
        <v>6.0000000000000001E-3</v>
      </c>
      <c r="W193" s="265">
        <f>V193*K193</f>
        <v>0.97275600000000007</v>
      </c>
      <c r="X193" s="265">
        <v>0</v>
      </c>
      <c r="Y193" s="265">
        <f>X193*K193</f>
        <v>0</v>
      </c>
      <c r="Z193" s="265">
        <v>0</v>
      </c>
      <c r="AA193" s="266">
        <f>Z193*K193</f>
        <v>0</v>
      </c>
      <c r="AR193" s="144" t="s">
        <v>133</v>
      </c>
      <c r="AT193" s="144" t="s">
        <v>129</v>
      </c>
      <c r="AU193" s="144" t="s">
        <v>93</v>
      </c>
      <c r="AY193" s="144" t="s">
        <v>128</v>
      </c>
      <c r="BE193" s="267">
        <f>IF(U193="základní",N193,0)</f>
        <v>0</v>
      </c>
      <c r="BF193" s="267">
        <f>IF(U193="snížená",N193,0)</f>
        <v>0</v>
      </c>
      <c r="BG193" s="267">
        <f>IF(U193="zákl. přenesená",N193,0)</f>
        <v>0</v>
      </c>
      <c r="BH193" s="267">
        <f>IF(U193="sníž. přenesená",N193,0)</f>
        <v>0</v>
      </c>
      <c r="BI193" s="267">
        <f>IF(U193="nulová",N193,0)</f>
        <v>0</v>
      </c>
      <c r="BJ193" s="144" t="s">
        <v>79</v>
      </c>
      <c r="BK193" s="267">
        <f>ROUND(L193*K193,2)</f>
        <v>0</v>
      </c>
      <c r="BL193" s="144" t="s">
        <v>133</v>
      </c>
      <c r="BM193" s="144" t="s">
        <v>250</v>
      </c>
    </row>
    <row r="194" spans="2:65" s="157" customFormat="1" ht="38.25" customHeight="1">
      <c r="B194" s="158"/>
      <c r="C194" s="257" t="s">
        <v>251</v>
      </c>
      <c r="D194" s="257" t="s">
        <v>129</v>
      </c>
      <c r="E194" s="258" t="s">
        <v>252</v>
      </c>
      <c r="F194" s="259" t="s">
        <v>253</v>
      </c>
      <c r="G194" s="259"/>
      <c r="H194" s="259"/>
      <c r="I194" s="259"/>
      <c r="J194" s="260" t="s">
        <v>132</v>
      </c>
      <c r="K194" s="261">
        <v>8.8379999999999992</v>
      </c>
      <c r="L194" s="136"/>
      <c r="M194" s="136"/>
      <c r="N194" s="262">
        <f>ROUND(L194*K194,2)</f>
        <v>0</v>
      </c>
      <c r="O194" s="262"/>
      <c r="P194" s="262"/>
      <c r="Q194" s="262"/>
      <c r="R194" s="163"/>
      <c r="T194" s="263" t="s">
        <v>5</v>
      </c>
      <c r="U194" s="264" t="s">
        <v>36</v>
      </c>
      <c r="V194" s="265">
        <v>0</v>
      </c>
      <c r="W194" s="265">
        <f>V194*K194</f>
        <v>0</v>
      </c>
      <c r="X194" s="265">
        <v>0</v>
      </c>
      <c r="Y194" s="265">
        <f>X194*K194</f>
        <v>0</v>
      </c>
      <c r="Z194" s="265">
        <v>0</v>
      </c>
      <c r="AA194" s="266">
        <f>Z194*K194</f>
        <v>0</v>
      </c>
      <c r="AR194" s="144" t="s">
        <v>133</v>
      </c>
      <c r="AT194" s="144" t="s">
        <v>129</v>
      </c>
      <c r="AU194" s="144" t="s">
        <v>93</v>
      </c>
      <c r="AY194" s="144" t="s">
        <v>128</v>
      </c>
      <c r="BE194" s="267">
        <f>IF(U194="základní",N194,0)</f>
        <v>0</v>
      </c>
      <c r="BF194" s="267">
        <f>IF(U194="snížená",N194,0)</f>
        <v>0</v>
      </c>
      <c r="BG194" s="267">
        <f>IF(U194="zákl. přenesená",N194,0)</f>
        <v>0</v>
      </c>
      <c r="BH194" s="267">
        <f>IF(U194="sníž. přenesená",N194,0)</f>
        <v>0</v>
      </c>
      <c r="BI194" s="267">
        <f>IF(U194="nulová",N194,0)</f>
        <v>0</v>
      </c>
      <c r="BJ194" s="144" t="s">
        <v>79</v>
      </c>
      <c r="BK194" s="267">
        <f>ROUND(L194*K194,2)</f>
        <v>0</v>
      </c>
      <c r="BL194" s="144" t="s">
        <v>133</v>
      </c>
      <c r="BM194" s="144" t="s">
        <v>254</v>
      </c>
    </row>
    <row r="195" spans="2:65" s="247" customFormat="1" ht="29.85" customHeight="1">
      <c r="B195" s="242"/>
      <c r="C195" s="243"/>
      <c r="D195" s="254" t="s">
        <v>109</v>
      </c>
      <c r="E195" s="254"/>
      <c r="F195" s="254"/>
      <c r="G195" s="254"/>
      <c r="H195" s="254"/>
      <c r="I195" s="254"/>
      <c r="J195" s="254"/>
      <c r="K195" s="254"/>
      <c r="L195" s="318"/>
      <c r="M195" s="318"/>
      <c r="N195" s="305">
        <f>BK195</f>
        <v>0</v>
      </c>
      <c r="O195" s="306"/>
      <c r="P195" s="306"/>
      <c r="Q195" s="306"/>
      <c r="R195" s="246"/>
      <c r="T195" s="248"/>
      <c r="U195" s="243"/>
      <c r="V195" s="243"/>
      <c r="W195" s="249">
        <f>W196</f>
        <v>1.3253759999999999</v>
      </c>
      <c r="X195" s="243"/>
      <c r="Y195" s="249">
        <f>Y196</f>
        <v>0</v>
      </c>
      <c r="Z195" s="243"/>
      <c r="AA195" s="250">
        <f>AA196</f>
        <v>0</v>
      </c>
      <c r="AR195" s="251" t="s">
        <v>79</v>
      </c>
      <c r="AT195" s="252" t="s">
        <v>70</v>
      </c>
      <c r="AU195" s="252" t="s">
        <v>79</v>
      </c>
      <c r="AY195" s="251" t="s">
        <v>128</v>
      </c>
      <c r="BK195" s="253">
        <f>BK196</f>
        <v>0</v>
      </c>
    </row>
    <row r="196" spans="2:65" s="157" customFormat="1" ht="25.5" customHeight="1">
      <c r="B196" s="158"/>
      <c r="C196" s="257" t="s">
        <v>255</v>
      </c>
      <c r="D196" s="257" t="s">
        <v>129</v>
      </c>
      <c r="E196" s="258" t="s">
        <v>256</v>
      </c>
      <c r="F196" s="259" t="s">
        <v>257</v>
      </c>
      <c r="G196" s="259"/>
      <c r="H196" s="259"/>
      <c r="I196" s="259"/>
      <c r="J196" s="260" t="s">
        <v>132</v>
      </c>
      <c r="K196" s="261">
        <v>3.1859999999999999</v>
      </c>
      <c r="L196" s="136"/>
      <c r="M196" s="136"/>
      <c r="N196" s="262">
        <f>ROUND(L196*K196,2)</f>
        <v>0</v>
      </c>
      <c r="O196" s="262"/>
      <c r="P196" s="262"/>
      <c r="Q196" s="262"/>
      <c r="R196" s="163"/>
      <c r="T196" s="263" t="s">
        <v>5</v>
      </c>
      <c r="U196" s="264" t="s">
        <v>36</v>
      </c>
      <c r="V196" s="265">
        <v>0.41599999999999998</v>
      </c>
      <c r="W196" s="265">
        <f>V196*K196</f>
        <v>1.3253759999999999</v>
      </c>
      <c r="X196" s="265">
        <v>0</v>
      </c>
      <c r="Y196" s="265">
        <f>X196*K196</f>
        <v>0</v>
      </c>
      <c r="Z196" s="265">
        <v>0</v>
      </c>
      <c r="AA196" s="266">
        <f>Z196*K196</f>
        <v>0</v>
      </c>
      <c r="AR196" s="144" t="s">
        <v>133</v>
      </c>
      <c r="AT196" s="144" t="s">
        <v>129</v>
      </c>
      <c r="AU196" s="144" t="s">
        <v>93</v>
      </c>
      <c r="AY196" s="144" t="s">
        <v>128</v>
      </c>
      <c r="BE196" s="267">
        <f>IF(U196="základní",N196,0)</f>
        <v>0</v>
      </c>
      <c r="BF196" s="267">
        <f>IF(U196="snížená",N196,0)</f>
        <v>0</v>
      </c>
      <c r="BG196" s="267">
        <f>IF(U196="zákl. přenesená",N196,0)</f>
        <v>0</v>
      </c>
      <c r="BH196" s="267">
        <f>IF(U196="sníž. přenesená",N196,0)</f>
        <v>0</v>
      </c>
      <c r="BI196" s="267">
        <f>IF(U196="nulová",N196,0)</f>
        <v>0</v>
      </c>
      <c r="BJ196" s="144" t="s">
        <v>79</v>
      </c>
      <c r="BK196" s="267">
        <f>ROUND(L196*K196,2)</f>
        <v>0</v>
      </c>
      <c r="BL196" s="144" t="s">
        <v>133</v>
      </c>
      <c r="BM196" s="144" t="s">
        <v>258</v>
      </c>
    </row>
    <row r="197" spans="2:65" s="247" customFormat="1" ht="37.35" customHeight="1">
      <c r="B197" s="242"/>
      <c r="C197" s="243"/>
      <c r="D197" s="244" t="s">
        <v>110</v>
      </c>
      <c r="E197" s="244"/>
      <c r="F197" s="244"/>
      <c r="G197" s="244"/>
      <c r="H197" s="244"/>
      <c r="I197" s="244"/>
      <c r="J197" s="244"/>
      <c r="K197" s="244"/>
      <c r="L197" s="319"/>
      <c r="M197" s="319"/>
      <c r="N197" s="307">
        <f>BK197</f>
        <v>0</v>
      </c>
      <c r="O197" s="308"/>
      <c r="P197" s="308"/>
      <c r="Q197" s="308"/>
      <c r="R197" s="246"/>
      <c r="T197" s="248"/>
      <c r="U197" s="243"/>
      <c r="V197" s="243"/>
      <c r="W197" s="249">
        <f>W198+W241</f>
        <v>455.19974999999999</v>
      </c>
      <c r="X197" s="243"/>
      <c r="Y197" s="249">
        <f>Y198+Y241</f>
        <v>2.41716</v>
      </c>
      <c r="Z197" s="243"/>
      <c r="AA197" s="250">
        <f>AA198+AA241</f>
        <v>2.0326019999999998</v>
      </c>
      <c r="AR197" s="251" t="s">
        <v>93</v>
      </c>
      <c r="AT197" s="252" t="s">
        <v>70</v>
      </c>
      <c r="AU197" s="252" t="s">
        <v>71</v>
      </c>
      <c r="AY197" s="251" t="s">
        <v>128</v>
      </c>
      <c r="BK197" s="253">
        <f>BK198+BK241</f>
        <v>0</v>
      </c>
    </row>
    <row r="198" spans="2:65" s="247" customFormat="1" ht="19.899999999999999" customHeight="1">
      <c r="B198" s="242"/>
      <c r="C198" s="243"/>
      <c r="D198" s="254" t="s">
        <v>111</v>
      </c>
      <c r="E198" s="254"/>
      <c r="F198" s="254"/>
      <c r="G198" s="254"/>
      <c r="H198" s="254"/>
      <c r="I198" s="254"/>
      <c r="J198" s="254"/>
      <c r="K198" s="254"/>
      <c r="L198" s="318"/>
      <c r="M198" s="318"/>
      <c r="N198" s="255">
        <f>BK198</f>
        <v>0</v>
      </c>
      <c r="O198" s="256"/>
      <c r="P198" s="256"/>
      <c r="Q198" s="256"/>
      <c r="R198" s="246"/>
      <c r="T198" s="248"/>
      <c r="U198" s="243"/>
      <c r="V198" s="243"/>
      <c r="W198" s="249">
        <f>SUM(W199:W240)</f>
        <v>427.65794999999997</v>
      </c>
      <c r="X198" s="243"/>
      <c r="Y198" s="249">
        <f>SUM(Y199:Y240)</f>
        <v>1.8852</v>
      </c>
      <c r="Z198" s="243"/>
      <c r="AA198" s="250">
        <f>SUM(AA199:AA240)</f>
        <v>0</v>
      </c>
      <c r="AR198" s="251" t="s">
        <v>93</v>
      </c>
      <c r="AT198" s="252" t="s">
        <v>70</v>
      </c>
      <c r="AU198" s="252" t="s">
        <v>79</v>
      </c>
      <c r="AY198" s="251" t="s">
        <v>128</v>
      </c>
      <c r="BK198" s="253">
        <f>SUM(BK199:BK240)</f>
        <v>0</v>
      </c>
    </row>
    <row r="199" spans="2:65" s="157" customFormat="1" ht="16.5" customHeight="1">
      <c r="B199" s="158"/>
      <c r="C199" s="257" t="s">
        <v>259</v>
      </c>
      <c r="D199" s="257" t="s">
        <v>129</v>
      </c>
      <c r="E199" s="258" t="s">
        <v>260</v>
      </c>
      <c r="F199" s="259" t="s">
        <v>261</v>
      </c>
      <c r="G199" s="259"/>
      <c r="H199" s="259"/>
      <c r="I199" s="259"/>
      <c r="J199" s="260" t="s">
        <v>141</v>
      </c>
      <c r="K199" s="261">
        <v>341.1</v>
      </c>
      <c r="L199" s="136"/>
      <c r="M199" s="136"/>
      <c r="N199" s="262">
        <f>ROUND(L199*K199,2)</f>
        <v>0</v>
      </c>
      <c r="O199" s="262"/>
      <c r="P199" s="262"/>
      <c r="Q199" s="262"/>
      <c r="R199" s="163"/>
      <c r="T199" s="263" t="s">
        <v>5</v>
      </c>
      <c r="U199" s="264" t="s">
        <v>36</v>
      </c>
      <c r="V199" s="265">
        <v>0.15</v>
      </c>
      <c r="W199" s="265">
        <f>V199*K199</f>
        <v>51.164999999999999</v>
      </c>
      <c r="X199" s="265">
        <v>4.0000000000000001E-3</v>
      </c>
      <c r="Y199" s="265">
        <f>X199*K199</f>
        <v>1.3644000000000001</v>
      </c>
      <c r="Z199" s="265">
        <v>0</v>
      </c>
      <c r="AA199" s="266">
        <f>Z199*K199</f>
        <v>0</v>
      </c>
      <c r="AR199" s="144" t="s">
        <v>205</v>
      </c>
      <c r="AT199" s="144" t="s">
        <v>129</v>
      </c>
      <c r="AU199" s="144" t="s">
        <v>93</v>
      </c>
      <c r="AY199" s="144" t="s">
        <v>128</v>
      </c>
      <c r="BE199" s="267">
        <f>IF(U199="základní",N199,0)</f>
        <v>0</v>
      </c>
      <c r="BF199" s="267">
        <f>IF(U199="snížená",N199,0)</f>
        <v>0</v>
      </c>
      <c r="BG199" s="267">
        <f>IF(U199="zákl. přenesená",N199,0)</f>
        <v>0</v>
      </c>
      <c r="BH199" s="267">
        <f>IF(U199="sníž. přenesená",N199,0)</f>
        <v>0</v>
      </c>
      <c r="BI199" s="267">
        <f>IF(U199="nulová",N199,0)</f>
        <v>0</v>
      </c>
      <c r="BJ199" s="144" t="s">
        <v>79</v>
      </c>
      <c r="BK199" s="267">
        <f>ROUND(L199*K199,2)</f>
        <v>0</v>
      </c>
      <c r="BL199" s="144" t="s">
        <v>205</v>
      </c>
      <c r="BM199" s="144" t="s">
        <v>262</v>
      </c>
    </row>
    <row r="200" spans="2:65" s="288" customFormat="1" ht="16.5" customHeight="1">
      <c r="B200" s="281"/>
      <c r="C200" s="282"/>
      <c r="D200" s="282"/>
      <c r="E200" s="283" t="s">
        <v>5</v>
      </c>
      <c r="F200" s="303" t="s">
        <v>228</v>
      </c>
      <c r="G200" s="304"/>
      <c r="H200" s="304"/>
      <c r="I200" s="304"/>
      <c r="J200" s="282"/>
      <c r="K200" s="286">
        <v>64.900000000000006</v>
      </c>
      <c r="L200" s="316"/>
      <c r="M200" s="316"/>
      <c r="N200" s="282"/>
      <c r="O200" s="282"/>
      <c r="P200" s="282"/>
      <c r="Q200" s="282"/>
      <c r="R200" s="287"/>
      <c r="T200" s="289"/>
      <c r="U200" s="282"/>
      <c r="V200" s="282"/>
      <c r="W200" s="282"/>
      <c r="X200" s="282"/>
      <c r="Y200" s="282"/>
      <c r="Z200" s="282"/>
      <c r="AA200" s="290"/>
      <c r="AT200" s="291" t="s">
        <v>136</v>
      </c>
      <c r="AU200" s="291" t="s">
        <v>93</v>
      </c>
      <c r="AV200" s="288" t="s">
        <v>93</v>
      </c>
      <c r="AW200" s="288" t="s">
        <v>29</v>
      </c>
      <c r="AX200" s="288" t="s">
        <v>71</v>
      </c>
      <c r="AY200" s="291" t="s">
        <v>128</v>
      </c>
    </row>
    <row r="201" spans="2:65" s="288" customFormat="1" ht="16.5" customHeight="1">
      <c r="B201" s="281"/>
      <c r="C201" s="282"/>
      <c r="D201" s="282"/>
      <c r="E201" s="283" t="s">
        <v>5</v>
      </c>
      <c r="F201" s="284" t="s">
        <v>229</v>
      </c>
      <c r="G201" s="285"/>
      <c r="H201" s="285"/>
      <c r="I201" s="285"/>
      <c r="J201" s="282"/>
      <c r="K201" s="286">
        <v>276.2</v>
      </c>
      <c r="L201" s="316"/>
      <c r="M201" s="316"/>
      <c r="N201" s="282"/>
      <c r="O201" s="282"/>
      <c r="P201" s="282"/>
      <c r="Q201" s="282"/>
      <c r="R201" s="287"/>
      <c r="T201" s="289"/>
      <c r="U201" s="282"/>
      <c r="V201" s="282"/>
      <c r="W201" s="282"/>
      <c r="X201" s="282"/>
      <c r="Y201" s="282"/>
      <c r="Z201" s="282"/>
      <c r="AA201" s="290"/>
      <c r="AT201" s="291" t="s">
        <v>136</v>
      </c>
      <c r="AU201" s="291" t="s">
        <v>93</v>
      </c>
      <c r="AV201" s="288" t="s">
        <v>93</v>
      </c>
      <c r="AW201" s="288" t="s">
        <v>29</v>
      </c>
      <c r="AX201" s="288" t="s">
        <v>71</v>
      </c>
      <c r="AY201" s="291" t="s">
        <v>128</v>
      </c>
    </row>
    <row r="202" spans="2:65" s="299" customFormat="1" ht="16.5" customHeight="1">
      <c r="B202" s="292"/>
      <c r="C202" s="293"/>
      <c r="D202" s="293"/>
      <c r="E202" s="294" t="s">
        <v>5</v>
      </c>
      <c r="F202" s="295" t="s">
        <v>138</v>
      </c>
      <c r="G202" s="296"/>
      <c r="H202" s="296"/>
      <c r="I202" s="296"/>
      <c r="J202" s="293"/>
      <c r="K202" s="297">
        <v>341.1</v>
      </c>
      <c r="L202" s="317"/>
      <c r="M202" s="317"/>
      <c r="N202" s="293"/>
      <c r="O202" s="293"/>
      <c r="P202" s="293"/>
      <c r="Q202" s="293"/>
      <c r="R202" s="298"/>
      <c r="T202" s="300"/>
      <c r="U202" s="293"/>
      <c r="V202" s="293"/>
      <c r="W202" s="293"/>
      <c r="X202" s="293"/>
      <c r="Y202" s="293"/>
      <c r="Z202" s="293"/>
      <c r="AA202" s="301"/>
      <c r="AT202" s="302" t="s">
        <v>136</v>
      </c>
      <c r="AU202" s="302" t="s">
        <v>93</v>
      </c>
      <c r="AV202" s="299" t="s">
        <v>133</v>
      </c>
      <c r="AW202" s="299" t="s">
        <v>29</v>
      </c>
      <c r="AX202" s="299" t="s">
        <v>79</v>
      </c>
      <c r="AY202" s="302" t="s">
        <v>128</v>
      </c>
    </row>
    <row r="203" spans="2:65" s="157" customFormat="1" ht="16.5" customHeight="1">
      <c r="B203" s="158"/>
      <c r="C203" s="257" t="s">
        <v>263</v>
      </c>
      <c r="D203" s="257" t="s">
        <v>129</v>
      </c>
      <c r="E203" s="258" t="s">
        <v>264</v>
      </c>
      <c r="F203" s="259" t="s">
        <v>265</v>
      </c>
      <c r="G203" s="259"/>
      <c r="H203" s="259"/>
      <c r="I203" s="259"/>
      <c r="J203" s="260" t="s">
        <v>141</v>
      </c>
      <c r="K203" s="261">
        <v>130.19999999999999</v>
      </c>
      <c r="L203" s="136"/>
      <c r="M203" s="136"/>
      <c r="N203" s="262">
        <f>ROUND(L203*K203,2)</f>
        <v>0</v>
      </c>
      <c r="O203" s="262"/>
      <c r="P203" s="262"/>
      <c r="Q203" s="262"/>
      <c r="R203" s="163"/>
      <c r="T203" s="263" t="s">
        <v>5</v>
      </c>
      <c r="U203" s="264" t="s">
        <v>36</v>
      </c>
      <c r="V203" s="265">
        <v>0.15</v>
      </c>
      <c r="W203" s="265">
        <f>V203*K203</f>
        <v>19.529999999999998</v>
      </c>
      <c r="X203" s="265">
        <v>4.0000000000000001E-3</v>
      </c>
      <c r="Y203" s="265">
        <f>X203*K203</f>
        <v>0.52079999999999993</v>
      </c>
      <c r="Z203" s="265">
        <v>0</v>
      </c>
      <c r="AA203" s="266">
        <f>Z203*K203</f>
        <v>0</v>
      </c>
      <c r="AR203" s="144" t="s">
        <v>205</v>
      </c>
      <c r="AT203" s="144" t="s">
        <v>129</v>
      </c>
      <c r="AU203" s="144" t="s">
        <v>93</v>
      </c>
      <c r="AY203" s="144" t="s">
        <v>128</v>
      </c>
      <c r="BE203" s="267">
        <f>IF(U203="základní",N203,0)</f>
        <v>0</v>
      </c>
      <c r="BF203" s="267">
        <f>IF(U203="snížená",N203,0)</f>
        <v>0</v>
      </c>
      <c r="BG203" s="267">
        <f>IF(U203="zákl. přenesená",N203,0)</f>
        <v>0</v>
      </c>
      <c r="BH203" s="267">
        <f>IF(U203="sníž. přenesená",N203,0)</f>
        <v>0</v>
      </c>
      <c r="BI203" s="267">
        <f>IF(U203="nulová",N203,0)</f>
        <v>0</v>
      </c>
      <c r="BJ203" s="144" t="s">
        <v>79</v>
      </c>
      <c r="BK203" s="267">
        <f>ROUND(L203*K203,2)</f>
        <v>0</v>
      </c>
      <c r="BL203" s="144" t="s">
        <v>205</v>
      </c>
      <c r="BM203" s="144" t="s">
        <v>266</v>
      </c>
    </row>
    <row r="204" spans="2:65" s="288" customFormat="1" ht="16.5" customHeight="1">
      <c r="B204" s="281"/>
      <c r="C204" s="282"/>
      <c r="D204" s="282"/>
      <c r="E204" s="283" t="s">
        <v>5</v>
      </c>
      <c r="F204" s="303" t="s">
        <v>230</v>
      </c>
      <c r="G204" s="304"/>
      <c r="H204" s="304"/>
      <c r="I204" s="304"/>
      <c r="J204" s="282"/>
      <c r="K204" s="286">
        <v>130.19999999999999</v>
      </c>
      <c r="L204" s="316"/>
      <c r="M204" s="316"/>
      <c r="N204" s="282"/>
      <c r="O204" s="282"/>
      <c r="P204" s="282"/>
      <c r="Q204" s="282"/>
      <c r="R204" s="287"/>
      <c r="T204" s="289"/>
      <c r="U204" s="282"/>
      <c r="V204" s="282"/>
      <c r="W204" s="282"/>
      <c r="X204" s="282"/>
      <c r="Y204" s="282"/>
      <c r="Z204" s="282"/>
      <c r="AA204" s="290"/>
      <c r="AT204" s="291" t="s">
        <v>136</v>
      </c>
      <c r="AU204" s="291" t="s">
        <v>93</v>
      </c>
      <c r="AV204" s="288" t="s">
        <v>93</v>
      </c>
      <c r="AW204" s="288" t="s">
        <v>29</v>
      </c>
      <c r="AX204" s="288" t="s">
        <v>71</v>
      </c>
      <c r="AY204" s="291" t="s">
        <v>128</v>
      </c>
    </row>
    <row r="205" spans="2:65" s="299" customFormat="1" ht="16.5" customHeight="1">
      <c r="B205" s="292"/>
      <c r="C205" s="293"/>
      <c r="D205" s="293"/>
      <c r="E205" s="294" t="s">
        <v>5</v>
      </c>
      <c r="F205" s="295" t="s">
        <v>138</v>
      </c>
      <c r="G205" s="296"/>
      <c r="H205" s="296"/>
      <c r="I205" s="296"/>
      <c r="J205" s="293"/>
      <c r="K205" s="297">
        <v>130.19999999999999</v>
      </c>
      <c r="L205" s="317"/>
      <c r="M205" s="317"/>
      <c r="N205" s="293"/>
      <c r="O205" s="293"/>
      <c r="P205" s="293"/>
      <c r="Q205" s="293"/>
      <c r="R205" s="298"/>
      <c r="T205" s="300"/>
      <c r="U205" s="293"/>
      <c r="V205" s="293"/>
      <c r="W205" s="293"/>
      <c r="X205" s="293"/>
      <c r="Y205" s="293"/>
      <c r="Z205" s="293"/>
      <c r="AA205" s="301"/>
      <c r="AT205" s="302" t="s">
        <v>136</v>
      </c>
      <c r="AU205" s="302" t="s">
        <v>93</v>
      </c>
      <c r="AV205" s="299" t="s">
        <v>133</v>
      </c>
      <c r="AW205" s="299" t="s">
        <v>29</v>
      </c>
      <c r="AX205" s="299" t="s">
        <v>79</v>
      </c>
      <c r="AY205" s="302" t="s">
        <v>128</v>
      </c>
    </row>
    <row r="206" spans="2:65" s="157" customFormat="1" ht="25.5" customHeight="1">
      <c r="B206" s="158"/>
      <c r="C206" s="257" t="s">
        <v>267</v>
      </c>
      <c r="D206" s="257" t="s">
        <v>129</v>
      </c>
      <c r="E206" s="258" t="s">
        <v>268</v>
      </c>
      <c r="F206" s="259" t="s">
        <v>269</v>
      </c>
      <c r="G206" s="259"/>
      <c r="H206" s="259"/>
      <c r="I206" s="259"/>
      <c r="J206" s="260" t="s">
        <v>141</v>
      </c>
      <c r="K206" s="261">
        <v>341.1</v>
      </c>
      <c r="L206" s="136"/>
      <c r="M206" s="136"/>
      <c r="N206" s="262">
        <f>ROUND(L206*K206,2)</f>
        <v>0</v>
      </c>
      <c r="O206" s="262"/>
      <c r="P206" s="262"/>
      <c r="Q206" s="262"/>
      <c r="R206" s="163"/>
      <c r="T206" s="263" t="s">
        <v>5</v>
      </c>
      <c r="U206" s="264" t="s">
        <v>36</v>
      </c>
      <c r="V206" s="265">
        <v>0.26500000000000001</v>
      </c>
      <c r="W206" s="265">
        <f>V206*K206</f>
        <v>90.391500000000008</v>
      </c>
      <c r="X206" s="265">
        <v>0</v>
      </c>
      <c r="Y206" s="265">
        <f>X206*K206</f>
        <v>0</v>
      </c>
      <c r="Z206" s="265">
        <v>0</v>
      </c>
      <c r="AA206" s="266">
        <f>Z206*K206</f>
        <v>0</v>
      </c>
      <c r="AR206" s="144" t="s">
        <v>205</v>
      </c>
      <c r="AT206" s="144" t="s">
        <v>129</v>
      </c>
      <c r="AU206" s="144" t="s">
        <v>93</v>
      </c>
      <c r="AY206" s="144" t="s">
        <v>128</v>
      </c>
      <c r="BE206" s="267">
        <f>IF(U206="základní",N206,0)</f>
        <v>0</v>
      </c>
      <c r="BF206" s="267">
        <f>IF(U206="snížená",N206,0)</f>
        <v>0</v>
      </c>
      <c r="BG206" s="267">
        <f>IF(U206="zákl. přenesená",N206,0)</f>
        <v>0</v>
      </c>
      <c r="BH206" s="267">
        <f>IF(U206="sníž. přenesená",N206,0)</f>
        <v>0</v>
      </c>
      <c r="BI206" s="267">
        <f>IF(U206="nulová",N206,0)</f>
        <v>0</v>
      </c>
      <c r="BJ206" s="144" t="s">
        <v>79</v>
      </c>
      <c r="BK206" s="267">
        <f>ROUND(L206*K206,2)</f>
        <v>0</v>
      </c>
      <c r="BL206" s="144" t="s">
        <v>205</v>
      </c>
      <c r="BM206" s="144" t="s">
        <v>270</v>
      </c>
    </row>
    <row r="207" spans="2:65" s="288" customFormat="1" ht="16.5" customHeight="1">
      <c r="B207" s="281"/>
      <c r="C207" s="282"/>
      <c r="D207" s="282"/>
      <c r="E207" s="283" t="s">
        <v>5</v>
      </c>
      <c r="F207" s="303" t="s">
        <v>228</v>
      </c>
      <c r="G207" s="304"/>
      <c r="H207" s="304"/>
      <c r="I207" s="304"/>
      <c r="J207" s="282"/>
      <c r="K207" s="286">
        <v>64.900000000000006</v>
      </c>
      <c r="L207" s="316"/>
      <c r="M207" s="316"/>
      <c r="N207" s="282"/>
      <c r="O207" s="282"/>
      <c r="P207" s="282"/>
      <c r="Q207" s="282"/>
      <c r="R207" s="287"/>
      <c r="T207" s="289"/>
      <c r="U207" s="282"/>
      <c r="V207" s="282"/>
      <c r="W207" s="282"/>
      <c r="X207" s="282"/>
      <c r="Y207" s="282"/>
      <c r="Z207" s="282"/>
      <c r="AA207" s="290"/>
      <c r="AT207" s="291" t="s">
        <v>136</v>
      </c>
      <c r="AU207" s="291" t="s">
        <v>93</v>
      </c>
      <c r="AV207" s="288" t="s">
        <v>93</v>
      </c>
      <c r="AW207" s="288" t="s">
        <v>29</v>
      </c>
      <c r="AX207" s="288" t="s">
        <v>71</v>
      </c>
      <c r="AY207" s="291" t="s">
        <v>128</v>
      </c>
    </row>
    <row r="208" spans="2:65" s="288" customFormat="1" ht="16.5" customHeight="1">
      <c r="B208" s="281"/>
      <c r="C208" s="282"/>
      <c r="D208" s="282"/>
      <c r="E208" s="283" t="s">
        <v>5</v>
      </c>
      <c r="F208" s="284" t="s">
        <v>229</v>
      </c>
      <c r="G208" s="285"/>
      <c r="H208" s="285"/>
      <c r="I208" s="285"/>
      <c r="J208" s="282"/>
      <c r="K208" s="286">
        <v>276.2</v>
      </c>
      <c r="L208" s="316"/>
      <c r="M208" s="316"/>
      <c r="N208" s="282"/>
      <c r="O208" s="282"/>
      <c r="P208" s="282"/>
      <c r="Q208" s="282"/>
      <c r="R208" s="287"/>
      <c r="T208" s="289"/>
      <c r="U208" s="282"/>
      <c r="V208" s="282"/>
      <c r="W208" s="282"/>
      <c r="X208" s="282"/>
      <c r="Y208" s="282"/>
      <c r="Z208" s="282"/>
      <c r="AA208" s="290"/>
      <c r="AT208" s="291" t="s">
        <v>136</v>
      </c>
      <c r="AU208" s="291" t="s">
        <v>93</v>
      </c>
      <c r="AV208" s="288" t="s">
        <v>93</v>
      </c>
      <c r="AW208" s="288" t="s">
        <v>29</v>
      </c>
      <c r="AX208" s="288" t="s">
        <v>71</v>
      </c>
      <c r="AY208" s="291" t="s">
        <v>128</v>
      </c>
    </row>
    <row r="209" spans="2:65" s="299" customFormat="1" ht="16.5" customHeight="1">
      <c r="B209" s="292"/>
      <c r="C209" s="293"/>
      <c r="D209" s="293"/>
      <c r="E209" s="294" t="s">
        <v>5</v>
      </c>
      <c r="F209" s="295" t="s">
        <v>138</v>
      </c>
      <c r="G209" s="296"/>
      <c r="H209" s="296"/>
      <c r="I209" s="296"/>
      <c r="J209" s="293"/>
      <c r="K209" s="297">
        <v>341.1</v>
      </c>
      <c r="L209" s="317"/>
      <c r="M209" s="317"/>
      <c r="N209" s="293"/>
      <c r="O209" s="293"/>
      <c r="P209" s="293"/>
      <c r="Q209" s="293"/>
      <c r="R209" s="298"/>
      <c r="T209" s="300"/>
      <c r="U209" s="293"/>
      <c r="V209" s="293"/>
      <c r="W209" s="293"/>
      <c r="X209" s="293"/>
      <c r="Y209" s="293"/>
      <c r="Z209" s="293"/>
      <c r="AA209" s="301"/>
      <c r="AT209" s="302" t="s">
        <v>136</v>
      </c>
      <c r="AU209" s="302" t="s">
        <v>93</v>
      </c>
      <c r="AV209" s="299" t="s">
        <v>133</v>
      </c>
      <c r="AW209" s="299" t="s">
        <v>29</v>
      </c>
      <c r="AX209" s="299" t="s">
        <v>79</v>
      </c>
      <c r="AY209" s="302" t="s">
        <v>128</v>
      </c>
    </row>
    <row r="210" spans="2:65" s="157" customFormat="1" ht="25.5" customHeight="1">
      <c r="B210" s="158"/>
      <c r="C210" s="257" t="s">
        <v>271</v>
      </c>
      <c r="D210" s="257" t="s">
        <v>129</v>
      </c>
      <c r="E210" s="258" t="s">
        <v>272</v>
      </c>
      <c r="F210" s="259" t="s">
        <v>273</v>
      </c>
      <c r="G210" s="259"/>
      <c r="H210" s="259"/>
      <c r="I210" s="259"/>
      <c r="J210" s="260" t="s">
        <v>141</v>
      </c>
      <c r="K210" s="261">
        <v>130.19999999999999</v>
      </c>
      <c r="L210" s="136"/>
      <c r="M210" s="136"/>
      <c r="N210" s="262">
        <f>ROUND(L210*K210,2)</f>
        <v>0</v>
      </c>
      <c r="O210" s="262"/>
      <c r="P210" s="262"/>
      <c r="Q210" s="262"/>
      <c r="R210" s="163"/>
      <c r="T210" s="263" t="s">
        <v>5</v>
      </c>
      <c r="U210" s="264" t="s">
        <v>36</v>
      </c>
      <c r="V210" s="265">
        <v>0.26500000000000001</v>
      </c>
      <c r="W210" s="265">
        <f>V210*K210</f>
        <v>34.503</v>
      </c>
      <c r="X210" s="265">
        <v>0</v>
      </c>
      <c r="Y210" s="265">
        <f>X210*K210</f>
        <v>0</v>
      </c>
      <c r="Z210" s="265">
        <v>0</v>
      </c>
      <c r="AA210" s="266">
        <f>Z210*K210</f>
        <v>0</v>
      </c>
      <c r="AR210" s="144" t="s">
        <v>205</v>
      </c>
      <c r="AT210" s="144" t="s">
        <v>129</v>
      </c>
      <c r="AU210" s="144" t="s">
        <v>93</v>
      </c>
      <c r="AY210" s="144" t="s">
        <v>128</v>
      </c>
      <c r="BE210" s="267">
        <f>IF(U210="základní",N210,0)</f>
        <v>0</v>
      </c>
      <c r="BF210" s="267">
        <f>IF(U210="snížená",N210,0)</f>
        <v>0</v>
      </c>
      <c r="BG210" s="267">
        <f>IF(U210="zákl. přenesená",N210,0)</f>
        <v>0</v>
      </c>
      <c r="BH210" s="267">
        <f>IF(U210="sníž. přenesená",N210,0)</f>
        <v>0</v>
      </c>
      <c r="BI210" s="267">
        <f>IF(U210="nulová",N210,0)</f>
        <v>0</v>
      </c>
      <c r="BJ210" s="144" t="s">
        <v>79</v>
      </c>
      <c r="BK210" s="267">
        <f>ROUND(L210*K210,2)</f>
        <v>0</v>
      </c>
      <c r="BL210" s="144" t="s">
        <v>205</v>
      </c>
      <c r="BM210" s="144" t="s">
        <v>274</v>
      </c>
    </row>
    <row r="211" spans="2:65" s="288" customFormat="1" ht="16.5" customHeight="1">
      <c r="B211" s="281"/>
      <c r="C211" s="282"/>
      <c r="D211" s="282"/>
      <c r="E211" s="283" t="s">
        <v>5</v>
      </c>
      <c r="F211" s="303" t="s">
        <v>230</v>
      </c>
      <c r="G211" s="304"/>
      <c r="H211" s="304"/>
      <c r="I211" s="304"/>
      <c r="J211" s="282"/>
      <c r="K211" s="286">
        <v>130.19999999999999</v>
      </c>
      <c r="L211" s="316"/>
      <c r="M211" s="316"/>
      <c r="N211" s="282"/>
      <c r="O211" s="282"/>
      <c r="P211" s="282"/>
      <c r="Q211" s="282"/>
      <c r="R211" s="287"/>
      <c r="T211" s="289"/>
      <c r="U211" s="282"/>
      <c r="V211" s="282"/>
      <c r="W211" s="282"/>
      <c r="X211" s="282"/>
      <c r="Y211" s="282"/>
      <c r="Z211" s="282"/>
      <c r="AA211" s="290"/>
      <c r="AT211" s="291" t="s">
        <v>136</v>
      </c>
      <c r="AU211" s="291" t="s">
        <v>93</v>
      </c>
      <c r="AV211" s="288" t="s">
        <v>93</v>
      </c>
      <c r="AW211" s="288" t="s">
        <v>29</v>
      </c>
      <c r="AX211" s="288" t="s">
        <v>71</v>
      </c>
      <c r="AY211" s="291" t="s">
        <v>128</v>
      </c>
    </row>
    <row r="212" spans="2:65" s="299" customFormat="1" ht="16.5" customHeight="1">
      <c r="B212" s="292"/>
      <c r="C212" s="293"/>
      <c r="D212" s="293"/>
      <c r="E212" s="294" t="s">
        <v>5</v>
      </c>
      <c r="F212" s="295" t="s">
        <v>138</v>
      </c>
      <c r="G212" s="296"/>
      <c r="H212" s="296"/>
      <c r="I212" s="296"/>
      <c r="J212" s="293"/>
      <c r="K212" s="297">
        <v>130.19999999999999</v>
      </c>
      <c r="L212" s="317"/>
      <c r="M212" s="317"/>
      <c r="N212" s="293"/>
      <c r="O212" s="293"/>
      <c r="P212" s="293"/>
      <c r="Q212" s="293"/>
      <c r="R212" s="298"/>
      <c r="T212" s="300"/>
      <c r="U212" s="293"/>
      <c r="V212" s="293"/>
      <c r="W212" s="293"/>
      <c r="X212" s="293"/>
      <c r="Y212" s="293"/>
      <c r="Z212" s="293"/>
      <c r="AA212" s="301"/>
      <c r="AT212" s="302" t="s">
        <v>136</v>
      </c>
      <c r="AU212" s="302" t="s">
        <v>93</v>
      </c>
      <c r="AV212" s="299" t="s">
        <v>133</v>
      </c>
      <c r="AW212" s="299" t="s">
        <v>29</v>
      </c>
      <c r="AX212" s="299" t="s">
        <v>79</v>
      </c>
      <c r="AY212" s="302" t="s">
        <v>128</v>
      </c>
    </row>
    <row r="213" spans="2:65" s="157" customFormat="1" ht="25.5" customHeight="1">
      <c r="B213" s="158"/>
      <c r="C213" s="257" t="s">
        <v>190</v>
      </c>
      <c r="D213" s="257" t="s">
        <v>129</v>
      </c>
      <c r="E213" s="258" t="s">
        <v>275</v>
      </c>
      <c r="F213" s="259" t="s">
        <v>276</v>
      </c>
      <c r="G213" s="259"/>
      <c r="H213" s="259"/>
      <c r="I213" s="259"/>
      <c r="J213" s="260" t="s">
        <v>141</v>
      </c>
      <c r="K213" s="261">
        <v>17.055</v>
      </c>
      <c r="L213" s="136"/>
      <c r="M213" s="136"/>
      <c r="N213" s="262">
        <f>ROUND(L213*K213,2)</f>
        <v>0</v>
      </c>
      <c r="O213" s="262"/>
      <c r="P213" s="262"/>
      <c r="Q213" s="262"/>
      <c r="R213" s="163"/>
      <c r="T213" s="263" t="s">
        <v>5</v>
      </c>
      <c r="U213" s="264" t="s">
        <v>36</v>
      </c>
      <c r="V213" s="265">
        <v>0.26500000000000001</v>
      </c>
      <c r="W213" s="265">
        <f>V213*K213</f>
        <v>4.5195750000000006</v>
      </c>
      <c r="X213" s="265">
        <v>0</v>
      </c>
      <c r="Y213" s="265">
        <f>X213*K213</f>
        <v>0</v>
      </c>
      <c r="Z213" s="265">
        <v>0</v>
      </c>
      <c r="AA213" s="266">
        <f>Z213*K213</f>
        <v>0</v>
      </c>
      <c r="AR213" s="144" t="s">
        <v>205</v>
      </c>
      <c r="AT213" s="144" t="s">
        <v>129</v>
      </c>
      <c r="AU213" s="144" t="s">
        <v>93</v>
      </c>
      <c r="AY213" s="144" t="s">
        <v>128</v>
      </c>
      <c r="BE213" s="267">
        <f>IF(U213="základní",N213,0)</f>
        <v>0</v>
      </c>
      <c r="BF213" s="267">
        <f>IF(U213="snížená",N213,0)</f>
        <v>0</v>
      </c>
      <c r="BG213" s="267">
        <f>IF(U213="zákl. přenesená",N213,0)</f>
        <v>0</v>
      </c>
      <c r="BH213" s="267">
        <f>IF(U213="sníž. přenesená",N213,0)</f>
        <v>0</v>
      </c>
      <c r="BI213" s="267">
        <f>IF(U213="nulová",N213,0)</f>
        <v>0</v>
      </c>
      <c r="BJ213" s="144" t="s">
        <v>79</v>
      </c>
      <c r="BK213" s="267">
        <f>ROUND(L213*K213,2)</f>
        <v>0</v>
      </c>
      <c r="BL213" s="144" t="s">
        <v>205</v>
      </c>
      <c r="BM213" s="144" t="s">
        <v>277</v>
      </c>
    </row>
    <row r="214" spans="2:65" s="277" customFormat="1" ht="16.5" customHeight="1">
      <c r="B214" s="271"/>
      <c r="C214" s="272"/>
      <c r="D214" s="272"/>
      <c r="E214" s="273" t="s">
        <v>5</v>
      </c>
      <c r="F214" s="274" t="s">
        <v>278</v>
      </c>
      <c r="G214" s="275"/>
      <c r="H214" s="275"/>
      <c r="I214" s="275"/>
      <c r="J214" s="272"/>
      <c r="K214" s="273" t="s">
        <v>5</v>
      </c>
      <c r="L214" s="315"/>
      <c r="M214" s="315"/>
      <c r="N214" s="272"/>
      <c r="O214" s="272"/>
      <c r="P214" s="272"/>
      <c r="Q214" s="272"/>
      <c r="R214" s="276"/>
      <c r="T214" s="278"/>
      <c r="U214" s="272"/>
      <c r="V214" s="272"/>
      <c r="W214" s="272"/>
      <c r="X214" s="272"/>
      <c r="Y214" s="272"/>
      <c r="Z214" s="272"/>
      <c r="AA214" s="279"/>
      <c r="AT214" s="280" t="s">
        <v>136</v>
      </c>
      <c r="AU214" s="280" t="s">
        <v>93</v>
      </c>
      <c r="AV214" s="277" t="s">
        <v>79</v>
      </c>
      <c r="AW214" s="277" t="s">
        <v>29</v>
      </c>
      <c r="AX214" s="277" t="s">
        <v>71</v>
      </c>
      <c r="AY214" s="280" t="s">
        <v>128</v>
      </c>
    </row>
    <row r="215" spans="2:65" s="288" customFormat="1" ht="16.5" customHeight="1">
      <c r="B215" s="281"/>
      <c r="C215" s="282"/>
      <c r="D215" s="282"/>
      <c r="E215" s="283" t="s">
        <v>5</v>
      </c>
      <c r="F215" s="284" t="s">
        <v>279</v>
      </c>
      <c r="G215" s="285"/>
      <c r="H215" s="285"/>
      <c r="I215" s="285"/>
      <c r="J215" s="282"/>
      <c r="K215" s="286">
        <v>3.2450000000000001</v>
      </c>
      <c r="L215" s="316"/>
      <c r="M215" s="316"/>
      <c r="N215" s="282"/>
      <c r="O215" s="282"/>
      <c r="P215" s="282"/>
      <c r="Q215" s="282"/>
      <c r="R215" s="287"/>
      <c r="T215" s="289"/>
      <c r="U215" s="282"/>
      <c r="V215" s="282"/>
      <c r="W215" s="282"/>
      <c r="X215" s="282"/>
      <c r="Y215" s="282"/>
      <c r="Z215" s="282"/>
      <c r="AA215" s="290"/>
      <c r="AT215" s="291" t="s">
        <v>136</v>
      </c>
      <c r="AU215" s="291" t="s">
        <v>93</v>
      </c>
      <c r="AV215" s="288" t="s">
        <v>93</v>
      </c>
      <c r="AW215" s="288" t="s">
        <v>29</v>
      </c>
      <c r="AX215" s="288" t="s">
        <v>71</v>
      </c>
      <c r="AY215" s="291" t="s">
        <v>128</v>
      </c>
    </row>
    <row r="216" spans="2:65" s="288" customFormat="1" ht="16.5" customHeight="1">
      <c r="B216" s="281"/>
      <c r="C216" s="282"/>
      <c r="D216" s="282"/>
      <c r="E216" s="283" t="s">
        <v>5</v>
      </c>
      <c r="F216" s="284" t="s">
        <v>280</v>
      </c>
      <c r="G216" s="285"/>
      <c r="H216" s="285"/>
      <c r="I216" s="285"/>
      <c r="J216" s="282"/>
      <c r="K216" s="286">
        <v>13.81</v>
      </c>
      <c r="L216" s="316"/>
      <c r="M216" s="316"/>
      <c r="N216" s="282"/>
      <c r="O216" s="282"/>
      <c r="P216" s="282"/>
      <c r="Q216" s="282"/>
      <c r="R216" s="287"/>
      <c r="T216" s="289"/>
      <c r="U216" s="282"/>
      <c r="V216" s="282"/>
      <c r="W216" s="282"/>
      <c r="X216" s="282"/>
      <c r="Y216" s="282"/>
      <c r="Z216" s="282"/>
      <c r="AA216" s="290"/>
      <c r="AT216" s="291" t="s">
        <v>136</v>
      </c>
      <c r="AU216" s="291" t="s">
        <v>93</v>
      </c>
      <c r="AV216" s="288" t="s">
        <v>93</v>
      </c>
      <c r="AW216" s="288" t="s">
        <v>29</v>
      </c>
      <c r="AX216" s="288" t="s">
        <v>71</v>
      </c>
      <c r="AY216" s="291" t="s">
        <v>128</v>
      </c>
    </row>
    <row r="217" spans="2:65" s="299" customFormat="1" ht="16.5" customHeight="1">
      <c r="B217" s="292"/>
      <c r="C217" s="293"/>
      <c r="D217" s="293"/>
      <c r="E217" s="294" t="s">
        <v>5</v>
      </c>
      <c r="F217" s="295" t="s">
        <v>138</v>
      </c>
      <c r="G217" s="296"/>
      <c r="H217" s="296"/>
      <c r="I217" s="296"/>
      <c r="J217" s="293"/>
      <c r="K217" s="297">
        <v>17.055</v>
      </c>
      <c r="L217" s="317"/>
      <c r="M217" s="317"/>
      <c r="N217" s="293"/>
      <c r="O217" s="293"/>
      <c r="P217" s="293"/>
      <c r="Q217" s="293"/>
      <c r="R217" s="298"/>
      <c r="T217" s="300"/>
      <c r="U217" s="293"/>
      <c r="V217" s="293"/>
      <c r="W217" s="293"/>
      <c r="X217" s="293"/>
      <c r="Y217" s="293"/>
      <c r="Z217" s="293"/>
      <c r="AA217" s="301"/>
      <c r="AT217" s="302" t="s">
        <v>136</v>
      </c>
      <c r="AU217" s="302" t="s">
        <v>93</v>
      </c>
      <c r="AV217" s="299" t="s">
        <v>133</v>
      </c>
      <c r="AW217" s="299" t="s">
        <v>29</v>
      </c>
      <c r="AX217" s="299" t="s">
        <v>79</v>
      </c>
      <c r="AY217" s="302" t="s">
        <v>128</v>
      </c>
    </row>
    <row r="218" spans="2:65" s="157" customFormat="1" ht="25.5" customHeight="1">
      <c r="B218" s="158"/>
      <c r="C218" s="257" t="s">
        <v>281</v>
      </c>
      <c r="D218" s="257" t="s">
        <v>129</v>
      </c>
      <c r="E218" s="258" t="s">
        <v>282</v>
      </c>
      <c r="F218" s="259" t="s">
        <v>283</v>
      </c>
      <c r="G218" s="259"/>
      <c r="H218" s="259"/>
      <c r="I218" s="259"/>
      <c r="J218" s="260" t="s">
        <v>141</v>
      </c>
      <c r="K218" s="261">
        <v>6.51</v>
      </c>
      <c r="L218" s="136"/>
      <c r="M218" s="136"/>
      <c r="N218" s="262">
        <f>ROUND(L218*K218,2)</f>
        <v>0</v>
      </c>
      <c r="O218" s="262"/>
      <c r="P218" s="262"/>
      <c r="Q218" s="262"/>
      <c r="R218" s="163"/>
      <c r="T218" s="263" t="s">
        <v>5</v>
      </c>
      <c r="U218" s="264" t="s">
        <v>36</v>
      </c>
      <c r="V218" s="265">
        <v>0.26500000000000001</v>
      </c>
      <c r="W218" s="265">
        <f>V218*K218</f>
        <v>1.72515</v>
      </c>
      <c r="X218" s="265">
        <v>0</v>
      </c>
      <c r="Y218" s="265">
        <f>X218*K218</f>
        <v>0</v>
      </c>
      <c r="Z218" s="265">
        <v>0</v>
      </c>
      <c r="AA218" s="266">
        <f>Z218*K218</f>
        <v>0</v>
      </c>
      <c r="AR218" s="144" t="s">
        <v>205</v>
      </c>
      <c r="AT218" s="144" t="s">
        <v>129</v>
      </c>
      <c r="AU218" s="144" t="s">
        <v>93</v>
      </c>
      <c r="AY218" s="144" t="s">
        <v>128</v>
      </c>
      <c r="BE218" s="267">
        <f>IF(U218="základní",N218,0)</f>
        <v>0</v>
      </c>
      <c r="BF218" s="267">
        <f>IF(U218="snížená",N218,0)</f>
        <v>0</v>
      </c>
      <c r="BG218" s="267">
        <f>IF(U218="zákl. přenesená",N218,0)</f>
        <v>0</v>
      </c>
      <c r="BH218" s="267">
        <f>IF(U218="sníž. přenesená",N218,0)</f>
        <v>0</v>
      </c>
      <c r="BI218" s="267">
        <f>IF(U218="nulová",N218,0)</f>
        <v>0</v>
      </c>
      <c r="BJ218" s="144" t="s">
        <v>79</v>
      </c>
      <c r="BK218" s="267">
        <f>ROUND(L218*K218,2)</f>
        <v>0</v>
      </c>
      <c r="BL218" s="144" t="s">
        <v>205</v>
      </c>
      <c r="BM218" s="144" t="s">
        <v>284</v>
      </c>
    </row>
    <row r="219" spans="2:65" s="277" customFormat="1" ht="16.5" customHeight="1">
      <c r="B219" s="271"/>
      <c r="C219" s="272"/>
      <c r="D219" s="272"/>
      <c r="E219" s="273" t="s">
        <v>5</v>
      </c>
      <c r="F219" s="274" t="s">
        <v>278</v>
      </c>
      <c r="G219" s="275"/>
      <c r="H219" s="275"/>
      <c r="I219" s="275"/>
      <c r="J219" s="272"/>
      <c r="K219" s="273" t="s">
        <v>5</v>
      </c>
      <c r="L219" s="315"/>
      <c r="M219" s="315"/>
      <c r="N219" s="272"/>
      <c r="O219" s="272"/>
      <c r="P219" s="272"/>
      <c r="Q219" s="272"/>
      <c r="R219" s="276"/>
      <c r="T219" s="278"/>
      <c r="U219" s="272"/>
      <c r="V219" s="272"/>
      <c r="W219" s="272"/>
      <c r="X219" s="272"/>
      <c r="Y219" s="272"/>
      <c r="Z219" s="272"/>
      <c r="AA219" s="279"/>
      <c r="AT219" s="280" t="s">
        <v>136</v>
      </c>
      <c r="AU219" s="280" t="s">
        <v>93</v>
      </c>
      <c r="AV219" s="277" t="s">
        <v>79</v>
      </c>
      <c r="AW219" s="277" t="s">
        <v>29</v>
      </c>
      <c r="AX219" s="277" t="s">
        <v>71</v>
      </c>
      <c r="AY219" s="280" t="s">
        <v>128</v>
      </c>
    </row>
    <row r="220" spans="2:65" s="288" customFormat="1" ht="16.5" customHeight="1">
      <c r="B220" s="281"/>
      <c r="C220" s="282"/>
      <c r="D220" s="282"/>
      <c r="E220" s="283" t="s">
        <v>5</v>
      </c>
      <c r="F220" s="284" t="s">
        <v>285</v>
      </c>
      <c r="G220" s="285"/>
      <c r="H220" s="285"/>
      <c r="I220" s="285"/>
      <c r="J220" s="282"/>
      <c r="K220" s="286">
        <v>6.51</v>
      </c>
      <c r="L220" s="316"/>
      <c r="M220" s="316"/>
      <c r="N220" s="282"/>
      <c r="O220" s="282"/>
      <c r="P220" s="282"/>
      <c r="Q220" s="282"/>
      <c r="R220" s="287"/>
      <c r="T220" s="289"/>
      <c r="U220" s="282"/>
      <c r="V220" s="282"/>
      <c r="W220" s="282"/>
      <c r="X220" s="282"/>
      <c r="Y220" s="282"/>
      <c r="Z220" s="282"/>
      <c r="AA220" s="290"/>
      <c r="AT220" s="291" t="s">
        <v>136</v>
      </c>
      <c r="AU220" s="291" t="s">
        <v>93</v>
      </c>
      <c r="AV220" s="288" t="s">
        <v>93</v>
      </c>
      <c r="AW220" s="288" t="s">
        <v>29</v>
      </c>
      <c r="AX220" s="288" t="s">
        <v>71</v>
      </c>
      <c r="AY220" s="291" t="s">
        <v>128</v>
      </c>
    </row>
    <row r="221" spans="2:65" s="299" customFormat="1" ht="16.5" customHeight="1">
      <c r="B221" s="292"/>
      <c r="C221" s="293"/>
      <c r="D221" s="293"/>
      <c r="E221" s="294" t="s">
        <v>5</v>
      </c>
      <c r="F221" s="295" t="s">
        <v>138</v>
      </c>
      <c r="G221" s="296"/>
      <c r="H221" s="296"/>
      <c r="I221" s="296"/>
      <c r="J221" s="293"/>
      <c r="K221" s="297">
        <v>6.51</v>
      </c>
      <c r="L221" s="317"/>
      <c r="M221" s="317"/>
      <c r="N221" s="293"/>
      <c r="O221" s="293"/>
      <c r="P221" s="293"/>
      <c r="Q221" s="293"/>
      <c r="R221" s="298"/>
      <c r="T221" s="300"/>
      <c r="U221" s="293"/>
      <c r="V221" s="293"/>
      <c r="W221" s="293"/>
      <c r="X221" s="293"/>
      <c r="Y221" s="293"/>
      <c r="Z221" s="293"/>
      <c r="AA221" s="301"/>
      <c r="AT221" s="302" t="s">
        <v>136</v>
      </c>
      <c r="AU221" s="302" t="s">
        <v>93</v>
      </c>
      <c r="AV221" s="299" t="s">
        <v>133</v>
      </c>
      <c r="AW221" s="299" t="s">
        <v>29</v>
      </c>
      <c r="AX221" s="299" t="s">
        <v>79</v>
      </c>
      <c r="AY221" s="302" t="s">
        <v>128</v>
      </c>
    </row>
    <row r="222" spans="2:65" s="157" customFormat="1" ht="25.5" customHeight="1">
      <c r="B222" s="158"/>
      <c r="C222" s="257" t="s">
        <v>286</v>
      </c>
      <c r="D222" s="257" t="s">
        <v>129</v>
      </c>
      <c r="E222" s="258" t="s">
        <v>287</v>
      </c>
      <c r="F222" s="259" t="s">
        <v>288</v>
      </c>
      <c r="G222" s="259"/>
      <c r="H222" s="259"/>
      <c r="I222" s="259"/>
      <c r="J222" s="260" t="s">
        <v>141</v>
      </c>
      <c r="K222" s="261">
        <v>17.055</v>
      </c>
      <c r="L222" s="136"/>
      <c r="M222" s="136"/>
      <c r="N222" s="262">
        <f>ROUND(L222*K222,2)</f>
        <v>0</v>
      </c>
      <c r="O222" s="262"/>
      <c r="P222" s="262"/>
      <c r="Q222" s="262"/>
      <c r="R222" s="163"/>
      <c r="T222" s="263" t="s">
        <v>5</v>
      </c>
      <c r="U222" s="264" t="s">
        <v>36</v>
      </c>
      <c r="V222" s="265">
        <v>0.26500000000000001</v>
      </c>
      <c r="W222" s="265">
        <f>V222*K222</f>
        <v>4.5195750000000006</v>
      </c>
      <c r="X222" s="265">
        <v>0</v>
      </c>
      <c r="Y222" s="265">
        <f>X222*K222</f>
        <v>0</v>
      </c>
      <c r="Z222" s="265">
        <v>0</v>
      </c>
      <c r="AA222" s="266">
        <f>Z222*K222</f>
        <v>0</v>
      </c>
      <c r="AR222" s="144" t="s">
        <v>205</v>
      </c>
      <c r="AT222" s="144" t="s">
        <v>129</v>
      </c>
      <c r="AU222" s="144" t="s">
        <v>93</v>
      </c>
      <c r="AY222" s="144" t="s">
        <v>128</v>
      </c>
      <c r="BE222" s="267">
        <f>IF(U222="základní",N222,0)</f>
        <v>0</v>
      </c>
      <c r="BF222" s="267">
        <f>IF(U222="snížená",N222,0)</f>
        <v>0</v>
      </c>
      <c r="BG222" s="267">
        <f>IF(U222="zákl. přenesená",N222,0)</f>
        <v>0</v>
      </c>
      <c r="BH222" s="267">
        <f>IF(U222="sníž. přenesená",N222,0)</f>
        <v>0</v>
      </c>
      <c r="BI222" s="267">
        <f>IF(U222="nulová",N222,0)</f>
        <v>0</v>
      </c>
      <c r="BJ222" s="144" t="s">
        <v>79</v>
      </c>
      <c r="BK222" s="267">
        <f>ROUND(L222*K222,2)</f>
        <v>0</v>
      </c>
      <c r="BL222" s="144" t="s">
        <v>205</v>
      </c>
      <c r="BM222" s="144" t="s">
        <v>289</v>
      </c>
    </row>
    <row r="223" spans="2:65" s="277" customFormat="1" ht="16.5" customHeight="1">
      <c r="B223" s="271"/>
      <c r="C223" s="272"/>
      <c r="D223" s="272"/>
      <c r="E223" s="273" t="s">
        <v>5</v>
      </c>
      <c r="F223" s="274" t="s">
        <v>278</v>
      </c>
      <c r="G223" s="275"/>
      <c r="H223" s="275"/>
      <c r="I223" s="275"/>
      <c r="J223" s="272"/>
      <c r="K223" s="273" t="s">
        <v>5</v>
      </c>
      <c r="L223" s="315"/>
      <c r="M223" s="315"/>
      <c r="N223" s="272"/>
      <c r="O223" s="272"/>
      <c r="P223" s="272"/>
      <c r="Q223" s="272"/>
      <c r="R223" s="276"/>
      <c r="T223" s="278"/>
      <c r="U223" s="272"/>
      <c r="V223" s="272"/>
      <c r="W223" s="272"/>
      <c r="X223" s="272"/>
      <c r="Y223" s="272"/>
      <c r="Z223" s="272"/>
      <c r="AA223" s="279"/>
      <c r="AT223" s="280" t="s">
        <v>136</v>
      </c>
      <c r="AU223" s="280" t="s">
        <v>93</v>
      </c>
      <c r="AV223" s="277" t="s">
        <v>79</v>
      </c>
      <c r="AW223" s="277" t="s">
        <v>29</v>
      </c>
      <c r="AX223" s="277" t="s">
        <v>71</v>
      </c>
      <c r="AY223" s="280" t="s">
        <v>128</v>
      </c>
    </row>
    <row r="224" spans="2:65" s="288" customFormat="1" ht="16.5" customHeight="1">
      <c r="B224" s="281"/>
      <c r="C224" s="282"/>
      <c r="D224" s="282"/>
      <c r="E224" s="283" t="s">
        <v>5</v>
      </c>
      <c r="F224" s="284" t="s">
        <v>279</v>
      </c>
      <c r="G224" s="285"/>
      <c r="H224" s="285"/>
      <c r="I224" s="285"/>
      <c r="J224" s="282"/>
      <c r="K224" s="286">
        <v>3.2450000000000001</v>
      </c>
      <c r="L224" s="316"/>
      <c r="M224" s="316"/>
      <c r="N224" s="282"/>
      <c r="O224" s="282"/>
      <c r="P224" s="282"/>
      <c r="Q224" s="282"/>
      <c r="R224" s="287"/>
      <c r="T224" s="289"/>
      <c r="U224" s="282"/>
      <c r="V224" s="282"/>
      <c r="W224" s="282"/>
      <c r="X224" s="282"/>
      <c r="Y224" s="282"/>
      <c r="Z224" s="282"/>
      <c r="AA224" s="290"/>
      <c r="AT224" s="291" t="s">
        <v>136</v>
      </c>
      <c r="AU224" s="291" t="s">
        <v>93</v>
      </c>
      <c r="AV224" s="288" t="s">
        <v>93</v>
      </c>
      <c r="AW224" s="288" t="s">
        <v>29</v>
      </c>
      <c r="AX224" s="288" t="s">
        <v>71</v>
      </c>
      <c r="AY224" s="291" t="s">
        <v>128</v>
      </c>
    </row>
    <row r="225" spans="2:65" s="288" customFormat="1" ht="16.5" customHeight="1">
      <c r="B225" s="281"/>
      <c r="C225" s="282"/>
      <c r="D225" s="282"/>
      <c r="E225" s="283" t="s">
        <v>5</v>
      </c>
      <c r="F225" s="284" t="s">
        <v>280</v>
      </c>
      <c r="G225" s="285"/>
      <c r="H225" s="285"/>
      <c r="I225" s="285"/>
      <c r="J225" s="282"/>
      <c r="K225" s="286">
        <v>13.81</v>
      </c>
      <c r="L225" s="316"/>
      <c r="M225" s="316"/>
      <c r="N225" s="282"/>
      <c r="O225" s="282"/>
      <c r="P225" s="282"/>
      <c r="Q225" s="282"/>
      <c r="R225" s="287"/>
      <c r="T225" s="289"/>
      <c r="U225" s="282"/>
      <c r="V225" s="282"/>
      <c r="W225" s="282"/>
      <c r="X225" s="282"/>
      <c r="Y225" s="282"/>
      <c r="Z225" s="282"/>
      <c r="AA225" s="290"/>
      <c r="AT225" s="291" t="s">
        <v>136</v>
      </c>
      <c r="AU225" s="291" t="s">
        <v>93</v>
      </c>
      <c r="AV225" s="288" t="s">
        <v>93</v>
      </c>
      <c r="AW225" s="288" t="s">
        <v>29</v>
      </c>
      <c r="AX225" s="288" t="s">
        <v>71</v>
      </c>
      <c r="AY225" s="291" t="s">
        <v>128</v>
      </c>
    </row>
    <row r="226" spans="2:65" s="299" customFormat="1" ht="16.5" customHeight="1">
      <c r="B226" s="292"/>
      <c r="C226" s="293"/>
      <c r="D226" s="293"/>
      <c r="E226" s="294" t="s">
        <v>5</v>
      </c>
      <c r="F226" s="295" t="s">
        <v>138</v>
      </c>
      <c r="G226" s="296"/>
      <c r="H226" s="296"/>
      <c r="I226" s="296"/>
      <c r="J226" s="293"/>
      <c r="K226" s="297">
        <v>17.055</v>
      </c>
      <c r="L226" s="317"/>
      <c r="M226" s="317"/>
      <c r="N226" s="293"/>
      <c r="O226" s="293"/>
      <c r="P226" s="293"/>
      <c r="Q226" s="293"/>
      <c r="R226" s="298"/>
      <c r="T226" s="300"/>
      <c r="U226" s="293"/>
      <c r="V226" s="293"/>
      <c r="W226" s="293"/>
      <c r="X226" s="293"/>
      <c r="Y226" s="293"/>
      <c r="Z226" s="293"/>
      <c r="AA226" s="301"/>
      <c r="AT226" s="302" t="s">
        <v>136</v>
      </c>
      <c r="AU226" s="302" t="s">
        <v>93</v>
      </c>
      <c r="AV226" s="299" t="s">
        <v>133</v>
      </c>
      <c r="AW226" s="299" t="s">
        <v>29</v>
      </c>
      <c r="AX226" s="299" t="s">
        <v>79</v>
      </c>
      <c r="AY226" s="302" t="s">
        <v>128</v>
      </c>
    </row>
    <row r="227" spans="2:65" s="157" customFormat="1" ht="25.5" customHeight="1">
      <c r="B227" s="158"/>
      <c r="C227" s="257" t="s">
        <v>290</v>
      </c>
      <c r="D227" s="257" t="s">
        <v>129</v>
      </c>
      <c r="E227" s="258" t="s">
        <v>291</v>
      </c>
      <c r="F227" s="259" t="s">
        <v>292</v>
      </c>
      <c r="G227" s="259"/>
      <c r="H227" s="259"/>
      <c r="I227" s="259"/>
      <c r="J227" s="260" t="s">
        <v>141</v>
      </c>
      <c r="K227" s="261">
        <v>6.51</v>
      </c>
      <c r="L227" s="136"/>
      <c r="M227" s="136"/>
      <c r="N227" s="262">
        <f>ROUND(L227*K227,2)</f>
        <v>0</v>
      </c>
      <c r="O227" s="262"/>
      <c r="P227" s="262"/>
      <c r="Q227" s="262"/>
      <c r="R227" s="163"/>
      <c r="T227" s="263" t="s">
        <v>5</v>
      </c>
      <c r="U227" s="264" t="s">
        <v>36</v>
      </c>
      <c r="V227" s="265">
        <v>0.26500000000000001</v>
      </c>
      <c r="W227" s="265">
        <f>V227*K227</f>
        <v>1.72515</v>
      </c>
      <c r="X227" s="265">
        <v>0</v>
      </c>
      <c r="Y227" s="265">
        <f>X227*K227</f>
        <v>0</v>
      </c>
      <c r="Z227" s="265">
        <v>0</v>
      </c>
      <c r="AA227" s="266">
        <f>Z227*K227</f>
        <v>0</v>
      </c>
      <c r="AR227" s="144" t="s">
        <v>205</v>
      </c>
      <c r="AT227" s="144" t="s">
        <v>129</v>
      </c>
      <c r="AU227" s="144" t="s">
        <v>93</v>
      </c>
      <c r="AY227" s="144" t="s">
        <v>128</v>
      </c>
      <c r="BE227" s="267">
        <f>IF(U227="základní",N227,0)</f>
        <v>0</v>
      </c>
      <c r="BF227" s="267">
        <f>IF(U227="snížená",N227,0)</f>
        <v>0</v>
      </c>
      <c r="BG227" s="267">
        <f>IF(U227="zákl. přenesená",N227,0)</f>
        <v>0</v>
      </c>
      <c r="BH227" s="267">
        <f>IF(U227="sníž. přenesená",N227,0)</f>
        <v>0</v>
      </c>
      <c r="BI227" s="267">
        <f>IF(U227="nulová",N227,0)</f>
        <v>0</v>
      </c>
      <c r="BJ227" s="144" t="s">
        <v>79</v>
      </c>
      <c r="BK227" s="267">
        <f>ROUND(L227*K227,2)</f>
        <v>0</v>
      </c>
      <c r="BL227" s="144" t="s">
        <v>205</v>
      </c>
      <c r="BM227" s="144" t="s">
        <v>293</v>
      </c>
    </row>
    <row r="228" spans="2:65" s="277" customFormat="1" ht="16.5" customHeight="1">
      <c r="B228" s="271"/>
      <c r="C228" s="272"/>
      <c r="D228" s="272"/>
      <c r="E228" s="273" t="s">
        <v>5</v>
      </c>
      <c r="F228" s="274" t="s">
        <v>278</v>
      </c>
      <c r="G228" s="275"/>
      <c r="H228" s="275"/>
      <c r="I228" s="275"/>
      <c r="J228" s="272"/>
      <c r="K228" s="273" t="s">
        <v>5</v>
      </c>
      <c r="L228" s="315"/>
      <c r="M228" s="315"/>
      <c r="N228" s="272"/>
      <c r="O228" s="272"/>
      <c r="P228" s="272"/>
      <c r="Q228" s="272"/>
      <c r="R228" s="276"/>
      <c r="T228" s="278"/>
      <c r="U228" s="272"/>
      <c r="V228" s="272"/>
      <c r="W228" s="272"/>
      <c r="X228" s="272"/>
      <c r="Y228" s="272"/>
      <c r="Z228" s="272"/>
      <c r="AA228" s="279"/>
      <c r="AT228" s="280" t="s">
        <v>136</v>
      </c>
      <c r="AU228" s="280" t="s">
        <v>93</v>
      </c>
      <c r="AV228" s="277" t="s">
        <v>79</v>
      </c>
      <c r="AW228" s="277" t="s">
        <v>29</v>
      </c>
      <c r="AX228" s="277" t="s">
        <v>71</v>
      </c>
      <c r="AY228" s="280" t="s">
        <v>128</v>
      </c>
    </row>
    <row r="229" spans="2:65" s="288" customFormat="1" ht="16.5" customHeight="1">
      <c r="B229" s="281"/>
      <c r="C229" s="282"/>
      <c r="D229" s="282"/>
      <c r="E229" s="283" t="s">
        <v>5</v>
      </c>
      <c r="F229" s="284" t="s">
        <v>285</v>
      </c>
      <c r="G229" s="285"/>
      <c r="H229" s="285"/>
      <c r="I229" s="285"/>
      <c r="J229" s="282"/>
      <c r="K229" s="286">
        <v>6.51</v>
      </c>
      <c r="L229" s="316"/>
      <c r="M229" s="316"/>
      <c r="N229" s="282"/>
      <c r="O229" s="282"/>
      <c r="P229" s="282"/>
      <c r="Q229" s="282"/>
      <c r="R229" s="287"/>
      <c r="T229" s="289"/>
      <c r="U229" s="282"/>
      <c r="V229" s="282"/>
      <c r="W229" s="282"/>
      <c r="X229" s="282"/>
      <c r="Y229" s="282"/>
      <c r="Z229" s="282"/>
      <c r="AA229" s="290"/>
      <c r="AT229" s="291" t="s">
        <v>136</v>
      </c>
      <c r="AU229" s="291" t="s">
        <v>93</v>
      </c>
      <c r="AV229" s="288" t="s">
        <v>93</v>
      </c>
      <c r="AW229" s="288" t="s">
        <v>29</v>
      </c>
      <c r="AX229" s="288" t="s">
        <v>71</v>
      </c>
      <c r="AY229" s="291" t="s">
        <v>128</v>
      </c>
    </row>
    <row r="230" spans="2:65" s="299" customFormat="1" ht="16.5" customHeight="1">
      <c r="B230" s="292"/>
      <c r="C230" s="293"/>
      <c r="D230" s="293"/>
      <c r="E230" s="294" t="s">
        <v>5</v>
      </c>
      <c r="F230" s="295" t="s">
        <v>138</v>
      </c>
      <c r="G230" s="296"/>
      <c r="H230" s="296"/>
      <c r="I230" s="296"/>
      <c r="J230" s="293"/>
      <c r="K230" s="297">
        <v>6.51</v>
      </c>
      <c r="L230" s="317"/>
      <c r="M230" s="317"/>
      <c r="N230" s="293"/>
      <c r="O230" s="293"/>
      <c r="P230" s="293"/>
      <c r="Q230" s="293"/>
      <c r="R230" s="298"/>
      <c r="T230" s="300"/>
      <c r="U230" s="293"/>
      <c r="V230" s="293"/>
      <c r="W230" s="293"/>
      <c r="X230" s="293"/>
      <c r="Y230" s="293"/>
      <c r="Z230" s="293"/>
      <c r="AA230" s="301"/>
      <c r="AT230" s="302" t="s">
        <v>136</v>
      </c>
      <c r="AU230" s="302" t="s">
        <v>93</v>
      </c>
      <c r="AV230" s="299" t="s">
        <v>133</v>
      </c>
      <c r="AW230" s="299" t="s">
        <v>29</v>
      </c>
      <c r="AX230" s="299" t="s">
        <v>79</v>
      </c>
      <c r="AY230" s="302" t="s">
        <v>128</v>
      </c>
    </row>
    <row r="231" spans="2:65" s="157" customFormat="1" ht="25.5" customHeight="1">
      <c r="B231" s="158"/>
      <c r="C231" s="257" t="s">
        <v>294</v>
      </c>
      <c r="D231" s="257" t="s">
        <v>129</v>
      </c>
      <c r="E231" s="258" t="s">
        <v>295</v>
      </c>
      <c r="F231" s="259" t="s">
        <v>296</v>
      </c>
      <c r="G231" s="259"/>
      <c r="H231" s="259"/>
      <c r="I231" s="259"/>
      <c r="J231" s="260" t="s">
        <v>141</v>
      </c>
      <c r="K231" s="261">
        <v>276.2</v>
      </c>
      <c r="L231" s="136"/>
      <c r="M231" s="136"/>
      <c r="N231" s="262">
        <f>ROUND(L231*K231,2)</f>
        <v>0</v>
      </c>
      <c r="O231" s="262"/>
      <c r="P231" s="262"/>
      <c r="Q231" s="262"/>
      <c r="R231" s="163"/>
      <c r="T231" s="263" t="s">
        <v>5</v>
      </c>
      <c r="U231" s="264" t="s">
        <v>36</v>
      </c>
      <c r="V231" s="265">
        <v>0.26500000000000001</v>
      </c>
      <c r="W231" s="265">
        <f>V231*K231</f>
        <v>73.192999999999998</v>
      </c>
      <c r="X231" s="265">
        <v>0</v>
      </c>
      <c r="Y231" s="265">
        <f>X231*K231</f>
        <v>0</v>
      </c>
      <c r="Z231" s="265">
        <v>0</v>
      </c>
      <c r="AA231" s="266">
        <f>Z231*K231</f>
        <v>0</v>
      </c>
      <c r="AR231" s="144" t="s">
        <v>205</v>
      </c>
      <c r="AT231" s="144" t="s">
        <v>129</v>
      </c>
      <c r="AU231" s="144" t="s">
        <v>93</v>
      </c>
      <c r="AY231" s="144" t="s">
        <v>128</v>
      </c>
      <c r="BE231" s="267">
        <f>IF(U231="základní",N231,0)</f>
        <v>0</v>
      </c>
      <c r="BF231" s="267">
        <f>IF(U231="snížená",N231,0)</f>
        <v>0</v>
      </c>
      <c r="BG231" s="267">
        <f>IF(U231="zákl. přenesená",N231,0)</f>
        <v>0</v>
      </c>
      <c r="BH231" s="267">
        <f>IF(U231="sníž. přenesená",N231,0)</f>
        <v>0</v>
      </c>
      <c r="BI231" s="267">
        <f>IF(U231="nulová",N231,0)</f>
        <v>0</v>
      </c>
      <c r="BJ231" s="144" t="s">
        <v>79</v>
      </c>
      <c r="BK231" s="267">
        <f>ROUND(L231*K231,2)</f>
        <v>0</v>
      </c>
      <c r="BL231" s="144" t="s">
        <v>205</v>
      </c>
      <c r="BM231" s="144" t="s">
        <v>297</v>
      </c>
    </row>
    <row r="232" spans="2:65" s="288" customFormat="1" ht="16.5" customHeight="1">
      <c r="B232" s="281"/>
      <c r="C232" s="282"/>
      <c r="D232" s="282"/>
      <c r="E232" s="283" t="s">
        <v>5</v>
      </c>
      <c r="F232" s="303" t="s">
        <v>229</v>
      </c>
      <c r="G232" s="304"/>
      <c r="H232" s="304"/>
      <c r="I232" s="304"/>
      <c r="J232" s="282"/>
      <c r="K232" s="286">
        <v>276.2</v>
      </c>
      <c r="L232" s="316"/>
      <c r="M232" s="316"/>
      <c r="N232" s="282"/>
      <c r="O232" s="282"/>
      <c r="P232" s="282"/>
      <c r="Q232" s="282"/>
      <c r="R232" s="287"/>
      <c r="T232" s="289"/>
      <c r="U232" s="282"/>
      <c r="V232" s="282"/>
      <c r="W232" s="282"/>
      <c r="X232" s="282"/>
      <c r="Y232" s="282"/>
      <c r="Z232" s="282"/>
      <c r="AA232" s="290"/>
      <c r="AT232" s="291" t="s">
        <v>136</v>
      </c>
      <c r="AU232" s="291" t="s">
        <v>93</v>
      </c>
      <c r="AV232" s="288" t="s">
        <v>93</v>
      </c>
      <c r="AW232" s="288" t="s">
        <v>29</v>
      </c>
      <c r="AX232" s="288" t="s">
        <v>71</v>
      </c>
      <c r="AY232" s="291" t="s">
        <v>128</v>
      </c>
    </row>
    <row r="233" spans="2:65" s="299" customFormat="1" ht="16.5" customHeight="1">
      <c r="B233" s="292"/>
      <c r="C233" s="293"/>
      <c r="D233" s="293"/>
      <c r="E233" s="294" t="s">
        <v>5</v>
      </c>
      <c r="F233" s="295" t="s">
        <v>138</v>
      </c>
      <c r="G233" s="296"/>
      <c r="H233" s="296"/>
      <c r="I233" s="296"/>
      <c r="J233" s="293"/>
      <c r="K233" s="297">
        <v>276.2</v>
      </c>
      <c r="L233" s="317"/>
      <c r="M233" s="317"/>
      <c r="N233" s="293"/>
      <c r="O233" s="293"/>
      <c r="P233" s="293"/>
      <c r="Q233" s="293"/>
      <c r="R233" s="298"/>
      <c r="T233" s="300"/>
      <c r="U233" s="293"/>
      <c r="V233" s="293"/>
      <c r="W233" s="293"/>
      <c r="X233" s="293"/>
      <c r="Y233" s="293"/>
      <c r="Z233" s="293"/>
      <c r="AA233" s="301"/>
      <c r="AT233" s="302" t="s">
        <v>136</v>
      </c>
      <c r="AU233" s="302" t="s">
        <v>93</v>
      </c>
      <c r="AV233" s="299" t="s">
        <v>133</v>
      </c>
      <c r="AW233" s="299" t="s">
        <v>29</v>
      </c>
      <c r="AX233" s="299" t="s">
        <v>79</v>
      </c>
      <c r="AY233" s="302" t="s">
        <v>128</v>
      </c>
    </row>
    <row r="234" spans="2:65" s="157" customFormat="1" ht="38.25" customHeight="1">
      <c r="B234" s="158"/>
      <c r="C234" s="257" t="s">
        <v>298</v>
      </c>
      <c r="D234" s="257" t="s">
        <v>129</v>
      </c>
      <c r="E234" s="258" t="s">
        <v>299</v>
      </c>
      <c r="F234" s="259" t="s">
        <v>300</v>
      </c>
      <c r="G234" s="259"/>
      <c r="H234" s="259"/>
      <c r="I234" s="259"/>
      <c r="J234" s="260" t="s">
        <v>141</v>
      </c>
      <c r="K234" s="261">
        <v>276.2</v>
      </c>
      <c r="L234" s="136"/>
      <c r="M234" s="136"/>
      <c r="N234" s="262">
        <f>ROUND(L234*K234,2)</f>
        <v>0</v>
      </c>
      <c r="O234" s="262"/>
      <c r="P234" s="262"/>
      <c r="Q234" s="262"/>
      <c r="R234" s="163"/>
      <c r="T234" s="263" t="s">
        <v>5</v>
      </c>
      <c r="U234" s="264" t="s">
        <v>36</v>
      </c>
      <c r="V234" s="265">
        <v>0.26500000000000001</v>
      </c>
      <c r="W234" s="265">
        <f>V234*K234</f>
        <v>73.192999999999998</v>
      </c>
      <c r="X234" s="265">
        <v>0</v>
      </c>
      <c r="Y234" s="265">
        <f>X234*K234</f>
        <v>0</v>
      </c>
      <c r="Z234" s="265">
        <v>0</v>
      </c>
      <c r="AA234" s="266">
        <f>Z234*K234</f>
        <v>0</v>
      </c>
      <c r="AR234" s="144" t="s">
        <v>205</v>
      </c>
      <c r="AT234" s="144" t="s">
        <v>129</v>
      </c>
      <c r="AU234" s="144" t="s">
        <v>93</v>
      </c>
      <c r="AY234" s="144" t="s">
        <v>128</v>
      </c>
      <c r="BE234" s="267">
        <f>IF(U234="základní",N234,0)</f>
        <v>0</v>
      </c>
      <c r="BF234" s="267">
        <f>IF(U234="snížená",N234,0)</f>
        <v>0</v>
      </c>
      <c r="BG234" s="267">
        <f>IF(U234="zákl. přenesená",N234,0)</f>
        <v>0</v>
      </c>
      <c r="BH234" s="267">
        <f>IF(U234="sníž. přenesená",N234,0)</f>
        <v>0</v>
      </c>
      <c r="BI234" s="267">
        <f>IF(U234="nulová",N234,0)</f>
        <v>0</v>
      </c>
      <c r="BJ234" s="144" t="s">
        <v>79</v>
      </c>
      <c r="BK234" s="267">
        <f>ROUND(L234*K234,2)</f>
        <v>0</v>
      </c>
      <c r="BL234" s="144" t="s">
        <v>205</v>
      </c>
      <c r="BM234" s="144" t="s">
        <v>301</v>
      </c>
    </row>
    <row r="235" spans="2:65" s="288" customFormat="1" ht="16.5" customHeight="1">
      <c r="B235" s="281"/>
      <c r="C235" s="282"/>
      <c r="D235" s="282"/>
      <c r="E235" s="283" t="s">
        <v>5</v>
      </c>
      <c r="F235" s="303" t="s">
        <v>229</v>
      </c>
      <c r="G235" s="304"/>
      <c r="H235" s="304"/>
      <c r="I235" s="304"/>
      <c r="J235" s="282"/>
      <c r="K235" s="286">
        <v>276.2</v>
      </c>
      <c r="L235" s="316"/>
      <c r="M235" s="316"/>
      <c r="N235" s="282"/>
      <c r="O235" s="282"/>
      <c r="P235" s="282"/>
      <c r="Q235" s="282"/>
      <c r="R235" s="287"/>
      <c r="T235" s="289"/>
      <c r="U235" s="282"/>
      <c r="V235" s="282"/>
      <c r="W235" s="282"/>
      <c r="X235" s="282"/>
      <c r="Y235" s="282"/>
      <c r="Z235" s="282"/>
      <c r="AA235" s="290"/>
      <c r="AT235" s="291" t="s">
        <v>136</v>
      </c>
      <c r="AU235" s="291" t="s">
        <v>93</v>
      </c>
      <c r="AV235" s="288" t="s">
        <v>93</v>
      </c>
      <c r="AW235" s="288" t="s">
        <v>29</v>
      </c>
      <c r="AX235" s="288" t="s">
        <v>71</v>
      </c>
      <c r="AY235" s="291" t="s">
        <v>128</v>
      </c>
    </row>
    <row r="236" spans="2:65" s="299" customFormat="1" ht="16.5" customHeight="1">
      <c r="B236" s="292"/>
      <c r="C236" s="293"/>
      <c r="D236" s="293"/>
      <c r="E236" s="294" t="s">
        <v>5</v>
      </c>
      <c r="F236" s="295" t="s">
        <v>138</v>
      </c>
      <c r="G236" s="296"/>
      <c r="H236" s="296"/>
      <c r="I236" s="296"/>
      <c r="J236" s="293"/>
      <c r="K236" s="297">
        <v>276.2</v>
      </c>
      <c r="L236" s="317"/>
      <c r="M236" s="317"/>
      <c r="N236" s="293"/>
      <c r="O236" s="293"/>
      <c r="P236" s="293"/>
      <c r="Q236" s="293"/>
      <c r="R236" s="298"/>
      <c r="T236" s="300"/>
      <c r="U236" s="293"/>
      <c r="V236" s="293"/>
      <c r="W236" s="293"/>
      <c r="X236" s="293"/>
      <c r="Y236" s="293"/>
      <c r="Z236" s="293"/>
      <c r="AA236" s="301"/>
      <c r="AT236" s="302" t="s">
        <v>136</v>
      </c>
      <c r="AU236" s="302" t="s">
        <v>93</v>
      </c>
      <c r="AV236" s="299" t="s">
        <v>133</v>
      </c>
      <c r="AW236" s="299" t="s">
        <v>29</v>
      </c>
      <c r="AX236" s="299" t="s">
        <v>79</v>
      </c>
      <c r="AY236" s="302" t="s">
        <v>128</v>
      </c>
    </row>
    <row r="237" spans="2:65" s="157" customFormat="1" ht="25.5" customHeight="1">
      <c r="B237" s="158"/>
      <c r="C237" s="257" t="s">
        <v>302</v>
      </c>
      <c r="D237" s="257" t="s">
        <v>129</v>
      </c>
      <c r="E237" s="258" t="s">
        <v>303</v>
      </c>
      <c r="F237" s="259" t="s">
        <v>304</v>
      </c>
      <c r="G237" s="259"/>
      <c r="H237" s="259"/>
      <c r="I237" s="259"/>
      <c r="J237" s="260" t="s">
        <v>141</v>
      </c>
      <c r="K237" s="261">
        <v>276.2</v>
      </c>
      <c r="L237" s="136"/>
      <c r="M237" s="136"/>
      <c r="N237" s="262">
        <f>ROUND(L237*K237,2)</f>
        <v>0</v>
      </c>
      <c r="O237" s="262"/>
      <c r="P237" s="262"/>
      <c r="Q237" s="262"/>
      <c r="R237" s="163"/>
      <c r="T237" s="263" t="s">
        <v>5</v>
      </c>
      <c r="U237" s="264" t="s">
        <v>36</v>
      </c>
      <c r="V237" s="265">
        <v>0.26500000000000001</v>
      </c>
      <c r="W237" s="265">
        <f>V237*K237</f>
        <v>73.192999999999998</v>
      </c>
      <c r="X237" s="265">
        <v>0</v>
      </c>
      <c r="Y237" s="265">
        <f>X237*K237</f>
        <v>0</v>
      </c>
      <c r="Z237" s="265">
        <v>0</v>
      </c>
      <c r="AA237" s="266">
        <f>Z237*K237</f>
        <v>0</v>
      </c>
      <c r="AR237" s="144" t="s">
        <v>205</v>
      </c>
      <c r="AT237" s="144" t="s">
        <v>129</v>
      </c>
      <c r="AU237" s="144" t="s">
        <v>93</v>
      </c>
      <c r="AY237" s="144" t="s">
        <v>128</v>
      </c>
      <c r="BE237" s="267">
        <f>IF(U237="základní",N237,0)</f>
        <v>0</v>
      </c>
      <c r="BF237" s="267">
        <f>IF(U237="snížená",N237,0)</f>
        <v>0</v>
      </c>
      <c r="BG237" s="267">
        <f>IF(U237="zákl. přenesená",N237,0)</f>
        <v>0</v>
      </c>
      <c r="BH237" s="267">
        <f>IF(U237="sníž. přenesená",N237,0)</f>
        <v>0</v>
      </c>
      <c r="BI237" s="267">
        <f>IF(U237="nulová",N237,0)</f>
        <v>0</v>
      </c>
      <c r="BJ237" s="144" t="s">
        <v>79</v>
      </c>
      <c r="BK237" s="267">
        <f>ROUND(L237*K237,2)</f>
        <v>0</v>
      </c>
      <c r="BL237" s="144" t="s">
        <v>205</v>
      </c>
      <c r="BM237" s="144" t="s">
        <v>305</v>
      </c>
    </row>
    <row r="238" spans="2:65" s="288" customFormat="1" ht="16.5" customHeight="1">
      <c r="B238" s="281"/>
      <c r="C238" s="282"/>
      <c r="D238" s="282"/>
      <c r="E238" s="283" t="s">
        <v>5</v>
      </c>
      <c r="F238" s="303" t="s">
        <v>229</v>
      </c>
      <c r="G238" s="304"/>
      <c r="H238" s="304"/>
      <c r="I238" s="304"/>
      <c r="J238" s="282"/>
      <c r="K238" s="286">
        <v>276.2</v>
      </c>
      <c r="L238" s="316"/>
      <c r="M238" s="316"/>
      <c r="N238" s="282"/>
      <c r="O238" s="282"/>
      <c r="P238" s="282"/>
      <c r="Q238" s="282"/>
      <c r="R238" s="287"/>
      <c r="T238" s="289"/>
      <c r="U238" s="282"/>
      <c r="V238" s="282"/>
      <c r="W238" s="282"/>
      <c r="X238" s="282"/>
      <c r="Y238" s="282"/>
      <c r="Z238" s="282"/>
      <c r="AA238" s="290"/>
      <c r="AT238" s="291" t="s">
        <v>136</v>
      </c>
      <c r="AU238" s="291" t="s">
        <v>93</v>
      </c>
      <c r="AV238" s="288" t="s">
        <v>93</v>
      </c>
      <c r="AW238" s="288" t="s">
        <v>29</v>
      </c>
      <c r="AX238" s="288" t="s">
        <v>71</v>
      </c>
      <c r="AY238" s="291" t="s">
        <v>128</v>
      </c>
    </row>
    <row r="239" spans="2:65" s="299" customFormat="1" ht="16.5" customHeight="1">
      <c r="B239" s="292"/>
      <c r="C239" s="293"/>
      <c r="D239" s="293"/>
      <c r="E239" s="294" t="s">
        <v>5</v>
      </c>
      <c r="F239" s="295" t="s">
        <v>138</v>
      </c>
      <c r="G239" s="296"/>
      <c r="H239" s="296"/>
      <c r="I239" s="296"/>
      <c r="J239" s="293"/>
      <c r="K239" s="297">
        <v>276.2</v>
      </c>
      <c r="L239" s="317"/>
      <c r="M239" s="317"/>
      <c r="N239" s="293"/>
      <c r="O239" s="293"/>
      <c r="P239" s="293"/>
      <c r="Q239" s="293"/>
      <c r="R239" s="298"/>
      <c r="T239" s="300"/>
      <c r="U239" s="293"/>
      <c r="V239" s="293"/>
      <c r="W239" s="293"/>
      <c r="X239" s="293"/>
      <c r="Y239" s="293"/>
      <c r="Z239" s="293"/>
      <c r="AA239" s="301"/>
      <c r="AT239" s="302" t="s">
        <v>136</v>
      </c>
      <c r="AU239" s="302" t="s">
        <v>93</v>
      </c>
      <c r="AV239" s="299" t="s">
        <v>133</v>
      </c>
      <c r="AW239" s="299" t="s">
        <v>29</v>
      </c>
      <c r="AX239" s="299" t="s">
        <v>79</v>
      </c>
      <c r="AY239" s="302" t="s">
        <v>128</v>
      </c>
    </row>
    <row r="240" spans="2:65" s="157" customFormat="1" ht="38.25" customHeight="1">
      <c r="B240" s="158"/>
      <c r="C240" s="257" t="s">
        <v>306</v>
      </c>
      <c r="D240" s="257" t="s">
        <v>129</v>
      </c>
      <c r="E240" s="258" t="s">
        <v>307</v>
      </c>
      <c r="F240" s="259" t="s">
        <v>308</v>
      </c>
      <c r="G240" s="259"/>
      <c r="H240" s="259"/>
      <c r="I240" s="259"/>
      <c r="J240" s="260" t="s">
        <v>309</v>
      </c>
      <c r="K240" s="261">
        <v>23382.94</v>
      </c>
      <c r="L240" s="136"/>
      <c r="M240" s="136"/>
      <c r="N240" s="262">
        <f>ROUND(L240*K240,2)</f>
        <v>0</v>
      </c>
      <c r="O240" s="262"/>
      <c r="P240" s="262"/>
      <c r="Q240" s="262"/>
      <c r="R240" s="163"/>
      <c r="T240" s="263" t="s">
        <v>5</v>
      </c>
      <c r="U240" s="264" t="s">
        <v>36</v>
      </c>
      <c r="V240" s="265">
        <v>0</v>
      </c>
      <c r="W240" s="265">
        <f>V240*K240</f>
        <v>0</v>
      </c>
      <c r="X240" s="265">
        <v>0</v>
      </c>
      <c r="Y240" s="265">
        <f>X240*K240</f>
        <v>0</v>
      </c>
      <c r="Z240" s="265">
        <v>0</v>
      </c>
      <c r="AA240" s="266">
        <f>Z240*K240</f>
        <v>0</v>
      </c>
      <c r="AR240" s="144" t="s">
        <v>205</v>
      </c>
      <c r="AT240" s="144" t="s">
        <v>129</v>
      </c>
      <c r="AU240" s="144" t="s">
        <v>93</v>
      </c>
      <c r="AY240" s="144" t="s">
        <v>128</v>
      </c>
      <c r="BE240" s="267">
        <f>IF(U240="základní",N240,0)</f>
        <v>0</v>
      </c>
      <c r="BF240" s="267">
        <f>IF(U240="snížená",N240,0)</f>
        <v>0</v>
      </c>
      <c r="BG240" s="267">
        <f>IF(U240="zákl. přenesená",N240,0)</f>
        <v>0</v>
      </c>
      <c r="BH240" s="267">
        <f>IF(U240="sníž. přenesená",N240,0)</f>
        <v>0</v>
      </c>
      <c r="BI240" s="267">
        <f>IF(U240="nulová",N240,0)</f>
        <v>0</v>
      </c>
      <c r="BJ240" s="144" t="s">
        <v>79</v>
      </c>
      <c r="BK240" s="267">
        <f>ROUND(L240*K240,2)</f>
        <v>0</v>
      </c>
      <c r="BL240" s="144" t="s">
        <v>205</v>
      </c>
      <c r="BM240" s="144" t="s">
        <v>310</v>
      </c>
    </row>
    <row r="241" spans="2:65" s="247" customFormat="1" ht="29.85" customHeight="1">
      <c r="B241" s="242"/>
      <c r="C241" s="243"/>
      <c r="D241" s="254" t="s">
        <v>112</v>
      </c>
      <c r="E241" s="254"/>
      <c r="F241" s="254"/>
      <c r="G241" s="254"/>
      <c r="H241" s="254"/>
      <c r="I241" s="254"/>
      <c r="J241" s="254"/>
      <c r="K241" s="254"/>
      <c r="L241" s="318"/>
      <c r="M241" s="318"/>
      <c r="N241" s="305">
        <f>BK241</f>
        <v>0</v>
      </c>
      <c r="O241" s="306"/>
      <c r="P241" s="306"/>
      <c r="Q241" s="306"/>
      <c r="R241" s="246"/>
      <c r="T241" s="248"/>
      <c r="U241" s="243"/>
      <c r="V241" s="243"/>
      <c r="W241" s="249">
        <f>SUM(W242:W253)</f>
        <v>27.541800000000002</v>
      </c>
      <c r="X241" s="243"/>
      <c r="Y241" s="249">
        <f>SUM(Y242:Y253)</f>
        <v>0.53195999999999999</v>
      </c>
      <c r="Z241" s="243"/>
      <c r="AA241" s="250">
        <f>SUM(AA242:AA253)</f>
        <v>2.0326019999999998</v>
      </c>
      <c r="AR241" s="251" t="s">
        <v>93</v>
      </c>
      <c r="AT241" s="252" t="s">
        <v>70</v>
      </c>
      <c r="AU241" s="252" t="s">
        <v>79</v>
      </c>
      <c r="AY241" s="251" t="s">
        <v>128</v>
      </c>
      <c r="BK241" s="253">
        <f>SUM(BK242:BK253)</f>
        <v>0</v>
      </c>
    </row>
    <row r="242" spans="2:65" s="157" customFormat="1" ht="38.25" customHeight="1">
      <c r="B242" s="158"/>
      <c r="C242" s="257" t="s">
        <v>311</v>
      </c>
      <c r="D242" s="257" t="s">
        <v>129</v>
      </c>
      <c r="E242" s="258" t="s">
        <v>312</v>
      </c>
      <c r="F242" s="259" t="s">
        <v>313</v>
      </c>
      <c r="G242" s="259"/>
      <c r="H242" s="259"/>
      <c r="I242" s="259"/>
      <c r="J242" s="260" t="s">
        <v>141</v>
      </c>
      <c r="K242" s="261">
        <v>85.8</v>
      </c>
      <c r="L242" s="136"/>
      <c r="M242" s="136"/>
      <c r="N242" s="262">
        <f>ROUND(L242*K242,2)</f>
        <v>0</v>
      </c>
      <c r="O242" s="262"/>
      <c r="P242" s="262"/>
      <c r="Q242" s="262"/>
      <c r="R242" s="163"/>
      <c r="T242" s="263" t="s">
        <v>5</v>
      </c>
      <c r="U242" s="264" t="s">
        <v>36</v>
      </c>
      <c r="V242" s="265">
        <v>0.13100000000000001</v>
      </c>
      <c r="W242" s="265">
        <f>V242*K242</f>
        <v>11.239800000000001</v>
      </c>
      <c r="X242" s="265">
        <v>0</v>
      </c>
      <c r="Y242" s="265">
        <f>X242*K242</f>
        <v>0</v>
      </c>
      <c r="Z242" s="265">
        <v>2.3689999999999999E-2</v>
      </c>
      <c r="AA242" s="266">
        <f>Z242*K242</f>
        <v>2.0326019999999998</v>
      </c>
      <c r="AR242" s="144" t="s">
        <v>205</v>
      </c>
      <c r="AT242" s="144" t="s">
        <v>129</v>
      </c>
      <c r="AU242" s="144" t="s">
        <v>93</v>
      </c>
      <c r="AY242" s="144" t="s">
        <v>128</v>
      </c>
      <c r="BE242" s="267">
        <f>IF(U242="základní",N242,0)</f>
        <v>0</v>
      </c>
      <c r="BF242" s="267">
        <f>IF(U242="snížená",N242,0)</f>
        <v>0</v>
      </c>
      <c r="BG242" s="267">
        <f>IF(U242="zákl. přenesená",N242,0)</f>
        <v>0</v>
      </c>
      <c r="BH242" s="267">
        <f>IF(U242="sníž. přenesená",N242,0)</f>
        <v>0</v>
      </c>
      <c r="BI242" s="267">
        <f>IF(U242="nulová",N242,0)</f>
        <v>0</v>
      </c>
      <c r="BJ242" s="144" t="s">
        <v>79</v>
      </c>
      <c r="BK242" s="267">
        <f>ROUND(L242*K242,2)</f>
        <v>0</v>
      </c>
      <c r="BL242" s="144" t="s">
        <v>205</v>
      </c>
      <c r="BM242" s="144" t="s">
        <v>314</v>
      </c>
    </row>
    <row r="243" spans="2:65" s="277" customFormat="1" ht="16.5" customHeight="1">
      <c r="B243" s="271"/>
      <c r="C243" s="272"/>
      <c r="D243" s="272"/>
      <c r="E243" s="273" t="s">
        <v>5</v>
      </c>
      <c r="F243" s="274" t="s">
        <v>143</v>
      </c>
      <c r="G243" s="275"/>
      <c r="H243" s="275"/>
      <c r="I243" s="275"/>
      <c r="J243" s="272"/>
      <c r="K243" s="273" t="s">
        <v>5</v>
      </c>
      <c r="L243" s="315"/>
      <c r="M243" s="315"/>
      <c r="N243" s="272"/>
      <c r="O243" s="272"/>
      <c r="P243" s="272"/>
      <c r="Q243" s="272"/>
      <c r="R243" s="276"/>
      <c r="T243" s="278"/>
      <c r="U243" s="272"/>
      <c r="V243" s="272"/>
      <c r="W243" s="272"/>
      <c r="X243" s="272"/>
      <c r="Y243" s="272"/>
      <c r="Z243" s="272"/>
      <c r="AA243" s="279"/>
      <c r="AT243" s="280" t="s">
        <v>136</v>
      </c>
      <c r="AU243" s="280" t="s">
        <v>93</v>
      </c>
      <c r="AV243" s="277" t="s">
        <v>79</v>
      </c>
      <c r="AW243" s="277" t="s">
        <v>29</v>
      </c>
      <c r="AX243" s="277" t="s">
        <v>71</v>
      </c>
      <c r="AY243" s="280" t="s">
        <v>128</v>
      </c>
    </row>
    <row r="244" spans="2:65" s="288" customFormat="1" ht="16.5" customHeight="1">
      <c r="B244" s="281"/>
      <c r="C244" s="282"/>
      <c r="D244" s="282"/>
      <c r="E244" s="283" t="s">
        <v>5</v>
      </c>
      <c r="F244" s="284" t="s">
        <v>315</v>
      </c>
      <c r="G244" s="285"/>
      <c r="H244" s="285"/>
      <c r="I244" s="285"/>
      <c r="J244" s="282"/>
      <c r="K244" s="286">
        <v>72.8</v>
      </c>
      <c r="L244" s="316"/>
      <c r="M244" s="316"/>
      <c r="N244" s="282"/>
      <c r="O244" s="282"/>
      <c r="P244" s="282"/>
      <c r="Q244" s="282"/>
      <c r="R244" s="287"/>
      <c r="T244" s="289"/>
      <c r="U244" s="282"/>
      <c r="V244" s="282"/>
      <c r="W244" s="282"/>
      <c r="X244" s="282"/>
      <c r="Y244" s="282"/>
      <c r="Z244" s="282"/>
      <c r="AA244" s="290"/>
      <c r="AT244" s="291" t="s">
        <v>136</v>
      </c>
      <c r="AU244" s="291" t="s">
        <v>93</v>
      </c>
      <c r="AV244" s="288" t="s">
        <v>93</v>
      </c>
      <c r="AW244" s="288" t="s">
        <v>29</v>
      </c>
      <c r="AX244" s="288" t="s">
        <v>71</v>
      </c>
      <c r="AY244" s="291" t="s">
        <v>128</v>
      </c>
    </row>
    <row r="245" spans="2:65" s="288" customFormat="1" ht="16.5" customHeight="1">
      <c r="B245" s="281"/>
      <c r="C245" s="282"/>
      <c r="D245" s="282"/>
      <c r="E245" s="283" t="s">
        <v>5</v>
      </c>
      <c r="F245" s="284" t="s">
        <v>316</v>
      </c>
      <c r="G245" s="285"/>
      <c r="H245" s="285"/>
      <c r="I245" s="285"/>
      <c r="J245" s="282"/>
      <c r="K245" s="286">
        <v>13</v>
      </c>
      <c r="L245" s="316"/>
      <c r="M245" s="316"/>
      <c r="N245" s="282"/>
      <c r="O245" s="282"/>
      <c r="P245" s="282"/>
      <c r="Q245" s="282"/>
      <c r="R245" s="287"/>
      <c r="T245" s="289"/>
      <c r="U245" s="282"/>
      <c r="V245" s="282"/>
      <c r="W245" s="282"/>
      <c r="X245" s="282"/>
      <c r="Y245" s="282"/>
      <c r="Z245" s="282"/>
      <c r="AA245" s="290"/>
      <c r="AT245" s="291" t="s">
        <v>136</v>
      </c>
      <c r="AU245" s="291" t="s">
        <v>93</v>
      </c>
      <c r="AV245" s="288" t="s">
        <v>93</v>
      </c>
      <c r="AW245" s="288" t="s">
        <v>29</v>
      </c>
      <c r="AX245" s="288" t="s">
        <v>71</v>
      </c>
      <c r="AY245" s="291" t="s">
        <v>128</v>
      </c>
    </row>
    <row r="246" spans="2:65" s="299" customFormat="1" ht="16.5" customHeight="1">
      <c r="B246" s="292"/>
      <c r="C246" s="293"/>
      <c r="D246" s="293"/>
      <c r="E246" s="294" t="s">
        <v>5</v>
      </c>
      <c r="F246" s="295" t="s">
        <v>138</v>
      </c>
      <c r="G246" s="296"/>
      <c r="H246" s="296"/>
      <c r="I246" s="296"/>
      <c r="J246" s="293"/>
      <c r="K246" s="297">
        <v>85.8</v>
      </c>
      <c r="L246" s="317"/>
      <c r="M246" s="317"/>
      <c r="N246" s="293"/>
      <c r="O246" s="293"/>
      <c r="P246" s="293"/>
      <c r="Q246" s="293"/>
      <c r="R246" s="298"/>
      <c r="T246" s="300"/>
      <c r="U246" s="293"/>
      <c r="V246" s="293"/>
      <c r="W246" s="293"/>
      <c r="X246" s="293"/>
      <c r="Y246" s="293"/>
      <c r="Z246" s="293"/>
      <c r="AA246" s="301"/>
      <c r="AT246" s="302" t="s">
        <v>136</v>
      </c>
      <c r="AU246" s="302" t="s">
        <v>93</v>
      </c>
      <c r="AV246" s="299" t="s">
        <v>133</v>
      </c>
      <c r="AW246" s="299" t="s">
        <v>29</v>
      </c>
      <c r="AX246" s="299" t="s">
        <v>79</v>
      </c>
      <c r="AY246" s="302" t="s">
        <v>128</v>
      </c>
    </row>
    <row r="247" spans="2:65" s="157" customFormat="1" ht="25.5" customHeight="1">
      <c r="B247" s="158"/>
      <c r="C247" s="257" t="s">
        <v>317</v>
      </c>
      <c r="D247" s="257" t="s">
        <v>129</v>
      </c>
      <c r="E247" s="258" t="s">
        <v>318</v>
      </c>
      <c r="F247" s="259" t="s">
        <v>319</v>
      </c>
      <c r="G247" s="259"/>
      <c r="H247" s="259"/>
      <c r="I247" s="259"/>
      <c r="J247" s="260" t="s">
        <v>141</v>
      </c>
      <c r="K247" s="261">
        <v>85.8</v>
      </c>
      <c r="L247" s="136"/>
      <c r="M247" s="136"/>
      <c r="N247" s="262">
        <f>ROUND(L247*K247,2)</f>
        <v>0</v>
      </c>
      <c r="O247" s="262"/>
      <c r="P247" s="262"/>
      <c r="Q247" s="262"/>
      <c r="R247" s="163"/>
      <c r="T247" s="263" t="s">
        <v>5</v>
      </c>
      <c r="U247" s="264" t="s">
        <v>36</v>
      </c>
      <c r="V247" s="265">
        <v>0.19</v>
      </c>
      <c r="W247" s="265">
        <f>V247*K247</f>
        <v>16.302</v>
      </c>
      <c r="X247" s="265">
        <v>0</v>
      </c>
      <c r="Y247" s="265">
        <f>X247*K247</f>
        <v>0</v>
      </c>
      <c r="Z247" s="265">
        <v>0</v>
      </c>
      <c r="AA247" s="266">
        <f>Z247*K247</f>
        <v>0</v>
      </c>
      <c r="AR247" s="144" t="s">
        <v>205</v>
      </c>
      <c r="AT247" s="144" t="s">
        <v>129</v>
      </c>
      <c r="AU247" s="144" t="s">
        <v>93</v>
      </c>
      <c r="AY247" s="144" t="s">
        <v>128</v>
      </c>
      <c r="BE247" s="267">
        <f>IF(U247="základní",N247,0)</f>
        <v>0</v>
      </c>
      <c r="BF247" s="267">
        <f>IF(U247="snížená",N247,0)</f>
        <v>0</v>
      </c>
      <c r="BG247" s="267">
        <f>IF(U247="zákl. přenesená",N247,0)</f>
        <v>0</v>
      </c>
      <c r="BH247" s="267">
        <f>IF(U247="sníž. přenesená",N247,0)</f>
        <v>0</v>
      </c>
      <c r="BI247" s="267">
        <f>IF(U247="nulová",N247,0)</f>
        <v>0</v>
      </c>
      <c r="BJ247" s="144" t="s">
        <v>79</v>
      </c>
      <c r="BK247" s="267">
        <f>ROUND(L247*K247,2)</f>
        <v>0</v>
      </c>
      <c r="BL247" s="144" t="s">
        <v>205</v>
      </c>
      <c r="BM247" s="144" t="s">
        <v>320</v>
      </c>
    </row>
    <row r="248" spans="2:65" s="277" customFormat="1" ht="16.5" customHeight="1">
      <c r="B248" s="271"/>
      <c r="C248" s="272"/>
      <c r="D248" s="272"/>
      <c r="E248" s="273" t="s">
        <v>5</v>
      </c>
      <c r="F248" s="274" t="s">
        <v>143</v>
      </c>
      <c r="G248" s="275"/>
      <c r="H248" s="275"/>
      <c r="I248" s="275"/>
      <c r="J248" s="272"/>
      <c r="K248" s="273" t="s">
        <v>5</v>
      </c>
      <c r="L248" s="315"/>
      <c r="M248" s="315"/>
      <c r="N248" s="272"/>
      <c r="O248" s="272"/>
      <c r="P248" s="272"/>
      <c r="Q248" s="272"/>
      <c r="R248" s="276"/>
      <c r="T248" s="278"/>
      <c r="U248" s="272"/>
      <c r="V248" s="272"/>
      <c r="W248" s="272"/>
      <c r="X248" s="272"/>
      <c r="Y248" s="272"/>
      <c r="Z248" s="272"/>
      <c r="AA248" s="279"/>
      <c r="AT248" s="280" t="s">
        <v>136</v>
      </c>
      <c r="AU248" s="280" t="s">
        <v>93</v>
      </c>
      <c r="AV248" s="277" t="s">
        <v>79</v>
      </c>
      <c r="AW248" s="277" t="s">
        <v>29</v>
      </c>
      <c r="AX248" s="277" t="s">
        <v>71</v>
      </c>
      <c r="AY248" s="280" t="s">
        <v>128</v>
      </c>
    </row>
    <row r="249" spans="2:65" s="288" customFormat="1" ht="16.5" customHeight="1">
      <c r="B249" s="281"/>
      <c r="C249" s="282"/>
      <c r="D249" s="282"/>
      <c r="E249" s="283" t="s">
        <v>5</v>
      </c>
      <c r="F249" s="284" t="s">
        <v>315</v>
      </c>
      <c r="G249" s="285"/>
      <c r="H249" s="285"/>
      <c r="I249" s="285"/>
      <c r="J249" s="282"/>
      <c r="K249" s="286">
        <v>72.8</v>
      </c>
      <c r="L249" s="316"/>
      <c r="M249" s="316"/>
      <c r="N249" s="282"/>
      <c r="O249" s="282"/>
      <c r="P249" s="282"/>
      <c r="Q249" s="282"/>
      <c r="R249" s="287"/>
      <c r="T249" s="289"/>
      <c r="U249" s="282"/>
      <c r="V249" s="282"/>
      <c r="W249" s="282"/>
      <c r="X249" s="282"/>
      <c r="Y249" s="282"/>
      <c r="Z249" s="282"/>
      <c r="AA249" s="290"/>
      <c r="AT249" s="291" t="s">
        <v>136</v>
      </c>
      <c r="AU249" s="291" t="s">
        <v>93</v>
      </c>
      <c r="AV249" s="288" t="s">
        <v>93</v>
      </c>
      <c r="AW249" s="288" t="s">
        <v>29</v>
      </c>
      <c r="AX249" s="288" t="s">
        <v>71</v>
      </c>
      <c r="AY249" s="291" t="s">
        <v>128</v>
      </c>
    </row>
    <row r="250" spans="2:65" s="288" customFormat="1" ht="16.5" customHeight="1">
      <c r="B250" s="281"/>
      <c r="C250" s="282"/>
      <c r="D250" s="282"/>
      <c r="E250" s="283" t="s">
        <v>5</v>
      </c>
      <c r="F250" s="284" t="s">
        <v>316</v>
      </c>
      <c r="G250" s="285"/>
      <c r="H250" s="285"/>
      <c r="I250" s="285"/>
      <c r="J250" s="282"/>
      <c r="K250" s="286">
        <v>13</v>
      </c>
      <c r="L250" s="316"/>
      <c r="M250" s="316"/>
      <c r="N250" s="282"/>
      <c r="O250" s="282"/>
      <c r="P250" s="282"/>
      <c r="Q250" s="282"/>
      <c r="R250" s="287"/>
      <c r="T250" s="289"/>
      <c r="U250" s="282"/>
      <c r="V250" s="282"/>
      <c r="W250" s="282"/>
      <c r="X250" s="282"/>
      <c r="Y250" s="282"/>
      <c r="Z250" s="282"/>
      <c r="AA250" s="290"/>
      <c r="AT250" s="291" t="s">
        <v>136</v>
      </c>
      <c r="AU250" s="291" t="s">
        <v>93</v>
      </c>
      <c r="AV250" s="288" t="s">
        <v>93</v>
      </c>
      <c r="AW250" s="288" t="s">
        <v>29</v>
      </c>
      <c r="AX250" s="288" t="s">
        <v>71</v>
      </c>
      <c r="AY250" s="291" t="s">
        <v>128</v>
      </c>
    </row>
    <row r="251" spans="2:65" s="299" customFormat="1" ht="16.5" customHeight="1">
      <c r="B251" s="292"/>
      <c r="C251" s="293"/>
      <c r="D251" s="293"/>
      <c r="E251" s="294" t="s">
        <v>5</v>
      </c>
      <c r="F251" s="295" t="s">
        <v>138</v>
      </c>
      <c r="G251" s="296"/>
      <c r="H251" s="296"/>
      <c r="I251" s="296"/>
      <c r="J251" s="293"/>
      <c r="K251" s="297">
        <v>85.8</v>
      </c>
      <c r="L251" s="317"/>
      <c r="M251" s="317"/>
      <c r="N251" s="293"/>
      <c r="O251" s="293"/>
      <c r="P251" s="293"/>
      <c r="Q251" s="293"/>
      <c r="R251" s="298"/>
      <c r="T251" s="300"/>
      <c r="U251" s="293"/>
      <c r="V251" s="293"/>
      <c r="W251" s="293"/>
      <c r="X251" s="293"/>
      <c r="Y251" s="293"/>
      <c r="Z251" s="293"/>
      <c r="AA251" s="301"/>
      <c r="AT251" s="302" t="s">
        <v>136</v>
      </c>
      <c r="AU251" s="302" t="s">
        <v>93</v>
      </c>
      <c r="AV251" s="299" t="s">
        <v>133</v>
      </c>
      <c r="AW251" s="299" t="s">
        <v>29</v>
      </c>
      <c r="AX251" s="299" t="s">
        <v>79</v>
      </c>
      <c r="AY251" s="302" t="s">
        <v>128</v>
      </c>
    </row>
    <row r="252" spans="2:65" s="157" customFormat="1" ht="16.5" customHeight="1">
      <c r="B252" s="158"/>
      <c r="C252" s="309" t="s">
        <v>321</v>
      </c>
      <c r="D252" s="309" t="s">
        <v>322</v>
      </c>
      <c r="E252" s="310" t="s">
        <v>323</v>
      </c>
      <c r="F252" s="311" t="s">
        <v>324</v>
      </c>
      <c r="G252" s="311"/>
      <c r="H252" s="311"/>
      <c r="I252" s="311"/>
      <c r="J252" s="312" t="s">
        <v>141</v>
      </c>
      <c r="K252" s="313">
        <v>85.8</v>
      </c>
      <c r="L252" s="138"/>
      <c r="M252" s="138"/>
      <c r="N252" s="314">
        <f>ROUND(L252*K252,2)</f>
        <v>0</v>
      </c>
      <c r="O252" s="262"/>
      <c r="P252" s="262"/>
      <c r="Q252" s="262"/>
      <c r="R252" s="163"/>
      <c r="T252" s="263" t="s">
        <v>5</v>
      </c>
      <c r="U252" s="264" t="s">
        <v>36</v>
      </c>
      <c r="V252" s="265">
        <v>0</v>
      </c>
      <c r="W252" s="265">
        <f>V252*K252</f>
        <v>0</v>
      </c>
      <c r="X252" s="265">
        <v>6.1999999999999998E-3</v>
      </c>
      <c r="Y252" s="265">
        <f>X252*K252</f>
        <v>0.53195999999999999</v>
      </c>
      <c r="Z252" s="265">
        <v>0</v>
      </c>
      <c r="AA252" s="266">
        <f>Z252*K252</f>
        <v>0</v>
      </c>
      <c r="AR252" s="144" t="s">
        <v>190</v>
      </c>
      <c r="AT252" s="144" t="s">
        <v>322</v>
      </c>
      <c r="AU252" s="144" t="s">
        <v>93</v>
      </c>
      <c r="AY252" s="144" t="s">
        <v>128</v>
      </c>
      <c r="BE252" s="267">
        <f>IF(U252="základní",N252,0)</f>
        <v>0</v>
      </c>
      <c r="BF252" s="267">
        <f>IF(U252="snížená",N252,0)</f>
        <v>0</v>
      </c>
      <c r="BG252" s="267">
        <f>IF(U252="zákl. přenesená",N252,0)</f>
        <v>0</v>
      </c>
      <c r="BH252" s="267">
        <f>IF(U252="sníž. přenesená",N252,0)</f>
        <v>0</v>
      </c>
      <c r="BI252" s="267">
        <f>IF(U252="nulová",N252,0)</f>
        <v>0</v>
      </c>
      <c r="BJ252" s="144" t="s">
        <v>79</v>
      </c>
      <c r="BK252" s="267">
        <f>ROUND(L252*K252,2)</f>
        <v>0</v>
      </c>
      <c r="BL252" s="144" t="s">
        <v>205</v>
      </c>
      <c r="BM252" s="144" t="s">
        <v>325</v>
      </c>
    </row>
    <row r="253" spans="2:65" s="157" customFormat="1" ht="25.5" customHeight="1">
      <c r="B253" s="158"/>
      <c r="C253" s="257" t="s">
        <v>326</v>
      </c>
      <c r="D253" s="257" t="s">
        <v>129</v>
      </c>
      <c r="E253" s="258" t="s">
        <v>327</v>
      </c>
      <c r="F253" s="259" t="s">
        <v>328</v>
      </c>
      <c r="G253" s="259"/>
      <c r="H253" s="259"/>
      <c r="I253" s="259"/>
      <c r="J253" s="260" t="s">
        <v>309</v>
      </c>
      <c r="K253" s="261">
        <v>179.322</v>
      </c>
      <c r="L253" s="136"/>
      <c r="M253" s="136"/>
      <c r="N253" s="262">
        <f>ROUND(L253*K253,2)</f>
        <v>0</v>
      </c>
      <c r="O253" s="262"/>
      <c r="P253" s="262"/>
      <c r="Q253" s="262"/>
      <c r="R253" s="163"/>
      <c r="T253" s="263" t="s">
        <v>5</v>
      </c>
      <c r="U253" s="268" t="s">
        <v>36</v>
      </c>
      <c r="V253" s="269">
        <v>0</v>
      </c>
      <c r="W253" s="269">
        <f>V253*K253</f>
        <v>0</v>
      </c>
      <c r="X253" s="269">
        <v>0</v>
      </c>
      <c r="Y253" s="269">
        <f>X253*K253</f>
        <v>0</v>
      </c>
      <c r="Z253" s="269">
        <v>0</v>
      </c>
      <c r="AA253" s="270">
        <f>Z253*K253</f>
        <v>0</v>
      </c>
      <c r="AR253" s="144" t="s">
        <v>205</v>
      </c>
      <c r="AT253" s="144" t="s">
        <v>129</v>
      </c>
      <c r="AU253" s="144" t="s">
        <v>93</v>
      </c>
      <c r="AY253" s="144" t="s">
        <v>128</v>
      </c>
      <c r="BE253" s="267">
        <f>IF(U253="základní",N253,0)</f>
        <v>0</v>
      </c>
      <c r="BF253" s="267">
        <f>IF(U253="snížená",N253,0)</f>
        <v>0</v>
      </c>
      <c r="BG253" s="267">
        <f>IF(U253="zákl. přenesená",N253,0)</f>
        <v>0</v>
      </c>
      <c r="BH253" s="267">
        <f>IF(U253="sníž. přenesená",N253,0)</f>
        <v>0</v>
      </c>
      <c r="BI253" s="267">
        <f>IF(U253="nulová",N253,0)</f>
        <v>0</v>
      </c>
      <c r="BJ253" s="144" t="s">
        <v>79</v>
      </c>
      <c r="BK253" s="267">
        <f>ROUND(L253*K253,2)</f>
        <v>0</v>
      </c>
      <c r="BL253" s="144" t="s">
        <v>205</v>
      </c>
      <c r="BM253" s="144" t="s">
        <v>329</v>
      </c>
    </row>
    <row r="254" spans="2:65" s="157" customFormat="1" ht="6.95" customHeight="1">
      <c r="B254" s="193"/>
      <c r="C254" s="194"/>
      <c r="D254" s="194"/>
      <c r="E254" s="194"/>
      <c r="F254" s="194"/>
      <c r="G254" s="194"/>
      <c r="H254" s="194"/>
      <c r="I254" s="194"/>
      <c r="J254" s="194"/>
      <c r="K254" s="194"/>
      <c r="L254" s="194"/>
      <c r="M254" s="194"/>
      <c r="N254" s="194"/>
      <c r="O254" s="194"/>
      <c r="P254" s="194"/>
      <c r="Q254" s="194"/>
      <c r="R254" s="195"/>
    </row>
  </sheetData>
  <sheetProtection password="C7B2" sheet="1" objects="1" scenarios="1"/>
  <mergeCells count="281">
    <mergeCell ref="F252:I252"/>
    <mergeCell ref="F246:I246"/>
    <mergeCell ref="F247:I247"/>
    <mergeCell ref="L247:M247"/>
    <mergeCell ref="N247:Q247"/>
    <mergeCell ref="F248:I248"/>
    <mergeCell ref="F249:I249"/>
    <mergeCell ref="F250:I250"/>
    <mergeCell ref="F251:I251"/>
    <mergeCell ref="L252:M252"/>
    <mergeCell ref="N252:Q252"/>
    <mergeCell ref="F253:I253"/>
    <mergeCell ref="L253:M253"/>
    <mergeCell ref="N253:Q253"/>
    <mergeCell ref="F177:I177"/>
    <mergeCell ref="F180:I180"/>
    <mergeCell ref="F178:I178"/>
    <mergeCell ref="F179:I179"/>
    <mergeCell ref="F181:I181"/>
    <mergeCell ref="F182:I182"/>
    <mergeCell ref="L182:M182"/>
    <mergeCell ref="N182:Q182"/>
    <mergeCell ref="F183:I183"/>
    <mergeCell ref="F184:I184"/>
    <mergeCell ref="F185:I185"/>
    <mergeCell ref="L186:M186"/>
    <mergeCell ref="N186:Q186"/>
    <mergeCell ref="F186:I186"/>
    <mergeCell ref="F189:I189"/>
    <mergeCell ref="F187:I187"/>
    <mergeCell ref="F188:I188"/>
    <mergeCell ref="F191:I191"/>
    <mergeCell ref="L191:M191"/>
    <mergeCell ref="N191:Q191"/>
    <mergeCell ref="F192:I192"/>
    <mergeCell ref="L192:M192"/>
    <mergeCell ref="N192:Q192"/>
    <mergeCell ref="L193:M193"/>
    <mergeCell ref="N193:Q193"/>
    <mergeCell ref="L194:M194"/>
    <mergeCell ref="N194:Q194"/>
    <mergeCell ref="N190:Q190"/>
    <mergeCell ref="F193:I193"/>
    <mergeCell ref="F196:I196"/>
    <mergeCell ref="F194:I194"/>
    <mergeCell ref="L196:M196"/>
    <mergeCell ref="N196:Q196"/>
    <mergeCell ref="N195:Q195"/>
    <mergeCell ref="N197:Q197"/>
    <mergeCell ref="N198:Q198"/>
    <mergeCell ref="F199:I199"/>
    <mergeCell ref="L199:M199"/>
    <mergeCell ref="N199:Q199"/>
    <mergeCell ref="F200:I200"/>
    <mergeCell ref="F201:I201"/>
    <mergeCell ref="F202:I202"/>
    <mergeCell ref="L203:M203"/>
    <mergeCell ref="N203:Q203"/>
    <mergeCell ref="F203:I203"/>
    <mergeCell ref="F206:I206"/>
    <mergeCell ref="F204:I204"/>
    <mergeCell ref="F205:I205"/>
    <mergeCell ref="L206:M206"/>
    <mergeCell ref="N206:Q206"/>
    <mergeCell ref="F207:I207"/>
    <mergeCell ref="F209:I209"/>
    <mergeCell ref="F208:I208"/>
    <mergeCell ref="F210:I210"/>
    <mergeCell ref="L210:M210"/>
    <mergeCell ref="N210:Q210"/>
    <mergeCell ref="F211:I211"/>
    <mergeCell ref="F213:I213"/>
    <mergeCell ref="F212:I212"/>
    <mergeCell ref="L213:M213"/>
    <mergeCell ref="N213:Q213"/>
    <mergeCell ref="F214:I214"/>
    <mergeCell ref="F215:I215"/>
    <mergeCell ref="F218:I218"/>
    <mergeCell ref="F216:I216"/>
    <mergeCell ref="F217:I217"/>
    <mergeCell ref="L218:M218"/>
    <mergeCell ref="N218:Q218"/>
    <mergeCell ref="F219:I219"/>
    <mergeCell ref="F222:I222"/>
    <mergeCell ref="F220:I220"/>
    <mergeCell ref="F221:I221"/>
    <mergeCell ref="L222:M222"/>
    <mergeCell ref="N222:Q222"/>
    <mergeCell ref="F223:I223"/>
    <mergeCell ref="F224:I224"/>
    <mergeCell ref="F227:I227"/>
    <mergeCell ref="F225:I225"/>
    <mergeCell ref="F226:I226"/>
    <mergeCell ref="L227:M227"/>
    <mergeCell ref="N227:Q227"/>
    <mergeCell ref="F228:I228"/>
    <mergeCell ref="F231:I231"/>
    <mergeCell ref="F229:I229"/>
    <mergeCell ref="F230:I230"/>
    <mergeCell ref="L231:M231"/>
    <mergeCell ref="N231:Q231"/>
    <mergeCell ref="F232:I232"/>
    <mergeCell ref="F234:I234"/>
    <mergeCell ref="F233:I233"/>
    <mergeCell ref="L234:M234"/>
    <mergeCell ref="N234:Q234"/>
    <mergeCell ref="F235:I235"/>
    <mergeCell ref="F238:I238"/>
    <mergeCell ref="F236:I236"/>
    <mergeCell ref="F237:I237"/>
    <mergeCell ref="L237:M237"/>
    <mergeCell ref="N237:Q237"/>
    <mergeCell ref="L240:M240"/>
    <mergeCell ref="N240:Q240"/>
    <mergeCell ref="L242:M242"/>
    <mergeCell ref="N242:Q242"/>
    <mergeCell ref="N241:Q241"/>
    <mergeCell ref="F239:I239"/>
    <mergeCell ref="F242:I242"/>
    <mergeCell ref="F240:I240"/>
    <mergeCell ref="F243:I243"/>
    <mergeCell ref="F244:I244"/>
    <mergeCell ref="F245:I245"/>
    <mergeCell ref="C2:Q2"/>
    <mergeCell ref="C4:Q4"/>
    <mergeCell ref="F6:P6"/>
    <mergeCell ref="F7:P7"/>
    <mergeCell ref="O9:P9"/>
    <mergeCell ref="O11:P11"/>
    <mergeCell ref="O12:P12"/>
    <mergeCell ref="O14:P14"/>
    <mergeCell ref="O15:P15"/>
    <mergeCell ref="O17:P17"/>
    <mergeCell ref="O18:P18"/>
    <mergeCell ref="O20:P20"/>
    <mergeCell ref="O21:P21"/>
    <mergeCell ref="E24:L24"/>
    <mergeCell ref="H34:J34"/>
    <mergeCell ref="M34:P34"/>
    <mergeCell ref="H35:J35"/>
    <mergeCell ref="M35:P35"/>
    <mergeCell ref="H36:J36"/>
    <mergeCell ref="M36:P36"/>
    <mergeCell ref="L38:P38"/>
    <mergeCell ref="H1:K1"/>
    <mergeCell ref="S2:AC2"/>
    <mergeCell ref="M27:P27"/>
    <mergeCell ref="M30:P30"/>
    <mergeCell ref="M28:P28"/>
    <mergeCell ref="H32:J32"/>
    <mergeCell ref="M32:P32"/>
    <mergeCell ref="H33:J33"/>
    <mergeCell ref="M33:P33"/>
    <mergeCell ref="C76:Q76"/>
    <mergeCell ref="F79:P79"/>
    <mergeCell ref="F78:P78"/>
    <mergeCell ref="M81:P81"/>
    <mergeCell ref="M83:Q83"/>
    <mergeCell ref="M84:Q84"/>
    <mergeCell ref="C86:G86"/>
    <mergeCell ref="N86:Q86"/>
    <mergeCell ref="N88:Q88"/>
    <mergeCell ref="N89:Q89"/>
    <mergeCell ref="N90:Q90"/>
    <mergeCell ref="N91:Q91"/>
    <mergeCell ref="N92:Q92"/>
    <mergeCell ref="N93:Q93"/>
    <mergeCell ref="N96:Q96"/>
    <mergeCell ref="N94:Q94"/>
    <mergeCell ref="N95:Q95"/>
    <mergeCell ref="N97:Q97"/>
    <mergeCell ref="N99:Q99"/>
    <mergeCell ref="L101:Q101"/>
    <mergeCell ref="C107:Q107"/>
    <mergeCell ref="F109:P109"/>
    <mergeCell ref="F110:P110"/>
    <mergeCell ref="M112:P112"/>
    <mergeCell ref="M114:Q114"/>
    <mergeCell ref="M115:Q115"/>
    <mergeCell ref="F117:I117"/>
    <mergeCell ref="F121:I121"/>
    <mergeCell ref="L117:M117"/>
    <mergeCell ref="N117:Q117"/>
    <mergeCell ref="L121:M121"/>
    <mergeCell ref="N121:Q121"/>
    <mergeCell ref="F122:I122"/>
    <mergeCell ref="F123:I123"/>
    <mergeCell ref="F124:I124"/>
    <mergeCell ref="N118:Q118"/>
    <mergeCell ref="N119:Q119"/>
    <mergeCell ref="N120:Q120"/>
    <mergeCell ref="F126:I126"/>
    <mergeCell ref="L126:M126"/>
    <mergeCell ref="N126:Q126"/>
    <mergeCell ref="F127:I127"/>
    <mergeCell ref="N125:Q125"/>
    <mergeCell ref="F128:I128"/>
    <mergeCell ref="F131:I131"/>
    <mergeCell ref="F129:I129"/>
    <mergeCell ref="F130:I130"/>
    <mergeCell ref="L131:M131"/>
    <mergeCell ref="N131:Q131"/>
    <mergeCell ref="F132:I132"/>
    <mergeCell ref="F133:I133"/>
    <mergeCell ref="F134:I134"/>
    <mergeCell ref="L134:M134"/>
    <mergeCell ref="N134:Q134"/>
    <mergeCell ref="L135:M135"/>
    <mergeCell ref="N135:Q135"/>
    <mergeCell ref="L137:M137"/>
    <mergeCell ref="N137:Q137"/>
    <mergeCell ref="N136:Q136"/>
    <mergeCell ref="F135:I135"/>
    <mergeCell ref="F137:I137"/>
    <mergeCell ref="F138:I138"/>
    <mergeCell ref="F139:I139"/>
    <mergeCell ref="F140:I140"/>
    <mergeCell ref="L140:M140"/>
    <mergeCell ref="N140:Q140"/>
    <mergeCell ref="F141:I141"/>
    <mergeCell ref="F142:I142"/>
    <mergeCell ref="F143:I143"/>
    <mergeCell ref="F144:I144"/>
    <mergeCell ref="F145:I145"/>
    <mergeCell ref="F146:I146"/>
    <mergeCell ref="L145:M145"/>
    <mergeCell ref="N145:Q145"/>
    <mergeCell ref="L146:M146"/>
    <mergeCell ref="N146:Q146"/>
    <mergeCell ref="L147:M147"/>
    <mergeCell ref="N147:Q147"/>
    <mergeCell ref="L148:M148"/>
    <mergeCell ref="N148:Q148"/>
    <mergeCell ref="L149:M149"/>
    <mergeCell ref="N149:Q149"/>
    <mergeCell ref="F147:I147"/>
    <mergeCell ref="F151:I151"/>
    <mergeCell ref="F149:I149"/>
    <mergeCell ref="F148:I148"/>
    <mergeCell ref="F150:I150"/>
    <mergeCell ref="F152:I152"/>
    <mergeCell ref="F153:I153"/>
    <mergeCell ref="L153:M153"/>
    <mergeCell ref="N153:Q153"/>
    <mergeCell ref="F154:I154"/>
    <mergeCell ref="F155:I155"/>
    <mergeCell ref="F156:I156"/>
    <mergeCell ref="F159:I159"/>
    <mergeCell ref="F157:I157"/>
    <mergeCell ref="L157:M157"/>
    <mergeCell ref="N157:Q157"/>
    <mergeCell ref="F158:I158"/>
    <mergeCell ref="F160:I160"/>
    <mergeCell ref="F161:I161"/>
    <mergeCell ref="L161:M161"/>
    <mergeCell ref="N161:Q161"/>
    <mergeCell ref="F162:I162"/>
    <mergeCell ref="F163:I163"/>
    <mergeCell ref="F166:I166"/>
    <mergeCell ref="F164:I164"/>
    <mergeCell ref="F165:I165"/>
    <mergeCell ref="L165:M165"/>
    <mergeCell ref="N165:Q165"/>
    <mergeCell ref="F174:I174"/>
    <mergeCell ref="L174:M174"/>
    <mergeCell ref="N174:Q174"/>
    <mergeCell ref="F175:I175"/>
    <mergeCell ref="F176:I176"/>
    <mergeCell ref="L177:M177"/>
    <mergeCell ref="N177:Q177"/>
    <mergeCell ref="F167:I167"/>
    <mergeCell ref="F168:I168"/>
    <mergeCell ref="L168:M168"/>
    <mergeCell ref="N168:Q168"/>
    <mergeCell ref="F169:I169"/>
    <mergeCell ref="F170:I170"/>
    <mergeCell ref="F173:I173"/>
    <mergeCell ref="F171:I171"/>
    <mergeCell ref="L171:M171"/>
    <mergeCell ref="N171:Q171"/>
    <mergeCell ref="F172:I172"/>
  </mergeCells>
  <hyperlinks>
    <hyperlink ref="F1:G1" location="C2" display="1) Krycí list rozpočtu"/>
    <hyperlink ref="H1:K1" location="C86" display="2) Rekapitulace rozpočtu"/>
    <hyperlink ref="L1" location="C117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19"/>
  <sheetViews>
    <sheetView showGridLines="0" tabSelected="1" workbookViewId="0">
      <pane ySplit="1" topLeftCell="A106" activePane="bottomLeft" state="frozen"/>
      <selection pane="bottomLeft" activeCell="I112" sqref="I112"/>
    </sheetView>
  </sheetViews>
  <sheetFormatPr defaultRowHeight="13.5"/>
  <cols>
    <col min="1" max="1" width="8.33203125" style="139" customWidth="1"/>
    <col min="2" max="2" width="1.6640625" style="139" customWidth="1"/>
    <col min="3" max="3" width="4.1640625" style="139" customWidth="1"/>
    <col min="4" max="4" width="4.33203125" style="139" customWidth="1"/>
    <col min="5" max="5" width="17.1640625" style="139" customWidth="1"/>
    <col min="6" max="7" width="11.1640625" style="139" customWidth="1"/>
    <col min="8" max="8" width="12.5" style="139" customWidth="1"/>
    <col min="9" max="9" width="7" style="139" customWidth="1"/>
    <col min="10" max="10" width="5.1640625" style="139" customWidth="1"/>
    <col min="11" max="11" width="11.5" style="139" customWidth="1"/>
    <col min="12" max="12" width="12" style="139" customWidth="1"/>
    <col min="13" max="14" width="6" style="139" customWidth="1"/>
    <col min="15" max="15" width="2" style="139" customWidth="1"/>
    <col min="16" max="16" width="12.5" style="139" customWidth="1"/>
    <col min="17" max="17" width="4.1640625" style="139" customWidth="1"/>
    <col min="18" max="18" width="1.6640625" style="139" customWidth="1"/>
    <col min="19" max="19" width="8.1640625" style="139" customWidth="1"/>
    <col min="20" max="20" width="29.6640625" style="139" hidden="1" customWidth="1"/>
    <col min="21" max="21" width="16.33203125" style="139" hidden="1" customWidth="1"/>
    <col min="22" max="22" width="12.33203125" style="139" hidden="1" customWidth="1"/>
    <col min="23" max="23" width="16.33203125" style="139" hidden="1" customWidth="1"/>
    <col min="24" max="24" width="12.1640625" style="139" hidden="1" customWidth="1"/>
    <col min="25" max="25" width="15" style="139" hidden="1" customWidth="1"/>
    <col min="26" max="26" width="11" style="139" hidden="1" customWidth="1"/>
    <col min="27" max="27" width="15" style="139" hidden="1" customWidth="1"/>
    <col min="28" max="28" width="16.33203125" style="139" hidden="1" customWidth="1"/>
    <col min="29" max="29" width="11" style="139" customWidth="1"/>
    <col min="30" max="30" width="15" style="139" customWidth="1"/>
    <col min="31" max="31" width="16.33203125" style="139" customWidth="1"/>
    <col min="32" max="43" width="9.33203125" style="139"/>
    <col min="44" max="65" width="9.33203125" style="139" hidden="1"/>
    <col min="66" max="16384" width="9.33203125" style="139"/>
  </cols>
  <sheetData>
    <row r="1" spans="1:66" ht="21.75" customHeight="1">
      <c r="A1" s="82"/>
      <c r="B1" s="7"/>
      <c r="C1" s="7"/>
      <c r="D1" s="8" t="s">
        <v>1</v>
      </c>
      <c r="E1" s="7"/>
      <c r="F1" s="9" t="s">
        <v>88</v>
      </c>
      <c r="G1" s="9"/>
      <c r="H1" s="137" t="s">
        <v>89</v>
      </c>
      <c r="I1" s="137"/>
      <c r="J1" s="137"/>
      <c r="K1" s="137"/>
      <c r="L1" s="9" t="s">
        <v>90</v>
      </c>
      <c r="M1" s="7"/>
      <c r="N1" s="7"/>
      <c r="O1" s="8" t="s">
        <v>91</v>
      </c>
      <c r="P1" s="7"/>
      <c r="Q1" s="7"/>
      <c r="R1" s="7"/>
      <c r="S1" s="9" t="s">
        <v>92</v>
      </c>
      <c r="T1" s="9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</row>
    <row r="2" spans="1:66" ht="36.950000000000003" customHeight="1">
      <c r="C2" s="140" t="s">
        <v>7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S2" s="142" t="s">
        <v>8</v>
      </c>
      <c r="T2" s="143"/>
      <c r="U2" s="143"/>
      <c r="V2" s="143"/>
      <c r="W2" s="143"/>
      <c r="X2" s="143"/>
      <c r="Y2" s="143"/>
      <c r="Z2" s="143"/>
      <c r="AA2" s="143"/>
      <c r="AB2" s="143"/>
      <c r="AC2" s="143"/>
      <c r="AT2" s="144" t="s">
        <v>83</v>
      </c>
    </row>
    <row r="3" spans="1:66" ht="6.95" customHeight="1"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7"/>
      <c r="AT3" s="144" t="s">
        <v>93</v>
      </c>
    </row>
    <row r="4" spans="1:66" ht="36.950000000000003" customHeight="1">
      <c r="B4" s="148"/>
      <c r="C4" s="149" t="s">
        <v>94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1"/>
      <c r="T4" s="152" t="s">
        <v>13</v>
      </c>
      <c r="AT4" s="144" t="s">
        <v>6</v>
      </c>
    </row>
    <row r="5" spans="1:66" ht="6.95" customHeight="1">
      <c r="B5" s="148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1"/>
    </row>
    <row r="6" spans="1:66" ht="25.35" customHeight="1">
      <c r="B6" s="148"/>
      <c r="C6" s="153"/>
      <c r="D6" s="154" t="s">
        <v>17</v>
      </c>
      <c r="E6" s="153"/>
      <c r="F6" s="155" t="str">
        <f>'Rekapitulace stavby'!K6</f>
        <v>Sanace povrchů expozičního bazénu pavilónu lachtanů, ZOO Praha, U Trojského zámku 120/3, Praha 7</v>
      </c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3"/>
      <c r="R6" s="151"/>
    </row>
    <row r="7" spans="1:66" s="157" customFormat="1" ht="32.85" customHeight="1">
      <c r="B7" s="158"/>
      <c r="C7" s="159"/>
      <c r="D7" s="160" t="s">
        <v>95</v>
      </c>
      <c r="E7" s="159"/>
      <c r="F7" s="161" t="s">
        <v>330</v>
      </c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59"/>
      <c r="R7" s="163"/>
    </row>
    <row r="8" spans="1:66" s="157" customFormat="1" ht="14.45" customHeight="1">
      <c r="B8" s="158"/>
      <c r="C8" s="159"/>
      <c r="D8" s="154" t="s">
        <v>19</v>
      </c>
      <c r="E8" s="159"/>
      <c r="F8" s="164" t="s">
        <v>5</v>
      </c>
      <c r="G8" s="159"/>
      <c r="H8" s="159"/>
      <c r="I8" s="159"/>
      <c r="J8" s="159"/>
      <c r="K8" s="159"/>
      <c r="L8" s="159"/>
      <c r="M8" s="154" t="s">
        <v>20</v>
      </c>
      <c r="N8" s="159"/>
      <c r="O8" s="164" t="s">
        <v>5</v>
      </c>
      <c r="P8" s="159"/>
      <c r="Q8" s="159"/>
      <c r="R8" s="163"/>
    </row>
    <row r="9" spans="1:66" s="157" customFormat="1" ht="14.45" customHeight="1">
      <c r="B9" s="158"/>
      <c r="C9" s="159"/>
      <c r="D9" s="154" t="s">
        <v>21</v>
      </c>
      <c r="E9" s="159"/>
      <c r="F9" s="164" t="s">
        <v>22</v>
      </c>
      <c r="G9" s="159"/>
      <c r="H9" s="159"/>
      <c r="I9" s="159"/>
      <c r="J9" s="159"/>
      <c r="K9" s="159"/>
      <c r="L9" s="159"/>
      <c r="M9" s="154" t="s">
        <v>23</v>
      </c>
      <c r="N9" s="159"/>
      <c r="O9" s="165">
        <f>'Rekapitulace stavby'!AN8</f>
        <v>43383</v>
      </c>
      <c r="P9" s="165"/>
      <c r="Q9" s="159"/>
      <c r="R9" s="163"/>
    </row>
    <row r="10" spans="1:66" s="157" customFormat="1" ht="10.9" customHeight="1">
      <c r="B10" s="158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63"/>
    </row>
    <row r="11" spans="1:66" s="157" customFormat="1" ht="14.45" customHeight="1">
      <c r="B11" s="158"/>
      <c r="C11" s="159"/>
      <c r="D11" s="154" t="s">
        <v>24</v>
      </c>
      <c r="E11" s="159"/>
      <c r="F11" s="159"/>
      <c r="G11" s="159"/>
      <c r="H11" s="159"/>
      <c r="I11" s="159"/>
      <c r="J11" s="159"/>
      <c r="K11" s="159"/>
      <c r="L11" s="159"/>
      <c r="M11" s="154" t="s">
        <v>25</v>
      </c>
      <c r="N11" s="159"/>
      <c r="O11" s="166" t="str">
        <f>IF('Rekapitulace stavby'!AN10="","",'Rekapitulace stavby'!AN10)</f>
        <v/>
      </c>
      <c r="P11" s="166"/>
      <c r="Q11" s="159"/>
      <c r="R11" s="163"/>
    </row>
    <row r="12" spans="1:66" s="157" customFormat="1" ht="18" customHeight="1">
      <c r="B12" s="158"/>
      <c r="C12" s="159"/>
      <c r="D12" s="159"/>
      <c r="E12" s="164" t="str">
        <f>IF('Rekapitulace stavby'!E11="","",'Rekapitulace stavby'!E11)</f>
        <v xml:space="preserve"> </v>
      </c>
      <c r="F12" s="159"/>
      <c r="G12" s="159"/>
      <c r="H12" s="159"/>
      <c r="I12" s="159"/>
      <c r="J12" s="159"/>
      <c r="K12" s="159"/>
      <c r="L12" s="159"/>
      <c r="M12" s="154" t="s">
        <v>26</v>
      </c>
      <c r="N12" s="159"/>
      <c r="O12" s="166" t="str">
        <f>IF('Rekapitulace stavby'!AN11="","",'Rekapitulace stavby'!AN11)</f>
        <v/>
      </c>
      <c r="P12" s="166"/>
      <c r="Q12" s="159"/>
      <c r="R12" s="163"/>
    </row>
    <row r="13" spans="1:66" s="157" customFormat="1" ht="6.95" customHeight="1">
      <c r="B13" s="158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63"/>
    </row>
    <row r="14" spans="1:66" s="157" customFormat="1" ht="14.45" customHeight="1">
      <c r="B14" s="158"/>
      <c r="C14" s="159"/>
      <c r="D14" s="154" t="s">
        <v>27</v>
      </c>
      <c r="E14" s="159"/>
      <c r="F14" s="159"/>
      <c r="G14" s="159"/>
      <c r="H14" s="159"/>
      <c r="I14" s="159"/>
      <c r="J14" s="159"/>
      <c r="K14" s="159"/>
      <c r="L14" s="159"/>
      <c r="M14" s="154" t="s">
        <v>25</v>
      </c>
      <c r="N14" s="159"/>
      <c r="O14" s="166" t="str">
        <f>IF('Rekapitulace stavby'!AN13="","",'Rekapitulace stavby'!AN13)</f>
        <v/>
      </c>
      <c r="P14" s="166"/>
      <c r="Q14" s="159"/>
      <c r="R14" s="163"/>
    </row>
    <row r="15" spans="1:66" s="157" customFormat="1" ht="18" customHeight="1">
      <c r="B15" s="158"/>
      <c r="C15" s="159"/>
      <c r="D15" s="159"/>
      <c r="E15" s="164" t="str">
        <f>IF('Rekapitulace stavby'!E14="","",'Rekapitulace stavby'!E14)</f>
        <v xml:space="preserve"> </v>
      </c>
      <c r="F15" s="159"/>
      <c r="G15" s="159"/>
      <c r="H15" s="159"/>
      <c r="I15" s="159"/>
      <c r="J15" s="159"/>
      <c r="K15" s="159"/>
      <c r="L15" s="159"/>
      <c r="M15" s="154" t="s">
        <v>26</v>
      </c>
      <c r="N15" s="159"/>
      <c r="O15" s="166" t="str">
        <f>IF('Rekapitulace stavby'!AN14="","",'Rekapitulace stavby'!AN14)</f>
        <v/>
      </c>
      <c r="P15" s="166"/>
      <c r="Q15" s="159"/>
      <c r="R15" s="163"/>
    </row>
    <row r="16" spans="1:66" s="157" customFormat="1" ht="6.95" customHeight="1">
      <c r="B16" s="158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63"/>
    </row>
    <row r="17" spans="2:18" s="157" customFormat="1" ht="14.45" customHeight="1">
      <c r="B17" s="158"/>
      <c r="C17" s="159"/>
      <c r="D17" s="154" t="s">
        <v>28</v>
      </c>
      <c r="E17" s="159"/>
      <c r="F17" s="159"/>
      <c r="G17" s="159"/>
      <c r="H17" s="159"/>
      <c r="I17" s="159"/>
      <c r="J17" s="159"/>
      <c r="K17" s="159"/>
      <c r="L17" s="159"/>
      <c r="M17" s="154" t="s">
        <v>25</v>
      </c>
      <c r="N17" s="159"/>
      <c r="O17" s="166" t="str">
        <f>IF('Rekapitulace stavby'!AN16="","",'Rekapitulace stavby'!AN16)</f>
        <v/>
      </c>
      <c r="P17" s="166"/>
      <c r="Q17" s="159"/>
      <c r="R17" s="163"/>
    </row>
    <row r="18" spans="2:18" s="157" customFormat="1" ht="18" customHeight="1">
      <c r="B18" s="158"/>
      <c r="C18" s="159"/>
      <c r="D18" s="159"/>
      <c r="E18" s="164" t="str">
        <f>IF('Rekapitulace stavby'!E17="","",'Rekapitulace stavby'!E17)</f>
        <v xml:space="preserve"> </v>
      </c>
      <c r="F18" s="159"/>
      <c r="G18" s="159"/>
      <c r="H18" s="159"/>
      <c r="I18" s="159"/>
      <c r="J18" s="159"/>
      <c r="K18" s="159"/>
      <c r="L18" s="159"/>
      <c r="M18" s="154" t="s">
        <v>26</v>
      </c>
      <c r="N18" s="159"/>
      <c r="O18" s="166" t="str">
        <f>IF('Rekapitulace stavby'!AN17="","",'Rekapitulace stavby'!AN17)</f>
        <v/>
      </c>
      <c r="P18" s="166"/>
      <c r="Q18" s="159"/>
      <c r="R18" s="163"/>
    </row>
    <row r="19" spans="2:18" s="157" customFormat="1" ht="6.95" customHeight="1">
      <c r="B19" s="158"/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63"/>
    </row>
    <row r="20" spans="2:18" s="157" customFormat="1" ht="14.45" customHeight="1">
      <c r="B20" s="158"/>
      <c r="C20" s="159"/>
      <c r="D20" s="154" t="s">
        <v>30</v>
      </c>
      <c r="E20" s="159"/>
      <c r="F20" s="159"/>
      <c r="G20" s="159"/>
      <c r="H20" s="159"/>
      <c r="I20" s="159"/>
      <c r="J20" s="159"/>
      <c r="K20" s="159"/>
      <c r="L20" s="159"/>
      <c r="M20" s="154" t="s">
        <v>25</v>
      </c>
      <c r="N20" s="159"/>
      <c r="O20" s="166" t="str">
        <f>IF('Rekapitulace stavby'!AN19="","",'Rekapitulace stavby'!AN19)</f>
        <v/>
      </c>
      <c r="P20" s="166"/>
      <c r="Q20" s="159"/>
      <c r="R20" s="163"/>
    </row>
    <row r="21" spans="2:18" s="157" customFormat="1" ht="18" customHeight="1">
      <c r="B21" s="158"/>
      <c r="C21" s="159"/>
      <c r="D21" s="159"/>
      <c r="E21" s="164" t="str">
        <f>IF('Rekapitulace stavby'!E20="","",'Rekapitulace stavby'!E20)</f>
        <v xml:space="preserve"> </v>
      </c>
      <c r="F21" s="159"/>
      <c r="G21" s="159"/>
      <c r="H21" s="159"/>
      <c r="I21" s="159"/>
      <c r="J21" s="159"/>
      <c r="K21" s="159"/>
      <c r="L21" s="159"/>
      <c r="M21" s="154" t="s">
        <v>26</v>
      </c>
      <c r="N21" s="159"/>
      <c r="O21" s="166" t="str">
        <f>IF('Rekapitulace stavby'!AN20="","",'Rekapitulace stavby'!AN20)</f>
        <v/>
      </c>
      <c r="P21" s="166"/>
      <c r="Q21" s="159"/>
      <c r="R21" s="163"/>
    </row>
    <row r="22" spans="2:18" s="157" customFormat="1" ht="6.95" customHeight="1">
      <c r="B22" s="158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63"/>
    </row>
    <row r="23" spans="2:18" s="157" customFormat="1" ht="14.45" customHeight="1">
      <c r="B23" s="158"/>
      <c r="C23" s="159"/>
      <c r="D23" s="154" t="s">
        <v>31</v>
      </c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63"/>
    </row>
    <row r="24" spans="2:18" s="157" customFormat="1" ht="16.5" customHeight="1">
      <c r="B24" s="158"/>
      <c r="C24" s="159"/>
      <c r="D24" s="159"/>
      <c r="E24" s="167" t="s">
        <v>5</v>
      </c>
      <c r="F24" s="167"/>
      <c r="G24" s="167"/>
      <c r="H24" s="167"/>
      <c r="I24" s="167"/>
      <c r="J24" s="167"/>
      <c r="K24" s="167"/>
      <c r="L24" s="167"/>
      <c r="M24" s="159"/>
      <c r="N24" s="159"/>
      <c r="O24" s="159"/>
      <c r="P24" s="159"/>
      <c r="Q24" s="159"/>
      <c r="R24" s="163"/>
    </row>
    <row r="25" spans="2:18" s="157" customFormat="1" ht="6.95" customHeight="1">
      <c r="B25" s="158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63"/>
    </row>
    <row r="26" spans="2:18" s="157" customFormat="1" ht="6.95" customHeight="1">
      <c r="B26" s="158"/>
      <c r="C26" s="159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59"/>
      <c r="R26" s="163"/>
    </row>
    <row r="27" spans="2:18" s="157" customFormat="1" ht="14.45" customHeight="1">
      <c r="B27" s="158"/>
      <c r="C27" s="159"/>
      <c r="D27" s="169" t="s">
        <v>97</v>
      </c>
      <c r="E27" s="159"/>
      <c r="F27" s="159"/>
      <c r="G27" s="159"/>
      <c r="H27" s="159"/>
      <c r="I27" s="159"/>
      <c r="J27" s="159"/>
      <c r="K27" s="159"/>
      <c r="L27" s="159"/>
      <c r="M27" s="170">
        <f>N88</f>
        <v>0</v>
      </c>
      <c r="N27" s="170"/>
      <c r="O27" s="170"/>
      <c r="P27" s="170"/>
      <c r="Q27" s="159"/>
      <c r="R27" s="163"/>
    </row>
    <row r="28" spans="2:18" s="157" customFormat="1" ht="14.45" customHeight="1">
      <c r="B28" s="158"/>
      <c r="C28" s="159"/>
      <c r="D28" s="171" t="s">
        <v>98</v>
      </c>
      <c r="E28" s="159"/>
      <c r="F28" s="159"/>
      <c r="G28" s="159"/>
      <c r="H28" s="159"/>
      <c r="I28" s="159"/>
      <c r="J28" s="159"/>
      <c r="K28" s="159"/>
      <c r="L28" s="159"/>
      <c r="M28" s="170">
        <f>N92</f>
        <v>0</v>
      </c>
      <c r="N28" s="170"/>
      <c r="O28" s="170"/>
      <c r="P28" s="170"/>
      <c r="Q28" s="159"/>
      <c r="R28" s="163"/>
    </row>
    <row r="29" spans="2:18" s="157" customFormat="1" ht="6.95" customHeight="1">
      <c r="B29" s="158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63"/>
    </row>
    <row r="30" spans="2:18" s="157" customFormat="1" ht="25.35" customHeight="1">
      <c r="B30" s="158"/>
      <c r="C30" s="159"/>
      <c r="D30" s="172" t="s">
        <v>34</v>
      </c>
      <c r="E30" s="159"/>
      <c r="F30" s="159"/>
      <c r="G30" s="159"/>
      <c r="H30" s="159"/>
      <c r="I30" s="159"/>
      <c r="J30" s="159"/>
      <c r="K30" s="159"/>
      <c r="L30" s="159"/>
      <c r="M30" s="173">
        <f>ROUND(M27+M28,2)</f>
        <v>0</v>
      </c>
      <c r="N30" s="162"/>
      <c r="O30" s="162"/>
      <c r="P30" s="162"/>
      <c r="Q30" s="159"/>
      <c r="R30" s="163"/>
    </row>
    <row r="31" spans="2:18" s="157" customFormat="1" ht="6.95" customHeight="1">
      <c r="B31" s="158"/>
      <c r="C31" s="159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59"/>
      <c r="R31" s="163"/>
    </row>
    <row r="32" spans="2:18" s="157" customFormat="1" ht="14.45" customHeight="1">
      <c r="B32" s="158"/>
      <c r="C32" s="159"/>
      <c r="D32" s="174" t="s">
        <v>35</v>
      </c>
      <c r="E32" s="174" t="s">
        <v>36</v>
      </c>
      <c r="F32" s="175">
        <v>0.21</v>
      </c>
      <c r="G32" s="176" t="s">
        <v>37</v>
      </c>
      <c r="H32" s="177">
        <f>ROUND((SUM(BE92:BE93)+SUM(BE111:BE118)), 2)</f>
        <v>0</v>
      </c>
      <c r="I32" s="162"/>
      <c r="J32" s="162"/>
      <c r="K32" s="159"/>
      <c r="L32" s="159"/>
      <c r="M32" s="177">
        <f>ROUND(ROUND((SUM(BE92:BE93)+SUM(BE111:BE118)), 2)*F32, 2)</f>
        <v>0</v>
      </c>
      <c r="N32" s="162"/>
      <c r="O32" s="162"/>
      <c r="P32" s="162"/>
      <c r="Q32" s="159"/>
      <c r="R32" s="163"/>
    </row>
    <row r="33" spans="2:18" s="157" customFormat="1" ht="14.45" customHeight="1">
      <c r="B33" s="158"/>
      <c r="C33" s="159"/>
      <c r="D33" s="159"/>
      <c r="E33" s="174" t="s">
        <v>38</v>
      </c>
      <c r="F33" s="175">
        <v>0.15</v>
      </c>
      <c r="G33" s="176" t="s">
        <v>37</v>
      </c>
      <c r="H33" s="177">
        <f>ROUND((SUM(BF92:BF93)+SUM(BF111:BF118)), 2)</f>
        <v>0</v>
      </c>
      <c r="I33" s="162"/>
      <c r="J33" s="162"/>
      <c r="K33" s="159"/>
      <c r="L33" s="159"/>
      <c r="M33" s="177">
        <f>ROUND(ROUND((SUM(BF92:BF93)+SUM(BF111:BF118)), 2)*F33, 2)</f>
        <v>0</v>
      </c>
      <c r="N33" s="162"/>
      <c r="O33" s="162"/>
      <c r="P33" s="162"/>
      <c r="Q33" s="159"/>
      <c r="R33" s="163"/>
    </row>
    <row r="34" spans="2:18" s="157" customFormat="1" ht="14.45" hidden="1" customHeight="1">
      <c r="B34" s="158"/>
      <c r="C34" s="159"/>
      <c r="D34" s="159"/>
      <c r="E34" s="174" t="s">
        <v>39</v>
      </c>
      <c r="F34" s="175">
        <v>0.21</v>
      </c>
      <c r="G34" s="176" t="s">
        <v>37</v>
      </c>
      <c r="H34" s="177">
        <f>ROUND((SUM(BG92:BG93)+SUM(BG111:BG118)), 2)</f>
        <v>0</v>
      </c>
      <c r="I34" s="162"/>
      <c r="J34" s="162"/>
      <c r="K34" s="159"/>
      <c r="L34" s="159"/>
      <c r="M34" s="177">
        <v>0</v>
      </c>
      <c r="N34" s="162"/>
      <c r="O34" s="162"/>
      <c r="P34" s="162"/>
      <c r="Q34" s="159"/>
      <c r="R34" s="163"/>
    </row>
    <row r="35" spans="2:18" s="157" customFormat="1" ht="14.45" hidden="1" customHeight="1">
      <c r="B35" s="158"/>
      <c r="C35" s="159"/>
      <c r="D35" s="159"/>
      <c r="E35" s="174" t="s">
        <v>40</v>
      </c>
      <c r="F35" s="175">
        <v>0.15</v>
      </c>
      <c r="G35" s="176" t="s">
        <v>37</v>
      </c>
      <c r="H35" s="177">
        <f>ROUND((SUM(BH92:BH93)+SUM(BH111:BH118)), 2)</f>
        <v>0</v>
      </c>
      <c r="I35" s="162"/>
      <c r="J35" s="162"/>
      <c r="K35" s="159"/>
      <c r="L35" s="159"/>
      <c r="M35" s="177">
        <v>0</v>
      </c>
      <c r="N35" s="162"/>
      <c r="O35" s="162"/>
      <c r="P35" s="162"/>
      <c r="Q35" s="159"/>
      <c r="R35" s="163"/>
    </row>
    <row r="36" spans="2:18" s="157" customFormat="1" ht="14.45" hidden="1" customHeight="1">
      <c r="B36" s="158"/>
      <c r="C36" s="159"/>
      <c r="D36" s="159"/>
      <c r="E36" s="174" t="s">
        <v>41</v>
      </c>
      <c r="F36" s="175">
        <v>0</v>
      </c>
      <c r="G36" s="176" t="s">
        <v>37</v>
      </c>
      <c r="H36" s="177">
        <f>ROUND((SUM(BI92:BI93)+SUM(BI111:BI118)), 2)</f>
        <v>0</v>
      </c>
      <c r="I36" s="162"/>
      <c r="J36" s="162"/>
      <c r="K36" s="159"/>
      <c r="L36" s="159"/>
      <c r="M36" s="177">
        <v>0</v>
      </c>
      <c r="N36" s="162"/>
      <c r="O36" s="162"/>
      <c r="P36" s="162"/>
      <c r="Q36" s="159"/>
      <c r="R36" s="163"/>
    </row>
    <row r="37" spans="2:18" s="157" customFormat="1" ht="6.95" customHeight="1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63"/>
    </row>
    <row r="38" spans="2:18" s="157" customFormat="1" ht="25.35" customHeight="1">
      <c r="B38" s="158"/>
      <c r="C38" s="178"/>
      <c r="D38" s="179" t="s">
        <v>42</v>
      </c>
      <c r="E38" s="180"/>
      <c r="F38" s="180"/>
      <c r="G38" s="181" t="s">
        <v>43</v>
      </c>
      <c r="H38" s="182" t="s">
        <v>44</v>
      </c>
      <c r="I38" s="180"/>
      <c r="J38" s="180"/>
      <c r="K38" s="180"/>
      <c r="L38" s="183">
        <f>SUM(M30:M36)</f>
        <v>0</v>
      </c>
      <c r="M38" s="183"/>
      <c r="N38" s="183"/>
      <c r="O38" s="183"/>
      <c r="P38" s="184"/>
      <c r="Q38" s="178"/>
      <c r="R38" s="163"/>
    </row>
    <row r="39" spans="2:18" s="157" customFormat="1" ht="14.45" customHeight="1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63"/>
    </row>
    <row r="40" spans="2:18" s="157" customFormat="1" ht="14.45" customHeight="1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63"/>
    </row>
    <row r="41" spans="2:18">
      <c r="B41" s="148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P41" s="153"/>
      <c r="Q41" s="153"/>
      <c r="R41" s="151"/>
    </row>
    <row r="42" spans="2:18">
      <c r="B42" s="148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1"/>
    </row>
    <row r="43" spans="2:18">
      <c r="B43" s="148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1"/>
    </row>
    <row r="44" spans="2:18">
      <c r="B44" s="148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1"/>
    </row>
    <row r="45" spans="2:18">
      <c r="B45" s="148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1"/>
    </row>
    <row r="46" spans="2:18">
      <c r="B46" s="148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1"/>
    </row>
    <row r="47" spans="2:18">
      <c r="B47" s="148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1"/>
    </row>
    <row r="48" spans="2:18">
      <c r="B48" s="148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1"/>
    </row>
    <row r="49" spans="2:18">
      <c r="B49" s="148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1"/>
    </row>
    <row r="50" spans="2:18" s="157" customFormat="1" ht="15">
      <c r="B50" s="158"/>
      <c r="C50" s="159"/>
      <c r="D50" s="185" t="s">
        <v>45</v>
      </c>
      <c r="E50" s="168"/>
      <c r="F50" s="168"/>
      <c r="G50" s="168"/>
      <c r="H50" s="186"/>
      <c r="I50" s="159"/>
      <c r="J50" s="185" t="s">
        <v>46</v>
      </c>
      <c r="K50" s="168"/>
      <c r="L50" s="168"/>
      <c r="M50" s="168"/>
      <c r="N50" s="168"/>
      <c r="O50" s="168"/>
      <c r="P50" s="186"/>
      <c r="Q50" s="159"/>
      <c r="R50" s="163"/>
    </row>
    <row r="51" spans="2:18">
      <c r="B51" s="148"/>
      <c r="C51" s="153"/>
      <c r="D51" s="187"/>
      <c r="E51" s="153"/>
      <c r="F51" s="153"/>
      <c r="G51" s="153"/>
      <c r="H51" s="188"/>
      <c r="I51" s="153"/>
      <c r="J51" s="187"/>
      <c r="K51" s="153"/>
      <c r="L51" s="153"/>
      <c r="M51" s="153"/>
      <c r="N51" s="153"/>
      <c r="O51" s="153"/>
      <c r="P51" s="188"/>
      <c r="Q51" s="153"/>
      <c r="R51" s="151"/>
    </row>
    <row r="52" spans="2:18">
      <c r="B52" s="148"/>
      <c r="C52" s="153"/>
      <c r="D52" s="187"/>
      <c r="E52" s="153"/>
      <c r="F52" s="153"/>
      <c r="G52" s="153"/>
      <c r="H52" s="188"/>
      <c r="I52" s="153"/>
      <c r="J52" s="187"/>
      <c r="K52" s="153"/>
      <c r="L52" s="153"/>
      <c r="M52" s="153"/>
      <c r="N52" s="153"/>
      <c r="O52" s="153"/>
      <c r="P52" s="188"/>
      <c r="Q52" s="153"/>
      <c r="R52" s="151"/>
    </row>
    <row r="53" spans="2:18">
      <c r="B53" s="148"/>
      <c r="C53" s="153"/>
      <c r="D53" s="187"/>
      <c r="E53" s="153"/>
      <c r="F53" s="153"/>
      <c r="G53" s="153"/>
      <c r="H53" s="188"/>
      <c r="I53" s="153"/>
      <c r="J53" s="187"/>
      <c r="K53" s="153"/>
      <c r="L53" s="153"/>
      <c r="M53" s="153"/>
      <c r="N53" s="153"/>
      <c r="O53" s="153"/>
      <c r="P53" s="188"/>
      <c r="Q53" s="153"/>
      <c r="R53" s="151"/>
    </row>
    <row r="54" spans="2:18">
      <c r="B54" s="148"/>
      <c r="C54" s="153"/>
      <c r="D54" s="187"/>
      <c r="E54" s="153"/>
      <c r="F54" s="153"/>
      <c r="G54" s="153"/>
      <c r="H54" s="188"/>
      <c r="I54" s="153"/>
      <c r="J54" s="187"/>
      <c r="K54" s="153"/>
      <c r="L54" s="153"/>
      <c r="M54" s="153"/>
      <c r="N54" s="153"/>
      <c r="O54" s="153"/>
      <c r="P54" s="188"/>
      <c r="Q54" s="153"/>
      <c r="R54" s="151"/>
    </row>
    <row r="55" spans="2:18">
      <c r="B55" s="148"/>
      <c r="C55" s="153"/>
      <c r="D55" s="187"/>
      <c r="E55" s="153"/>
      <c r="F55" s="153"/>
      <c r="G55" s="153"/>
      <c r="H55" s="188"/>
      <c r="I55" s="153"/>
      <c r="J55" s="187"/>
      <c r="K55" s="153"/>
      <c r="L55" s="153"/>
      <c r="M55" s="153"/>
      <c r="N55" s="153"/>
      <c r="O55" s="153"/>
      <c r="P55" s="188"/>
      <c r="Q55" s="153"/>
      <c r="R55" s="151"/>
    </row>
    <row r="56" spans="2:18">
      <c r="B56" s="148"/>
      <c r="C56" s="153"/>
      <c r="D56" s="187"/>
      <c r="E56" s="153"/>
      <c r="F56" s="153"/>
      <c r="G56" s="153"/>
      <c r="H56" s="188"/>
      <c r="I56" s="153"/>
      <c r="J56" s="187"/>
      <c r="K56" s="153"/>
      <c r="L56" s="153"/>
      <c r="M56" s="153"/>
      <c r="N56" s="153"/>
      <c r="O56" s="153"/>
      <c r="P56" s="188"/>
      <c r="Q56" s="153"/>
      <c r="R56" s="151"/>
    </row>
    <row r="57" spans="2:18">
      <c r="B57" s="148"/>
      <c r="C57" s="153"/>
      <c r="D57" s="187"/>
      <c r="E57" s="153"/>
      <c r="F57" s="153"/>
      <c r="G57" s="153"/>
      <c r="H57" s="188"/>
      <c r="I57" s="153"/>
      <c r="J57" s="187"/>
      <c r="K57" s="153"/>
      <c r="L57" s="153"/>
      <c r="M57" s="153"/>
      <c r="N57" s="153"/>
      <c r="O57" s="153"/>
      <c r="P57" s="188"/>
      <c r="Q57" s="153"/>
      <c r="R57" s="151"/>
    </row>
    <row r="58" spans="2:18">
      <c r="B58" s="148"/>
      <c r="C58" s="153"/>
      <c r="D58" s="187"/>
      <c r="E58" s="153"/>
      <c r="F58" s="153"/>
      <c r="G58" s="153"/>
      <c r="H58" s="188"/>
      <c r="I58" s="153"/>
      <c r="J58" s="187"/>
      <c r="K58" s="153"/>
      <c r="L58" s="153"/>
      <c r="M58" s="153"/>
      <c r="N58" s="153"/>
      <c r="O58" s="153"/>
      <c r="P58" s="188"/>
      <c r="Q58" s="153"/>
      <c r="R58" s="151"/>
    </row>
    <row r="59" spans="2:18" s="157" customFormat="1" ht="15">
      <c r="B59" s="158"/>
      <c r="C59" s="159"/>
      <c r="D59" s="189" t="s">
        <v>47</v>
      </c>
      <c r="E59" s="190"/>
      <c r="F59" s="190"/>
      <c r="G59" s="191" t="s">
        <v>48</v>
      </c>
      <c r="H59" s="192"/>
      <c r="I59" s="159"/>
      <c r="J59" s="189" t="s">
        <v>47</v>
      </c>
      <c r="K59" s="190"/>
      <c r="L59" s="190"/>
      <c r="M59" s="190"/>
      <c r="N59" s="191" t="s">
        <v>48</v>
      </c>
      <c r="O59" s="190"/>
      <c r="P59" s="192"/>
      <c r="Q59" s="159"/>
      <c r="R59" s="163"/>
    </row>
    <row r="60" spans="2:18">
      <c r="B60" s="148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1"/>
    </row>
    <row r="61" spans="2:18" s="157" customFormat="1" ht="15">
      <c r="B61" s="158"/>
      <c r="C61" s="159"/>
      <c r="D61" s="185" t="s">
        <v>49</v>
      </c>
      <c r="E61" s="168"/>
      <c r="F61" s="168"/>
      <c r="G61" s="168"/>
      <c r="H61" s="186"/>
      <c r="I61" s="159"/>
      <c r="J61" s="185" t="s">
        <v>50</v>
      </c>
      <c r="K61" s="168"/>
      <c r="L61" s="168"/>
      <c r="M61" s="168"/>
      <c r="N61" s="168"/>
      <c r="O61" s="168"/>
      <c r="P61" s="186"/>
      <c r="Q61" s="159"/>
      <c r="R61" s="163"/>
    </row>
    <row r="62" spans="2:18">
      <c r="B62" s="148"/>
      <c r="C62" s="153"/>
      <c r="D62" s="187"/>
      <c r="E62" s="153"/>
      <c r="F62" s="153"/>
      <c r="G62" s="153"/>
      <c r="H62" s="188"/>
      <c r="I62" s="153"/>
      <c r="J62" s="187"/>
      <c r="K62" s="153"/>
      <c r="L62" s="153"/>
      <c r="M62" s="153"/>
      <c r="N62" s="153"/>
      <c r="O62" s="153"/>
      <c r="P62" s="188"/>
      <c r="Q62" s="153"/>
      <c r="R62" s="151"/>
    </row>
    <row r="63" spans="2:18">
      <c r="B63" s="148"/>
      <c r="C63" s="153"/>
      <c r="D63" s="187"/>
      <c r="E63" s="153"/>
      <c r="F63" s="153"/>
      <c r="G63" s="153"/>
      <c r="H63" s="188"/>
      <c r="I63" s="153"/>
      <c r="J63" s="187"/>
      <c r="K63" s="153"/>
      <c r="L63" s="153"/>
      <c r="M63" s="153"/>
      <c r="N63" s="153"/>
      <c r="O63" s="153"/>
      <c r="P63" s="188"/>
      <c r="Q63" s="153"/>
      <c r="R63" s="151"/>
    </row>
    <row r="64" spans="2:18">
      <c r="B64" s="148"/>
      <c r="C64" s="153"/>
      <c r="D64" s="187"/>
      <c r="E64" s="153"/>
      <c r="F64" s="153"/>
      <c r="G64" s="153"/>
      <c r="H64" s="188"/>
      <c r="I64" s="153"/>
      <c r="J64" s="187"/>
      <c r="K64" s="153"/>
      <c r="L64" s="153"/>
      <c r="M64" s="153"/>
      <c r="N64" s="153"/>
      <c r="O64" s="153"/>
      <c r="P64" s="188"/>
      <c r="Q64" s="153"/>
      <c r="R64" s="151"/>
    </row>
    <row r="65" spans="2:18">
      <c r="B65" s="148"/>
      <c r="C65" s="153"/>
      <c r="D65" s="187"/>
      <c r="E65" s="153"/>
      <c r="F65" s="153"/>
      <c r="G65" s="153"/>
      <c r="H65" s="188"/>
      <c r="I65" s="153"/>
      <c r="J65" s="187"/>
      <c r="K65" s="153"/>
      <c r="L65" s="153"/>
      <c r="M65" s="153"/>
      <c r="N65" s="153"/>
      <c r="O65" s="153"/>
      <c r="P65" s="188"/>
      <c r="Q65" s="153"/>
      <c r="R65" s="151"/>
    </row>
    <row r="66" spans="2:18">
      <c r="B66" s="148"/>
      <c r="C66" s="153"/>
      <c r="D66" s="187"/>
      <c r="E66" s="153"/>
      <c r="F66" s="153"/>
      <c r="G66" s="153"/>
      <c r="H66" s="188"/>
      <c r="I66" s="153"/>
      <c r="J66" s="187"/>
      <c r="K66" s="153"/>
      <c r="L66" s="153"/>
      <c r="M66" s="153"/>
      <c r="N66" s="153"/>
      <c r="O66" s="153"/>
      <c r="P66" s="188"/>
      <c r="Q66" s="153"/>
      <c r="R66" s="151"/>
    </row>
    <row r="67" spans="2:18">
      <c r="B67" s="148"/>
      <c r="C67" s="153"/>
      <c r="D67" s="187"/>
      <c r="E67" s="153"/>
      <c r="F67" s="153"/>
      <c r="G67" s="153"/>
      <c r="H67" s="188"/>
      <c r="I67" s="153"/>
      <c r="J67" s="187"/>
      <c r="K67" s="153"/>
      <c r="L67" s="153"/>
      <c r="M67" s="153"/>
      <c r="N67" s="153"/>
      <c r="O67" s="153"/>
      <c r="P67" s="188"/>
      <c r="Q67" s="153"/>
      <c r="R67" s="151"/>
    </row>
    <row r="68" spans="2:18">
      <c r="B68" s="148"/>
      <c r="C68" s="153"/>
      <c r="D68" s="187"/>
      <c r="E68" s="153"/>
      <c r="F68" s="153"/>
      <c r="G68" s="153"/>
      <c r="H68" s="188"/>
      <c r="I68" s="153"/>
      <c r="J68" s="187"/>
      <c r="K68" s="153"/>
      <c r="L68" s="153"/>
      <c r="M68" s="153"/>
      <c r="N68" s="153"/>
      <c r="O68" s="153"/>
      <c r="P68" s="188"/>
      <c r="Q68" s="153"/>
      <c r="R68" s="151"/>
    </row>
    <row r="69" spans="2:18">
      <c r="B69" s="148"/>
      <c r="C69" s="153"/>
      <c r="D69" s="187"/>
      <c r="E69" s="153"/>
      <c r="F69" s="153"/>
      <c r="G69" s="153"/>
      <c r="H69" s="188"/>
      <c r="I69" s="153"/>
      <c r="J69" s="187"/>
      <c r="K69" s="153"/>
      <c r="L69" s="153"/>
      <c r="M69" s="153"/>
      <c r="N69" s="153"/>
      <c r="O69" s="153"/>
      <c r="P69" s="188"/>
      <c r="Q69" s="153"/>
      <c r="R69" s="151"/>
    </row>
    <row r="70" spans="2:18" s="157" customFormat="1" ht="15">
      <c r="B70" s="158"/>
      <c r="C70" s="159"/>
      <c r="D70" s="189" t="s">
        <v>47</v>
      </c>
      <c r="E70" s="190"/>
      <c r="F70" s="190"/>
      <c r="G70" s="191" t="s">
        <v>48</v>
      </c>
      <c r="H70" s="192"/>
      <c r="I70" s="159"/>
      <c r="J70" s="189" t="s">
        <v>47</v>
      </c>
      <c r="K70" s="190"/>
      <c r="L70" s="190"/>
      <c r="M70" s="190"/>
      <c r="N70" s="191" t="s">
        <v>48</v>
      </c>
      <c r="O70" s="190"/>
      <c r="P70" s="192"/>
      <c r="Q70" s="159"/>
      <c r="R70" s="163"/>
    </row>
    <row r="71" spans="2:18" s="157" customFormat="1" ht="14.45" customHeight="1">
      <c r="B71" s="193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5"/>
    </row>
    <row r="75" spans="2:18" s="157" customFormat="1" ht="6.95" customHeight="1">
      <c r="B75" s="196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8"/>
    </row>
    <row r="76" spans="2:18" s="157" customFormat="1" ht="36.950000000000003" customHeight="1">
      <c r="B76" s="158"/>
      <c r="C76" s="149" t="s">
        <v>99</v>
      </c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63"/>
    </row>
    <row r="77" spans="2:18" s="157" customFormat="1" ht="6.95" customHeight="1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63"/>
    </row>
    <row r="78" spans="2:18" s="157" customFormat="1" ht="30" customHeight="1">
      <c r="B78" s="158"/>
      <c r="C78" s="154" t="s">
        <v>17</v>
      </c>
      <c r="D78" s="159"/>
      <c r="E78" s="159"/>
      <c r="F78" s="155" t="str">
        <f>F6</f>
        <v>Sanace povrchů expozičního bazénu pavilónu lachtanů, ZOO Praha, U Trojského zámku 120/3, Praha 7</v>
      </c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9"/>
      <c r="R78" s="163"/>
    </row>
    <row r="79" spans="2:18" s="157" customFormat="1" ht="36.950000000000003" customHeight="1">
      <c r="B79" s="158"/>
      <c r="C79" s="199" t="s">
        <v>95</v>
      </c>
      <c r="D79" s="159"/>
      <c r="E79" s="159"/>
      <c r="F79" s="200" t="str">
        <f>F7</f>
        <v>101 - VON</v>
      </c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59"/>
      <c r="R79" s="163"/>
    </row>
    <row r="80" spans="2:18" s="157" customFormat="1" ht="6.95" customHeight="1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63"/>
    </row>
    <row r="81" spans="2:47" s="157" customFormat="1" ht="18" customHeight="1">
      <c r="B81" s="158"/>
      <c r="C81" s="154" t="s">
        <v>21</v>
      </c>
      <c r="D81" s="159"/>
      <c r="E81" s="159"/>
      <c r="F81" s="164" t="str">
        <f>F9</f>
        <v xml:space="preserve"> </v>
      </c>
      <c r="G81" s="159"/>
      <c r="H81" s="159"/>
      <c r="I81" s="159"/>
      <c r="J81" s="159"/>
      <c r="K81" s="154" t="s">
        <v>23</v>
      </c>
      <c r="L81" s="159"/>
      <c r="M81" s="165">
        <f>IF(O9="","",O9)</f>
        <v>43383</v>
      </c>
      <c r="N81" s="165"/>
      <c r="O81" s="165"/>
      <c r="P81" s="165"/>
      <c r="Q81" s="159"/>
      <c r="R81" s="163"/>
    </row>
    <row r="82" spans="2:47" s="157" customFormat="1" ht="6.95" customHeight="1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63"/>
    </row>
    <row r="83" spans="2:47" s="157" customFormat="1" ht="15">
      <c r="B83" s="158"/>
      <c r="C83" s="154" t="s">
        <v>24</v>
      </c>
      <c r="D83" s="159"/>
      <c r="E83" s="159"/>
      <c r="F83" s="164" t="str">
        <f>E12</f>
        <v xml:space="preserve"> </v>
      </c>
      <c r="G83" s="159"/>
      <c r="H83" s="159"/>
      <c r="I83" s="159"/>
      <c r="J83" s="159"/>
      <c r="K83" s="154" t="s">
        <v>28</v>
      </c>
      <c r="L83" s="159"/>
      <c r="M83" s="166" t="str">
        <f>E18</f>
        <v xml:space="preserve"> </v>
      </c>
      <c r="N83" s="166"/>
      <c r="O83" s="166"/>
      <c r="P83" s="166"/>
      <c r="Q83" s="166"/>
      <c r="R83" s="163"/>
    </row>
    <row r="84" spans="2:47" s="157" customFormat="1" ht="14.45" customHeight="1">
      <c r="B84" s="158"/>
      <c r="C84" s="154" t="s">
        <v>27</v>
      </c>
      <c r="D84" s="159"/>
      <c r="E84" s="159"/>
      <c r="F84" s="164" t="str">
        <f>IF(E15="","",E15)</f>
        <v xml:space="preserve"> </v>
      </c>
      <c r="G84" s="159"/>
      <c r="H84" s="159"/>
      <c r="I84" s="159"/>
      <c r="J84" s="159"/>
      <c r="K84" s="154" t="s">
        <v>30</v>
      </c>
      <c r="L84" s="159"/>
      <c r="M84" s="166" t="str">
        <f>E21</f>
        <v xml:space="preserve"> </v>
      </c>
      <c r="N84" s="166"/>
      <c r="O84" s="166"/>
      <c r="P84" s="166"/>
      <c r="Q84" s="166"/>
      <c r="R84" s="163"/>
    </row>
    <row r="85" spans="2:47" s="157" customFormat="1" ht="10.35" customHeight="1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63"/>
    </row>
    <row r="86" spans="2:47" s="157" customFormat="1" ht="29.25" customHeight="1">
      <c r="B86" s="158"/>
      <c r="C86" s="201" t="s">
        <v>100</v>
      </c>
      <c r="D86" s="202"/>
      <c r="E86" s="202"/>
      <c r="F86" s="202"/>
      <c r="G86" s="202"/>
      <c r="H86" s="178"/>
      <c r="I86" s="178"/>
      <c r="J86" s="178"/>
      <c r="K86" s="178"/>
      <c r="L86" s="178"/>
      <c r="M86" s="178"/>
      <c r="N86" s="201" t="s">
        <v>101</v>
      </c>
      <c r="O86" s="202"/>
      <c r="P86" s="202"/>
      <c r="Q86" s="202"/>
      <c r="R86" s="163"/>
    </row>
    <row r="87" spans="2:47" s="157" customFormat="1" ht="10.35" customHeight="1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63"/>
    </row>
    <row r="88" spans="2:47" s="157" customFormat="1" ht="29.25" customHeight="1">
      <c r="B88" s="158"/>
      <c r="C88" s="203" t="s">
        <v>102</v>
      </c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204">
        <f>N111</f>
        <v>0</v>
      </c>
      <c r="O88" s="205"/>
      <c r="P88" s="205"/>
      <c r="Q88" s="205"/>
      <c r="R88" s="163"/>
      <c r="AU88" s="144" t="s">
        <v>103</v>
      </c>
    </row>
    <row r="89" spans="2:47" s="212" customFormat="1" ht="24.95" customHeight="1">
      <c r="B89" s="206"/>
      <c r="C89" s="207"/>
      <c r="D89" s="208" t="s">
        <v>331</v>
      </c>
      <c r="E89" s="207"/>
      <c r="F89" s="207"/>
      <c r="G89" s="207"/>
      <c r="H89" s="207"/>
      <c r="I89" s="207"/>
      <c r="J89" s="207"/>
      <c r="K89" s="207"/>
      <c r="L89" s="207"/>
      <c r="M89" s="207"/>
      <c r="N89" s="209">
        <f>N112</f>
        <v>0</v>
      </c>
      <c r="O89" s="210"/>
      <c r="P89" s="210"/>
      <c r="Q89" s="210"/>
      <c r="R89" s="211"/>
    </row>
    <row r="90" spans="2:47" s="219" customFormat="1" ht="19.899999999999999" customHeight="1">
      <c r="B90" s="213"/>
      <c r="C90" s="214"/>
      <c r="D90" s="215" t="s">
        <v>332</v>
      </c>
      <c r="E90" s="214"/>
      <c r="F90" s="214"/>
      <c r="G90" s="214"/>
      <c r="H90" s="214"/>
      <c r="I90" s="214"/>
      <c r="J90" s="214"/>
      <c r="K90" s="214"/>
      <c r="L90" s="214"/>
      <c r="M90" s="214"/>
      <c r="N90" s="216">
        <f>N113</f>
        <v>0</v>
      </c>
      <c r="O90" s="217"/>
      <c r="P90" s="217"/>
      <c r="Q90" s="217"/>
      <c r="R90" s="218"/>
    </row>
    <row r="91" spans="2:47" s="157" customFormat="1" ht="21.75" customHeight="1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63"/>
    </row>
    <row r="92" spans="2:47" s="157" customFormat="1" ht="29.25" customHeight="1">
      <c r="B92" s="158"/>
      <c r="C92" s="203" t="s">
        <v>113</v>
      </c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205">
        <v>0</v>
      </c>
      <c r="O92" s="220"/>
      <c r="P92" s="220"/>
      <c r="Q92" s="220"/>
      <c r="R92" s="163"/>
      <c r="T92" s="221"/>
      <c r="U92" s="222" t="s">
        <v>35</v>
      </c>
    </row>
    <row r="93" spans="2:47" s="157" customFormat="1" ht="18" customHeight="1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63"/>
    </row>
    <row r="94" spans="2:47" s="157" customFormat="1" ht="29.25" customHeight="1">
      <c r="B94" s="158"/>
      <c r="C94" s="223" t="s">
        <v>87</v>
      </c>
      <c r="D94" s="178"/>
      <c r="E94" s="178"/>
      <c r="F94" s="178"/>
      <c r="G94" s="178"/>
      <c r="H94" s="178"/>
      <c r="I94" s="178"/>
      <c r="J94" s="178"/>
      <c r="K94" s="178"/>
      <c r="L94" s="224">
        <f>ROUND(SUM(N88+N92),2)</f>
        <v>0</v>
      </c>
      <c r="M94" s="224"/>
      <c r="N94" s="224"/>
      <c r="O94" s="224"/>
      <c r="P94" s="224"/>
      <c r="Q94" s="224"/>
      <c r="R94" s="163"/>
    </row>
    <row r="95" spans="2:47" s="157" customFormat="1" ht="6.95" customHeight="1">
      <c r="B95" s="193"/>
      <c r="C95" s="194"/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4"/>
      <c r="Q95" s="194"/>
      <c r="R95" s="195"/>
    </row>
    <row r="99" spans="2:63" s="157" customFormat="1" ht="6.95" customHeight="1">
      <c r="B99" s="196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8"/>
    </row>
    <row r="100" spans="2:63" s="157" customFormat="1" ht="36.950000000000003" customHeight="1">
      <c r="B100" s="158"/>
      <c r="C100" s="149" t="s">
        <v>114</v>
      </c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3"/>
    </row>
    <row r="101" spans="2:63" s="157" customFormat="1" ht="6.95" customHeight="1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63"/>
    </row>
    <row r="102" spans="2:63" s="157" customFormat="1" ht="30" customHeight="1">
      <c r="B102" s="158"/>
      <c r="C102" s="154" t="s">
        <v>17</v>
      </c>
      <c r="D102" s="159"/>
      <c r="E102" s="159"/>
      <c r="F102" s="155" t="str">
        <f>F6</f>
        <v>Sanace povrchů expozičního bazénu pavilónu lachtanů, ZOO Praha, U Trojského zámku 120/3, Praha 7</v>
      </c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9"/>
      <c r="R102" s="163"/>
    </row>
    <row r="103" spans="2:63" s="157" customFormat="1" ht="36.950000000000003" customHeight="1">
      <c r="B103" s="158"/>
      <c r="C103" s="199" t="s">
        <v>95</v>
      </c>
      <c r="D103" s="159"/>
      <c r="E103" s="159"/>
      <c r="F103" s="200" t="str">
        <f>F7</f>
        <v>101 - VON</v>
      </c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59"/>
      <c r="R103" s="163"/>
    </row>
    <row r="104" spans="2:63" s="157" customFormat="1" ht="6.95" customHeight="1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63"/>
    </row>
    <row r="105" spans="2:63" s="157" customFormat="1" ht="18" customHeight="1">
      <c r="B105" s="158"/>
      <c r="C105" s="154" t="s">
        <v>21</v>
      </c>
      <c r="D105" s="159"/>
      <c r="E105" s="159"/>
      <c r="F105" s="164" t="str">
        <f>F9</f>
        <v xml:space="preserve"> </v>
      </c>
      <c r="G105" s="159"/>
      <c r="H105" s="159"/>
      <c r="I105" s="159"/>
      <c r="J105" s="159"/>
      <c r="K105" s="154" t="s">
        <v>23</v>
      </c>
      <c r="L105" s="159"/>
      <c r="M105" s="165">
        <f>IF(O9="","",O9)</f>
        <v>43383</v>
      </c>
      <c r="N105" s="165"/>
      <c r="O105" s="165"/>
      <c r="P105" s="165"/>
      <c r="Q105" s="159"/>
      <c r="R105" s="163"/>
    </row>
    <row r="106" spans="2:63" s="157" customFormat="1" ht="6.95" customHeight="1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63"/>
    </row>
    <row r="107" spans="2:63" s="157" customFormat="1" ht="15">
      <c r="B107" s="158"/>
      <c r="C107" s="154" t="s">
        <v>24</v>
      </c>
      <c r="D107" s="159"/>
      <c r="E107" s="159"/>
      <c r="F107" s="164" t="str">
        <f>E12</f>
        <v xml:space="preserve"> </v>
      </c>
      <c r="G107" s="159"/>
      <c r="H107" s="159"/>
      <c r="I107" s="159"/>
      <c r="J107" s="159"/>
      <c r="K107" s="154" t="s">
        <v>28</v>
      </c>
      <c r="L107" s="159"/>
      <c r="M107" s="166" t="str">
        <f>E18</f>
        <v xml:space="preserve"> </v>
      </c>
      <c r="N107" s="166"/>
      <c r="O107" s="166"/>
      <c r="P107" s="166"/>
      <c r="Q107" s="166"/>
      <c r="R107" s="163"/>
    </row>
    <row r="108" spans="2:63" s="157" customFormat="1" ht="14.45" customHeight="1">
      <c r="B108" s="158"/>
      <c r="C108" s="154" t="s">
        <v>27</v>
      </c>
      <c r="D108" s="159"/>
      <c r="E108" s="159"/>
      <c r="F108" s="164" t="str">
        <f>IF(E15="","",E15)</f>
        <v xml:space="preserve"> </v>
      </c>
      <c r="G108" s="159"/>
      <c r="H108" s="159"/>
      <c r="I108" s="159"/>
      <c r="J108" s="159"/>
      <c r="K108" s="154" t="s">
        <v>30</v>
      </c>
      <c r="L108" s="159"/>
      <c r="M108" s="166" t="str">
        <f>E21</f>
        <v xml:space="preserve"> </v>
      </c>
      <c r="N108" s="166"/>
      <c r="O108" s="166"/>
      <c r="P108" s="166"/>
      <c r="Q108" s="166"/>
      <c r="R108" s="163"/>
    </row>
    <row r="109" spans="2:63" s="157" customFormat="1" ht="10.35" customHeight="1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63"/>
    </row>
    <row r="110" spans="2:63" s="231" customFormat="1" ht="29.25" customHeight="1">
      <c r="B110" s="225"/>
      <c r="C110" s="226" t="s">
        <v>115</v>
      </c>
      <c r="D110" s="227" t="s">
        <v>116</v>
      </c>
      <c r="E110" s="227" t="s">
        <v>53</v>
      </c>
      <c r="F110" s="228" t="s">
        <v>117</v>
      </c>
      <c r="G110" s="228"/>
      <c r="H110" s="228"/>
      <c r="I110" s="228"/>
      <c r="J110" s="227" t="s">
        <v>118</v>
      </c>
      <c r="K110" s="227" t="s">
        <v>119</v>
      </c>
      <c r="L110" s="228" t="s">
        <v>120</v>
      </c>
      <c r="M110" s="228"/>
      <c r="N110" s="228" t="s">
        <v>101</v>
      </c>
      <c r="O110" s="228"/>
      <c r="P110" s="228"/>
      <c r="Q110" s="229"/>
      <c r="R110" s="230"/>
      <c r="T110" s="232" t="s">
        <v>121</v>
      </c>
      <c r="U110" s="233" t="s">
        <v>35</v>
      </c>
      <c r="V110" s="233" t="s">
        <v>122</v>
      </c>
      <c r="W110" s="233" t="s">
        <v>123</v>
      </c>
      <c r="X110" s="233" t="s">
        <v>124</v>
      </c>
      <c r="Y110" s="233" t="s">
        <v>125</v>
      </c>
      <c r="Z110" s="233" t="s">
        <v>126</v>
      </c>
      <c r="AA110" s="234" t="s">
        <v>127</v>
      </c>
    </row>
    <row r="111" spans="2:63" s="157" customFormat="1" ht="29.25" customHeight="1">
      <c r="B111" s="158"/>
      <c r="C111" s="235" t="s">
        <v>97</v>
      </c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236">
        <f>BK111</f>
        <v>0</v>
      </c>
      <c r="O111" s="237"/>
      <c r="P111" s="237"/>
      <c r="Q111" s="237"/>
      <c r="R111" s="163"/>
      <c r="T111" s="238"/>
      <c r="U111" s="168"/>
      <c r="V111" s="168"/>
      <c r="W111" s="239">
        <f>W112</f>
        <v>0</v>
      </c>
      <c r="X111" s="168"/>
      <c r="Y111" s="239">
        <f>Y112</f>
        <v>0</v>
      </c>
      <c r="Z111" s="168"/>
      <c r="AA111" s="240">
        <f>AA112</f>
        <v>0</v>
      </c>
      <c r="AT111" s="144" t="s">
        <v>70</v>
      </c>
      <c r="AU111" s="144" t="s">
        <v>103</v>
      </c>
      <c r="BK111" s="241">
        <f>BK112</f>
        <v>0</v>
      </c>
    </row>
    <row r="112" spans="2:63" s="247" customFormat="1" ht="37.35" customHeight="1">
      <c r="B112" s="242"/>
      <c r="C112" s="243"/>
      <c r="D112" s="244" t="s">
        <v>331</v>
      </c>
      <c r="E112" s="244"/>
      <c r="F112" s="244"/>
      <c r="G112" s="244"/>
      <c r="H112" s="244"/>
      <c r="I112" s="244"/>
      <c r="J112" s="244"/>
      <c r="K112" s="244"/>
      <c r="L112" s="244"/>
      <c r="M112" s="244"/>
      <c r="N112" s="245">
        <f>BK112</f>
        <v>0</v>
      </c>
      <c r="O112" s="209"/>
      <c r="P112" s="209"/>
      <c r="Q112" s="209"/>
      <c r="R112" s="246"/>
      <c r="T112" s="248"/>
      <c r="U112" s="243"/>
      <c r="V112" s="243"/>
      <c r="W112" s="249">
        <f>W113</f>
        <v>0</v>
      </c>
      <c r="X112" s="243"/>
      <c r="Y112" s="249">
        <f>Y113</f>
        <v>0</v>
      </c>
      <c r="Z112" s="243"/>
      <c r="AA112" s="250">
        <f>AA113</f>
        <v>0</v>
      </c>
      <c r="AR112" s="251" t="s">
        <v>133</v>
      </c>
      <c r="AT112" s="252" t="s">
        <v>70</v>
      </c>
      <c r="AU112" s="252" t="s">
        <v>71</v>
      </c>
      <c r="AY112" s="251" t="s">
        <v>128</v>
      </c>
      <c r="BK112" s="253">
        <f>BK113</f>
        <v>0</v>
      </c>
    </row>
    <row r="113" spans="2:65" s="247" customFormat="1" ht="19.899999999999999" customHeight="1">
      <c r="B113" s="242"/>
      <c r="C113" s="243"/>
      <c r="D113" s="254" t="s">
        <v>332</v>
      </c>
      <c r="E113" s="254"/>
      <c r="F113" s="254"/>
      <c r="G113" s="254"/>
      <c r="H113" s="254"/>
      <c r="I113" s="254"/>
      <c r="J113" s="254"/>
      <c r="K113" s="254"/>
      <c r="L113" s="254"/>
      <c r="M113" s="254"/>
      <c r="N113" s="255">
        <f>BK113</f>
        <v>0</v>
      </c>
      <c r="O113" s="256"/>
      <c r="P113" s="256"/>
      <c r="Q113" s="256"/>
      <c r="R113" s="246"/>
      <c r="T113" s="248"/>
      <c r="U113" s="243"/>
      <c r="V113" s="243"/>
      <c r="W113" s="249">
        <f>SUM(W114:W118)</f>
        <v>0</v>
      </c>
      <c r="X113" s="243"/>
      <c r="Y113" s="249">
        <f>SUM(Y114:Y118)</f>
        <v>0</v>
      </c>
      <c r="Z113" s="243"/>
      <c r="AA113" s="250">
        <f>SUM(AA114:AA118)</f>
        <v>0</v>
      </c>
      <c r="AR113" s="251" t="s">
        <v>133</v>
      </c>
      <c r="AT113" s="252" t="s">
        <v>70</v>
      </c>
      <c r="AU113" s="252" t="s">
        <v>79</v>
      </c>
      <c r="AY113" s="251" t="s">
        <v>128</v>
      </c>
      <c r="BK113" s="253">
        <f>SUM(BK114:BK118)</f>
        <v>0</v>
      </c>
    </row>
    <row r="114" spans="2:65" s="157" customFormat="1" ht="16.5" customHeight="1">
      <c r="B114" s="158"/>
      <c r="C114" s="257" t="s">
        <v>79</v>
      </c>
      <c r="D114" s="257" t="s">
        <v>129</v>
      </c>
      <c r="E114" s="258" t="s">
        <v>333</v>
      </c>
      <c r="F114" s="259" t="s">
        <v>334</v>
      </c>
      <c r="G114" s="259"/>
      <c r="H114" s="259"/>
      <c r="I114" s="259"/>
      <c r="J114" s="260" t="s">
        <v>172</v>
      </c>
      <c r="K114" s="261">
        <v>1</v>
      </c>
      <c r="L114" s="136"/>
      <c r="M114" s="136"/>
      <c r="N114" s="262">
        <f>ROUND(L114*K114,2)</f>
        <v>0</v>
      </c>
      <c r="O114" s="262"/>
      <c r="P114" s="262"/>
      <c r="Q114" s="262"/>
      <c r="R114" s="163"/>
      <c r="T114" s="263" t="s">
        <v>5</v>
      </c>
      <c r="U114" s="264" t="s">
        <v>36</v>
      </c>
      <c r="V114" s="265">
        <v>0</v>
      </c>
      <c r="W114" s="265">
        <f>V114*K114</f>
        <v>0</v>
      </c>
      <c r="X114" s="265">
        <v>0</v>
      </c>
      <c r="Y114" s="265">
        <f>X114*K114</f>
        <v>0</v>
      </c>
      <c r="Z114" s="265">
        <v>0</v>
      </c>
      <c r="AA114" s="266">
        <f>Z114*K114</f>
        <v>0</v>
      </c>
      <c r="AR114" s="144" t="s">
        <v>335</v>
      </c>
      <c r="AT114" s="144" t="s">
        <v>129</v>
      </c>
      <c r="AU114" s="144" t="s">
        <v>93</v>
      </c>
      <c r="AY114" s="144" t="s">
        <v>128</v>
      </c>
      <c r="BE114" s="267">
        <f>IF(U114="základní",N114,0)</f>
        <v>0</v>
      </c>
      <c r="BF114" s="267">
        <f>IF(U114="snížená",N114,0)</f>
        <v>0</v>
      </c>
      <c r="BG114" s="267">
        <f>IF(U114="zákl. přenesená",N114,0)</f>
        <v>0</v>
      </c>
      <c r="BH114" s="267">
        <f>IF(U114="sníž. přenesená",N114,0)</f>
        <v>0</v>
      </c>
      <c r="BI114" s="267">
        <f>IF(U114="nulová",N114,0)</f>
        <v>0</v>
      </c>
      <c r="BJ114" s="144" t="s">
        <v>79</v>
      </c>
      <c r="BK114" s="267">
        <f>ROUND(L114*K114,2)</f>
        <v>0</v>
      </c>
      <c r="BL114" s="144" t="s">
        <v>335</v>
      </c>
      <c r="BM114" s="144" t="s">
        <v>336</v>
      </c>
    </row>
    <row r="115" spans="2:65" s="157" customFormat="1" ht="25.5" customHeight="1">
      <c r="B115" s="158"/>
      <c r="C115" s="257" t="s">
        <v>93</v>
      </c>
      <c r="D115" s="257" t="s">
        <v>129</v>
      </c>
      <c r="E115" s="258" t="s">
        <v>337</v>
      </c>
      <c r="F115" s="259" t="s">
        <v>338</v>
      </c>
      <c r="G115" s="259"/>
      <c r="H115" s="259"/>
      <c r="I115" s="259"/>
      <c r="J115" s="260" t="s">
        <v>172</v>
      </c>
      <c r="K115" s="261">
        <v>1</v>
      </c>
      <c r="L115" s="136"/>
      <c r="M115" s="136"/>
      <c r="N115" s="262">
        <f>ROUND(L115*K115,2)</f>
        <v>0</v>
      </c>
      <c r="O115" s="262"/>
      <c r="P115" s="262"/>
      <c r="Q115" s="262"/>
      <c r="R115" s="163"/>
      <c r="T115" s="263" t="s">
        <v>5</v>
      </c>
      <c r="U115" s="264" t="s">
        <v>36</v>
      </c>
      <c r="V115" s="265">
        <v>0</v>
      </c>
      <c r="W115" s="265">
        <f>V115*K115</f>
        <v>0</v>
      </c>
      <c r="X115" s="265">
        <v>0</v>
      </c>
      <c r="Y115" s="265">
        <f>X115*K115</f>
        <v>0</v>
      </c>
      <c r="Z115" s="265">
        <v>0</v>
      </c>
      <c r="AA115" s="266">
        <f>Z115*K115</f>
        <v>0</v>
      </c>
      <c r="AR115" s="144" t="s">
        <v>335</v>
      </c>
      <c r="AT115" s="144" t="s">
        <v>129</v>
      </c>
      <c r="AU115" s="144" t="s">
        <v>93</v>
      </c>
      <c r="AY115" s="144" t="s">
        <v>128</v>
      </c>
      <c r="BE115" s="267">
        <f>IF(U115="základní",N115,0)</f>
        <v>0</v>
      </c>
      <c r="BF115" s="267">
        <f>IF(U115="snížená",N115,0)</f>
        <v>0</v>
      </c>
      <c r="BG115" s="267">
        <f>IF(U115="zákl. přenesená",N115,0)</f>
        <v>0</v>
      </c>
      <c r="BH115" s="267">
        <f>IF(U115="sníž. přenesená",N115,0)</f>
        <v>0</v>
      </c>
      <c r="BI115" s="267">
        <f>IF(U115="nulová",N115,0)</f>
        <v>0</v>
      </c>
      <c r="BJ115" s="144" t="s">
        <v>79</v>
      </c>
      <c r="BK115" s="267">
        <f>ROUND(L115*K115,2)</f>
        <v>0</v>
      </c>
      <c r="BL115" s="144" t="s">
        <v>335</v>
      </c>
      <c r="BM115" s="144" t="s">
        <v>339</v>
      </c>
    </row>
    <row r="116" spans="2:65" s="157" customFormat="1" ht="25.5" customHeight="1">
      <c r="B116" s="158"/>
      <c r="C116" s="257" t="s">
        <v>146</v>
      </c>
      <c r="D116" s="257" t="s">
        <v>129</v>
      </c>
      <c r="E116" s="258" t="s">
        <v>340</v>
      </c>
      <c r="F116" s="259" t="s">
        <v>341</v>
      </c>
      <c r="G116" s="259"/>
      <c r="H116" s="259"/>
      <c r="I116" s="259"/>
      <c r="J116" s="260" t="s">
        <v>172</v>
      </c>
      <c r="K116" s="261">
        <v>1</v>
      </c>
      <c r="L116" s="136"/>
      <c r="M116" s="136"/>
      <c r="N116" s="262">
        <f>ROUND(L116*K116,2)</f>
        <v>0</v>
      </c>
      <c r="O116" s="262"/>
      <c r="P116" s="262"/>
      <c r="Q116" s="262"/>
      <c r="R116" s="163"/>
      <c r="T116" s="263" t="s">
        <v>5</v>
      </c>
      <c r="U116" s="264" t="s">
        <v>36</v>
      </c>
      <c r="V116" s="265">
        <v>0</v>
      </c>
      <c r="W116" s="265">
        <f>V116*K116</f>
        <v>0</v>
      </c>
      <c r="X116" s="265">
        <v>0</v>
      </c>
      <c r="Y116" s="265">
        <f>X116*K116</f>
        <v>0</v>
      </c>
      <c r="Z116" s="265">
        <v>0</v>
      </c>
      <c r="AA116" s="266">
        <f>Z116*K116</f>
        <v>0</v>
      </c>
      <c r="AR116" s="144" t="s">
        <v>335</v>
      </c>
      <c r="AT116" s="144" t="s">
        <v>129</v>
      </c>
      <c r="AU116" s="144" t="s">
        <v>93</v>
      </c>
      <c r="AY116" s="144" t="s">
        <v>128</v>
      </c>
      <c r="BE116" s="267">
        <f>IF(U116="základní",N116,0)</f>
        <v>0</v>
      </c>
      <c r="BF116" s="267">
        <f>IF(U116="snížená",N116,0)</f>
        <v>0</v>
      </c>
      <c r="BG116" s="267">
        <f>IF(U116="zákl. přenesená",N116,0)</f>
        <v>0</v>
      </c>
      <c r="BH116" s="267">
        <f>IF(U116="sníž. přenesená",N116,0)</f>
        <v>0</v>
      </c>
      <c r="BI116" s="267">
        <f>IF(U116="nulová",N116,0)</f>
        <v>0</v>
      </c>
      <c r="BJ116" s="144" t="s">
        <v>79</v>
      </c>
      <c r="BK116" s="267">
        <f>ROUND(L116*K116,2)</f>
        <v>0</v>
      </c>
      <c r="BL116" s="144" t="s">
        <v>335</v>
      </c>
      <c r="BM116" s="144" t="s">
        <v>342</v>
      </c>
    </row>
    <row r="117" spans="2:65" s="157" customFormat="1" ht="16.5" customHeight="1">
      <c r="B117" s="158"/>
      <c r="C117" s="257" t="s">
        <v>133</v>
      </c>
      <c r="D117" s="257" t="s">
        <v>129</v>
      </c>
      <c r="E117" s="258" t="s">
        <v>343</v>
      </c>
      <c r="F117" s="259" t="s">
        <v>344</v>
      </c>
      <c r="G117" s="259"/>
      <c r="H117" s="259"/>
      <c r="I117" s="259"/>
      <c r="J117" s="260" t="s">
        <v>172</v>
      </c>
      <c r="K117" s="261">
        <v>1</v>
      </c>
      <c r="L117" s="136"/>
      <c r="M117" s="136"/>
      <c r="N117" s="262">
        <f>ROUND(L117*K117,2)</f>
        <v>0</v>
      </c>
      <c r="O117" s="262"/>
      <c r="P117" s="262"/>
      <c r="Q117" s="262"/>
      <c r="R117" s="163"/>
      <c r="T117" s="263" t="s">
        <v>5</v>
      </c>
      <c r="U117" s="264" t="s">
        <v>36</v>
      </c>
      <c r="V117" s="265">
        <v>0</v>
      </c>
      <c r="W117" s="265">
        <f>V117*K117</f>
        <v>0</v>
      </c>
      <c r="X117" s="265">
        <v>0</v>
      </c>
      <c r="Y117" s="265">
        <f>X117*K117</f>
        <v>0</v>
      </c>
      <c r="Z117" s="265">
        <v>0</v>
      </c>
      <c r="AA117" s="266">
        <f>Z117*K117</f>
        <v>0</v>
      </c>
      <c r="AR117" s="144" t="s">
        <v>335</v>
      </c>
      <c r="AT117" s="144" t="s">
        <v>129</v>
      </c>
      <c r="AU117" s="144" t="s">
        <v>93</v>
      </c>
      <c r="AY117" s="144" t="s">
        <v>128</v>
      </c>
      <c r="BE117" s="267">
        <f>IF(U117="základní",N117,0)</f>
        <v>0</v>
      </c>
      <c r="BF117" s="267">
        <f>IF(U117="snížená",N117,0)</f>
        <v>0</v>
      </c>
      <c r="BG117" s="267">
        <f>IF(U117="zákl. přenesená",N117,0)</f>
        <v>0</v>
      </c>
      <c r="BH117" s="267">
        <f>IF(U117="sníž. přenesená",N117,0)</f>
        <v>0</v>
      </c>
      <c r="BI117" s="267">
        <f>IF(U117="nulová",N117,0)</f>
        <v>0</v>
      </c>
      <c r="BJ117" s="144" t="s">
        <v>79</v>
      </c>
      <c r="BK117" s="267">
        <f>ROUND(L117*K117,2)</f>
        <v>0</v>
      </c>
      <c r="BL117" s="144" t="s">
        <v>335</v>
      </c>
      <c r="BM117" s="144" t="s">
        <v>345</v>
      </c>
    </row>
    <row r="118" spans="2:65" s="157" customFormat="1" ht="25.5" customHeight="1">
      <c r="B118" s="158"/>
      <c r="C118" s="257" t="s">
        <v>156</v>
      </c>
      <c r="D118" s="257" t="s">
        <v>129</v>
      </c>
      <c r="E118" s="258" t="s">
        <v>346</v>
      </c>
      <c r="F118" s="259" t="s">
        <v>347</v>
      </c>
      <c r="G118" s="259"/>
      <c r="H118" s="259"/>
      <c r="I118" s="259"/>
      <c r="J118" s="260" t="s">
        <v>348</v>
      </c>
      <c r="K118" s="261">
        <v>1</v>
      </c>
      <c r="L118" s="136"/>
      <c r="M118" s="136"/>
      <c r="N118" s="262">
        <f>ROUND(L118*K118,2)</f>
        <v>0</v>
      </c>
      <c r="O118" s="262"/>
      <c r="P118" s="262"/>
      <c r="Q118" s="262"/>
      <c r="R118" s="163"/>
      <c r="T118" s="263" t="s">
        <v>5</v>
      </c>
      <c r="U118" s="268" t="s">
        <v>36</v>
      </c>
      <c r="V118" s="269">
        <v>0</v>
      </c>
      <c r="W118" s="269">
        <f>V118*K118</f>
        <v>0</v>
      </c>
      <c r="X118" s="269">
        <v>0</v>
      </c>
      <c r="Y118" s="269">
        <f>X118*K118</f>
        <v>0</v>
      </c>
      <c r="Z118" s="269">
        <v>0</v>
      </c>
      <c r="AA118" s="270">
        <f>Z118*K118</f>
        <v>0</v>
      </c>
      <c r="AR118" s="144" t="s">
        <v>349</v>
      </c>
      <c r="AT118" s="144" t="s">
        <v>129</v>
      </c>
      <c r="AU118" s="144" t="s">
        <v>93</v>
      </c>
      <c r="AY118" s="144" t="s">
        <v>128</v>
      </c>
      <c r="BE118" s="267">
        <f>IF(U118="základní",N118,0)</f>
        <v>0</v>
      </c>
      <c r="BF118" s="267">
        <f>IF(U118="snížená",N118,0)</f>
        <v>0</v>
      </c>
      <c r="BG118" s="267">
        <f>IF(U118="zákl. přenesená",N118,0)</f>
        <v>0</v>
      </c>
      <c r="BH118" s="267">
        <f>IF(U118="sníž. přenesená",N118,0)</f>
        <v>0</v>
      </c>
      <c r="BI118" s="267">
        <f>IF(U118="nulová",N118,0)</f>
        <v>0</v>
      </c>
      <c r="BJ118" s="144" t="s">
        <v>79</v>
      </c>
      <c r="BK118" s="267">
        <f>ROUND(L118*K118,2)</f>
        <v>0</v>
      </c>
      <c r="BL118" s="144" t="s">
        <v>349</v>
      </c>
      <c r="BM118" s="144" t="s">
        <v>350</v>
      </c>
    </row>
    <row r="119" spans="2:65" s="157" customFormat="1" ht="6.95" customHeight="1">
      <c r="B119" s="193"/>
      <c r="C119" s="194"/>
      <c r="D119" s="194"/>
      <c r="E119" s="194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5"/>
    </row>
  </sheetData>
  <sheetProtection password="C7B2" sheet="1" objects="1" scenarios="1"/>
  <mergeCells count="70">
    <mergeCell ref="F118:I118"/>
    <mergeCell ref="F116:I116"/>
    <mergeCell ref="F114:I114"/>
    <mergeCell ref="L114:M114"/>
    <mergeCell ref="N114:Q114"/>
    <mergeCell ref="F115:I115"/>
    <mergeCell ref="L115:M115"/>
    <mergeCell ref="N115:Q115"/>
    <mergeCell ref="L116:M116"/>
    <mergeCell ref="N116:Q116"/>
    <mergeCell ref="F117:I117"/>
    <mergeCell ref="L117:M117"/>
    <mergeCell ref="N117:Q117"/>
    <mergeCell ref="L118:M118"/>
    <mergeCell ref="N118:Q118"/>
    <mergeCell ref="H1:K1"/>
    <mergeCell ref="O11:P11"/>
    <mergeCell ref="O12:P12"/>
    <mergeCell ref="O14:P14"/>
    <mergeCell ref="O15:P15"/>
    <mergeCell ref="C2:Q2"/>
    <mergeCell ref="C4:Q4"/>
    <mergeCell ref="F6:P6"/>
    <mergeCell ref="F7:P7"/>
    <mergeCell ref="O9:P9"/>
    <mergeCell ref="S2:AC2"/>
    <mergeCell ref="M27:P27"/>
    <mergeCell ref="M30:P30"/>
    <mergeCell ref="M28:P28"/>
    <mergeCell ref="H32:J32"/>
    <mergeCell ref="M32:P32"/>
    <mergeCell ref="O18:P18"/>
    <mergeCell ref="O20:P20"/>
    <mergeCell ref="O21:P21"/>
    <mergeCell ref="E24:L24"/>
    <mergeCell ref="O17:P17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C76:Q76"/>
    <mergeCell ref="F79:P79"/>
    <mergeCell ref="F78:P78"/>
    <mergeCell ref="M81:P81"/>
    <mergeCell ref="M83:Q83"/>
    <mergeCell ref="M84:Q84"/>
    <mergeCell ref="C86:G86"/>
    <mergeCell ref="N86:Q86"/>
    <mergeCell ref="N88:Q88"/>
    <mergeCell ref="N89:Q89"/>
    <mergeCell ref="N90:Q90"/>
    <mergeCell ref="N92:Q92"/>
    <mergeCell ref="L94:Q94"/>
    <mergeCell ref="C100:Q100"/>
    <mergeCell ref="M105:P105"/>
    <mergeCell ref="F102:P102"/>
    <mergeCell ref="F103:P103"/>
    <mergeCell ref="M107:Q107"/>
    <mergeCell ref="N112:Q112"/>
    <mergeCell ref="N113:Q113"/>
    <mergeCell ref="M108:Q108"/>
    <mergeCell ref="F110:I110"/>
    <mergeCell ref="L110:M110"/>
    <mergeCell ref="N110:Q110"/>
    <mergeCell ref="N111:Q111"/>
  </mergeCells>
  <hyperlinks>
    <hyperlink ref="F1:G1" location="C2" display="1) Krycí list rozpočtu"/>
    <hyperlink ref="H1:K1" location="C86" display="2) Rekapitulace rozpočtu"/>
    <hyperlink ref="L1" location="C110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01 - SO 01 Sanace povrchů</vt:lpstr>
      <vt:lpstr>101 - VON</vt:lpstr>
      <vt:lpstr>'01 - SO 01 Sanace povrchů'!Názvy_tisku</vt:lpstr>
      <vt:lpstr>'101 - VON'!Názvy_tisku</vt:lpstr>
      <vt:lpstr>'Rekapitulace stavby'!Názvy_tisku</vt:lpstr>
      <vt:lpstr>'01 - SO 01 Sanace povrchů'!Oblast_tisku</vt:lpstr>
      <vt:lpstr>'101 - VON'!Oblast_tisku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DESKTOP-4NS5FKT\uzivatel</dc:creator>
  <cp:lastModifiedBy>uziv</cp:lastModifiedBy>
  <cp:lastPrinted>2018-10-10T14:32:52Z</cp:lastPrinted>
  <dcterms:created xsi:type="dcterms:W3CDTF">2018-10-10T13:26:28Z</dcterms:created>
  <dcterms:modified xsi:type="dcterms:W3CDTF">2018-10-10T14:34:42Z</dcterms:modified>
</cp:coreProperties>
</file>