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25" windowWidth="24615" windowHeight="14760"/>
  </bookViews>
  <sheets>
    <sheet name="CELKOVÁ REKAPITULACE" sheetId="4" r:id="rId1"/>
    <sheet name="Krycí list" sheetId="5" r:id="rId2"/>
    <sheet name="Rekapitulace ST.ČAST." sheetId="6" r:id="rId3"/>
    <sheet name="STAVEBNÍ ČÁST" sheetId="7" r:id="rId4"/>
    <sheet name="VZT" sheetId="8" r:id="rId5"/>
    <sheet name="rekapitulace ZTI" sheetId="9" r:id="rId6"/>
    <sheet name="kan" sheetId="10" r:id="rId7"/>
    <sheet name="vod" sheetId="11" r:id="rId8"/>
    <sheet name="ZP" sheetId="12" r:id="rId9"/>
    <sheet name="Rekapitulace elektro" sheetId="13" r:id="rId10"/>
    <sheet name="001 - D.1.4.g - Zařízení ..." sheetId="14" r:id="rId11"/>
    <sheet name="002 - D.1.4.g - Uzemnění ..." sheetId="15" r:id="rId12"/>
  </sheets>
  <definedNames>
    <definedName name="_">"$#REF!.$A$2:$L$263"</definedName>
    <definedName name="__CENA__">#REF!</definedName>
    <definedName name="__MAIN__">#REF!</definedName>
    <definedName name="__MAIN2__">#REF!</definedName>
    <definedName name="__MAIN3__">#REF!</definedName>
    <definedName name="__SAZBA__">#REF!</definedName>
    <definedName name="__T0__">#REF!</definedName>
    <definedName name="__T1__">#REF!</definedName>
    <definedName name="__T2__">#REF!</definedName>
    <definedName name="__T3__">#REF!</definedName>
    <definedName name="__T4__">#REF!</definedName>
    <definedName name="__T5__">#REF!</definedName>
    <definedName name="__TE0__">#REF!</definedName>
    <definedName name="__TE1__">#REF!</definedName>
    <definedName name="__TE2__">#REF!</definedName>
    <definedName name="__TE3__">#REF!</definedName>
    <definedName name="__TR0__">#REF!</definedName>
    <definedName name="__TR1__">#REF!</definedName>
    <definedName name="__TR2__">#REF!</definedName>
    <definedName name="__TR3__">#REF!</definedName>
    <definedName name="_a">#REF!</definedName>
    <definedName name="_abc_">#REF!</definedName>
    <definedName name="abc">#REF!</definedName>
    <definedName name="Akce">#REF!</definedName>
    <definedName name="CelkemBrutto">#REF!</definedName>
    <definedName name="CelkemNetto">#REF!</definedName>
    <definedName name="CisloNabidky">#REF!</definedName>
    <definedName name="cisloobjektu">'Krycí list'!$A$5</definedName>
    <definedName name="cislostavby">'Krycí list'!$A$7</definedName>
    <definedName name="Datum">'Krycí list'!$B$27</definedName>
    <definedName name="dd">#REF!</definedName>
    <definedName name="Dil">'Rekapitulace ST.ČAST.'!$A$6</definedName>
    <definedName name="Dodatek">#REF!</definedName>
    <definedName name="Dodavka">'Rekapitulace ST.ČAST.'!$G$34</definedName>
    <definedName name="Dodavka0">'STAVEBNÍ ČÁST'!#REF!</definedName>
    <definedName name="Elektro">#REF!</definedName>
    <definedName name="ElplastMail">#REF!</definedName>
    <definedName name="Email">#REF!</definedName>
    <definedName name="EmailZpracovatele">#REF!</definedName>
    <definedName name="Excel_BuiltIn__FilterDatabase_1">#REF!</definedName>
    <definedName name="Excel_BuiltIn__FilterDatabase_1_1">#REF!</definedName>
    <definedName name="Excel_BuiltIn_Print_Area_1_1">#REF!</definedName>
    <definedName name="Excel_BuiltIn_Print_Area_1_1_1">"$#REF!.$A$1:$O$173"</definedName>
    <definedName name="Firma">#REF!</definedName>
    <definedName name="Firma2">#REF!</definedName>
    <definedName name="HSV">'Rekapitulace ST.ČAST.'!$E$34</definedName>
    <definedName name="HSV0">'STAVEBNÍ ČÁST'!#REF!</definedName>
    <definedName name="HZS">'Rekapitulace ST.ČAST.'!$I$34</definedName>
    <definedName name="HZS0">'STAVEBNÍ ČÁST'!#REF!</definedName>
    <definedName name="Izolace">#REF!</definedName>
    <definedName name="JKSO">'Krycí list'!$G$2</definedName>
    <definedName name="Jmeno">#REF!</definedName>
    <definedName name="Kategorie">#REF!</definedName>
    <definedName name="KatSez">#REF!</definedName>
    <definedName name="KódyZdrojů">#REF!</definedName>
    <definedName name="Kontrola">#REF!</definedName>
    <definedName name="Minimum">#REF!</definedName>
    <definedName name="MJ">'Krycí list'!$G$5</definedName>
    <definedName name="Mont">'Rekapitulace ST.ČAST.'!$H$34</definedName>
    <definedName name="Montaz0">'STAVEBNÍ ČÁST'!#REF!</definedName>
    <definedName name="Nabytek">#REF!</definedName>
    <definedName name="NazevDilu">'Rekapitulace ST.ČAST.'!$B$6</definedName>
    <definedName name="nazevobjektu">'Krycí list'!$C$5</definedName>
    <definedName name="nazevstavby">'Krycí list'!$C$7</definedName>
    <definedName name="_xlnm.Print_Titles" localSheetId="10">'001 - D.1.4.g - Zařízení ...'!$122:$122</definedName>
    <definedName name="_xlnm.Print_Titles" localSheetId="11">'002 - D.1.4.g - Uzemnění ...'!$116:$116</definedName>
    <definedName name="_xlnm.Print_Titles" localSheetId="9">'Rekapitulace elektro'!$85:$85</definedName>
    <definedName name="_xlnm.Print_Titles" localSheetId="2">'Rekapitulace ST.ČAST.'!$1:$6</definedName>
    <definedName name="_xlnm.Print_Titles" localSheetId="3">'STAVEBNÍ ČÁST'!$1:$6</definedName>
    <definedName name="Objednatel">'Krycí list'!$C$10</definedName>
    <definedName name="_xlnm.Print_Area" localSheetId="10">'001 - D.1.4.g - Zařízení ...'!$C$4:$Q$70,'001 - D.1.4.g - Zařízení ...'!$C$76:$Q$106,'001 - D.1.4.g - Zařízení ...'!$C$112:$Q$244</definedName>
    <definedName name="_xlnm.Print_Area" localSheetId="11">'002 - D.1.4.g - Uzemnění ...'!$C$4:$Q$70,'002 - D.1.4.g - Uzemnění ...'!$C$76:$Q$100,'002 - D.1.4.g - Uzemnění ...'!$C$106:$Q$178</definedName>
    <definedName name="_xlnm.Print_Area" localSheetId="1">'Krycí list'!$A$1:$G$45</definedName>
    <definedName name="_xlnm.Print_Area" localSheetId="9">'Rekapitulace elektro'!$C$4:$AP$70,'Rekapitulace elektro'!$C$76:$AP$93</definedName>
    <definedName name="_xlnm.Print_Area" localSheetId="2">'Rekapitulace ST.ČAST.'!$A$1:$I$48</definedName>
    <definedName name="_xlnm.Print_Area" localSheetId="3">'STAVEBNÍ ČÁST'!$A$1:$G$655</definedName>
    <definedName name="Ostatni">#REF!</definedName>
    <definedName name="PocetMJ">'Krycí list'!$G$6</definedName>
    <definedName name="Poznamka">'Krycí list'!$B$37</definedName>
    <definedName name="Print_Area">"$#REF!.$A$1:$L$260"</definedName>
    <definedName name="Print_Titles">"$#REF!.$A$1:$IV$2"</definedName>
    <definedName name="Projektant">'Krycí list'!$C$8</definedName>
    <definedName name="PSV">'Rekapitulace ST.ČAST.'!$F$34</definedName>
    <definedName name="PSV0">'STAVEBNÍ ČÁST'!#REF!</definedName>
    <definedName name="SazbaDPH1">'Krycí list'!$C$30</definedName>
    <definedName name="SazbaDPH2">'Krycí list'!$C$32</definedName>
    <definedName name="Server">#REF!</definedName>
    <definedName name="silno">#REF!</definedName>
    <definedName name="Silnoproud">#REF!</definedName>
    <definedName name="Sklad">#REF!</definedName>
    <definedName name="SloupecCC">'STAVEBNÍ ČÁST'!$G$6</definedName>
    <definedName name="SloupecCisloPol">'STAVEBNÍ ČÁST'!$B$6</definedName>
    <definedName name="SloupecJC">'STAVEBNÍ ČÁST'!$F$6</definedName>
    <definedName name="SloupecMJ">'STAVEBNÍ ČÁST'!$D$6</definedName>
    <definedName name="SloupecMnozstvi">'STAVEBNÍ ČÁST'!$E$6</definedName>
    <definedName name="SloupecNazPol">'STAVEBNÍ ČÁST'!$C$6</definedName>
    <definedName name="SloupecPC">'STAVEBNÍ ČÁST'!$A$6</definedName>
    <definedName name="Smlouva">#REF!</definedName>
    <definedName name="solver_lin" localSheetId="3" hidden="1">0</definedName>
    <definedName name="solver_num" localSheetId="3" hidden="1">0</definedName>
    <definedName name="solver_opt" localSheetId="3" hidden="1">'STAVEBNÍ ČÁST'!#REF!</definedName>
    <definedName name="solver_typ" localSheetId="3" hidden="1">1</definedName>
    <definedName name="solver_val" localSheetId="3" hidden="1">0</definedName>
    <definedName name="spis">#REF!</definedName>
    <definedName name="Stredisko">#REF!</definedName>
    <definedName name="SubElektroBrutto">#REF!</definedName>
    <definedName name="SubElektroNetto">#REF!</definedName>
    <definedName name="SubIzolaceBrutto">#REF!</definedName>
    <definedName name="SubIzolaceNetto">#REF!</definedName>
    <definedName name="SubNabytekBrutto">#REF!</definedName>
    <definedName name="SubNabytekNetto">#REF!</definedName>
    <definedName name="SubOstatniBrutto">#REF!</definedName>
    <definedName name="SubOstatniNetto">#REF!</definedName>
    <definedName name="SubSvitidlaBrutto">#REF!</definedName>
    <definedName name="SubSvitidlaNetto">#REF!</definedName>
    <definedName name="SubZdrojeBrutto">#REF!</definedName>
    <definedName name="SubZdrojeNetto">#REF!</definedName>
    <definedName name="Svitidla">#REF!</definedName>
    <definedName name="TABLE_1">"$xx.$#REF!$#REF!:$#REF!$#REF!"</definedName>
    <definedName name="TABLE_10_1">"$xx.$#REF!$#REF!:$#REF!$#REF!"</definedName>
    <definedName name="TABLE_11_1">"$xx.$#REF!$#REF!:$#REF!$#REF!"</definedName>
    <definedName name="TABLE_12_1">"$xx.$#REF!$#REF!:$#REF!$#REF!"</definedName>
    <definedName name="TABLE_13_1">"$xx.$#REF!$#REF!:$#REF!$#REF!"</definedName>
    <definedName name="TABLE_2_1">"$xx.$#REF!$#REF!:$#REF!$#REF!"</definedName>
    <definedName name="TABLE_3_1">"$xx.$#REF!$#REF!:$#REF!$#REF!"</definedName>
    <definedName name="TABLE_4_1">"$xx.$#REF!$#REF!:$#REF!$#REF!"</definedName>
    <definedName name="TABLE_5_1">"$xx.$#REF!$#REF!:$#REF!$#REF!"</definedName>
    <definedName name="TABLE_6_1">"$xx.$#REF!$#REF!:$#REF!$#REF!"</definedName>
    <definedName name="TABLE_7_1">"$xx.$#REF!$#REF!:$#REF!$#REF!"</definedName>
    <definedName name="TABLE_8_1">"$xx.$#REF!$#REF!:$#REF!$#REF!"</definedName>
    <definedName name="TABLE_9_1">"$xx.$#REF!$#REF!:$#REF!$#REF!"</definedName>
    <definedName name="Telefon">#REF!</definedName>
    <definedName name="TITUL">#REF!</definedName>
    <definedName name="Typ">'STAVEBNÍ ČÁST'!#REF!</definedName>
    <definedName name="VRN">'Rekapitulace ST.ČAST.'!$H$47</definedName>
    <definedName name="VRNKc">'Rekapitulace ST.ČAST.'!#REF!</definedName>
    <definedName name="VRNnazev">'Rekapitulace ST.ČAST.'!#REF!</definedName>
    <definedName name="VRNproc">'Rekapitulace ST.ČAST.'!#REF!</definedName>
    <definedName name="VRNzakl">'Rekapitulace ST.ČAST.'!#REF!</definedName>
    <definedName name="Zakazka">'Krycí list'!$G$11</definedName>
    <definedName name="Zakaznik">#REF!</definedName>
    <definedName name="Zaklad22">'Krycí list'!$F$32</definedName>
    <definedName name="Zaklad5">'Krycí list'!$F$30</definedName>
    <definedName name="Zapis">#REF!</definedName>
    <definedName name="Zapsat">#REF!</definedName>
    <definedName name="Zdroj">#REF!</definedName>
    <definedName name="Zdroje">#REF!</definedName>
    <definedName name="Zhotovitel">'Krycí list'!$C$11:$E$11</definedName>
  </definedNames>
  <calcPr calcId="145621"/>
</workbook>
</file>

<file path=xl/calcChain.xml><?xml version="1.0" encoding="utf-8"?>
<calcChain xmlns="http://schemas.openxmlformats.org/spreadsheetml/2006/main">
  <c r="G17" i="4" l="1"/>
  <c r="B7" i="9"/>
  <c r="B6" i="9"/>
  <c r="B5" i="9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6" i="15" l="1"/>
  <c r="F78" i="15" s="1"/>
  <c r="O9" i="15"/>
  <c r="M30" i="15"/>
  <c r="F79" i="15"/>
  <c r="F81" i="15"/>
  <c r="M81" i="15"/>
  <c r="F83" i="15"/>
  <c r="M83" i="15"/>
  <c r="F84" i="15"/>
  <c r="M84" i="15"/>
  <c r="F109" i="15"/>
  <c r="F111" i="15"/>
  <c r="M111" i="15"/>
  <c r="F113" i="15"/>
  <c r="M113" i="15"/>
  <c r="F114" i="15"/>
  <c r="M114" i="15"/>
  <c r="V120" i="15"/>
  <c r="P120" i="15" s="1"/>
  <c r="BE120" i="15" s="1"/>
  <c r="W120" i="15"/>
  <c r="W119" i="15" s="1"/>
  <c r="X120" i="15"/>
  <c r="X119" i="15" s="1"/>
  <c r="Z120" i="15"/>
  <c r="Z119" i="15" s="1"/>
  <c r="AB120" i="15"/>
  <c r="AB119" i="15" s="1"/>
  <c r="AD120" i="15"/>
  <c r="AD119" i="15" s="1"/>
  <c r="BF120" i="15"/>
  <c r="BG120" i="15"/>
  <c r="BH120" i="15"/>
  <c r="BI120" i="15"/>
  <c r="BK120" i="15"/>
  <c r="BK119" i="15" s="1"/>
  <c r="V122" i="15"/>
  <c r="P122" i="15" s="1"/>
  <c r="BE122" i="15" s="1"/>
  <c r="W122" i="15"/>
  <c r="X122" i="15"/>
  <c r="Z122" i="15"/>
  <c r="Z121" i="15" s="1"/>
  <c r="AB122" i="15"/>
  <c r="AB121" i="15" s="1"/>
  <c r="AD122" i="15"/>
  <c r="AD121" i="15" s="1"/>
  <c r="BF122" i="15"/>
  <c r="BG122" i="15"/>
  <c r="BH122" i="15"/>
  <c r="BI122" i="15"/>
  <c r="V123" i="15"/>
  <c r="P123" i="15" s="1"/>
  <c r="BE123" i="15" s="1"/>
  <c r="W123" i="15"/>
  <c r="X123" i="15"/>
  <c r="Z123" i="15"/>
  <c r="AB123" i="15"/>
  <c r="AD123" i="15"/>
  <c r="BF123" i="15"/>
  <c r="BG123" i="15"/>
  <c r="BH123" i="15"/>
  <c r="BI123" i="15"/>
  <c r="V125" i="15"/>
  <c r="P125" i="15" s="1"/>
  <c r="BE125" i="15" s="1"/>
  <c r="W125" i="15"/>
  <c r="X125" i="15"/>
  <c r="Z125" i="15"/>
  <c r="AB125" i="15"/>
  <c r="AD125" i="15"/>
  <c r="BF125" i="15"/>
  <c r="BG125" i="15"/>
  <c r="BH125" i="15"/>
  <c r="BI125" i="15"/>
  <c r="V126" i="15"/>
  <c r="P126" i="15" s="1"/>
  <c r="BE126" i="15" s="1"/>
  <c r="W126" i="15"/>
  <c r="X126" i="15"/>
  <c r="Z126" i="15"/>
  <c r="AB126" i="15"/>
  <c r="AD126" i="15"/>
  <c r="BF126" i="15"/>
  <c r="BG126" i="15"/>
  <c r="BH126" i="15"/>
  <c r="BI126" i="15"/>
  <c r="V127" i="15"/>
  <c r="P127" i="15" s="1"/>
  <c r="BE127" i="15" s="1"/>
  <c r="W127" i="15"/>
  <c r="X127" i="15"/>
  <c r="Z127" i="15"/>
  <c r="AB127" i="15"/>
  <c r="AD127" i="15"/>
  <c r="BF127" i="15"/>
  <c r="BG127" i="15"/>
  <c r="BH127" i="15"/>
  <c r="BI127" i="15"/>
  <c r="BK127" i="15"/>
  <c r="V128" i="15"/>
  <c r="P128" i="15" s="1"/>
  <c r="BE128" i="15" s="1"/>
  <c r="W128" i="15"/>
  <c r="X128" i="15"/>
  <c r="Z128" i="15"/>
  <c r="AB128" i="15"/>
  <c r="AD128" i="15"/>
  <c r="BF128" i="15"/>
  <c r="BG128" i="15"/>
  <c r="BH128" i="15"/>
  <c r="BI128" i="15"/>
  <c r="V130" i="15"/>
  <c r="P130" i="15" s="1"/>
  <c r="BE130" i="15" s="1"/>
  <c r="W130" i="15"/>
  <c r="X130" i="15"/>
  <c r="Z130" i="15"/>
  <c r="AB130" i="15"/>
  <c r="AD130" i="15"/>
  <c r="BF130" i="15"/>
  <c r="BG130" i="15"/>
  <c r="BH130" i="15"/>
  <c r="BI130" i="15"/>
  <c r="BK130" i="15"/>
  <c r="V131" i="15"/>
  <c r="P131" i="15" s="1"/>
  <c r="BE131" i="15" s="1"/>
  <c r="W131" i="15"/>
  <c r="X131" i="15"/>
  <c r="Z131" i="15"/>
  <c r="AB131" i="15"/>
  <c r="AD131" i="15"/>
  <c r="BF131" i="15"/>
  <c r="BG131" i="15"/>
  <c r="BH131" i="15"/>
  <c r="BI131" i="15"/>
  <c r="P132" i="15"/>
  <c r="BE132" i="15" s="1"/>
  <c r="V132" i="15"/>
  <c r="W132" i="15"/>
  <c r="X132" i="15"/>
  <c r="Z132" i="15"/>
  <c r="AB132" i="15"/>
  <c r="AD132" i="15"/>
  <c r="BF132" i="15"/>
  <c r="BG132" i="15"/>
  <c r="BH132" i="15"/>
  <c r="BI132" i="15"/>
  <c r="BK132" i="15"/>
  <c r="V133" i="15"/>
  <c r="P133" i="15" s="1"/>
  <c r="BE133" i="15" s="1"/>
  <c r="W133" i="15"/>
  <c r="X133" i="15"/>
  <c r="Z133" i="15"/>
  <c r="AB133" i="15"/>
  <c r="AD133" i="15"/>
  <c r="BF133" i="15"/>
  <c r="BG133" i="15"/>
  <c r="BH133" i="15"/>
  <c r="BI133" i="15"/>
  <c r="P134" i="15"/>
  <c r="BE134" i="15" s="1"/>
  <c r="V134" i="15"/>
  <c r="W134" i="15"/>
  <c r="X134" i="15"/>
  <c r="Z134" i="15"/>
  <c r="AB134" i="15"/>
  <c r="AD134" i="15"/>
  <c r="BF134" i="15"/>
  <c r="BG134" i="15"/>
  <c r="BH134" i="15"/>
  <c r="BI134" i="15"/>
  <c r="BK134" i="15"/>
  <c r="V136" i="15"/>
  <c r="P136" i="15" s="1"/>
  <c r="BE136" i="15" s="1"/>
  <c r="W136" i="15"/>
  <c r="X136" i="15"/>
  <c r="Z136" i="15"/>
  <c r="AB136" i="15"/>
  <c r="AD136" i="15"/>
  <c r="BF136" i="15"/>
  <c r="BG136" i="15"/>
  <c r="BH136" i="15"/>
  <c r="BI136" i="15"/>
  <c r="P137" i="15"/>
  <c r="BE137" i="15" s="1"/>
  <c r="V137" i="15"/>
  <c r="W137" i="15"/>
  <c r="X137" i="15"/>
  <c r="Z137" i="15"/>
  <c r="AB137" i="15"/>
  <c r="AD137" i="15"/>
  <c r="BF137" i="15"/>
  <c r="BG137" i="15"/>
  <c r="BH137" i="15"/>
  <c r="BI137" i="15"/>
  <c r="BK137" i="15"/>
  <c r="V138" i="15"/>
  <c r="P138" i="15" s="1"/>
  <c r="BE138" i="15" s="1"/>
  <c r="W138" i="15"/>
  <c r="X138" i="15"/>
  <c r="Z138" i="15"/>
  <c r="AB138" i="15"/>
  <c r="AD138" i="15"/>
  <c r="BF138" i="15"/>
  <c r="BG138" i="15"/>
  <c r="BH138" i="15"/>
  <c r="BI138" i="15"/>
  <c r="P139" i="15"/>
  <c r="BE139" i="15" s="1"/>
  <c r="V139" i="15"/>
  <c r="W139" i="15"/>
  <c r="X139" i="15"/>
  <c r="Z139" i="15"/>
  <c r="AB139" i="15"/>
  <c r="AD139" i="15"/>
  <c r="BF139" i="15"/>
  <c r="BG139" i="15"/>
  <c r="BH139" i="15"/>
  <c r="BI139" i="15"/>
  <c r="BK139" i="15"/>
  <c r="V140" i="15"/>
  <c r="P140" i="15" s="1"/>
  <c r="BE140" i="15" s="1"/>
  <c r="W140" i="15"/>
  <c r="X140" i="15"/>
  <c r="Z140" i="15"/>
  <c r="AB140" i="15"/>
  <c r="AD140" i="15"/>
  <c r="BF140" i="15"/>
  <c r="BG140" i="15"/>
  <c r="BH140" i="15"/>
  <c r="BI140" i="15"/>
  <c r="P141" i="15"/>
  <c r="BE141" i="15" s="1"/>
  <c r="V141" i="15"/>
  <c r="W141" i="15"/>
  <c r="X141" i="15"/>
  <c r="Z141" i="15"/>
  <c r="AB141" i="15"/>
  <c r="AD141" i="15"/>
  <c r="BF141" i="15"/>
  <c r="BG141" i="15"/>
  <c r="BH141" i="15"/>
  <c r="BI141" i="15"/>
  <c r="BK141" i="15"/>
  <c r="V142" i="15"/>
  <c r="P142" i="15" s="1"/>
  <c r="BE142" i="15" s="1"/>
  <c r="W142" i="15"/>
  <c r="X142" i="15"/>
  <c r="Z142" i="15"/>
  <c r="AB142" i="15"/>
  <c r="AD142" i="15"/>
  <c r="BF142" i="15"/>
  <c r="BG142" i="15"/>
  <c r="BH142" i="15"/>
  <c r="BI142" i="15"/>
  <c r="V143" i="15"/>
  <c r="P143" i="15" s="1"/>
  <c r="BE143" i="15" s="1"/>
  <c r="W143" i="15"/>
  <c r="X143" i="15"/>
  <c r="Z143" i="15"/>
  <c r="AB143" i="15"/>
  <c r="AD143" i="15"/>
  <c r="BF143" i="15"/>
  <c r="BG143" i="15"/>
  <c r="BH143" i="15"/>
  <c r="BI143" i="15"/>
  <c r="V144" i="15"/>
  <c r="P144" i="15" s="1"/>
  <c r="BE144" i="15" s="1"/>
  <c r="W144" i="15"/>
  <c r="X144" i="15"/>
  <c r="Z144" i="15"/>
  <c r="AB144" i="15"/>
  <c r="AD144" i="15"/>
  <c r="BF144" i="15"/>
  <c r="BG144" i="15"/>
  <c r="BH144" i="15"/>
  <c r="BI144" i="15"/>
  <c r="P145" i="15"/>
  <c r="BE145" i="15" s="1"/>
  <c r="V145" i="15"/>
  <c r="W145" i="15"/>
  <c r="X145" i="15"/>
  <c r="Z145" i="15"/>
  <c r="AB145" i="15"/>
  <c r="AD145" i="15"/>
  <c r="BF145" i="15"/>
  <c r="BG145" i="15"/>
  <c r="BH145" i="15"/>
  <c r="BI145" i="15"/>
  <c r="BK145" i="15"/>
  <c r="V146" i="15"/>
  <c r="P146" i="15" s="1"/>
  <c r="BE146" i="15" s="1"/>
  <c r="W146" i="15"/>
  <c r="X146" i="15"/>
  <c r="Z146" i="15"/>
  <c r="AB146" i="15"/>
  <c r="AD146" i="15"/>
  <c r="BF146" i="15"/>
  <c r="BG146" i="15"/>
  <c r="BH146" i="15"/>
  <c r="BI146" i="15"/>
  <c r="P147" i="15"/>
  <c r="BE147" i="15" s="1"/>
  <c r="V147" i="15"/>
  <c r="BK147" i="15" s="1"/>
  <c r="W147" i="15"/>
  <c r="X147" i="15"/>
  <c r="Z147" i="15"/>
  <c r="AB147" i="15"/>
  <c r="AD147" i="15"/>
  <c r="BF147" i="15"/>
  <c r="BG147" i="15"/>
  <c r="BH147" i="15"/>
  <c r="BI147" i="15"/>
  <c r="V148" i="15"/>
  <c r="P148" i="15" s="1"/>
  <c r="BE148" i="15" s="1"/>
  <c r="W148" i="15"/>
  <c r="X148" i="15"/>
  <c r="Z148" i="15"/>
  <c r="AB148" i="15"/>
  <c r="AD148" i="15"/>
  <c r="BF148" i="15"/>
  <c r="BG148" i="15"/>
  <c r="BH148" i="15"/>
  <c r="BI148" i="15"/>
  <c r="P149" i="15"/>
  <c r="BE149" i="15" s="1"/>
  <c r="V149" i="15"/>
  <c r="W149" i="15"/>
  <c r="X149" i="15"/>
  <c r="Z149" i="15"/>
  <c r="AB149" i="15"/>
  <c r="AD149" i="15"/>
  <c r="BF149" i="15"/>
  <c r="BG149" i="15"/>
  <c r="BH149" i="15"/>
  <c r="BI149" i="15"/>
  <c r="BK149" i="15"/>
  <c r="V150" i="15"/>
  <c r="P150" i="15" s="1"/>
  <c r="BE150" i="15" s="1"/>
  <c r="W150" i="15"/>
  <c r="X150" i="15"/>
  <c r="Z150" i="15"/>
  <c r="AB150" i="15"/>
  <c r="AD150" i="15"/>
  <c r="BF150" i="15"/>
  <c r="BG150" i="15"/>
  <c r="BH150" i="15"/>
  <c r="BI150" i="15"/>
  <c r="V151" i="15"/>
  <c r="P151" i="15" s="1"/>
  <c r="BE151" i="15" s="1"/>
  <c r="W151" i="15"/>
  <c r="X151" i="15"/>
  <c r="Z151" i="15"/>
  <c r="AB151" i="15"/>
  <c r="AD151" i="15"/>
  <c r="BF151" i="15"/>
  <c r="BG151" i="15"/>
  <c r="BH151" i="15"/>
  <c r="BI151" i="15"/>
  <c r="BK151" i="15"/>
  <c r="V152" i="15"/>
  <c r="P152" i="15" s="1"/>
  <c r="BE152" i="15" s="1"/>
  <c r="W152" i="15"/>
  <c r="X152" i="15"/>
  <c r="Z152" i="15"/>
  <c r="AB152" i="15"/>
  <c r="AD152" i="15"/>
  <c r="BF152" i="15"/>
  <c r="BG152" i="15"/>
  <c r="BH152" i="15"/>
  <c r="BI152" i="15"/>
  <c r="V153" i="15"/>
  <c r="P153" i="15" s="1"/>
  <c r="BE153" i="15" s="1"/>
  <c r="W153" i="15"/>
  <c r="X153" i="15"/>
  <c r="Z153" i="15"/>
  <c r="AB153" i="15"/>
  <c r="AD153" i="15"/>
  <c r="BF153" i="15"/>
  <c r="BG153" i="15"/>
  <c r="BH153" i="15"/>
  <c r="BI153" i="15"/>
  <c r="BK153" i="15"/>
  <c r="V154" i="15"/>
  <c r="P154" i="15" s="1"/>
  <c r="BE154" i="15" s="1"/>
  <c r="W154" i="15"/>
  <c r="X154" i="15"/>
  <c r="Z154" i="15"/>
  <c r="AB154" i="15"/>
  <c r="AD154" i="15"/>
  <c r="BF154" i="15"/>
  <c r="BG154" i="15"/>
  <c r="BH154" i="15"/>
  <c r="BI154" i="15"/>
  <c r="V155" i="15"/>
  <c r="P155" i="15" s="1"/>
  <c r="BE155" i="15" s="1"/>
  <c r="W155" i="15"/>
  <c r="X155" i="15"/>
  <c r="Z155" i="15"/>
  <c r="AB155" i="15"/>
  <c r="AD155" i="15"/>
  <c r="BF155" i="15"/>
  <c r="BG155" i="15"/>
  <c r="BH155" i="15"/>
  <c r="BI155" i="15"/>
  <c r="BK155" i="15"/>
  <c r="V156" i="15"/>
  <c r="P156" i="15" s="1"/>
  <c r="BE156" i="15" s="1"/>
  <c r="W156" i="15"/>
  <c r="X156" i="15"/>
  <c r="Z156" i="15"/>
  <c r="AB156" i="15"/>
  <c r="AD156" i="15"/>
  <c r="BF156" i="15"/>
  <c r="BG156" i="15"/>
  <c r="BH156" i="15"/>
  <c r="BI156" i="15"/>
  <c r="V157" i="15"/>
  <c r="P157" i="15" s="1"/>
  <c r="BE157" i="15" s="1"/>
  <c r="W157" i="15"/>
  <c r="X157" i="15"/>
  <c r="Z157" i="15"/>
  <c r="AB157" i="15"/>
  <c r="AD157" i="15"/>
  <c r="BF157" i="15"/>
  <c r="BG157" i="15"/>
  <c r="BH157" i="15"/>
  <c r="BI157" i="15"/>
  <c r="BK157" i="15"/>
  <c r="V160" i="15"/>
  <c r="P160" i="15" s="1"/>
  <c r="BE160" i="15" s="1"/>
  <c r="W160" i="15"/>
  <c r="W159" i="15" s="1"/>
  <c r="X160" i="15"/>
  <c r="X159" i="15" s="1"/>
  <c r="Z160" i="15"/>
  <c r="Z159" i="15" s="1"/>
  <c r="AB160" i="15"/>
  <c r="AB159" i="15" s="1"/>
  <c r="AD160" i="15"/>
  <c r="AD159" i="15" s="1"/>
  <c r="BF160" i="15"/>
  <c r="BG160" i="15"/>
  <c r="BH160" i="15"/>
  <c r="BI160" i="15"/>
  <c r="V162" i="15"/>
  <c r="P162" i="15" s="1"/>
  <c r="BE162" i="15" s="1"/>
  <c r="W162" i="15"/>
  <c r="W161" i="15" s="1"/>
  <c r="H94" i="15" s="1"/>
  <c r="X162" i="15"/>
  <c r="X161" i="15" s="1"/>
  <c r="K94" i="15" s="1"/>
  <c r="Z162" i="15"/>
  <c r="Z161" i="15" s="1"/>
  <c r="AB162" i="15"/>
  <c r="AB161" i="15" s="1"/>
  <c r="AD162" i="15"/>
  <c r="AD161" i="15" s="1"/>
  <c r="BF162" i="15"/>
  <c r="BG162" i="15"/>
  <c r="BH162" i="15"/>
  <c r="BI162" i="15"/>
  <c r="V164" i="15"/>
  <c r="P164" i="15" s="1"/>
  <c r="BE164" i="15" s="1"/>
  <c r="W164" i="15"/>
  <c r="X164" i="15"/>
  <c r="Z164" i="15"/>
  <c r="AB164" i="15"/>
  <c r="AD164" i="15"/>
  <c r="BF164" i="15"/>
  <c r="BG164" i="15"/>
  <c r="BH164" i="15"/>
  <c r="BI164" i="15"/>
  <c r="V165" i="15"/>
  <c r="P165" i="15" s="1"/>
  <c r="BE165" i="15" s="1"/>
  <c r="W165" i="15"/>
  <c r="X165" i="15"/>
  <c r="Z165" i="15"/>
  <c r="AB165" i="15"/>
  <c r="AD165" i="15"/>
  <c r="BF165" i="15"/>
  <c r="BG165" i="15"/>
  <c r="BH165" i="15"/>
  <c r="BI165" i="15"/>
  <c r="BK165" i="15"/>
  <c r="V166" i="15"/>
  <c r="P166" i="15" s="1"/>
  <c r="BE166" i="15" s="1"/>
  <c r="W166" i="15"/>
  <c r="X166" i="15"/>
  <c r="Z166" i="15"/>
  <c r="AB166" i="15"/>
  <c r="AD166" i="15"/>
  <c r="BF166" i="15"/>
  <c r="BG166" i="15"/>
  <c r="BH166" i="15"/>
  <c r="BI166" i="15"/>
  <c r="V167" i="15"/>
  <c r="P167" i="15" s="1"/>
  <c r="BE167" i="15" s="1"/>
  <c r="W167" i="15"/>
  <c r="X167" i="15"/>
  <c r="Z167" i="15"/>
  <c r="AB167" i="15"/>
  <c r="AD167" i="15"/>
  <c r="BF167" i="15"/>
  <c r="BG167" i="15"/>
  <c r="BH167" i="15"/>
  <c r="BI167" i="15"/>
  <c r="BK167" i="15"/>
  <c r="V168" i="15"/>
  <c r="P168" i="15" s="1"/>
  <c r="BE168" i="15" s="1"/>
  <c r="W168" i="15"/>
  <c r="X168" i="15"/>
  <c r="Z168" i="15"/>
  <c r="AB168" i="15"/>
  <c r="AD168" i="15"/>
  <c r="BF168" i="15"/>
  <c r="BG168" i="15"/>
  <c r="BH168" i="15"/>
  <c r="BI168" i="15"/>
  <c r="V169" i="15"/>
  <c r="P169" i="15" s="1"/>
  <c r="BE169" i="15" s="1"/>
  <c r="W169" i="15"/>
  <c r="X169" i="15"/>
  <c r="Z169" i="15"/>
  <c r="AB169" i="15"/>
  <c r="AD169" i="15"/>
  <c r="BF169" i="15"/>
  <c r="BG169" i="15"/>
  <c r="BH169" i="15"/>
  <c r="BI169" i="15"/>
  <c r="BK169" i="15"/>
  <c r="V170" i="15"/>
  <c r="P170" i="15" s="1"/>
  <c r="BE170" i="15" s="1"/>
  <c r="W170" i="15"/>
  <c r="X170" i="15"/>
  <c r="Z170" i="15"/>
  <c r="AB170" i="15"/>
  <c r="AD170" i="15"/>
  <c r="BF170" i="15"/>
  <c r="BG170" i="15"/>
  <c r="BH170" i="15"/>
  <c r="BI170" i="15"/>
  <c r="V172" i="15"/>
  <c r="P172" i="15" s="1"/>
  <c r="BE172" i="15" s="1"/>
  <c r="W172" i="15"/>
  <c r="X172" i="15"/>
  <c r="Z172" i="15"/>
  <c r="AB172" i="15"/>
  <c r="AD172" i="15"/>
  <c r="BF172" i="15"/>
  <c r="BG172" i="15"/>
  <c r="BH172" i="15"/>
  <c r="BI172" i="15"/>
  <c r="P173" i="15"/>
  <c r="BE173" i="15" s="1"/>
  <c r="V173" i="15"/>
  <c r="W173" i="15"/>
  <c r="X173" i="15"/>
  <c r="Z173" i="15"/>
  <c r="AB173" i="15"/>
  <c r="AD173" i="15"/>
  <c r="BF173" i="15"/>
  <c r="BG173" i="15"/>
  <c r="BH173" i="15"/>
  <c r="BI173" i="15"/>
  <c r="BK173" i="15"/>
  <c r="V174" i="15"/>
  <c r="P174" i="15" s="1"/>
  <c r="BE174" i="15" s="1"/>
  <c r="W174" i="15"/>
  <c r="X174" i="15"/>
  <c r="Z174" i="15"/>
  <c r="AB174" i="15"/>
  <c r="AD174" i="15"/>
  <c r="BF174" i="15"/>
  <c r="BG174" i="15"/>
  <c r="BH174" i="15"/>
  <c r="BI174" i="15"/>
  <c r="P175" i="15"/>
  <c r="BE175" i="15" s="1"/>
  <c r="V175" i="15"/>
  <c r="W175" i="15"/>
  <c r="X175" i="15"/>
  <c r="Z175" i="15"/>
  <c r="AB175" i="15"/>
  <c r="AD175" i="15"/>
  <c r="BF175" i="15"/>
  <c r="BG175" i="15"/>
  <c r="BH175" i="15"/>
  <c r="BI175" i="15"/>
  <c r="BK175" i="15"/>
  <c r="V176" i="15"/>
  <c r="W176" i="15"/>
  <c r="X176" i="15"/>
  <c r="Z176" i="15"/>
  <c r="AB176" i="15"/>
  <c r="AD176" i="15"/>
  <c r="BF176" i="15"/>
  <c r="BG176" i="15"/>
  <c r="BH176" i="15"/>
  <c r="BI176" i="15"/>
  <c r="P177" i="15"/>
  <c r="BE177" i="15" s="1"/>
  <c r="V177" i="15"/>
  <c r="W177" i="15"/>
  <c r="X177" i="15"/>
  <c r="Z177" i="15"/>
  <c r="AB177" i="15"/>
  <c r="AD177" i="15"/>
  <c r="BF177" i="15"/>
  <c r="BG177" i="15"/>
  <c r="BH177" i="15"/>
  <c r="BI177" i="15"/>
  <c r="BK177" i="15"/>
  <c r="V178" i="15"/>
  <c r="W178" i="15"/>
  <c r="X178" i="15"/>
  <c r="Z178" i="15"/>
  <c r="AB178" i="15"/>
  <c r="AD178" i="15"/>
  <c r="BF178" i="15"/>
  <c r="BG178" i="15"/>
  <c r="BH178" i="15"/>
  <c r="BI178" i="15"/>
  <c r="F6" i="14"/>
  <c r="O9" i="14"/>
  <c r="M30" i="14"/>
  <c r="F79" i="14"/>
  <c r="F81" i="14"/>
  <c r="M81" i="14"/>
  <c r="F83" i="14"/>
  <c r="M83" i="14"/>
  <c r="F84" i="14"/>
  <c r="M84" i="14"/>
  <c r="F115" i="14"/>
  <c r="F117" i="14"/>
  <c r="M117" i="14"/>
  <c r="F119" i="14"/>
  <c r="M119" i="14"/>
  <c r="F120" i="14"/>
  <c r="M120" i="14"/>
  <c r="V126" i="14"/>
  <c r="P126" i="14" s="1"/>
  <c r="BE126" i="14" s="1"/>
  <c r="W126" i="14"/>
  <c r="X126" i="14"/>
  <c r="Z126" i="14"/>
  <c r="Z125" i="14" s="1"/>
  <c r="AB126" i="14"/>
  <c r="AB125" i="14" s="1"/>
  <c r="AD126" i="14"/>
  <c r="AD125" i="14" s="1"/>
  <c r="BF126" i="14"/>
  <c r="BG126" i="14"/>
  <c r="BH126" i="14"/>
  <c r="BI126" i="14"/>
  <c r="V127" i="14"/>
  <c r="P127" i="14" s="1"/>
  <c r="BE127" i="14" s="1"/>
  <c r="W127" i="14"/>
  <c r="X127" i="14"/>
  <c r="Z127" i="14"/>
  <c r="AB127" i="14"/>
  <c r="AD127" i="14"/>
  <c r="BF127" i="14"/>
  <c r="BG127" i="14"/>
  <c r="BH127" i="14"/>
  <c r="BI127" i="14"/>
  <c r="BK127" i="14"/>
  <c r="V129" i="14"/>
  <c r="BK129" i="14" s="1"/>
  <c r="W129" i="14"/>
  <c r="X129" i="14"/>
  <c r="X128" i="14" s="1"/>
  <c r="K91" i="14" s="1"/>
  <c r="Z129" i="14"/>
  <c r="Z128" i="14" s="1"/>
  <c r="AB129" i="14"/>
  <c r="AB128" i="14" s="1"/>
  <c r="AD129" i="14"/>
  <c r="AD128" i="14" s="1"/>
  <c r="BF129" i="14"/>
  <c r="BG129" i="14"/>
  <c r="BH129" i="14"/>
  <c r="BI129" i="14"/>
  <c r="V131" i="14"/>
  <c r="P131" i="14" s="1"/>
  <c r="BE131" i="14" s="1"/>
  <c r="W131" i="14"/>
  <c r="X131" i="14"/>
  <c r="Z131" i="14"/>
  <c r="AB131" i="14"/>
  <c r="AD131" i="14"/>
  <c r="BF131" i="14"/>
  <c r="BG131" i="14"/>
  <c r="BH131" i="14"/>
  <c r="BI131" i="14"/>
  <c r="V132" i="14"/>
  <c r="P132" i="14" s="1"/>
  <c r="BE132" i="14" s="1"/>
  <c r="W132" i="14"/>
  <c r="X132" i="14"/>
  <c r="Z132" i="14"/>
  <c r="AB132" i="14"/>
  <c r="AD132" i="14"/>
  <c r="BF132" i="14"/>
  <c r="BG132" i="14"/>
  <c r="BH132" i="14"/>
  <c r="BI132" i="14"/>
  <c r="BK132" i="14"/>
  <c r="V133" i="14"/>
  <c r="P133" i="14" s="1"/>
  <c r="BE133" i="14" s="1"/>
  <c r="W133" i="14"/>
  <c r="X133" i="14"/>
  <c r="Z133" i="14"/>
  <c r="AB133" i="14"/>
  <c r="AD133" i="14"/>
  <c r="BF133" i="14"/>
  <c r="BG133" i="14"/>
  <c r="BH133" i="14"/>
  <c r="BI133" i="14"/>
  <c r="V135" i="14"/>
  <c r="P135" i="14" s="1"/>
  <c r="BE135" i="14" s="1"/>
  <c r="W135" i="14"/>
  <c r="W134" i="14" s="1"/>
  <c r="H92" i="14" s="1"/>
  <c r="X135" i="14"/>
  <c r="X134" i="14" s="1"/>
  <c r="K92" i="14" s="1"/>
  <c r="Z135" i="14"/>
  <c r="Z134" i="14" s="1"/>
  <c r="AB135" i="14"/>
  <c r="AB134" i="14" s="1"/>
  <c r="AD135" i="14"/>
  <c r="AD134" i="14" s="1"/>
  <c r="BF135" i="14"/>
  <c r="BG135" i="14"/>
  <c r="BH135" i="14"/>
  <c r="BI135" i="14"/>
  <c r="V137" i="14"/>
  <c r="P137" i="14" s="1"/>
  <c r="BE137" i="14" s="1"/>
  <c r="W137" i="14"/>
  <c r="X137" i="14"/>
  <c r="Z137" i="14"/>
  <c r="AB137" i="14"/>
  <c r="AD137" i="14"/>
  <c r="BF137" i="14"/>
  <c r="BG137" i="14"/>
  <c r="BH137" i="14"/>
  <c r="BI137" i="14"/>
  <c r="V138" i="14"/>
  <c r="P138" i="14" s="1"/>
  <c r="BE138" i="14" s="1"/>
  <c r="W138" i="14"/>
  <c r="X138" i="14"/>
  <c r="Z138" i="14"/>
  <c r="AB138" i="14"/>
  <c r="AD138" i="14"/>
  <c r="BF138" i="14"/>
  <c r="BG138" i="14"/>
  <c r="BH138" i="14"/>
  <c r="BI138" i="14"/>
  <c r="BK138" i="14"/>
  <c r="V139" i="14"/>
  <c r="P139" i="14" s="1"/>
  <c r="BE139" i="14" s="1"/>
  <c r="W139" i="14"/>
  <c r="X139" i="14"/>
  <c r="Z139" i="14"/>
  <c r="AB139" i="14"/>
  <c r="AD139" i="14"/>
  <c r="BF139" i="14"/>
  <c r="BG139" i="14"/>
  <c r="BH139" i="14"/>
  <c r="BI139" i="14"/>
  <c r="P140" i="14"/>
  <c r="BE140" i="14" s="1"/>
  <c r="V140" i="14"/>
  <c r="W140" i="14"/>
  <c r="X140" i="14"/>
  <c r="Z140" i="14"/>
  <c r="AB140" i="14"/>
  <c r="AD140" i="14"/>
  <c r="BF140" i="14"/>
  <c r="BG140" i="14"/>
  <c r="BH140" i="14"/>
  <c r="BI140" i="14"/>
  <c r="BK140" i="14"/>
  <c r="V141" i="14"/>
  <c r="P141" i="14" s="1"/>
  <c r="BE141" i="14" s="1"/>
  <c r="W141" i="14"/>
  <c r="X141" i="14"/>
  <c r="Z141" i="14"/>
  <c r="AB141" i="14"/>
  <c r="AD141" i="14"/>
  <c r="BF141" i="14"/>
  <c r="BG141" i="14"/>
  <c r="BH141" i="14"/>
  <c r="BI141" i="14"/>
  <c r="P142" i="14"/>
  <c r="BE142" i="14" s="1"/>
  <c r="V142" i="14"/>
  <c r="W142" i="14"/>
  <c r="X142" i="14"/>
  <c r="Z142" i="14"/>
  <c r="AB142" i="14"/>
  <c r="AD142" i="14"/>
  <c r="BF142" i="14"/>
  <c r="BG142" i="14"/>
  <c r="BH142" i="14"/>
  <c r="BI142" i="14"/>
  <c r="BK142" i="14"/>
  <c r="V143" i="14"/>
  <c r="P143" i="14" s="1"/>
  <c r="W143" i="14"/>
  <c r="X143" i="14"/>
  <c r="Z143" i="14"/>
  <c r="AB143" i="14"/>
  <c r="AD143" i="14"/>
  <c r="BE143" i="14"/>
  <c r="BF143" i="14"/>
  <c r="BG143" i="14"/>
  <c r="BH143" i="14"/>
  <c r="BI143" i="14"/>
  <c r="V144" i="14"/>
  <c r="P144" i="14" s="1"/>
  <c r="BE144" i="14" s="1"/>
  <c r="W144" i="14"/>
  <c r="X144" i="14"/>
  <c r="Z144" i="14"/>
  <c r="AB144" i="14"/>
  <c r="AD144" i="14"/>
  <c r="BF144" i="14"/>
  <c r="BG144" i="14"/>
  <c r="BH144" i="14"/>
  <c r="BI144" i="14"/>
  <c r="BK144" i="14"/>
  <c r="V145" i="14"/>
  <c r="W145" i="14"/>
  <c r="X145" i="14"/>
  <c r="Z145" i="14"/>
  <c r="AB145" i="14"/>
  <c r="AD145" i="14"/>
  <c r="BF145" i="14"/>
  <c r="BG145" i="14"/>
  <c r="BH145" i="14"/>
  <c r="BI145" i="14"/>
  <c r="V146" i="14"/>
  <c r="BK146" i="14" s="1"/>
  <c r="W146" i="14"/>
  <c r="X146" i="14"/>
  <c r="Z146" i="14"/>
  <c r="AB146" i="14"/>
  <c r="AD146" i="14"/>
  <c r="BF146" i="14"/>
  <c r="BG146" i="14"/>
  <c r="BH146" i="14"/>
  <c r="BI146" i="14"/>
  <c r="V147" i="14"/>
  <c r="P147" i="14" s="1"/>
  <c r="W147" i="14"/>
  <c r="X147" i="14"/>
  <c r="Z147" i="14"/>
  <c r="AB147" i="14"/>
  <c r="AD147" i="14"/>
  <c r="BE147" i="14"/>
  <c r="BF147" i="14"/>
  <c r="BG147" i="14"/>
  <c r="BH147" i="14"/>
  <c r="BI147" i="14"/>
  <c r="V148" i="14"/>
  <c r="P148" i="14" s="1"/>
  <c r="BE148" i="14" s="1"/>
  <c r="W148" i="14"/>
  <c r="X148" i="14"/>
  <c r="Z148" i="14"/>
  <c r="AB148" i="14"/>
  <c r="AD148" i="14"/>
  <c r="BF148" i="14"/>
  <c r="BG148" i="14"/>
  <c r="BH148" i="14"/>
  <c r="BI148" i="14"/>
  <c r="BK148" i="14"/>
  <c r="V149" i="14"/>
  <c r="W149" i="14"/>
  <c r="X149" i="14"/>
  <c r="Z149" i="14"/>
  <c r="AB149" i="14"/>
  <c r="AD149" i="14"/>
  <c r="BF149" i="14"/>
  <c r="BG149" i="14"/>
  <c r="BH149" i="14"/>
  <c r="BI149" i="14"/>
  <c r="V150" i="14"/>
  <c r="P150" i="14" s="1"/>
  <c r="BE150" i="14" s="1"/>
  <c r="W150" i="14"/>
  <c r="X150" i="14"/>
  <c r="Z150" i="14"/>
  <c r="AB150" i="14"/>
  <c r="AD150" i="14"/>
  <c r="BF150" i="14"/>
  <c r="BG150" i="14"/>
  <c r="BH150" i="14"/>
  <c r="BI150" i="14"/>
  <c r="V151" i="14"/>
  <c r="P151" i="14" s="1"/>
  <c r="BE151" i="14" s="1"/>
  <c r="W151" i="14"/>
  <c r="X151" i="14"/>
  <c r="Z151" i="14"/>
  <c r="AB151" i="14"/>
  <c r="AD151" i="14"/>
  <c r="BF151" i="14"/>
  <c r="BG151" i="14"/>
  <c r="BH151" i="14"/>
  <c r="BI151" i="14"/>
  <c r="V152" i="14"/>
  <c r="P152" i="14" s="1"/>
  <c r="BE152" i="14" s="1"/>
  <c r="W152" i="14"/>
  <c r="X152" i="14"/>
  <c r="Z152" i="14"/>
  <c r="AB152" i="14"/>
  <c r="AD152" i="14"/>
  <c r="BF152" i="14"/>
  <c r="BG152" i="14"/>
  <c r="BH152" i="14"/>
  <c r="BI152" i="14"/>
  <c r="BK152" i="14"/>
  <c r="V153" i="14"/>
  <c r="W153" i="14"/>
  <c r="X153" i="14"/>
  <c r="Z153" i="14"/>
  <c r="AB153" i="14"/>
  <c r="AD153" i="14"/>
  <c r="BF153" i="14"/>
  <c r="BG153" i="14"/>
  <c r="BH153" i="14"/>
  <c r="BI153" i="14"/>
  <c r="V154" i="14"/>
  <c r="P154" i="14" s="1"/>
  <c r="BE154" i="14" s="1"/>
  <c r="W154" i="14"/>
  <c r="X154" i="14"/>
  <c r="Z154" i="14"/>
  <c r="AB154" i="14"/>
  <c r="AD154" i="14"/>
  <c r="BF154" i="14"/>
  <c r="BG154" i="14"/>
  <c r="BH154" i="14"/>
  <c r="BI154" i="14"/>
  <c r="V155" i="14"/>
  <c r="P155" i="14" s="1"/>
  <c r="BE155" i="14" s="1"/>
  <c r="W155" i="14"/>
  <c r="X155" i="14"/>
  <c r="Z155" i="14"/>
  <c r="AB155" i="14"/>
  <c r="AD155" i="14"/>
  <c r="BF155" i="14"/>
  <c r="BG155" i="14"/>
  <c r="BH155" i="14"/>
  <c r="BI155" i="14"/>
  <c r="V156" i="14"/>
  <c r="BK156" i="14" s="1"/>
  <c r="W156" i="14"/>
  <c r="X156" i="14"/>
  <c r="Z156" i="14"/>
  <c r="AB156" i="14"/>
  <c r="AD156" i="14"/>
  <c r="BF156" i="14"/>
  <c r="BG156" i="14"/>
  <c r="BH156" i="14"/>
  <c r="BI156" i="14"/>
  <c r="V157" i="14"/>
  <c r="W157" i="14"/>
  <c r="X157" i="14"/>
  <c r="Z157" i="14"/>
  <c r="AB157" i="14"/>
  <c r="AD157" i="14"/>
  <c r="BF157" i="14"/>
  <c r="BG157" i="14"/>
  <c r="BH157" i="14"/>
  <c r="BI157" i="14"/>
  <c r="P158" i="14"/>
  <c r="BE158" i="14" s="1"/>
  <c r="V158" i="14"/>
  <c r="W158" i="14"/>
  <c r="X158" i="14"/>
  <c r="Z158" i="14"/>
  <c r="AB158" i="14"/>
  <c r="AD158" i="14"/>
  <c r="BF158" i="14"/>
  <c r="BG158" i="14"/>
  <c r="BH158" i="14"/>
  <c r="BI158" i="14"/>
  <c r="BK158" i="14"/>
  <c r="V159" i="14"/>
  <c r="P159" i="14" s="1"/>
  <c r="BE159" i="14" s="1"/>
  <c r="W159" i="14"/>
  <c r="X159" i="14"/>
  <c r="Z159" i="14"/>
  <c r="AB159" i="14"/>
  <c r="AD159" i="14"/>
  <c r="BF159" i="14"/>
  <c r="BG159" i="14"/>
  <c r="BH159" i="14"/>
  <c r="BI159" i="14"/>
  <c r="V160" i="14"/>
  <c r="P160" i="14" s="1"/>
  <c r="BE160" i="14" s="1"/>
  <c r="W160" i="14"/>
  <c r="X160" i="14"/>
  <c r="Z160" i="14"/>
  <c r="AB160" i="14"/>
  <c r="AD160" i="14"/>
  <c r="BF160" i="14"/>
  <c r="BG160" i="14"/>
  <c r="BH160" i="14"/>
  <c r="BI160" i="14"/>
  <c r="V161" i="14"/>
  <c r="W161" i="14"/>
  <c r="X161" i="14"/>
  <c r="Z161" i="14"/>
  <c r="AB161" i="14"/>
  <c r="AD161" i="14"/>
  <c r="BF161" i="14"/>
  <c r="BG161" i="14"/>
  <c r="BH161" i="14"/>
  <c r="BI161" i="14"/>
  <c r="V162" i="14"/>
  <c r="P162" i="14" s="1"/>
  <c r="BE162" i="14" s="1"/>
  <c r="W162" i="14"/>
  <c r="X162" i="14"/>
  <c r="Z162" i="14"/>
  <c r="AB162" i="14"/>
  <c r="AD162" i="14"/>
  <c r="BF162" i="14"/>
  <c r="BG162" i="14"/>
  <c r="BH162" i="14"/>
  <c r="BI162" i="14"/>
  <c r="V163" i="14"/>
  <c r="P163" i="14" s="1"/>
  <c r="BE163" i="14" s="1"/>
  <c r="W163" i="14"/>
  <c r="X163" i="14"/>
  <c r="Z163" i="14"/>
  <c r="AB163" i="14"/>
  <c r="AD163" i="14"/>
  <c r="BF163" i="14"/>
  <c r="BG163" i="14"/>
  <c r="BH163" i="14"/>
  <c r="BI163" i="14"/>
  <c r="V164" i="14"/>
  <c r="P164" i="14" s="1"/>
  <c r="BE164" i="14" s="1"/>
  <c r="W164" i="14"/>
  <c r="X164" i="14"/>
  <c r="Z164" i="14"/>
  <c r="AB164" i="14"/>
  <c r="AD164" i="14"/>
  <c r="BF164" i="14"/>
  <c r="BG164" i="14"/>
  <c r="BH164" i="14"/>
  <c r="BI164" i="14"/>
  <c r="BK164" i="14"/>
  <c r="V165" i="14"/>
  <c r="W165" i="14"/>
  <c r="X165" i="14"/>
  <c r="Z165" i="14"/>
  <c r="AB165" i="14"/>
  <c r="AD165" i="14"/>
  <c r="BF165" i="14"/>
  <c r="BG165" i="14"/>
  <c r="BH165" i="14"/>
  <c r="BI165" i="14"/>
  <c r="P166" i="14"/>
  <c r="BE166" i="14" s="1"/>
  <c r="V166" i="14"/>
  <c r="BK166" i="14" s="1"/>
  <c r="W166" i="14"/>
  <c r="X166" i="14"/>
  <c r="Z166" i="14"/>
  <c r="AB166" i="14"/>
  <c r="AD166" i="14"/>
  <c r="BF166" i="14"/>
  <c r="BG166" i="14"/>
  <c r="BH166" i="14"/>
  <c r="BI166" i="14"/>
  <c r="V167" i="14"/>
  <c r="P167" i="14" s="1"/>
  <c r="BE167" i="14" s="1"/>
  <c r="W167" i="14"/>
  <c r="X167" i="14"/>
  <c r="Z167" i="14"/>
  <c r="AB167" i="14"/>
  <c r="AD167" i="14"/>
  <c r="BF167" i="14"/>
  <c r="BG167" i="14"/>
  <c r="BH167" i="14"/>
  <c r="BI167" i="14"/>
  <c r="V168" i="14"/>
  <c r="P168" i="14" s="1"/>
  <c r="BE168" i="14" s="1"/>
  <c r="W168" i="14"/>
  <c r="X168" i="14"/>
  <c r="Z168" i="14"/>
  <c r="AB168" i="14"/>
  <c r="AD168" i="14"/>
  <c r="BF168" i="14"/>
  <c r="BG168" i="14"/>
  <c r="BH168" i="14"/>
  <c r="BI168" i="14"/>
  <c r="BK168" i="14"/>
  <c r="V170" i="14"/>
  <c r="W170" i="14"/>
  <c r="X170" i="14"/>
  <c r="Z170" i="14"/>
  <c r="AB170" i="14"/>
  <c r="AD170" i="14"/>
  <c r="BF170" i="14"/>
  <c r="BG170" i="14"/>
  <c r="BH170" i="14"/>
  <c r="BI170" i="14"/>
  <c r="P171" i="14"/>
  <c r="BE171" i="14" s="1"/>
  <c r="V171" i="14"/>
  <c r="BK171" i="14" s="1"/>
  <c r="W171" i="14"/>
  <c r="X171" i="14"/>
  <c r="Z171" i="14"/>
  <c r="AB171" i="14"/>
  <c r="AD171" i="14"/>
  <c r="BF171" i="14"/>
  <c r="BG171" i="14"/>
  <c r="BH171" i="14"/>
  <c r="BI171" i="14"/>
  <c r="V172" i="14"/>
  <c r="W172" i="14"/>
  <c r="X172" i="14"/>
  <c r="Z172" i="14"/>
  <c r="AB172" i="14"/>
  <c r="AD172" i="14"/>
  <c r="BF172" i="14"/>
  <c r="BG172" i="14"/>
  <c r="BH172" i="14"/>
  <c r="BI172" i="14"/>
  <c r="V173" i="14"/>
  <c r="P173" i="14" s="1"/>
  <c r="BE173" i="14" s="1"/>
  <c r="W173" i="14"/>
  <c r="X173" i="14"/>
  <c r="Z173" i="14"/>
  <c r="AB173" i="14"/>
  <c r="AD173" i="14"/>
  <c r="BF173" i="14"/>
  <c r="BG173" i="14"/>
  <c r="BH173" i="14"/>
  <c r="BI173" i="14"/>
  <c r="BK173" i="14"/>
  <c r="V174" i="14"/>
  <c r="W174" i="14"/>
  <c r="X174" i="14"/>
  <c r="Z174" i="14"/>
  <c r="AB174" i="14"/>
  <c r="AD174" i="14"/>
  <c r="BF174" i="14"/>
  <c r="BG174" i="14"/>
  <c r="BH174" i="14"/>
  <c r="BI174" i="14"/>
  <c r="P176" i="14"/>
  <c r="BE176" i="14" s="1"/>
  <c r="V176" i="14"/>
  <c r="BK176" i="14" s="1"/>
  <c r="W176" i="14"/>
  <c r="X176" i="14"/>
  <c r="Z176" i="14"/>
  <c r="AB176" i="14"/>
  <c r="AD176" i="14"/>
  <c r="BF176" i="14"/>
  <c r="BG176" i="14"/>
  <c r="BH176" i="14"/>
  <c r="BI176" i="14"/>
  <c r="V177" i="14"/>
  <c r="W177" i="14"/>
  <c r="X177" i="14"/>
  <c r="Z177" i="14"/>
  <c r="AB177" i="14"/>
  <c r="AD177" i="14"/>
  <c r="BF177" i="14"/>
  <c r="BG177" i="14"/>
  <c r="BH177" i="14"/>
  <c r="BI177" i="14"/>
  <c r="V178" i="14"/>
  <c r="P178" i="14" s="1"/>
  <c r="BE178" i="14" s="1"/>
  <c r="W178" i="14"/>
  <c r="X178" i="14"/>
  <c r="Z178" i="14"/>
  <c r="AB178" i="14"/>
  <c r="AD178" i="14"/>
  <c r="BF178" i="14"/>
  <c r="BG178" i="14"/>
  <c r="BH178" i="14"/>
  <c r="BI178" i="14"/>
  <c r="BK178" i="14"/>
  <c r="V179" i="14"/>
  <c r="W179" i="14"/>
  <c r="X179" i="14"/>
  <c r="Z179" i="14"/>
  <c r="AB179" i="14"/>
  <c r="AD179" i="14"/>
  <c r="BF179" i="14"/>
  <c r="BG179" i="14"/>
  <c r="BH179" i="14"/>
  <c r="BI179" i="14"/>
  <c r="P180" i="14"/>
  <c r="BE180" i="14" s="1"/>
  <c r="V180" i="14"/>
  <c r="BK180" i="14" s="1"/>
  <c r="W180" i="14"/>
  <c r="X180" i="14"/>
  <c r="Z180" i="14"/>
  <c r="AB180" i="14"/>
  <c r="AD180" i="14"/>
  <c r="BF180" i="14"/>
  <c r="BG180" i="14"/>
  <c r="BH180" i="14"/>
  <c r="BI180" i="14"/>
  <c r="V181" i="14"/>
  <c r="W181" i="14"/>
  <c r="X181" i="14"/>
  <c r="Z181" i="14"/>
  <c r="AB181" i="14"/>
  <c r="AD181" i="14"/>
  <c r="BF181" i="14"/>
  <c r="BG181" i="14"/>
  <c r="BH181" i="14"/>
  <c r="BI181" i="14"/>
  <c r="V182" i="14"/>
  <c r="P182" i="14" s="1"/>
  <c r="BE182" i="14" s="1"/>
  <c r="W182" i="14"/>
  <c r="X182" i="14"/>
  <c r="Z182" i="14"/>
  <c r="AB182" i="14"/>
  <c r="AD182" i="14"/>
  <c r="BF182" i="14"/>
  <c r="BG182" i="14"/>
  <c r="BH182" i="14"/>
  <c r="BI182" i="14"/>
  <c r="BK182" i="14"/>
  <c r="V183" i="14"/>
  <c r="W183" i="14"/>
  <c r="X183" i="14"/>
  <c r="Z183" i="14"/>
  <c r="AB183" i="14"/>
  <c r="AD183" i="14"/>
  <c r="BF183" i="14"/>
  <c r="BG183" i="14"/>
  <c r="BH183" i="14"/>
  <c r="BI183" i="14"/>
  <c r="V184" i="14"/>
  <c r="BK184" i="14" s="1"/>
  <c r="W184" i="14"/>
  <c r="X184" i="14"/>
  <c r="Z184" i="14"/>
  <c r="AB184" i="14"/>
  <c r="AD184" i="14"/>
  <c r="BF184" i="14"/>
  <c r="BG184" i="14"/>
  <c r="BH184" i="14"/>
  <c r="BI184" i="14"/>
  <c r="V185" i="14"/>
  <c r="W185" i="14"/>
  <c r="X185" i="14"/>
  <c r="Z185" i="14"/>
  <c r="AB185" i="14"/>
  <c r="AD185" i="14"/>
  <c r="BF185" i="14"/>
  <c r="BG185" i="14"/>
  <c r="BH185" i="14"/>
  <c r="BI185" i="14"/>
  <c r="P186" i="14"/>
  <c r="BE186" i="14" s="1"/>
  <c r="V186" i="14"/>
  <c r="W186" i="14"/>
  <c r="X186" i="14"/>
  <c r="Z186" i="14"/>
  <c r="AB186" i="14"/>
  <c r="AD186" i="14"/>
  <c r="BF186" i="14"/>
  <c r="BG186" i="14"/>
  <c r="BH186" i="14"/>
  <c r="BI186" i="14"/>
  <c r="BK186" i="14"/>
  <c r="V187" i="14"/>
  <c r="W187" i="14"/>
  <c r="X187" i="14"/>
  <c r="Z187" i="14"/>
  <c r="AB187" i="14"/>
  <c r="AD187" i="14"/>
  <c r="BF187" i="14"/>
  <c r="BG187" i="14"/>
  <c r="BH187" i="14"/>
  <c r="BI187" i="14"/>
  <c r="V188" i="14"/>
  <c r="BK188" i="14" s="1"/>
  <c r="W188" i="14"/>
  <c r="X188" i="14"/>
  <c r="Z188" i="14"/>
  <c r="AB188" i="14"/>
  <c r="AD188" i="14"/>
  <c r="BF188" i="14"/>
  <c r="BG188" i="14"/>
  <c r="BH188" i="14"/>
  <c r="BI188" i="14"/>
  <c r="V189" i="14"/>
  <c r="W189" i="14"/>
  <c r="X189" i="14"/>
  <c r="Z189" i="14"/>
  <c r="AB189" i="14"/>
  <c r="AD189" i="14"/>
  <c r="BF189" i="14"/>
  <c r="BG189" i="14"/>
  <c r="BH189" i="14"/>
  <c r="BI189" i="14"/>
  <c r="P190" i="14"/>
  <c r="BE190" i="14" s="1"/>
  <c r="V190" i="14"/>
  <c r="W190" i="14"/>
  <c r="X190" i="14"/>
  <c r="Z190" i="14"/>
  <c r="AB190" i="14"/>
  <c r="AD190" i="14"/>
  <c r="BF190" i="14"/>
  <c r="BG190" i="14"/>
  <c r="BH190" i="14"/>
  <c r="BI190" i="14"/>
  <c r="BK190" i="14"/>
  <c r="V191" i="14"/>
  <c r="W191" i="14"/>
  <c r="X191" i="14"/>
  <c r="Z191" i="14"/>
  <c r="AB191" i="14"/>
  <c r="AD191" i="14"/>
  <c r="BF191" i="14"/>
  <c r="BG191" i="14"/>
  <c r="BH191" i="14"/>
  <c r="BI191" i="14"/>
  <c r="V192" i="14"/>
  <c r="BK192" i="14" s="1"/>
  <c r="W192" i="14"/>
  <c r="X192" i="14"/>
  <c r="Z192" i="14"/>
  <c r="AB192" i="14"/>
  <c r="AD192" i="14"/>
  <c r="BF192" i="14"/>
  <c r="BG192" i="14"/>
  <c r="BH192" i="14"/>
  <c r="BI192" i="14"/>
  <c r="V193" i="14"/>
  <c r="W193" i="14"/>
  <c r="X193" i="14"/>
  <c r="Z193" i="14"/>
  <c r="AB193" i="14"/>
  <c r="AD193" i="14"/>
  <c r="BF193" i="14"/>
  <c r="BG193" i="14"/>
  <c r="BH193" i="14"/>
  <c r="BI193" i="14"/>
  <c r="P194" i="14"/>
  <c r="BE194" i="14" s="1"/>
  <c r="V194" i="14"/>
  <c r="W194" i="14"/>
  <c r="X194" i="14"/>
  <c r="Z194" i="14"/>
  <c r="AB194" i="14"/>
  <c r="AD194" i="14"/>
  <c r="BF194" i="14"/>
  <c r="BG194" i="14"/>
  <c r="BH194" i="14"/>
  <c r="BI194" i="14"/>
  <c r="BK194" i="14"/>
  <c r="V195" i="14"/>
  <c r="W195" i="14"/>
  <c r="X195" i="14"/>
  <c r="Z195" i="14"/>
  <c r="AB195" i="14"/>
  <c r="AD195" i="14"/>
  <c r="BF195" i="14"/>
  <c r="BG195" i="14"/>
  <c r="BH195" i="14"/>
  <c r="BI195" i="14"/>
  <c r="V196" i="14"/>
  <c r="BK196" i="14" s="1"/>
  <c r="W196" i="14"/>
  <c r="X196" i="14"/>
  <c r="Z196" i="14"/>
  <c r="AB196" i="14"/>
  <c r="AD196" i="14"/>
  <c r="BF196" i="14"/>
  <c r="BG196" i="14"/>
  <c r="BH196" i="14"/>
  <c r="BI196" i="14"/>
  <c r="V199" i="14"/>
  <c r="W199" i="14"/>
  <c r="W198" i="14" s="1"/>
  <c r="H95" i="14" s="1"/>
  <c r="X199" i="14"/>
  <c r="X198" i="14" s="1"/>
  <c r="Z199" i="14"/>
  <c r="Z198" i="14" s="1"/>
  <c r="AB199" i="14"/>
  <c r="AB198" i="14" s="1"/>
  <c r="AB197" i="14" s="1"/>
  <c r="AD199" i="14"/>
  <c r="AD198" i="14" s="1"/>
  <c r="BF199" i="14"/>
  <c r="BG199" i="14"/>
  <c r="BH199" i="14"/>
  <c r="BI199" i="14"/>
  <c r="V201" i="14"/>
  <c r="P201" i="14" s="1"/>
  <c r="W201" i="14"/>
  <c r="X201" i="14"/>
  <c r="Z201" i="14"/>
  <c r="AB201" i="14"/>
  <c r="AB200" i="14" s="1"/>
  <c r="AD201" i="14"/>
  <c r="BE201" i="14"/>
  <c r="BF201" i="14"/>
  <c r="BG201" i="14"/>
  <c r="BH201" i="14"/>
  <c r="BI201" i="14"/>
  <c r="BK201" i="14"/>
  <c r="V202" i="14"/>
  <c r="P202" i="14" s="1"/>
  <c r="BE202" i="14" s="1"/>
  <c r="W202" i="14"/>
  <c r="X202" i="14"/>
  <c r="X200" i="14" s="1"/>
  <c r="K96" i="14" s="1"/>
  <c r="Z202" i="14"/>
  <c r="AB202" i="14"/>
  <c r="AD202" i="14"/>
  <c r="BF202" i="14"/>
  <c r="BG202" i="14"/>
  <c r="BH202" i="14"/>
  <c r="BI202" i="14"/>
  <c r="P203" i="14"/>
  <c r="BE203" i="14" s="1"/>
  <c r="V203" i="14"/>
  <c r="W203" i="14"/>
  <c r="X203" i="14"/>
  <c r="Z203" i="14"/>
  <c r="AB203" i="14"/>
  <c r="AD203" i="14"/>
  <c r="BF203" i="14"/>
  <c r="BG203" i="14"/>
  <c r="BH203" i="14"/>
  <c r="BI203" i="14"/>
  <c r="BK203" i="14"/>
  <c r="V204" i="14"/>
  <c r="P204" i="14" s="1"/>
  <c r="BE204" i="14" s="1"/>
  <c r="W204" i="14"/>
  <c r="X204" i="14"/>
  <c r="Z204" i="14"/>
  <c r="AB204" i="14"/>
  <c r="AD204" i="14"/>
  <c r="BF204" i="14"/>
  <c r="BG204" i="14"/>
  <c r="BH204" i="14"/>
  <c r="BI204" i="14"/>
  <c r="V205" i="14"/>
  <c r="BK205" i="14" s="1"/>
  <c r="W205" i="14"/>
  <c r="X205" i="14"/>
  <c r="Z205" i="14"/>
  <c r="AB205" i="14"/>
  <c r="AD205" i="14"/>
  <c r="BF205" i="14"/>
  <c r="BG205" i="14"/>
  <c r="BH205" i="14"/>
  <c r="BI205" i="14"/>
  <c r="V206" i="14"/>
  <c r="P206" i="14" s="1"/>
  <c r="BE206" i="14" s="1"/>
  <c r="W206" i="14"/>
  <c r="X206" i="14"/>
  <c r="Z206" i="14"/>
  <c r="AB206" i="14"/>
  <c r="AD206" i="14"/>
  <c r="BF206" i="14"/>
  <c r="BG206" i="14"/>
  <c r="BH206" i="14"/>
  <c r="BI206" i="14"/>
  <c r="P207" i="14"/>
  <c r="BE207" i="14" s="1"/>
  <c r="V207" i="14"/>
  <c r="W207" i="14"/>
  <c r="X207" i="14"/>
  <c r="Z207" i="14"/>
  <c r="AB207" i="14"/>
  <c r="AD207" i="14"/>
  <c r="BF207" i="14"/>
  <c r="BG207" i="14"/>
  <c r="BH207" i="14"/>
  <c r="BI207" i="14"/>
  <c r="BK207" i="14"/>
  <c r="V208" i="14"/>
  <c r="P208" i="14" s="1"/>
  <c r="BE208" i="14" s="1"/>
  <c r="W208" i="14"/>
  <c r="X208" i="14"/>
  <c r="Z208" i="14"/>
  <c r="AB208" i="14"/>
  <c r="AD208" i="14"/>
  <c r="BF208" i="14"/>
  <c r="BG208" i="14"/>
  <c r="BH208" i="14"/>
  <c r="BI208" i="14"/>
  <c r="V209" i="14"/>
  <c r="BK209" i="14" s="1"/>
  <c r="W209" i="14"/>
  <c r="X209" i="14"/>
  <c r="Z209" i="14"/>
  <c r="AB209" i="14"/>
  <c r="AD209" i="14"/>
  <c r="BF209" i="14"/>
  <c r="BG209" i="14"/>
  <c r="BH209" i="14"/>
  <c r="BI209" i="14"/>
  <c r="V210" i="14"/>
  <c r="P210" i="14" s="1"/>
  <c r="BE210" i="14" s="1"/>
  <c r="W210" i="14"/>
  <c r="X210" i="14"/>
  <c r="Z210" i="14"/>
  <c r="AB210" i="14"/>
  <c r="AD210" i="14"/>
  <c r="BF210" i="14"/>
  <c r="BG210" i="14"/>
  <c r="BH210" i="14"/>
  <c r="BI210" i="14"/>
  <c r="P211" i="14"/>
  <c r="BE211" i="14" s="1"/>
  <c r="V211" i="14"/>
  <c r="W211" i="14"/>
  <c r="X211" i="14"/>
  <c r="Z211" i="14"/>
  <c r="AB211" i="14"/>
  <c r="AD211" i="14"/>
  <c r="BF211" i="14"/>
  <c r="BG211" i="14"/>
  <c r="BH211" i="14"/>
  <c r="BI211" i="14"/>
  <c r="BK211" i="14"/>
  <c r="V212" i="14"/>
  <c r="P212" i="14" s="1"/>
  <c r="BE212" i="14" s="1"/>
  <c r="W212" i="14"/>
  <c r="X212" i="14"/>
  <c r="Z212" i="14"/>
  <c r="AB212" i="14"/>
  <c r="AD212" i="14"/>
  <c r="BF212" i="14"/>
  <c r="BG212" i="14"/>
  <c r="BH212" i="14"/>
  <c r="BI212" i="14"/>
  <c r="V215" i="14"/>
  <c r="P215" i="14" s="1"/>
  <c r="BE215" i="14" s="1"/>
  <c r="W215" i="14"/>
  <c r="X215" i="14"/>
  <c r="Z215" i="14"/>
  <c r="Z214" i="14" s="1"/>
  <c r="AB215" i="14"/>
  <c r="AB214" i="14" s="1"/>
  <c r="AD215" i="14"/>
  <c r="AD214" i="14" s="1"/>
  <c r="BF215" i="14"/>
  <c r="BG215" i="14"/>
  <c r="BH215" i="14"/>
  <c r="BI215" i="14"/>
  <c r="BK215" i="14"/>
  <c r="V216" i="14"/>
  <c r="P216" i="14" s="1"/>
  <c r="BE216" i="14" s="1"/>
  <c r="W216" i="14"/>
  <c r="X216" i="14"/>
  <c r="Z216" i="14"/>
  <c r="AB216" i="14"/>
  <c r="AD216" i="14"/>
  <c r="BF216" i="14"/>
  <c r="BG216" i="14"/>
  <c r="BH216" i="14"/>
  <c r="BI216" i="14"/>
  <c r="V217" i="14"/>
  <c r="P217" i="14" s="1"/>
  <c r="BE217" i="14" s="1"/>
  <c r="W217" i="14"/>
  <c r="X217" i="14"/>
  <c r="Z217" i="14"/>
  <c r="AB217" i="14"/>
  <c r="AD217" i="14"/>
  <c r="BF217" i="14"/>
  <c r="BG217" i="14"/>
  <c r="BH217" i="14"/>
  <c r="BI217" i="14"/>
  <c r="BK217" i="14"/>
  <c r="V219" i="14"/>
  <c r="BK219" i="14" s="1"/>
  <c r="BK218" i="14" s="1"/>
  <c r="M218" i="14" s="1"/>
  <c r="M99" i="14" s="1"/>
  <c r="W219" i="14"/>
  <c r="W218" i="14" s="1"/>
  <c r="H99" i="14" s="1"/>
  <c r="X219" i="14"/>
  <c r="X218" i="14" s="1"/>
  <c r="K99" i="14" s="1"/>
  <c r="Z219" i="14"/>
  <c r="Z218" i="14" s="1"/>
  <c r="AB219" i="14"/>
  <c r="AB218" i="14" s="1"/>
  <c r="AD219" i="14"/>
  <c r="AD218" i="14" s="1"/>
  <c r="BF219" i="14"/>
  <c r="BG219" i="14"/>
  <c r="BH219" i="14"/>
  <c r="BI219" i="14"/>
  <c r="P221" i="14"/>
  <c r="BE221" i="14" s="1"/>
  <c r="V221" i="14"/>
  <c r="W221" i="14"/>
  <c r="W220" i="14" s="1"/>
  <c r="H100" i="14" s="1"/>
  <c r="X221" i="14"/>
  <c r="X220" i="14" s="1"/>
  <c r="K100" i="14" s="1"/>
  <c r="Z221" i="14"/>
  <c r="Z220" i="14" s="1"/>
  <c r="AB221" i="14"/>
  <c r="AB220" i="14" s="1"/>
  <c r="AD221" i="14"/>
  <c r="AD220" i="14" s="1"/>
  <c r="BF221" i="14"/>
  <c r="BG221" i="14"/>
  <c r="BH221" i="14"/>
  <c r="BI221" i="14"/>
  <c r="BK221" i="14"/>
  <c r="BK220" i="14" s="1"/>
  <c r="M220" i="14" s="1"/>
  <c r="M100" i="14" s="1"/>
  <c r="V223" i="14"/>
  <c r="P223" i="14" s="1"/>
  <c r="BE223" i="14" s="1"/>
  <c r="W223" i="14"/>
  <c r="X223" i="14"/>
  <c r="Z223" i="14"/>
  <c r="Z222" i="14" s="1"/>
  <c r="AB223" i="14"/>
  <c r="AD223" i="14"/>
  <c r="AD222" i="14" s="1"/>
  <c r="BF223" i="14"/>
  <c r="BG223" i="14"/>
  <c r="BH223" i="14"/>
  <c r="BI223" i="14"/>
  <c r="BK223" i="14"/>
  <c r="V224" i="14"/>
  <c r="P224" i="14" s="1"/>
  <c r="BE224" i="14" s="1"/>
  <c r="W224" i="14"/>
  <c r="X224" i="14"/>
  <c r="Z224" i="14"/>
  <c r="AB224" i="14"/>
  <c r="AD224" i="14"/>
  <c r="BF224" i="14"/>
  <c r="BG224" i="14"/>
  <c r="BH224" i="14"/>
  <c r="BI224" i="14"/>
  <c r="V225" i="14"/>
  <c r="P225" i="14" s="1"/>
  <c r="BE225" i="14" s="1"/>
  <c r="W225" i="14"/>
  <c r="X225" i="14"/>
  <c r="Z225" i="14"/>
  <c r="AB225" i="14"/>
  <c r="AD225" i="14"/>
  <c r="BF225" i="14"/>
  <c r="BG225" i="14"/>
  <c r="BH225" i="14"/>
  <c r="BI225" i="14"/>
  <c r="BK225" i="14"/>
  <c r="V226" i="14"/>
  <c r="P226" i="14" s="1"/>
  <c r="BE226" i="14" s="1"/>
  <c r="W226" i="14"/>
  <c r="X226" i="14"/>
  <c r="Z226" i="14"/>
  <c r="AB226" i="14"/>
  <c r="AD226" i="14"/>
  <c r="BF226" i="14"/>
  <c r="BG226" i="14"/>
  <c r="BH226" i="14"/>
  <c r="BI226" i="14"/>
  <c r="V227" i="14"/>
  <c r="P227" i="14" s="1"/>
  <c r="BE227" i="14" s="1"/>
  <c r="W227" i="14"/>
  <c r="X227" i="14"/>
  <c r="Z227" i="14"/>
  <c r="AB227" i="14"/>
  <c r="AD227" i="14"/>
  <c r="BF227" i="14"/>
  <c r="BG227" i="14"/>
  <c r="BH227" i="14"/>
  <c r="BI227" i="14"/>
  <c r="BK227" i="14"/>
  <c r="V228" i="14"/>
  <c r="P228" i="14" s="1"/>
  <c r="BE228" i="14" s="1"/>
  <c r="W228" i="14"/>
  <c r="X228" i="14"/>
  <c r="Z228" i="14"/>
  <c r="AB228" i="14"/>
  <c r="AD228" i="14"/>
  <c r="BF228" i="14"/>
  <c r="BG228" i="14"/>
  <c r="BH228" i="14"/>
  <c r="BI228" i="14"/>
  <c r="V229" i="14"/>
  <c r="P229" i="14" s="1"/>
  <c r="BE229" i="14" s="1"/>
  <c r="W229" i="14"/>
  <c r="X229" i="14"/>
  <c r="Z229" i="14"/>
  <c r="AB229" i="14"/>
  <c r="AD229" i="14"/>
  <c r="BF229" i="14"/>
  <c r="BG229" i="14"/>
  <c r="BH229" i="14"/>
  <c r="BI229" i="14"/>
  <c r="BK229" i="14"/>
  <c r="V230" i="14"/>
  <c r="P230" i="14" s="1"/>
  <c r="BE230" i="14" s="1"/>
  <c r="W230" i="14"/>
  <c r="X230" i="14"/>
  <c r="Z230" i="14"/>
  <c r="AB230" i="14"/>
  <c r="AD230" i="14"/>
  <c r="BF230" i="14"/>
  <c r="BG230" i="14"/>
  <c r="BH230" i="14"/>
  <c r="BI230" i="14"/>
  <c r="V231" i="14"/>
  <c r="P231" i="14" s="1"/>
  <c r="BE231" i="14" s="1"/>
  <c r="W231" i="14"/>
  <c r="X231" i="14"/>
  <c r="Z231" i="14"/>
  <c r="AB231" i="14"/>
  <c r="AD231" i="14"/>
  <c r="BF231" i="14"/>
  <c r="BG231" i="14"/>
  <c r="BH231" i="14"/>
  <c r="BI231" i="14"/>
  <c r="BK231" i="14"/>
  <c r="V232" i="14"/>
  <c r="P232" i="14" s="1"/>
  <c r="BE232" i="14" s="1"/>
  <c r="W232" i="14"/>
  <c r="X232" i="14"/>
  <c r="Z232" i="14"/>
  <c r="AB232" i="14"/>
  <c r="AD232" i="14"/>
  <c r="BF232" i="14"/>
  <c r="BG232" i="14"/>
  <c r="BH232" i="14"/>
  <c r="BI232" i="14"/>
  <c r="V233" i="14"/>
  <c r="P233" i="14" s="1"/>
  <c r="BE233" i="14" s="1"/>
  <c r="W233" i="14"/>
  <c r="X233" i="14"/>
  <c r="Z233" i="14"/>
  <c r="AB233" i="14"/>
  <c r="AD233" i="14"/>
  <c r="BF233" i="14"/>
  <c r="BG233" i="14"/>
  <c r="BH233" i="14"/>
  <c r="BI233" i="14"/>
  <c r="BK233" i="14"/>
  <c r="V234" i="14"/>
  <c r="P234" i="14" s="1"/>
  <c r="BE234" i="14" s="1"/>
  <c r="W234" i="14"/>
  <c r="X234" i="14"/>
  <c r="Z234" i="14"/>
  <c r="AB234" i="14"/>
  <c r="AD234" i="14"/>
  <c r="BF234" i="14"/>
  <c r="BG234" i="14"/>
  <c r="BH234" i="14"/>
  <c r="BI234" i="14"/>
  <c r="P235" i="14"/>
  <c r="BE235" i="14" s="1"/>
  <c r="V235" i="14"/>
  <c r="BK235" i="14" s="1"/>
  <c r="W235" i="14"/>
  <c r="X235" i="14"/>
  <c r="Z235" i="14"/>
  <c r="AB235" i="14"/>
  <c r="AD235" i="14"/>
  <c r="BF235" i="14"/>
  <c r="BG235" i="14"/>
  <c r="BH235" i="14"/>
  <c r="BI235" i="14"/>
  <c r="V236" i="14"/>
  <c r="P236" i="14" s="1"/>
  <c r="BE236" i="14" s="1"/>
  <c r="W236" i="14"/>
  <c r="X236" i="14"/>
  <c r="Z236" i="14"/>
  <c r="AB236" i="14"/>
  <c r="AD236" i="14"/>
  <c r="BF236" i="14"/>
  <c r="BG236" i="14"/>
  <c r="BH236" i="14"/>
  <c r="BI236" i="14"/>
  <c r="V238" i="14"/>
  <c r="P238" i="14" s="1"/>
  <c r="BE238" i="14" s="1"/>
  <c r="W238" i="14"/>
  <c r="W237" i="14" s="1"/>
  <c r="H102" i="14" s="1"/>
  <c r="X238" i="14"/>
  <c r="X237" i="14" s="1"/>
  <c r="K102" i="14" s="1"/>
  <c r="Z238" i="14"/>
  <c r="Z237" i="14" s="1"/>
  <c r="AB238" i="14"/>
  <c r="AB237" i="14" s="1"/>
  <c r="AD238" i="14"/>
  <c r="AD237" i="14" s="1"/>
  <c r="BF238" i="14"/>
  <c r="BG238" i="14"/>
  <c r="BH238" i="14"/>
  <c r="BI238" i="14"/>
  <c r="P239" i="14"/>
  <c r="BE239" i="14" s="1"/>
  <c r="V239" i="14"/>
  <c r="W239" i="14"/>
  <c r="X239" i="14"/>
  <c r="Z239" i="14"/>
  <c r="AB239" i="14"/>
  <c r="AD239" i="14"/>
  <c r="BF239" i="14"/>
  <c r="BG239" i="14"/>
  <c r="BH239" i="14"/>
  <c r="BI239" i="14"/>
  <c r="BK239" i="14"/>
  <c r="V240" i="14"/>
  <c r="P240" i="14" s="1"/>
  <c r="BE240" i="14" s="1"/>
  <c r="W240" i="14"/>
  <c r="X240" i="14"/>
  <c r="Z240" i="14"/>
  <c r="AB240" i="14"/>
  <c r="AD240" i="14"/>
  <c r="BF240" i="14"/>
  <c r="BG240" i="14"/>
  <c r="BH240" i="14"/>
  <c r="BI240" i="14"/>
  <c r="P241" i="14"/>
  <c r="BE241" i="14" s="1"/>
  <c r="V241" i="14"/>
  <c r="W241" i="14"/>
  <c r="X241" i="14"/>
  <c r="Z241" i="14"/>
  <c r="AB241" i="14"/>
  <c r="AD241" i="14"/>
  <c r="BF241" i="14"/>
  <c r="BG241" i="14"/>
  <c r="BH241" i="14"/>
  <c r="BI241" i="14"/>
  <c r="BK241" i="14"/>
  <c r="V242" i="14"/>
  <c r="P242" i="14" s="1"/>
  <c r="BE242" i="14" s="1"/>
  <c r="W242" i="14"/>
  <c r="X242" i="14"/>
  <c r="Z242" i="14"/>
  <c r="AB242" i="14"/>
  <c r="AD242" i="14"/>
  <c r="BF242" i="14"/>
  <c r="BG242" i="14"/>
  <c r="BH242" i="14"/>
  <c r="BI242" i="14"/>
  <c r="P243" i="14"/>
  <c r="BE243" i="14" s="1"/>
  <c r="V243" i="14"/>
  <c r="W243" i="14"/>
  <c r="X243" i="14"/>
  <c r="Z243" i="14"/>
  <c r="AB243" i="14"/>
  <c r="AD243" i="14"/>
  <c r="BF243" i="14"/>
  <c r="BG243" i="14"/>
  <c r="BH243" i="14"/>
  <c r="BI243" i="14"/>
  <c r="BK243" i="14"/>
  <c r="V244" i="14"/>
  <c r="P244" i="14" s="1"/>
  <c r="BE244" i="14" s="1"/>
  <c r="W244" i="14"/>
  <c r="X244" i="14"/>
  <c r="Z244" i="14"/>
  <c r="AB244" i="14"/>
  <c r="AD244" i="14"/>
  <c r="BF244" i="14"/>
  <c r="BG244" i="14"/>
  <c r="BH244" i="14"/>
  <c r="BI244" i="14"/>
  <c r="AK29" i="13"/>
  <c r="L77" i="13"/>
  <c r="L78" i="13"/>
  <c r="L80" i="13"/>
  <c r="AM80" i="13"/>
  <c r="L82" i="13"/>
  <c r="AM82" i="13"/>
  <c r="L83" i="13"/>
  <c r="AM83" i="13"/>
  <c r="AU88" i="13"/>
  <c r="AU87" i="13" s="1"/>
  <c r="AZ88" i="13"/>
  <c r="BA88" i="13"/>
  <c r="AU89" i="13"/>
  <c r="AZ89" i="13"/>
  <c r="BA89" i="13"/>
  <c r="BK143" i="15" l="1"/>
  <c r="BK125" i="15"/>
  <c r="BK122" i="15"/>
  <c r="X121" i="15"/>
  <c r="K91" i="15" s="1"/>
  <c r="W121" i="15"/>
  <c r="H91" i="15" s="1"/>
  <c r="W222" i="14"/>
  <c r="H101" i="14" s="1"/>
  <c r="P219" i="14"/>
  <c r="BE219" i="14" s="1"/>
  <c r="X214" i="14"/>
  <c r="K98" i="14" s="1"/>
  <c r="W214" i="14"/>
  <c r="H98" i="14" s="1"/>
  <c r="P209" i="14"/>
  <c r="BE209" i="14" s="1"/>
  <c r="P205" i="14"/>
  <c r="BE205" i="14" s="1"/>
  <c r="P196" i="14"/>
  <c r="BE196" i="14" s="1"/>
  <c r="P192" i="14"/>
  <c r="BE192" i="14" s="1"/>
  <c r="P188" i="14"/>
  <c r="BE188" i="14" s="1"/>
  <c r="P184" i="14"/>
  <c r="BE184" i="14" s="1"/>
  <c r="BK162" i="14"/>
  <c r="BK160" i="14"/>
  <c r="P156" i="14"/>
  <c r="BE156" i="14" s="1"/>
  <c r="BK154" i="14"/>
  <c r="BK150" i="14"/>
  <c r="P146" i="14"/>
  <c r="BE146" i="14" s="1"/>
  <c r="W128" i="14"/>
  <c r="H91" i="14" s="1"/>
  <c r="P129" i="14"/>
  <c r="BE129" i="14" s="1"/>
  <c r="X125" i="14"/>
  <c r="W125" i="14"/>
  <c r="AD213" i="14"/>
  <c r="X222" i="14"/>
  <c r="K101" i="14" s="1"/>
  <c r="Z213" i="14"/>
  <c r="K95" i="14"/>
  <c r="X197" i="14"/>
  <c r="K94" i="14" s="1"/>
  <c r="AB222" i="14"/>
  <c r="AB213" i="14" s="1"/>
  <c r="BK244" i="14"/>
  <c r="BK240" i="14"/>
  <c r="BK234" i="14"/>
  <c r="BK230" i="14"/>
  <c r="BK226" i="14"/>
  <c r="BK216" i="14"/>
  <c r="BK214" i="14" s="1"/>
  <c r="BK212" i="14"/>
  <c r="BK208" i="14"/>
  <c r="BK204" i="14"/>
  <c r="P189" i="14"/>
  <c r="BE189" i="14" s="1"/>
  <c r="BK189" i="14"/>
  <c r="P181" i="14"/>
  <c r="BE181" i="14" s="1"/>
  <c r="BK181" i="14"/>
  <c r="P172" i="14"/>
  <c r="BE172" i="14" s="1"/>
  <c r="BK172" i="14"/>
  <c r="P161" i="14"/>
  <c r="BE161" i="14" s="1"/>
  <c r="BK161" i="14"/>
  <c r="P145" i="14"/>
  <c r="BE145" i="14" s="1"/>
  <c r="BK145" i="14"/>
  <c r="AD136" i="14"/>
  <c r="W136" i="14"/>
  <c r="H93" i="14" s="1"/>
  <c r="H37" i="14"/>
  <c r="BE88" i="13" s="1"/>
  <c r="H90" i="14"/>
  <c r="AD200" i="14"/>
  <c r="AD197" i="14" s="1"/>
  <c r="AD124" i="14" s="1"/>
  <c r="AD123" i="14" s="1"/>
  <c r="W200" i="14"/>
  <c r="H96" i="14" s="1"/>
  <c r="P199" i="14"/>
  <c r="BE199" i="14" s="1"/>
  <c r="BK199" i="14"/>
  <c r="BK198" i="14" s="1"/>
  <c r="P191" i="14"/>
  <c r="BE191" i="14" s="1"/>
  <c r="BK191" i="14"/>
  <c r="P183" i="14"/>
  <c r="BE183" i="14" s="1"/>
  <c r="BK183" i="14"/>
  <c r="P174" i="14"/>
  <c r="BE174" i="14" s="1"/>
  <c r="BK174" i="14"/>
  <c r="P157" i="14"/>
  <c r="BE157" i="14" s="1"/>
  <c r="BK157" i="14"/>
  <c r="AB136" i="14"/>
  <c r="AB124" i="14"/>
  <c r="BK242" i="14"/>
  <c r="BK238" i="14"/>
  <c r="BK237" i="14" s="1"/>
  <c r="M237" i="14" s="1"/>
  <c r="M102" i="14" s="1"/>
  <c r="BK236" i="14"/>
  <c r="BK232" i="14"/>
  <c r="BK228" i="14"/>
  <c r="BK224" i="14"/>
  <c r="BK210" i="14"/>
  <c r="BK206" i="14"/>
  <c r="BK202" i="14"/>
  <c r="P193" i="14"/>
  <c r="BE193" i="14" s="1"/>
  <c r="BK193" i="14"/>
  <c r="P185" i="14"/>
  <c r="BE185" i="14" s="1"/>
  <c r="BK185" i="14"/>
  <c r="P177" i="14"/>
  <c r="BE177" i="14" s="1"/>
  <c r="BK177" i="14"/>
  <c r="P170" i="14"/>
  <c r="BE170" i="14" s="1"/>
  <c r="BK170" i="14"/>
  <c r="P153" i="14"/>
  <c r="BE153" i="14" s="1"/>
  <c r="BK153" i="14"/>
  <c r="Z136" i="14"/>
  <c r="Z124" i="14" s="1"/>
  <c r="Z123" i="14" s="1"/>
  <c r="AW88" i="13" s="1"/>
  <c r="Z200" i="14"/>
  <c r="Z197" i="14" s="1"/>
  <c r="P195" i="14"/>
  <c r="BE195" i="14" s="1"/>
  <c r="BK195" i="14"/>
  <c r="P187" i="14"/>
  <c r="BE187" i="14" s="1"/>
  <c r="BK187" i="14"/>
  <c r="P179" i="14"/>
  <c r="BE179" i="14" s="1"/>
  <c r="BK179" i="14"/>
  <c r="P165" i="14"/>
  <c r="BE165" i="14" s="1"/>
  <c r="BK165" i="14"/>
  <c r="P149" i="14"/>
  <c r="BE149" i="14" s="1"/>
  <c r="BK149" i="14"/>
  <c r="X136" i="14"/>
  <c r="K93" i="14" s="1"/>
  <c r="K90" i="14"/>
  <c r="H36" i="14"/>
  <c r="BD88" i="13" s="1"/>
  <c r="F114" i="14"/>
  <c r="F78" i="14"/>
  <c r="X171" i="15"/>
  <c r="K96" i="15" s="1"/>
  <c r="X163" i="15"/>
  <c r="K95" i="15" s="1"/>
  <c r="K93" i="15"/>
  <c r="H38" i="15"/>
  <c r="BF89" i="13" s="1"/>
  <c r="AD118" i="15"/>
  <c r="H90" i="15"/>
  <c r="BK141" i="14"/>
  <c r="BK137" i="14"/>
  <c r="BK135" i="14"/>
  <c r="BK134" i="14" s="1"/>
  <c r="M134" i="14" s="1"/>
  <c r="M92" i="14" s="1"/>
  <c r="BK133" i="14"/>
  <c r="BK126" i="14"/>
  <c r="BK125" i="14" s="1"/>
  <c r="H35" i="14"/>
  <c r="BC88" i="13" s="1"/>
  <c r="M35" i="14"/>
  <c r="AY88" i="13" s="1"/>
  <c r="AD171" i="15"/>
  <c r="W171" i="15"/>
  <c r="H96" i="15" s="1"/>
  <c r="AD163" i="15"/>
  <c r="AD158" i="15" s="1"/>
  <c r="W163" i="15"/>
  <c r="H95" i="15" s="1"/>
  <c r="H93" i="15"/>
  <c r="H37" i="15"/>
  <c r="BE89" i="13" s="1"/>
  <c r="AB118" i="15"/>
  <c r="H38" i="14"/>
  <c r="BF88" i="13" s="1"/>
  <c r="P176" i="15"/>
  <c r="BE176" i="15" s="1"/>
  <c r="M34" i="15" s="1"/>
  <c r="AX89" i="13" s="1"/>
  <c r="BK176" i="15"/>
  <c r="AB171" i="15"/>
  <c r="AB163" i="15"/>
  <c r="AB158" i="15"/>
  <c r="H36" i="15"/>
  <c r="BD89" i="13" s="1"/>
  <c r="Z118" i="15"/>
  <c r="H34" i="15"/>
  <c r="BB89" i="13" s="1"/>
  <c r="BK167" i="14"/>
  <c r="BK163" i="14"/>
  <c r="BK159" i="14"/>
  <c r="BK155" i="14"/>
  <c r="BK151" i="14"/>
  <c r="BK147" i="14"/>
  <c r="BK143" i="14"/>
  <c r="BK139" i="14"/>
  <c r="BK131" i="14"/>
  <c r="BK128" i="14" s="1"/>
  <c r="M128" i="14" s="1"/>
  <c r="M91" i="14" s="1"/>
  <c r="P178" i="15"/>
  <c r="BE178" i="15" s="1"/>
  <c r="BK178" i="15"/>
  <c r="Z171" i="15"/>
  <c r="Z163" i="15" s="1"/>
  <c r="Z158" i="15" s="1"/>
  <c r="M119" i="15"/>
  <c r="M90" i="15" s="1"/>
  <c r="H35" i="15"/>
  <c r="BC89" i="13" s="1"/>
  <c r="K90" i="15"/>
  <c r="BK174" i="15"/>
  <c r="BK168" i="15"/>
  <c r="BK164" i="15"/>
  <c r="BK162" i="15"/>
  <c r="BK161" i="15" s="1"/>
  <c r="M161" i="15" s="1"/>
  <c r="M94" i="15" s="1"/>
  <c r="BK160" i="15"/>
  <c r="BK159" i="15" s="1"/>
  <c r="BK156" i="15"/>
  <c r="BK152" i="15"/>
  <c r="BK148" i="15"/>
  <c r="BK144" i="15"/>
  <c r="BK140" i="15"/>
  <c r="BK136" i="15"/>
  <c r="BK131" i="15"/>
  <c r="BK126" i="15"/>
  <c r="F108" i="15"/>
  <c r="M35" i="15"/>
  <c r="AY89" i="13" s="1"/>
  <c r="BK172" i="15"/>
  <c r="BK171" i="15" s="1"/>
  <c r="M171" i="15" s="1"/>
  <c r="M96" i="15" s="1"/>
  <c r="BK170" i="15"/>
  <c r="BK166" i="15"/>
  <c r="BK154" i="15"/>
  <c r="BK150" i="15"/>
  <c r="BK146" i="15"/>
  <c r="BK142" i="15"/>
  <c r="BK138" i="15"/>
  <c r="BK133" i="15"/>
  <c r="BK128" i="15"/>
  <c r="BK123" i="15"/>
  <c r="I7" i="12"/>
  <c r="I8" i="12"/>
  <c r="I9" i="12"/>
  <c r="I10" i="12"/>
  <c r="I11" i="12"/>
  <c r="I12" i="12"/>
  <c r="I13" i="12"/>
  <c r="I14" i="12"/>
  <c r="I15" i="12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3" i="11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B10" i="9"/>
  <c r="F6" i="8"/>
  <c r="F7" i="8"/>
  <c r="F23" i="8" s="1"/>
  <c r="F8" i="8"/>
  <c r="C3" i="7"/>
  <c r="F3" i="7"/>
  <c r="C4" i="7"/>
  <c r="E4" i="7"/>
  <c r="G8" i="7"/>
  <c r="BA8" i="7" s="1"/>
  <c r="BB8" i="7"/>
  <c r="BC8" i="7"/>
  <c r="BD8" i="7"/>
  <c r="BE8" i="7"/>
  <c r="G19" i="7"/>
  <c r="BA19" i="7" s="1"/>
  <c r="BB19" i="7"/>
  <c r="BC19" i="7"/>
  <c r="BD19" i="7"/>
  <c r="BE19" i="7"/>
  <c r="G22" i="7"/>
  <c r="BA22" i="7" s="1"/>
  <c r="BB22" i="7"/>
  <c r="BC22" i="7"/>
  <c r="BD22" i="7"/>
  <c r="BE22" i="7"/>
  <c r="G24" i="7"/>
  <c r="BA24" i="7" s="1"/>
  <c r="BB24" i="7"/>
  <c r="BC24" i="7"/>
  <c r="BD24" i="7"/>
  <c r="BE24" i="7"/>
  <c r="G26" i="7"/>
  <c r="BA26" i="7" s="1"/>
  <c r="BB26" i="7"/>
  <c r="BC26" i="7"/>
  <c r="BD26" i="7"/>
  <c r="BE26" i="7"/>
  <c r="G28" i="7"/>
  <c r="BA28" i="7" s="1"/>
  <c r="BB28" i="7"/>
  <c r="BC28" i="7"/>
  <c r="BD28" i="7"/>
  <c r="BE28" i="7"/>
  <c r="G31" i="7"/>
  <c r="BA31" i="7" s="1"/>
  <c r="BB31" i="7"/>
  <c r="BC31" i="7"/>
  <c r="BD31" i="7"/>
  <c r="BE31" i="7"/>
  <c r="G33" i="7"/>
  <c r="BA33" i="7" s="1"/>
  <c r="BB33" i="7"/>
  <c r="BC33" i="7"/>
  <c r="BD33" i="7"/>
  <c r="BE33" i="7"/>
  <c r="G34" i="7"/>
  <c r="BA34" i="7" s="1"/>
  <c r="BB34" i="7"/>
  <c r="BC34" i="7"/>
  <c r="BD34" i="7"/>
  <c r="BE34" i="7"/>
  <c r="G36" i="7"/>
  <c r="BA36" i="7" s="1"/>
  <c r="BB36" i="7"/>
  <c r="BC36" i="7"/>
  <c r="BD36" i="7"/>
  <c r="BE36" i="7"/>
  <c r="G38" i="7"/>
  <c r="BA38" i="7" s="1"/>
  <c r="BB38" i="7"/>
  <c r="BC38" i="7"/>
  <c r="BD38" i="7"/>
  <c r="BE38" i="7"/>
  <c r="C39" i="7"/>
  <c r="BC39" i="7"/>
  <c r="G41" i="7"/>
  <c r="BA41" i="7" s="1"/>
  <c r="BB41" i="7"/>
  <c r="BC41" i="7"/>
  <c r="BD41" i="7"/>
  <c r="BE41" i="7"/>
  <c r="G42" i="7"/>
  <c r="BA42" i="7" s="1"/>
  <c r="BB42" i="7"/>
  <c r="BC42" i="7"/>
  <c r="BD42" i="7"/>
  <c r="BE42" i="7"/>
  <c r="G43" i="7"/>
  <c r="BA43" i="7" s="1"/>
  <c r="BB43" i="7"/>
  <c r="BC43" i="7"/>
  <c r="BD43" i="7"/>
  <c r="BE43" i="7"/>
  <c r="G44" i="7"/>
  <c r="BA44" i="7" s="1"/>
  <c r="BB44" i="7"/>
  <c r="BC44" i="7"/>
  <c r="BD44" i="7"/>
  <c r="BE44" i="7"/>
  <c r="G45" i="7"/>
  <c r="BA45" i="7" s="1"/>
  <c r="BB45" i="7"/>
  <c r="BC45" i="7"/>
  <c r="BD45" i="7"/>
  <c r="BE45" i="7"/>
  <c r="G46" i="7"/>
  <c r="BB46" i="7"/>
  <c r="BC46" i="7"/>
  <c r="BD46" i="7"/>
  <c r="BE46" i="7"/>
  <c r="G47" i="7"/>
  <c r="BA47" i="7" s="1"/>
  <c r="BB47" i="7"/>
  <c r="BC47" i="7"/>
  <c r="BD47" i="7"/>
  <c r="BE47" i="7"/>
  <c r="G48" i="7"/>
  <c r="BA48" i="7" s="1"/>
  <c r="BB48" i="7"/>
  <c r="BC48" i="7"/>
  <c r="BD48" i="7"/>
  <c r="BE48" i="7"/>
  <c r="G49" i="7"/>
  <c r="BA49" i="7" s="1"/>
  <c r="BB49" i="7"/>
  <c r="BC49" i="7"/>
  <c r="BD49" i="7"/>
  <c r="BE49" i="7"/>
  <c r="G50" i="7"/>
  <c r="BA50" i="7" s="1"/>
  <c r="BB50" i="7"/>
  <c r="BC50" i="7"/>
  <c r="BD50" i="7"/>
  <c r="BE50" i="7"/>
  <c r="G51" i="7"/>
  <c r="BA51" i="7" s="1"/>
  <c r="BB51" i="7"/>
  <c r="BC51" i="7"/>
  <c r="BD51" i="7"/>
  <c r="BE51" i="7"/>
  <c r="G52" i="7"/>
  <c r="BA52" i="7" s="1"/>
  <c r="BB52" i="7"/>
  <c r="BC52" i="7"/>
  <c r="BD52" i="7"/>
  <c r="BE52" i="7"/>
  <c r="G53" i="7"/>
  <c r="BA53" i="7" s="1"/>
  <c r="BB53" i="7"/>
  <c r="BC53" i="7"/>
  <c r="BD53" i="7"/>
  <c r="BE53" i="7"/>
  <c r="G54" i="7"/>
  <c r="BA54" i="7" s="1"/>
  <c r="BB54" i="7"/>
  <c r="BC54" i="7"/>
  <c r="BD54" i="7"/>
  <c r="BE54" i="7"/>
  <c r="C55" i="7"/>
  <c r="BB55" i="7"/>
  <c r="G57" i="7"/>
  <c r="BA57" i="7" s="1"/>
  <c r="BB57" i="7"/>
  <c r="BC57" i="7"/>
  <c r="BD57" i="7"/>
  <c r="BE57" i="7"/>
  <c r="G64" i="7"/>
  <c r="BA64" i="7" s="1"/>
  <c r="BB64" i="7"/>
  <c r="BC64" i="7"/>
  <c r="BD64" i="7"/>
  <c r="BE64" i="7"/>
  <c r="G75" i="7"/>
  <c r="BA75" i="7" s="1"/>
  <c r="BB75" i="7"/>
  <c r="BC75" i="7"/>
  <c r="BD75" i="7"/>
  <c r="BE75" i="7"/>
  <c r="G80" i="7"/>
  <c r="BA80" i="7" s="1"/>
  <c r="BB80" i="7"/>
  <c r="BC80" i="7"/>
  <c r="BD80" i="7"/>
  <c r="BE80" i="7"/>
  <c r="G85" i="7"/>
  <c r="BA85" i="7" s="1"/>
  <c r="BB85" i="7"/>
  <c r="BC85" i="7"/>
  <c r="BD85" i="7"/>
  <c r="BE85" i="7"/>
  <c r="G87" i="7"/>
  <c r="BA87" i="7" s="1"/>
  <c r="BB87" i="7"/>
  <c r="BC87" i="7"/>
  <c r="BD87" i="7"/>
  <c r="BE87" i="7"/>
  <c r="G89" i="7"/>
  <c r="BA89" i="7" s="1"/>
  <c r="BB89" i="7"/>
  <c r="BC89" i="7"/>
  <c r="BD89" i="7"/>
  <c r="BE89" i="7"/>
  <c r="C92" i="7"/>
  <c r="G94" i="7"/>
  <c r="BA94" i="7" s="1"/>
  <c r="BB94" i="7"/>
  <c r="BC94" i="7"/>
  <c r="BD94" i="7"/>
  <c r="BE94" i="7"/>
  <c r="G100" i="7"/>
  <c r="BA100" i="7" s="1"/>
  <c r="BB100" i="7"/>
  <c r="BC100" i="7"/>
  <c r="BD100" i="7"/>
  <c r="BE100" i="7"/>
  <c r="G102" i="7"/>
  <c r="BA102" i="7" s="1"/>
  <c r="BB102" i="7"/>
  <c r="BC102" i="7"/>
  <c r="BD102" i="7"/>
  <c r="BE102" i="7"/>
  <c r="G105" i="7"/>
  <c r="BA105" i="7" s="1"/>
  <c r="BB105" i="7"/>
  <c r="BC105" i="7"/>
  <c r="BD105" i="7"/>
  <c r="BE105" i="7"/>
  <c r="G106" i="7"/>
  <c r="BA106" i="7" s="1"/>
  <c r="BB106" i="7"/>
  <c r="BC106" i="7"/>
  <c r="BD106" i="7"/>
  <c r="BE106" i="7"/>
  <c r="G109" i="7"/>
  <c r="BA109" i="7" s="1"/>
  <c r="BB109" i="7"/>
  <c r="BC109" i="7"/>
  <c r="BD109" i="7"/>
  <c r="BE109" i="7"/>
  <c r="G114" i="7"/>
  <c r="BA114" i="7" s="1"/>
  <c r="BB114" i="7"/>
  <c r="BC114" i="7"/>
  <c r="BD114" i="7"/>
  <c r="BE114" i="7"/>
  <c r="C117" i="7"/>
  <c r="G119" i="7"/>
  <c r="BA119" i="7" s="1"/>
  <c r="BB119" i="7"/>
  <c r="BC119" i="7"/>
  <c r="BD119" i="7"/>
  <c r="BE119" i="7"/>
  <c r="G122" i="7"/>
  <c r="BA122" i="7" s="1"/>
  <c r="BB122" i="7"/>
  <c r="BC122" i="7"/>
  <c r="BD122" i="7"/>
  <c r="BE122" i="7"/>
  <c r="G125" i="7"/>
  <c r="BA125" i="7" s="1"/>
  <c r="BB125" i="7"/>
  <c r="BC125" i="7"/>
  <c r="BD125" i="7"/>
  <c r="BE125" i="7"/>
  <c r="G128" i="7"/>
  <c r="BA128" i="7" s="1"/>
  <c r="BB128" i="7"/>
  <c r="BC128" i="7"/>
  <c r="BD128" i="7"/>
  <c r="BE128" i="7"/>
  <c r="G130" i="7"/>
  <c r="BA130" i="7" s="1"/>
  <c r="BB130" i="7"/>
  <c r="BC130" i="7"/>
  <c r="BD130" i="7"/>
  <c r="BE130" i="7"/>
  <c r="G132" i="7"/>
  <c r="BA132" i="7" s="1"/>
  <c r="BB132" i="7"/>
  <c r="BC132" i="7"/>
  <c r="BD132" i="7"/>
  <c r="BE132" i="7"/>
  <c r="G134" i="7"/>
  <c r="BA134" i="7" s="1"/>
  <c r="BB134" i="7"/>
  <c r="BC134" i="7"/>
  <c r="BD134" i="7"/>
  <c r="BE134" i="7"/>
  <c r="G136" i="7"/>
  <c r="BA136" i="7" s="1"/>
  <c r="BB136" i="7"/>
  <c r="BC136" i="7"/>
  <c r="BD136" i="7"/>
  <c r="BE136" i="7"/>
  <c r="G139" i="7"/>
  <c r="BA139" i="7" s="1"/>
  <c r="BB139" i="7"/>
  <c r="BC139" i="7"/>
  <c r="BD139" i="7"/>
  <c r="BE139" i="7"/>
  <c r="G142" i="7"/>
  <c r="BA142" i="7" s="1"/>
  <c r="BB142" i="7"/>
  <c r="BC142" i="7"/>
  <c r="BD142" i="7"/>
  <c r="BE142" i="7"/>
  <c r="G145" i="7"/>
  <c r="BA145" i="7" s="1"/>
  <c r="BB145" i="7"/>
  <c r="BC145" i="7"/>
  <c r="BD145" i="7"/>
  <c r="BE145" i="7"/>
  <c r="G148" i="7"/>
  <c r="BA148" i="7" s="1"/>
  <c r="BB148" i="7"/>
  <c r="BC148" i="7"/>
  <c r="BD148" i="7"/>
  <c r="BE148" i="7"/>
  <c r="C151" i="7"/>
  <c r="G153" i="7"/>
  <c r="BA153" i="7" s="1"/>
  <c r="BB153" i="7"/>
  <c r="BC153" i="7"/>
  <c r="BD153" i="7"/>
  <c r="BE153" i="7"/>
  <c r="G155" i="7"/>
  <c r="BA155" i="7" s="1"/>
  <c r="BB155" i="7"/>
  <c r="BC155" i="7"/>
  <c r="BD155" i="7"/>
  <c r="BD167" i="7" s="1"/>
  <c r="H12" i="6" s="1"/>
  <c r="BE155" i="7"/>
  <c r="G158" i="7"/>
  <c r="BA158" i="7" s="1"/>
  <c r="BB158" i="7"/>
  <c r="BC158" i="7"/>
  <c r="BD158" i="7"/>
  <c r="BE158" i="7"/>
  <c r="C167" i="7"/>
  <c r="G169" i="7"/>
  <c r="G182" i="7" s="1"/>
  <c r="BB169" i="7"/>
  <c r="BB182" i="7" s="1"/>
  <c r="F13" i="6" s="1"/>
  <c r="BC169" i="7"/>
  <c r="BD169" i="7"/>
  <c r="BD182" i="7" s="1"/>
  <c r="H13" i="6" s="1"/>
  <c r="BE169" i="7"/>
  <c r="BE182" i="7" s="1"/>
  <c r="I13" i="6" s="1"/>
  <c r="C182" i="7"/>
  <c r="BC182" i="7"/>
  <c r="G184" i="7"/>
  <c r="BA184" i="7" s="1"/>
  <c r="BB184" i="7"/>
  <c r="BC184" i="7"/>
  <c r="BD184" i="7"/>
  <c r="BE184" i="7"/>
  <c r="G187" i="7"/>
  <c r="BA187" i="7" s="1"/>
  <c r="BB187" i="7"/>
  <c r="BC187" i="7"/>
  <c r="BD187" i="7"/>
  <c r="BE187" i="7"/>
  <c r="G190" i="7"/>
  <c r="BA190" i="7" s="1"/>
  <c r="BB190" i="7"/>
  <c r="BC190" i="7"/>
  <c r="BD190" i="7"/>
  <c r="BE190" i="7"/>
  <c r="G193" i="7"/>
  <c r="BA193" i="7" s="1"/>
  <c r="BB193" i="7"/>
  <c r="BC193" i="7"/>
  <c r="BD193" i="7"/>
  <c r="BE193" i="7"/>
  <c r="G196" i="7"/>
  <c r="BA196" i="7" s="1"/>
  <c r="BB196" i="7"/>
  <c r="BC196" i="7"/>
  <c r="BD196" i="7"/>
  <c r="BE196" i="7"/>
  <c r="G202" i="7"/>
  <c r="BA202" i="7" s="1"/>
  <c r="BB202" i="7"/>
  <c r="BC202" i="7"/>
  <c r="BD202" i="7"/>
  <c r="BE202" i="7"/>
  <c r="C205" i="7"/>
  <c r="BD205" i="7"/>
  <c r="G207" i="7"/>
  <c r="G209" i="7" s="1"/>
  <c r="BB207" i="7"/>
  <c r="BB209" i="7" s="1"/>
  <c r="BC207" i="7"/>
  <c r="BD207" i="7"/>
  <c r="BD209" i="7" s="1"/>
  <c r="BE207" i="7"/>
  <c r="C209" i="7"/>
  <c r="BC209" i="7"/>
  <c r="BE209" i="7"/>
  <c r="G211" i="7"/>
  <c r="BA211" i="7"/>
  <c r="BB211" i="7"/>
  <c r="BC211" i="7"/>
  <c r="BD211" i="7"/>
  <c r="BE211" i="7"/>
  <c r="G215" i="7"/>
  <c r="BA215" i="7"/>
  <c r="BB215" i="7"/>
  <c r="BC215" i="7"/>
  <c r="BD215" i="7"/>
  <c r="BE215" i="7"/>
  <c r="G217" i="7"/>
  <c r="BA217" i="7"/>
  <c r="BB217" i="7"/>
  <c r="BC217" i="7"/>
  <c r="BD217" i="7"/>
  <c r="BE217" i="7"/>
  <c r="G219" i="7"/>
  <c r="BA219" i="7"/>
  <c r="BB219" i="7"/>
  <c r="BC219" i="7"/>
  <c r="BD219" i="7"/>
  <c r="BE219" i="7"/>
  <c r="G222" i="7"/>
  <c r="BA222" i="7"/>
  <c r="BB222" i="7"/>
  <c r="BC222" i="7"/>
  <c r="BD222" i="7"/>
  <c r="BE222" i="7"/>
  <c r="G223" i="7"/>
  <c r="BA223" i="7"/>
  <c r="BB223" i="7"/>
  <c r="BC223" i="7"/>
  <c r="BD223" i="7"/>
  <c r="BE223" i="7"/>
  <c r="C226" i="7"/>
  <c r="G226" i="7"/>
  <c r="BD226" i="7"/>
  <c r="G228" i="7"/>
  <c r="BA228" i="7" s="1"/>
  <c r="BB228" i="7"/>
  <c r="BC228" i="7"/>
  <c r="BC243" i="7" s="1"/>
  <c r="G17" i="6" s="1"/>
  <c r="BD228" i="7"/>
  <c r="BE228" i="7"/>
  <c r="G240" i="7"/>
  <c r="BA240" i="7" s="1"/>
  <c r="BB240" i="7"/>
  <c r="BC240" i="7"/>
  <c r="BD240" i="7"/>
  <c r="BE240" i="7"/>
  <c r="C243" i="7"/>
  <c r="G245" i="7"/>
  <c r="BA245" i="7" s="1"/>
  <c r="BB245" i="7"/>
  <c r="BC245" i="7"/>
  <c r="BD245" i="7"/>
  <c r="BE245" i="7"/>
  <c r="G248" i="7"/>
  <c r="BA248" i="7" s="1"/>
  <c r="BB248" i="7"/>
  <c r="BC248" i="7"/>
  <c r="BD248" i="7"/>
  <c r="BE248" i="7"/>
  <c r="G251" i="7"/>
  <c r="BA251" i="7" s="1"/>
  <c r="BB251" i="7"/>
  <c r="BC251" i="7"/>
  <c r="BD251" i="7"/>
  <c r="BE251" i="7"/>
  <c r="G254" i="7"/>
  <c r="BA254" i="7" s="1"/>
  <c r="BB254" i="7"/>
  <c r="BC254" i="7"/>
  <c r="BD254" i="7"/>
  <c r="BE254" i="7"/>
  <c r="G257" i="7"/>
  <c r="BA257" i="7" s="1"/>
  <c r="BB257" i="7"/>
  <c r="BC257" i="7"/>
  <c r="BD257" i="7"/>
  <c r="BE257" i="7"/>
  <c r="G259" i="7"/>
  <c r="BA259" i="7" s="1"/>
  <c r="BB259" i="7"/>
  <c r="BC259" i="7"/>
  <c r="BD259" i="7"/>
  <c r="BE259" i="7"/>
  <c r="G260" i="7"/>
  <c r="BA260" i="7" s="1"/>
  <c r="BB260" i="7"/>
  <c r="BC260" i="7"/>
  <c r="BD260" i="7"/>
  <c r="BE260" i="7"/>
  <c r="G261" i="7"/>
  <c r="BA261" i="7" s="1"/>
  <c r="BB261" i="7"/>
  <c r="BC261" i="7"/>
  <c r="BD261" i="7"/>
  <c r="BE261" i="7"/>
  <c r="G264" i="7"/>
  <c r="BA264" i="7" s="1"/>
  <c r="BB264" i="7"/>
  <c r="BC264" i="7"/>
  <c r="BD264" i="7"/>
  <c r="BE264" i="7"/>
  <c r="G267" i="7"/>
  <c r="BA267" i="7" s="1"/>
  <c r="BB267" i="7"/>
  <c r="BC267" i="7"/>
  <c r="BD267" i="7"/>
  <c r="BE267" i="7"/>
  <c r="G272" i="7"/>
  <c r="BA272" i="7" s="1"/>
  <c r="BB272" i="7"/>
  <c r="BC272" i="7"/>
  <c r="BD272" i="7"/>
  <c r="BE272" i="7"/>
  <c r="C275" i="7"/>
  <c r="G277" i="7"/>
  <c r="G278" i="7" s="1"/>
  <c r="BB277" i="7"/>
  <c r="BB278" i="7" s="1"/>
  <c r="BC277" i="7"/>
  <c r="BD277" i="7"/>
  <c r="BD278" i="7" s="1"/>
  <c r="BE277" i="7"/>
  <c r="BE278" i="7" s="1"/>
  <c r="I19" i="6" s="1"/>
  <c r="C278" i="7"/>
  <c r="BC278" i="7"/>
  <c r="G280" i="7"/>
  <c r="BB280" i="7" s="1"/>
  <c r="BA280" i="7"/>
  <c r="BC280" i="7"/>
  <c r="BD280" i="7"/>
  <c r="BE280" i="7"/>
  <c r="G283" i="7"/>
  <c r="BB283" i="7" s="1"/>
  <c r="BA283" i="7"/>
  <c r="BC283" i="7"/>
  <c r="BD283" i="7"/>
  <c r="BE283" i="7"/>
  <c r="G286" i="7"/>
  <c r="BA286" i="7"/>
  <c r="BB286" i="7"/>
  <c r="BC286" i="7"/>
  <c r="BD286" i="7"/>
  <c r="BE286" i="7"/>
  <c r="G289" i="7"/>
  <c r="BB289" i="7" s="1"/>
  <c r="BA289" i="7"/>
  <c r="BC289" i="7"/>
  <c r="BD289" i="7"/>
  <c r="BE289" i="7"/>
  <c r="G292" i="7"/>
  <c r="BB292" i="7" s="1"/>
  <c r="BA292" i="7"/>
  <c r="BC292" i="7"/>
  <c r="BD292" i="7"/>
  <c r="BE292" i="7"/>
  <c r="G295" i="7"/>
  <c r="BB295" i="7" s="1"/>
  <c r="BA295" i="7"/>
  <c r="BC295" i="7"/>
  <c r="BD295" i="7"/>
  <c r="BE295" i="7"/>
  <c r="G298" i="7"/>
  <c r="BB298" i="7" s="1"/>
  <c r="BA298" i="7"/>
  <c r="BC298" i="7"/>
  <c r="BD298" i="7"/>
  <c r="BE298" i="7"/>
  <c r="G307" i="7"/>
  <c r="BB307" i="7" s="1"/>
  <c r="BA307" i="7"/>
  <c r="BC307" i="7"/>
  <c r="BD307" i="7"/>
  <c r="BE307" i="7"/>
  <c r="G325" i="7"/>
  <c r="BB325" i="7" s="1"/>
  <c r="BA325" i="7"/>
  <c r="BC325" i="7"/>
  <c r="BD325" i="7"/>
  <c r="BE325" i="7"/>
  <c r="C326" i="7"/>
  <c r="G328" i="7"/>
  <c r="BA328" i="7"/>
  <c r="BC328" i="7"/>
  <c r="BC333" i="7" s="1"/>
  <c r="G21" i="6" s="1"/>
  <c r="BD328" i="7"/>
  <c r="BE328" i="7"/>
  <c r="BE333" i="7" s="1"/>
  <c r="I21" i="6" s="1"/>
  <c r="G332" i="7"/>
  <c r="BB332" i="7" s="1"/>
  <c r="BA332" i="7"/>
  <c r="BC332" i="7"/>
  <c r="BD332" i="7"/>
  <c r="BE332" i="7"/>
  <c r="C333" i="7"/>
  <c r="G335" i="7"/>
  <c r="BA335" i="7"/>
  <c r="BB335" i="7"/>
  <c r="BC335" i="7"/>
  <c r="BD335" i="7"/>
  <c r="BE335" i="7"/>
  <c r="G338" i="7"/>
  <c r="BB338" i="7" s="1"/>
  <c r="BA338" i="7"/>
  <c r="BC338" i="7"/>
  <c r="BD338" i="7"/>
  <c r="BD373" i="7" s="1"/>
  <c r="H22" i="6" s="1"/>
  <c r="BE338" i="7"/>
  <c r="G343" i="7"/>
  <c r="BA343" i="7"/>
  <c r="BB343" i="7"/>
  <c r="BC343" i="7"/>
  <c r="BD343" i="7"/>
  <c r="BE343" i="7"/>
  <c r="G348" i="7"/>
  <c r="BB348" i="7" s="1"/>
  <c r="BA348" i="7"/>
  <c r="BC348" i="7"/>
  <c r="BD348" i="7"/>
  <c r="BE348" i="7"/>
  <c r="G351" i="7"/>
  <c r="BB351" i="7" s="1"/>
  <c r="BA351" i="7"/>
  <c r="BC351" i="7"/>
  <c r="BD351" i="7"/>
  <c r="BE351" i="7"/>
  <c r="G359" i="7"/>
  <c r="BB359" i="7" s="1"/>
  <c r="BA359" i="7"/>
  <c r="BC359" i="7"/>
  <c r="BD359" i="7"/>
  <c r="BE359" i="7"/>
  <c r="G362" i="7"/>
  <c r="BB362" i="7" s="1"/>
  <c r="BA362" i="7"/>
  <c r="BC362" i="7"/>
  <c r="BD362" i="7"/>
  <c r="BE362" i="7"/>
  <c r="G367" i="7"/>
  <c r="BB367" i="7" s="1"/>
  <c r="BA367" i="7"/>
  <c r="BC367" i="7"/>
  <c r="BD367" i="7"/>
  <c r="BE367" i="7"/>
  <c r="G372" i="7"/>
  <c r="BB372" i="7" s="1"/>
  <c r="BA372" i="7"/>
  <c r="BC372" i="7"/>
  <c r="BD372" i="7"/>
  <c r="BE372" i="7"/>
  <c r="C373" i="7"/>
  <c r="G375" i="7"/>
  <c r="BB375" i="7" s="1"/>
  <c r="BA375" i="7"/>
  <c r="BC375" i="7"/>
  <c r="BD375" i="7"/>
  <c r="BE375" i="7"/>
  <c r="G384" i="7"/>
  <c r="BB384" i="7" s="1"/>
  <c r="BA384" i="7"/>
  <c r="BC384" i="7"/>
  <c r="BD384" i="7"/>
  <c r="BE384" i="7"/>
  <c r="G388" i="7"/>
  <c r="BB388" i="7" s="1"/>
  <c r="BA388" i="7"/>
  <c r="BC388" i="7"/>
  <c r="BD388" i="7"/>
  <c r="BE388" i="7"/>
  <c r="G391" i="7"/>
  <c r="BB391" i="7" s="1"/>
  <c r="BA391" i="7"/>
  <c r="BC391" i="7"/>
  <c r="BD391" i="7"/>
  <c r="BE391" i="7"/>
  <c r="G401" i="7"/>
  <c r="BB401" i="7" s="1"/>
  <c r="BA401" i="7"/>
  <c r="BC401" i="7"/>
  <c r="BD401" i="7"/>
  <c r="BE401" i="7"/>
  <c r="G405" i="7"/>
  <c r="BB405" i="7" s="1"/>
  <c r="BA405" i="7"/>
  <c r="BC405" i="7"/>
  <c r="BD405" i="7"/>
  <c r="BE405" i="7"/>
  <c r="G408" i="7"/>
  <c r="BA408" i="7"/>
  <c r="BB408" i="7"/>
  <c r="BC408" i="7"/>
  <c r="BD408" i="7"/>
  <c r="BE408" i="7"/>
  <c r="G412" i="7"/>
  <c r="BB412" i="7" s="1"/>
  <c r="BA412" i="7"/>
  <c r="BC412" i="7"/>
  <c r="BD412" i="7"/>
  <c r="BE412" i="7"/>
  <c r="G420" i="7"/>
  <c r="BB420" i="7" s="1"/>
  <c r="BA420" i="7"/>
  <c r="BC420" i="7"/>
  <c r="BD420" i="7"/>
  <c r="BE420" i="7"/>
  <c r="G429" i="7"/>
  <c r="BB429" i="7" s="1"/>
  <c r="BA429" i="7"/>
  <c r="BC429" i="7"/>
  <c r="BD429" i="7"/>
  <c r="BE429" i="7"/>
  <c r="G434" i="7"/>
  <c r="BA434" i="7"/>
  <c r="BB434" i="7"/>
  <c r="BC434" i="7"/>
  <c r="BD434" i="7"/>
  <c r="BE434" i="7"/>
  <c r="G446" i="7"/>
  <c r="BB446" i="7" s="1"/>
  <c r="BA446" i="7"/>
  <c r="BC446" i="7"/>
  <c r="BD446" i="7"/>
  <c r="BE446" i="7"/>
  <c r="G454" i="7"/>
  <c r="BA454" i="7"/>
  <c r="BB454" i="7"/>
  <c r="BC454" i="7"/>
  <c r="BD454" i="7"/>
  <c r="BE454" i="7"/>
  <c r="G457" i="7"/>
  <c r="BB457" i="7" s="1"/>
  <c r="BA457" i="7"/>
  <c r="BC457" i="7"/>
  <c r="BD457" i="7"/>
  <c r="BE457" i="7"/>
  <c r="G458" i="7"/>
  <c r="BB458" i="7" s="1"/>
  <c r="BA458" i="7"/>
  <c r="BC458" i="7"/>
  <c r="BD458" i="7"/>
  <c r="BE458" i="7"/>
  <c r="G462" i="7"/>
  <c r="BB462" i="7" s="1"/>
  <c r="BA462" i="7"/>
  <c r="BC462" i="7"/>
  <c r="BD462" i="7"/>
  <c r="BE462" i="7"/>
  <c r="G467" i="7"/>
  <c r="BB467" i="7" s="1"/>
  <c r="BA467" i="7"/>
  <c r="BC467" i="7"/>
  <c r="BD467" i="7"/>
  <c r="BE467" i="7"/>
  <c r="G472" i="7"/>
  <c r="BB472" i="7" s="1"/>
  <c r="BA472" i="7"/>
  <c r="BC472" i="7"/>
  <c r="BD472" i="7"/>
  <c r="BE472" i="7"/>
  <c r="G476" i="7"/>
  <c r="BA476" i="7"/>
  <c r="BB476" i="7"/>
  <c r="BC476" i="7"/>
  <c r="BD476" i="7"/>
  <c r="BE476" i="7"/>
  <c r="C477" i="7"/>
  <c r="G477" i="7"/>
  <c r="G479" i="7"/>
  <c r="BA479" i="7"/>
  <c r="BC479" i="7"/>
  <c r="BD479" i="7"/>
  <c r="BE479" i="7"/>
  <c r="G481" i="7"/>
  <c r="BB481" i="7" s="1"/>
  <c r="BA481" i="7"/>
  <c r="BC481" i="7"/>
  <c r="BD481" i="7"/>
  <c r="BE481" i="7"/>
  <c r="C482" i="7"/>
  <c r="G484" i="7"/>
  <c r="BB484" i="7" s="1"/>
  <c r="BA484" i="7"/>
  <c r="BC484" i="7"/>
  <c r="BD484" i="7"/>
  <c r="BE484" i="7"/>
  <c r="G486" i="7"/>
  <c r="BB486" i="7" s="1"/>
  <c r="BA486" i="7"/>
  <c r="BC486" i="7"/>
  <c r="BD486" i="7"/>
  <c r="BE486" i="7"/>
  <c r="G488" i="7"/>
  <c r="BB488" i="7" s="1"/>
  <c r="BA488" i="7"/>
  <c r="BC488" i="7"/>
  <c r="BD488" i="7"/>
  <c r="BE488" i="7"/>
  <c r="G491" i="7"/>
  <c r="BA491" i="7"/>
  <c r="BB491" i="7"/>
  <c r="BC491" i="7"/>
  <c r="BD491" i="7"/>
  <c r="BE491" i="7"/>
  <c r="G495" i="7"/>
  <c r="BB495" i="7" s="1"/>
  <c r="BA495" i="7"/>
  <c r="BC495" i="7"/>
  <c r="BD495" i="7"/>
  <c r="BE495" i="7"/>
  <c r="G498" i="7"/>
  <c r="BA498" i="7"/>
  <c r="BB498" i="7"/>
  <c r="BC498" i="7"/>
  <c r="BD498" i="7"/>
  <c r="BE498" i="7"/>
  <c r="G501" i="7"/>
  <c r="BB501" i="7" s="1"/>
  <c r="BA501" i="7"/>
  <c r="BC501" i="7"/>
  <c r="BD501" i="7"/>
  <c r="BE501" i="7"/>
  <c r="G504" i="7"/>
  <c r="BB504" i="7" s="1"/>
  <c r="BA504" i="7"/>
  <c r="BC504" i="7"/>
  <c r="BD504" i="7"/>
  <c r="BE504" i="7"/>
  <c r="C505" i="7"/>
  <c r="G505" i="7"/>
  <c r="G507" i="7"/>
  <c r="BB507" i="7" s="1"/>
  <c r="BA507" i="7"/>
  <c r="BC507" i="7"/>
  <c r="BD507" i="7"/>
  <c r="BE507" i="7"/>
  <c r="G508" i="7"/>
  <c r="BB508" i="7" s="1"/>
  <c r="BA508" i="7"/>
  <c r="BC508" i="7"/>
  <c r="BD508" i="7"/>
  <c r="BE508" i="7"/>
  <c r="G509" i="7"/>
  <c r="BB509" i="7" s="1"/>
  <c r="BA509" i="7"/>
  <c r="BC509" i="7"/>
  <c r="BD509" i="7"/>
  <c r="BE509" i="7"/>
  <c r="G510" i="7"/>
  <c r="BB510" i="7" s="1"/>
  <c r="BA510" i="7"/>
  <c r="BC510" i="7"/>
  <c r="BD510" i="7"/>
  <c r="BE510" i="7"/>
  <c r="G511" i="7"/>
  <c r="BB511" i="7" s="1"/>
  <c r="BA511" i="7"/>
  <c r="BC511" i="7"/>
  <c r="BD511" i="7"/>
  <c r="BE511" i="7"/>
  <c r="G512" i="7"/>
  <c r="BB512" i="7" s="1"/>
  <c r="BA512" i="7"/>
  <c r="BC512" i="7"/>
  <c r="BD512" i="7"/>
  <c r="BE512" i="7"/>
  <c r="G513" i="7"/>
  <c r="BB513" i="7" s="1"/>
  <c r="BA513" i="7"/>
  <c r="BC513" i="7"/>
  <c r="BD513" i="7"/>
  <c r="BE513" i="7"/>
  <c r="G514" i="7"/>
  <c r="BB514" i="7" s="1"/>
  <c r="BA514" i="7"/>
  <c r="BC514" i="7"/>
  <c r="BD514" i="7"/>
  <c r="BE514" i="7"/>
  <c r="G516" i="7"/>
  <c r="BA516" i="7"/>
  <c r="BB516" i="7"/>
  <c r="BC516" i="7"/>
  <c r="BD516" i="7"/>
  <c r="BE516" i="7"/>
  <c r="G518" i="7"/>
  <c r="BB518" i="7" s="1"/>
  <c r="BA518" i="7"/>
  <c r="BC518" i="7"/>
  <c r="BD518" i="7"/>
  <c r="BE518" i="7"/>
  <c r="C519" i="7"/>
  <c r="BC519" i="7"/>
  <c r="G521" i="7"/>
  <c r="BA521" i="7"/>
  <c r="BB521" i="7"/>
  <c r="BC521" i="7"/>
  <c r="BD521" i="7"/>
  <c r="BE521" i="7"/>
  <c r="G522" i="7"/>
  <c r="BB522" i="7" s="1"/>
  <c r="BA522" i="7"/>
  <c r="BC522" i="7"/>
  <c r="BD522" i="7"/>
  <c r="BE522" i="7"/>
  <c r="G523" i="7"/>
  <c r="BA523" i="7"/>
  <c r="BB523" i="7"/>
  <c r="BC523" i="7"/>
  <c r="BD523" i="7"/>
  <c r="BE523" i="7"/>
  <c r="G524" i="7"/>
  <c r="BB524" i="7" s="1"/>
  <c r="BA524" i="7"/>
  <c r="BC524" i="7"/>
  <c r="BD524" i="7"/>
  <c r="BE524" i="7"/>
  <c r="G525" i="7"/>
  <c r="BB525" i="7" s="1"/>
  <c r="BA525" i="7"/>
  <c r="BC525" i="7"/>
  <c r="BD525" i="7"/>
  <c r="BE525" i="7"/>
  <c r="G526" i="7"/>
  <c r="BB526" i="7" s="1"/>
  <c r="BA526" i="7"/>
  <c r="BC526" i="7"/>
  <c r="BD526" i="7"/>
  <c r="BE526" i="7"/>
  <c r="G527" i="7"/>
  <c r="BA527" i="7"/>
  <c r="BB527" i="7"/>
  <c r="BC527" i="7"/>
  <c r="BD527" i="7"/>
  <c r="BE527" i="7"/>
  <c r="G528" i="7"/>
  <c r="BB528" i="7" s="1"/>
  <c r="BA528" i="7"/>
  <c r="BC528" i="7"/>
  <c r="BD528" i="7"/>
  <c r="BE528" i="7"/>
  <c r="G529" i="7"/>
  <c r="BA529" i="7"/>
  <c r="BB529" i="7"/>
  <c r="BC529" i="7"/>
  <c r="BD529" i="7"/>
  <c r="BE529" i="7"/>
  <c r="G530" i="7"/>
  <c r="BB530" i="7" s="1"/>
  <c r="BA530" i="7"/>
  <c r="BC530" i="7"/>
  <c r="BD530" i="7"/>
  <c r="BE530" i="7"/>
  <c r="G531" i="7"/>
  <c r="BA531" i="7"/>
  <c r="BB531" i="7"/>
  <c r="BC531" i="7"/>
  <c r="BD531" i="7"/>
  <c r="BE531" i="7"/>
  <c r="C532" i="7"/>
  <c r="G532" i="7"/>
  <c r="G534" i="7"/>
  <c r="BB534" i="7" s="1"/>
  <c r="BA534" i="7"/>
  <c r="BC534" i="7"/>
  <c r="BD534" i="7"/>
  <c r="BE534" i="7"/>
  <c r="G543" i="7"/>
  <c r="BB543" i="7" s="1"/>
  <c r="BA543" i="7"/>
  <c r="BC543" i="7"/>
  <c r="BD543" i="7"/>
  <c r="BE543" i="7"/>
  <c r="G545" i="7"/>
  <c r="BA545" i="7"/>
  <c r="BB545" i="7"/>
  <c r="BC545" i="7"/>
  <c r="BD545" i="7"/>
  <c r="BE545" i="7"/>
  <c r="C546" i="7"/>
  <c r="G548" i="7"/>
  <c r="BB548" i="7" s="1"/>
  <c r="BA548" i="7"/>
  <c r="BC548" i="7"/>
  <c r="BD548" i="7"/>
  <c r="BE548" i="7"/>
  <c r="G576" i="7"/>
  <c r="BB576" i="7" s="1"/>
  <c r="BA576" i="7"/>
  <c r="BC576" i="7"/>
  <c r="BD576" i="7"/>
  <c r="BE576" i="7"/>
  <c r="G579" i="7"/>
  <c r="BB579" i="7" s="1"/>
  <c r="BA579" i="7"/>
  <c r="BC579" i="7"/>
  <c r="BD579" i="7"/>
  <c r="BE579" i="7"/>
  <c r="G580" i="7"/>
  <c r="BA580" i="7"/>
  <c r="BB580" i="7"/>
  <c r="BC580" i="7"/>
  <c r="BD580" i="7"/>
  <c r="BE580" i="7"/>
  <c r="G583" i="7"/>
  <c r="BB583" i="7" s="1"/>
  <c r="BA583" i="7"/>
  <c r="BC583" i="7"/>
  <c r="BD583" i="7"/>
  <c r="BE583" i="7"/>
  <c r="C584" i="7"/>
  <c r="G586" i="7"/>
  <c r="BA586" i="7"/>
  <c r="BC586" i="7"/>
  <c r="BC598" i="7" s="1"/>
  <c r="G30" i="6" s="1"/>
  <c r="BD586" i="7"/>
  <c r="BE586" i="7"/>
  <c r="BE598" i="7" s="1"/>
  <c r="I30" i="6" s="1"/>
  <c r="G597" i="7"/>
  <c r="BB597" i="7" s="1"/>
  <c r="BA597" i="7"/>
  <c r="BA598" i="7" s="1"/>
  <c r="E30" i="6" s="1"/>
  <c r="BC597" i="7"/>
  <c r="BD597" i="7"/>
  <c r="BE597" i="7"/>
  <c r="C598" i="7"/>
  <c r="G600" i="7"/>
  <c r="BA600" i="7"/>
  <c r="BA612" i="7" s="1"/>
  <c r="E31" i="6" s="1"/>
  <c r="BB600" i="7"/>
  <c r="BC600" i="7"/>
  <c r="BD600" i="7"/>
  <c r="BE600" i="7"/>
  <c r="G603" i="7"/>
  <c r="BB603" i="7" s="1"/>
  <c r="BB612" i="7" s="1"/>
  <c r="BA603" i="7"/>
  <c r="BC603" i="7"/>
  <c r="BD603" i="7"/>
  <c r="BE603" i="7"/>
  <c r="C612" i="7"/>
  <c r="G614" i="7"/>
  <c r="BB614" i="7" s="1"/>
  <c r="BA614" i="7"/>
  <c r="BC614" i="7"/>
  <c r="BC648" i="7" s="1"/>
  <c r="G32" i="6" s="1"/>
  <c r="BD614" i="7"/>
  <c r="BE614" i="7"/>
  <c r="BE648" i="7" s="1"/>
  <c r="I32" i="6" s="1"/>
  <c r="G631" i="7"/>
  <c r="BB631" i="7" s="1"/>
  <c r="BA631" i="7"/>
  <c r="BC631" i="7"/>
  <c r="BD631" i="7"/>
  <c r="BE631" i="7"/>
  <c r="C648" i="7"/>
  <c r="G650" i="7"/>
  <c r="BA650" i="7" s="1"/>
  <c r="BB650" i="7"/>
  <c r="BC650" i="7"/>
  <c r="BD650" i="7"/>
  <c r="BE650" i="7"/>
  <c r="G651" i="7"/>
  <c r="BA651" i="7" s="1"/>
  <c r="BB651" i="7"/>
  <c r="BC651" i="7"/>
  <c r="BD651" i="7"/>
  <c r="BE651" i="7"/>
  <c r="G652" i="7"/>
  <c r="BA652" i="7" s="1"/>
  <c r="BB652" i="7"/>
  <c r="BC652" i="7"/>
  <c r="BD652" i="7"/>
  <c r="BE652" i="7"/>
  <c r="G653" i="7"/>
  <c r="BA653" i="7" s="1"/>
  <c r="BB653" i="7"/>
  <c r="BC653" i="7"/>
  <c r="BD653" i="7"/>
  <c r="BE653" i="7"/>
  <c r="G654" i="7"/>
  <c r="BA654" i="7" s="1"/>
  <c r="BB654" i="7"/>
  <c r="BC654" i="7"/>
  <c r="BD654" i="7"/>
  <c r="BE654" i="7"/>
  <c r="C655" i="7"/>
  <c r="C1" i="6"/>
  <c r="C2" i="6"/>
  <c r="A7" i="6"/>
  <c r="B7" i="6"/>
  <c r="G7" i="6"/>
  <c r="A8" i="6"/>
  <c r="B8" i="6"/>
  <c r="F8" i="6"/>
  <c r="A9" i="6"/>
  <c r="B9" i="6"/>
  <c r="A10" i="6"/>
  <c r="B10" i="6"/>
  <c r="A11" i="6"/>
  <c r="B11" i="6"/>
  <c r="A12" i="6"/>
  <c r="B12" i="6"/>
  <c r="A13" i="6"/>
  <c r="B13" i="6"/>
  <c r="G13" i="6"/>
  <c r="A14" i="6"/>
  <c r="B14" i="6"/>
  <c r="H14" i="6"/>
  <c r="A15" i="6"/>
  <c r="B15" i="6"/>
  <c r="F15" i="6"/>
  <c r="G15" i="6"/>
  <c r="H15" i="6"/>
  <c r="I15" i="6"/>
  <c r="A16" i="6"/>
  <c r="B16" i="6"/>
  <c r="H16" i="6"/>
  <c r="A17" i="6"/>
  <c r="B17" i="6"/>
  <c r="A18" i="6"/>
  <c r="B18" i="6"/>
  <c r="A19" i="6"/>
  <c r="B19" i="6"/>
  <c r="F19" i="6"/>
  <c r="G19" i="6"/>
  <c r="H19" i="6"/>
  <c r="A20" i="6"/>
  <c r="B20" i="6"/>
  <c r="A21" i="6"/>
  <c r="B21" i="6"/>
  <c r="A22" i="6"/>
  <c r="B22" i="6"/>
  <c r="A23" i="6"/>
  <c r="B23" i="6"/>
  <c r="A24" i="6"/>
  <c r="B24" i="6"/>
  <c r="A25" i="6"/>
  <c r="B25" i="6"/>
  <c r="A26" i="6"/>
  <c r="B26" i="6"/>
  <c r="G26" i="6"/>
  <c r="A27" i="6"/>
  <c r="B27" i="6"/>
  <c r="A28" i="6"/>
  <c r="B28" i="6"/>
  <c r="A29" i="6"/>
  <c r="B29" i="6"/>
  <c r="A30" i="6"/>
  <c r="B30" i="6"/>
  <c r="A31" i="6"/>
  <c r="B31" i="6"/>
  <c r="F31" i="6"/>
  <c r="A32" i="6"/>
  <c r="B32" i="6"/>
  <c r="A33" i="6"/>
  <c r="B33" i="6"/>
  <c r="C2" i="5"/>
  <c r="D2" i="5"/>
  <c r="G7" i="5"/>
  <c r="C9" i="5"/>
  <c r="D15" i="5"/>
  <c r="D16" i="5"/>
  <c r="D17" i="5"/>
  <c r="D18" i="5"/>
  <c r="D19" i="5"/>
  <c r="D20" i="5"/>
  <c r="D21" i="5"/>
  <c r="C31" i="5"/>
  <c r="C33" i="5"/>
  <c r="F33" i="5"/>
  <c r="H17" i="4"/>
  <c r="I17" i="4"/>
  <c r="G19" i="4"/>
  <c r="H19" i="4" s="1"/>
  <c r="G21" i="4"/>
  <c r="W158" i="15" l="1"/>
  <c r="H92" i="15" s="1"/>
  <c r="W118" i="15"/>
  <c r="H89" i="15" s="1"/>
  <c r="AV89" i="13"/>
  <c r="X118" i="15"/>
  <c r="K89" i="15" s="1"/>
  <c r="BK121" i="15"/>
  <c r="M121" i="15" s="1"/>
  <c r="M91" i="15" s="1"/>
  <c r="BC87" i="13"/>
  <c r="W34" i="13" s="1"/>
  <c r="BF87" i="13"/>
  <c r="W37" i="13" s="1"/>
  <c r="BK222" i="14"/>
  <c r="M222" i="14" s="1"/>
  <c r="M101" i="14" s="1"/>
  <c r="W213" i="14"/>
  <c r="H97" i="14" s="1"/>
  <c r="X213" i="14"/>
  <c r="K97" i="14" s="1"/>
  <c r="BK200" i="14"/>
  <c r="M200" i="14" s="1"/>
  <c r="M96" i="14" s="1"/>
  <c r="X124" i="14"/>
  <c r="H34" i="14"/>
  <c r="BB88" i="13" s="1"/>
  <c r="BB87" i="13" s="1"/>
  <c r="W33" i="13" s="1"/>
  <c r="I20" i="12"/>
  <c r="I29" i="10"/>
  <c r="H21" i="4"/>
  <c r="I21" i="4" s="1"/>
  <c r="BB655" i="7"/>
  <c r="F33" i="6" s="1"/>
  <c r="BE546" i="7"/>
  <c r="I28" i="6" s="1"/>
  <c r="BE482" i="7"/>
  <c r="I24" i="6" s="1"/>
  <c r="BD477" i="7"/>
  <c r="H23" i="6" s="1"/>
  <c r="G373" i="7"/>
  <c r="G167" i="7"/>
  <c r="BC92" i="7"/>
  <c r="G9" i="6" s="1"/>
  <c r="BD612" i="7"/>
  <c r="H31" i="6" s="1"/>
  <c r="BE612" i="7"/>
  <c r="I31" i="6" s="1"/>
  <c r="BC546" i="7"/>
  <c r="G28" i="6" s="1"/>
  <c r="BD532" i="7"/>
  <c r="H27" i="6" s="1"/>
  <c r="BC482" i="7"/>
  <c r="G24" i="6" s="1"/>
  <c r="BA333" i="7"/>
  <c r="E21" i="6" s="1"/>
  <c r="BE519" i="7"/>
  <c r="I26" i="6" s="1"/>
  <c r="BA519" i="7"/>
  <c r="E26" i="6" s="1"/>
  <c r="BD482" i="7"/>
  <c r="H24" i="6" s="1"/>
  <c r="BD326" i="7"/>
  <c r="H20" i="6" s="1"/>
  <c r="BB275" i="7"/>
  <c r="F18" i="6" s="1"/>
  <c r="BD275" i="7"/>
  <c r="H18" i="6" s="1"/>
  <c r="BD243" i="7"/>
  <c r="H17" i="6" s="1"/>
  <c r="G205" i="7"/>
  <c r="BB167" i="7"/>
  <c r="F12" i="6" s="1"/>
  <c r="BD117" i="7"/>
  <c r="H10" i="6" s="1"/>
  <c r="BE92" i="7"/>
  <c r="I9" i="6" s="1"/>
  <c r="BB205" i="7"/>
  <c r="F14" i="6" s="1"/>
  <c r="BD55" i="7"/>
  <c r="H8" i="6" s="1"/>
  <c r="BE39" i="7"/>
  <c r="I7" i="6" s="1"/>
  <c r="BD655" i="7"/>
  <c r="H33" i="6" s="1"/>
  <c r="BA648" i="7"/>
  <c r="E32" i="6" s="1"/>
  <c r="BD584" i="7"/>
  <c r="H29" i="6" s="1"/>
  <c r="BA546" i="7"/>
  <c r="E28" i="6" s="1"/>
  <c r="BD505" i="7"/>
  <c r="H25" i="6" s="1"/>
  <c r="BA482" i="7"/>
  <c r="E24" i="6" s="1"/>
  <c r="G326" i="7"/>
  <c r="BE243" i="7"/>
  <c r="I17" i="6" s="1"/>
  <c r="BB243" i="7"/>
  <c r="F17" i="6" s="1"/>
  <c r="BB226" i="7"/>
  <c r="F16" i="6" s="1"/>
  <c r="BB117" i="7"/>
  <c r="F10" i="6" s="1"/>
  <c r="BE151" i="7"/>
  <c r="I11" i="6" s="1"/>
  <c r="BC151" i="7"/>
  <c r="G11" i="6" s="1"/>
  <c r="G55" i="7"/>
  <c r="BB584" i="7"/>
  <c r="F29" i="6" s="1"/>
  <c r="BB532" i="7"/>
  <c r="F27" i="6" s="1"/>
  <c r="BB373" i="7"/>
  <c r="F22" i="6" s="1"/>
  <c r="BA275" i="7"/>
  <c r="E18" i="6" s="1"/>
  <c r="BA117" i="7"/>
  <c r="E10" i="6" s="1"/>
  <c r="G655" i="7"/>
  <c r="G612" i="7"/>
  <c r="BD598" i="7"/>
  <c r="H30" i="6" s="1"/>
  <c r="BE505" i="7"/>
  <c r="I25" i="6" s="1"/>
  <c r="BA505" i="7"/>
  <c r="E25" i="6" s="1"/>
  <c r="BD333" i="7"/>
  <c r="H21" i="6" s="1"/>
  <c r="BE275" i="7"/>
  <c r="I18" i="6" s="1"/>
  <c r="BD151" i="7"/>
  <c r="H11" i="6" s="1"/>
  <c r="BE117" i="7"/>
  <c r="I10" i="6" s="1"/>
  <c r="BD92" i="7"/>
  <c r="H9" i="6" s="1"/>
  <c r="BA46" i="7"/>
  <c r="BA55" i="7" s="1"/>
  <c r="E8" i="6" s="1"/>
  <c r="BC55" i="7"/>
  <c r="G8" i="6" s="1"/>
  <c r="BB39" i="7"/>
  <c r="F7" i="6" s="1"/>
  <c r="BE226" i="7"/>
  <c r="I16" i="6" s="1"/>
  <c r="BA226" i="7"/>
  <c r="E16" i="6" s="1"/>
  <c r="BE205" i="7"/>
  <c r="I14" i="6" s="1"/>
  <c r="BA205" i="7"/>
  <c r="E14" i="6" s="1"/>
  <c r="BC167" i="7"/>
  <c r="G12" i="6" s="1"/>
  <c r="G584" i="7"/>
  <c r="BB477" i="7"/>
  <c r="F23" i="6" s="1"/>
  <c r="BE477" i="7"/>
  <c r="I23" i="6" s="1"/>
  <c r="BA477" i="7"/>
  <c r="E23" i="6" s="1"/>
  <c r="G275" i="7"/>
  <c r="BC275" i="7"/>
  <c r="G18" i="6" s="1"/>
  <c r="BB151" i="7"/>
  <c r="F11" i="6" s="1"/>
  <c r="G117" i="7"/>
  <c r="BC117" i="7"/>
  <c r="G10" i="6" s="1"/>
  <c r="BB92" i="7"/>
  <c r="F9" i="6" s="1"/>
  <c r="BE55" i="7"/>
  <c r="I8" i="6" s="1"/>
  <c r="BD39" i="7"/>
  <c r="H7" i="6" s="1"/>
  <c r="BE532" i="7"/>
  <c r="I27" i="6" s="1"/>
  <c r="BA532" i="7"/>
  <c r="E27" i="6" s="1"/>
  <c r="BB505" i="7"/>
  <c r="F25" i="6" s="1"/>
  <c r="BC477" i="7"/>
  <c r="G23" i="6" s="1"/>
  <c r="BB326" i="7"/>
  <c r="F20" i="6" s="1"/>
  <c r="BC226" i="7"/>
  <c r="G16" i="6" s="1"/>
  <c r="BC205" i="7"/>
  <c r="G14" i="6" s="1"/>
  <c r="BE167" i="7"/>
  <c r="I12" i="6" s="1"/>
  <c r="BA167" i="7"/>
  <c r="E12" i="6" s="1"/>
  <c r="M214" i="14"/>
  <c r="M98" i="14" s="1"/>
  <c r="Z117" i="15"/>
  <c r="AW89" i="13" s="1"/>
  <c r="AW87" i="13" s="1"/>
  <c r="AB117" i="15"/>
  <c r="X158" i="15"/>
  <c r="K92" i="15" s="1"/>
  <c r="AB123" i="14"/>
  <c r="M159" i="15"/>
  <c r="M93" i="15" s="1"/>
  <c r="BK136" i="14"/>
  <c r="M136" i="14" s="1"/>
  <c r="M93" i="14" s="1"/>
  <c r="AD117" i="15"/>
  <c r="BD87" i="13"/>
  <c r="M34" i="14"/>
  <c r="AX88" i="13" s="1"/>
  <c r="AV88" i="13" s="1"/>
  <c r="BK197" i="14"/>
  <c r="M197" i="14" s="1"/>
  <c r="M94" i="14" s="1"/>
  <c r="M198" i="14"/>
  <c r="M95" i="14" s="1"/>
  <c r="BE87" i="13"/>
  <c r="BK163" i="15"/>
  <c r="M163" i="15" s="1"/>
  <c r="M95" i="15" s="1"/>
  <c r="M125" i="14"/>
  <c r="M90" i="14" s="1"/>
  <c r="K89" i="14"/>
  <c r="W197" i="14"/>
  <c r="G598" i="7"/>
  <c r="BB586" i="7"/>
  <c r="BB598" i="7" s="1"/>
  <c r="F30" i="6" s="1"/>
  <c r="BD519" i="7"/>
  <c r="H26" i="6" s="1"/>
  <c r="G519" i="7"/>
  <c r="BC326" i="7"/>
  <c r="G20" i="6" s="1"/>
  <c r="BE326" i="7"/>
  <c r="I20" i="6" s="1"/>
  <c r="BA151" i="7"/>
  <c r="E11" i="6" s="1"/>
  <c r="BA92" i="7"/>
  <c r="E9" i="6" s="1"/>
  <c r="I19" i="4"/>
  <c r="BC655" i="7"/>
  <c r="G33" i="6" s="1"/>
  <c r="BB648" i="7"/>
  <c r="F32" i="6" s="1"/>
  <c r="BE584" i="7"/>
  <c r="I29" i="6" s="1"/>
  <c r="BA584" i="7"/>
  <c r="E29" i="6" s="1"/>
  <c r="BB546" i="7"/>
  <c r="F28" i="6" s="1"/>
  <c r="G482" i="7"/>
  <c r="BB479" i="7"/>
  <c r="BB482" i="7" s="1"/>
  <c r="F24" i="6" s="1"/>
  <c r="BC373" i="7"/>
  <c r="G22" i="6" s="1"/>
  <c r="BC612" i="7"/>
  <c r="G31" i="6" s="1"/>
  <c r="BC532" i="7"/>
  <c r="G27" i="6" s="1"/>
  <c r="BB519" i="7"/>
  <c r="F26" i="6" s="1"/>
  <c r="BA39" i="7"/>
  <c r="E7" i="6" s="1"/>
  <c r="BE655" i="7"/>
  <c r="I33" i="6" s="1"/>
  <c r="BA655" i="7"/>
  <c r="E33" i="6" s="1"/>
  <c r="BD648" i="7"/>
  <c r="H32" i="6" s="1"/>
  <c r="G648" i="7"/>
  <c r="BC584" i="7"/>
  <c r="G29" i="6" s="1"/>
  <c r="BD546" i="7"/>
  <c r="H28" i="6" s="1"/>
  <c r="G546" i="7"/>
  <c r="BC505" i="7"/>
  <c r="G25" i="6" s="1"/>
  <c r="BE373" i="7"/>
  <c r="I22" i="6" s="1"/>
  <c r="BA373" i="7"/>
  <c r="E22" i="6" s="1"/>
  <c r="G333" i="7"/>
  <c r="BB328" i="7"/>
  <c r="BB333" i="7" s="1"/>
  <c r="F21" i="6" s="1"/>
  <c r="BA326" i="7"/>
  <c r="E20" i="6" s="1"/>
  <c r="BA243" i="7"/>
  <c r="E17" i="6" s="1"/>
  <c r="BA277" i="7"/>
  <c r="BA278" i="7" s="1"/>
  <c r="E19" i="6" s="1"/>
  <c r="G243" i="7"/>
  <c r="BA207" i="7"/>
  <c r="BA209" i="7" s="1"/>
  <c r="E15" i="6" s="1"/>
  <c r="BA169" i="7"/>
  <c r="BA182" i="7" s="1"/>
  <c r="E13" i="6" s="1"/>
  <c r="G151" i="7"/>
  <c r="G92" i="7"/>
  <c r="G39" i="7"/>
  <c r="X117" i="15" l="1"/>
  <c r="K88" i="15" s="1"/>
  <c r="M29" i="15" s="1"/>
  <c r="AT89" i="13" s="1"/>
  <c r="W117" i="15"/>
  <c r="H88" i="15" s="1"/>
  <c r="M28" i="15" s="1"/>
  <c r="AS89" i="13" s="1"/>
  <c r="BK118" i="15"/>
  <c r="M118" i="15" s="1"/>
  <c r="M89" i="15" s="1"/>
  <c r="AY87" i="13"/>
  <c r="AK34" i="13" s="1"/>
  <c r="BK213" i="14"/>
  <c r="M213" i="14" s="1"/>
  <c r="M97" i="14" s="1"/>
  <c r="X123" i="14"/>
  <c r="K88" i="14" s="1"/>
  <c r="M29" i="14" s="1"/>
  <c r="AT88" i="13" s="1"/>
  <c r="AX87" i="13"/>
  <c r="G34" i="6"/>
  <c r="C18" i="5" s="1"/>
  <c r="I34" i="6"/>
  <c r="C21" i="5" s="1"/>
  <c r="H34" i="6"/>
  <c r="C17" i="5" s="1"/>
  <c r="F34" i="6"/>
  <c r="C16" i="5" s="1"/>
  <c r="H94" i="14"/>
  <c r="W124" i="14"/>
  <c r="BK124" i="14"/>
  <c r="W36" i="13"/>
  <c r="BA87" i="13"/>
  <c r="W35" i="13"/>
  <c r="AZ87" i="13"/>
  <c r="AT87" i="13"/>
  <c r="AK28" i="13" s="1"/>
  <c r="BK158" i="15"/>
  <c r="M158" i="15" s="1"/>
  <c r="M92" i="15" s="1"/>
  <c r="BK117" i="15"/>
  <c r="M117" i="15" s="1"/>
  <c r="M88" i="15" s="1"/>
  <c r="E34" i="6"/>
  <c r="AV87" i="13" l="1"/>
  <c r="AK33" i="13"/>
  <c r="M27" i="15"/>
  <c r="M32" i="15" s="1"/>
  <c r="L100" i="15"/>
  <c r="BK123" i="14"/>
  <c r="M123" i="14" s="1"/>
  <c r="M88" i="14" s="1"/>
  <c r="M124" i="14"/>
  <c r="M89" i="14" s="1"/>
  <c r="H89" i="14"/>
  <c r="W123" i="14"/>
  <c r="H88" i="14" s="1"/>
  <c r="M28" i="14" s="1"/>
  <c r="AS88" i="13" s="1"/>
  <c r="AS87" i="13" s="1"/>
  <c r="AK27" i="13" s="1"/>
  <c r="C15" i="5"/>
  <c r="C19" i="5" s="1"/>
  <c r="C22" i="5" s="1"/>
  <c r="G40" i="6"/>
  <c r="I40" i="6" s="1"/>
  <c r="G16" i="5" s="1"/>
  <c r="G42" i="6"/>
  <c r="I42" i="6" s="1"/>
  <c r="G18" i="5" s="1"/>
  <c r="G44" i="6"/>
  <c r="I44" i="6" s="1"/>
  <c r="G20" i="5" s="1"/>
  <c r="G46" i="6"/>
  <c r="I46" i="6" s="1"/>
  <c r="G39" i="6"/>
  <c r="I39" i="6" s="1"/>
  <c r="G41" i="6"/>
  <c r="I41" i="6" s="1"/>
  <c r="G17" i="5" s="1"/>
  <c r="G43" i="6"/>
  <c r="I43" i="6" s="1"/>
  <c r="G19" i="5" s="1"/>
  <c r="G45" i="6"/>
  <c r="I45" i="6" s="1"/>
  <c r="G21" i="5" s="1"/>
  <c r="M27" i="14" l="1"/>
  <c r="M32" i="14" s="1"/>
  <c r="L106" i="14"/>
  <c r="L40" i="15"/>
  <c r="AG89" i="13"/>
  <c r="AN89" i="13" s="1"/>
  <c r="G15" i="5"/>
  <c r="H47" i="6"/>
  <c r="G23" i="5" s="1"/>
  <c r="G22" i="5" s="1"/>
  <c r="L40" i="14" l="1"/>
  <c r="AG88" i="13"/>
  <c r="C23" i="5"/>
  <c r="F30" i="5" s="1"/>
  <c r="AG87" i="13" l="1"/>
  <c r="AN88" i="13"/>
  <c r="F31" i="5"/>
  <c r="F34" i="5" s="1"/>
  <c r="AK26" i="13" l="1"/>
  <c r="AK31" i="13" s="1"/>
  <c r="AG93" i="13"/>
  <c r="AN87" i="13"/>
  <c r="AN93" i="13" s="1"/>
  <c r="AK39" i="13" l="1"/>
  <c r="BH31" i="13"/>
  <c r="G25" i="4" s="1"/>
  <c r="H25" i="4" l="1"/>
  <c r="G31" i="4"/>
  <c r="I25" i="4" l="1"/>
  <c r="I31" i="4" s="1"/>
  <c r="H31" i="4"/>
</calcChain>
</file>

<file path=xl/sharedStrings.xml><?xml version="1.0" encoding="utf-8"?>
<sst xmlns="http://schemas.openxmlformats.org/spreadsheetml/2006/main" count="4561" uniqueCount="1517">
  <si>
    <t>2012</t>
  </si>
  <si>
    <t>List obsahuje:</t>
  </si>
  <si>
    <t>1) Souhrnný list stavby</t>
  </si>
  <si>
    <t>2) Rekapitulace objektů</t>
  </si>
  <si>
    <t>2.0</t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</si>
  <si>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</si>
  <si>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</si>
  <si>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</si>
  <si>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</si>
  <si>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</si>
  <si>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</si>
  <si>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</si>
  <si>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</si>
  <si>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</si>
  <si>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</si>
  <si>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</si>
  <si>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VK-PD-003-17</t>
  </si>
  <si>
    <t>Stavba:</t>
  </si>
  <si>
    <t>Rozšíření WC návštěvníků při restauraci Obora</t>
  </si>
  <si>
    <t>JKSO:</t>
  </si>
  <si>
    <t/>
  </si>
  <si>
    <t>CC-CZ:</t>
  </si>
  <si>
    <t>Místo:</t>
  </si>
  <si>
    <t>areál ZOO Praha, U Trojského Zámku 120/3, Praha 7,</t>
  </si>
  <si>
    <t>Datum:</t>
  </si>
  <si>
    <t>22. 1. 2017</t>
  </si>
  <si>
    <t>Objednatel:</t>
  </si>
  <si>
    <t>IČ:</t>
  </si>
  <si>
    <t>00064459</t>
  </si>
  <si>
    <t>ZOO Praha, U Trojského zámku 120/3, Praha 7</t>
  </si>
  <si>
    <t>DIČ:</t>
  </si>
  <si>
    <t>CZ00064459</t>
  </si>
  <si>
    <t>Zhotovitel:</t>
  </si>
  <si>
    <t>Bude vybrán ve výběrovém řízení</t>
  </si>
  <si>
    <t>Projektant:</t>
  </si>
  <si>
    <t>66909431</t>
  </si>
  <si>
    <t>Viktor Králík</t>
  </si>
  <si>
    <t>Zpracovatel: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</si>
  <si>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</si>
  <si>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</si>
  <si>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</si>
  <si>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</si>
  <si>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</si>
  <si>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</si>
  <si>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</si>
  <si>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</si>
  <si>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</si>
  <si>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</si>
  <si>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</si>
  <si>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</si>
  <si>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</si>
  <si>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</si>
  <si>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</si>
  <si>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</si>
  <si>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</si>
  <si>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</si>
  <si>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</si>
  <si>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</si>
  <si>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</si>
  <si>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</si>
  <si>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</si>
  <si>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</si>
  <si>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</si>
  <si>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</si>
  <si>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</si>
  <si>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</si>
  <si>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</si>
  <si>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</si>
  <si>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</si>
  <si>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</si>
  <si>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</si>
  <si>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</si>
  <si>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</si>
  <si>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</si>
  <si>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</si>
  <si>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</si>
  <si>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</si>
  <si>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</si>
  <si>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</si>
  <si>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</si>
  <si>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</si>
  <si>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</si>
  <si>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</si>
  <si>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</si>
  <si>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</si>
  <si>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{0baea927-d1c5-4ab2-b2ff-fc3c2babb263}</t>
  </si>
  <si>
    <t>{00000000-0000-0000-0000-000000000000}</t>
  </si>
  <si>
    <t>/</t>
  </si>
  <si>
    <t>001</t>
  </si>
  <si>
    <t>D.1.4.g - Zařízení silnoproudé elektrotechniky</t>
  </si>
  <si>
    <t>1</t>
  </si>
  <si>
    <t>{43785124-34f2-4260-b8f5-c865a142f8d6}</t>
  </si>
  <si>
    <t>002</t>
  </si>
  <si>
    <t>D.1.4.g - Uzemnění a ochrana před bleskem</t>
  </si>
  <si>
    <t>{3a0e7997-fde1-48dc-b85c-1d40635b6bd6}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</si>
  <si>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</si>
  <si>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</si>
  <si>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</si>
  <si>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</si>
  <si>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</si>
  <si>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</si>
  <si>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</si>
  <si>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</si>
  <si>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</si>
  <si>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</si>
  <si>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</si>
  <si>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</si>
  <si>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001 - D.1.4.g - Zařízení silnoproudé elektrotechniky</t>
  </si>
  <si>
    <t>Náklady z rozpočtu</t>
  </si>
  <si>
    <t>Ostatní náklady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</si>
  <si>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</si>
  <si>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</si>
  <si>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</si>
  <si>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</si>
  <si>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</si>
  <si>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</si>
  <si>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</si>
  <si>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PSV - Práce a dodávky PSV</t>
  </si>
  <si>
    <t xml:space="preserve">    725 - Zdravotechnika - zařizovací předměty</t>
  </si>
  <si>
    <t xml:space="preserve">    735 - Ústřední vytápění - otopná tělesa</t>
  </si>
  <si>
    <t xml:space="preserve">    740 - Elektromontáže - zkoušky a revize</t>
  </si>
  <si>
    <t xml:space="preserve">    741 - Elektroinstalace - silnoproud</t>
  </si>
  <si>
    <t xml:space="preserve">    750 - Rozvaděče</t>
  </si>
  <si>
    <t xml:space="preserve">      001 - HOP</t>
  </si>
  <si>
    <t xml:space="preserve">      002 - R1</t>
  </si>
  <si>
    <t>VRN - Vedlejší rozpočtové náklady</t>
  </si>
  <si>
    <t xml:space="preserve">    VRN1 - Průzkumné, geodetické a projektové práce</t>
  </si>
  <si>
    <t xml:space="preserve">    VRN6 - Územní vlivy</t>
  </si>
  <si>
    <t xml:space="preserve">    VRN8 - Přesun stavebních kapacit</t>
  </si>
  <si>
    <t xml:space="preserve">    VRN9 - Ostatní náklady</t>
  </si>
  <si>
    <t xml:space="preserve">      Text - </t>
  </si>
  <si>
    <t>2) Ostatní náklady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</si>
  <si>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</si>
  <si>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</si>
  <si>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</si>
  <si>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</si>
  <si>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</si>
  <si>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</si>
  <si>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</si>
  <si>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</si>
  <si>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</si>
  <si>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</si>
  <si>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</si>
  <si>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</si>
  <si>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</si>
  <si>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</si>
  <si>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</si>
  <si>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</si>
  <si>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</si>
  <si>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</si>
  <si>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</si>
  <si>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</si>
  <si>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725000001</t>
  </si>
  <si>
    <t>MTZ a zapojení osoušeče rukou do 2kW</t>
  </si>
  <si>
    <t>kus</t>
  </si>
  <si>
    <t>16</t>
  </si>
  <si>
    <t>330568543</t>
  </si>
  <si>
    <t>M</t>
  </si>
  <si>
    <t>M005</t>
  </si>
  <si>
    <t>005010001 Vysoušeč rukou Jet Dryer Classic - bílý, 230V, 9A, 1955W, 90m/s, 33x69x22 cm</t>
  </si>
  <si>
    <t>32</t>
  </si>
  <si>
    <t>238784370</t>
  </si>
  <si>
    <t>3</t>
  </si>
  <si>
    <t>735000001</t>
  </si>
  <si>
    <t>MTZ a zapojení elektrického konvektoru do 2kW</t>
  </si>
  <si>
    <t>1218019263</t>
  </si>
  <si>
    <t>4</t>
  </si>
  <si>
    <t>M003</t>
  </si>
  <si>
    <t>ECOFLEX TAC 05 Přímotopný konvektor 230V, 500W, IP24, 3,4kg, 369x451x78, třída izolace II, elektronický termostat s pilotním vodičem, instalace na podklad tř. C, D, odstupová vzdálenost ze všech stran 15cm</t>
  </si>
  <si>
    <t>ks</t>
  </si>
  <si>
    <t>1354113458</t>
  </si>
  <si>
    <t>5</t>
  </si>
  <si>
    <t>M004</t>
  </si>
  <si>
    <t>ECOFLEX TAC 10 Přímotopný konvektor 230V, 1000W, IP24, 4kg, 443x451x78, třída izolace II, elektronický termostat s pilotním vodičem, instalace na podklad tř. C, D, odstupová vzdálenost ze všech stran 15cm</t>
  </si>
  <si>
    <t>693403227</t>
  </si>
  <si>
    <t>6</t>
  </si>
  <si>
    <t>M006</t>
  </si>
  <si>
    <t>nerezová atyp. mříž pro ochranu konvektoru proti zneužití a dotyku</t>
  </si>
  <si>
    <t>237346182</t>
  </si>
  <si>
    <t>7</t>
  </si>
  <si>
    <t>741810002</t>
  </si>
  <si>
    <t>Celková prohlídka elektrického rozvodu a zařízení do 500 000,- Kč - provedení výchozí revize elektro</t>
  </si>
  <si>
    <t>2069638434</t>
  </si>
  <si>
    <t>8</t>
  </si>
  <si>
    <t>741110021</t>
  </si>
  <si>
    <t>Montáž trubka plastová tuhá D přes 16 do 23 mm uložená pod omítku</t>
  </si>
  <si>
    <t>m</t>
  </si>
  <si>
    <t>-1146234390</t>
  </si>
  <si>
    <t>9</t>
  </si>
  <si>
    <t>99921011065</t>
  </si>
  <si>
    <t>trubka ohebná 1413/1-K100 monoflex</t>
  </si>
  <si>
    <t>-117665230</t>
  </si>
  <si>
    <t>10</t>
  </si>
  <si>
    <t>741112061</t>
  </si>
  <si>
    <t>Montáž krabice přístrojová zapuštěná plastová kruhová</t>
  </si>
  <si>
    <t>854954577</t>
  </si>
  <si>
    <t>11</t>
  </si>
  <si>
    <t>99924010020</t>
  </si>
  <si>
    <t>krabice KU 68-1901-KA</t>
  </si>
  <si>
    <t>-1312872469</t>
  </si>
  <si>
    <t>12</t>
  </si>
  <si>
    <t>741112101</t>
  </si>
  <si>
    <t>Montáž rozvodka zapuštěná plastová kruhová</t>
  </si>
  <si>
    <t>-544051588</t>
  </si>
  <si>
    <t>13</t>
  </si>
  <si>
    <t>99924010052</t>
  </si>
  <si>
    <t>krabice universální UK1SZH+VUK1+SV1 (KU 68/2-1903)</t>
  </si>
  <si>
    <t>800804221</t>
  </si>
  <si>
    <t>14</t>
  </si>
  <si>
    <t>741112301</t>
  </si>
  <si>
    <t>Montáž rozvodka pancéřová plastová čtyřhranná 117x117 mm</t>
  </si>
  <si>
    <t>908387986</t>
  </si>
  <si>
    <t>99995280881</t>
  </si>
  <si>
    <t>krabice KSK 100-KA sv.šedá</t>
  </si>
  <si>
    <t>-798804298</t>
  </si>
  <si>
    <t>99995298576</t>
  </si>
  <si>
    <t>svorkovnice S-KSK 1-KB do krabic KSK 5-polová</t>
  </si>
  <si>
    <t>-964034552</t>
  </si>
  <si>
    <t>17</t>
  </si>
  <si>
    <t>741122011</t>
  </si>
  <si>
    <t>Montáž kabel Cu bez ukončení uložený pod omítku plný kulatý 2x1,5 až 2,5 mm2 (CYKY)</t>
  </si>
  <si>
    <t>-1702865303</t>
  </si>
  <si>
    <t>18</t>
  </si>
  <si>
    <t>99903000110</t>
  </si>
  <si>
    <t>kabel CYKY-O 2x1,5</t>
  </si>
  <si>
    <t>-1658199063</t>
  </si>
  <si>
    <t>19</t>
  </si>
  <si>
    <t>741122016</t>
  </si>
  <si>
    <t>Montáž kabel Cu bez ukončení uložený pod omítku plný kulatý 3x2,5 až 6 mm2 (CYKY)</t>
  </si>
  <si>
    <t>1214501001</t>
  </si>
  <si>
    <t>20</t>
  </si>
  <si>
    <t>99903000195</t>
  </si>
  <si>
    <t>kabel CYKY-J 3x2,5</t>
  </si>
  <si>
    <t>-1423344783</t>
  </si>
  <si>
    <t>741122024</t>
  </si>
  <si>
    <t>Montáž kabel Cu bez ukončení uložený pod omítku plný kulatý 4x10 mm2 (CYKY)</t>
  </si>
  <si>
    <t>-495933999</t>
  </si>
  <si>
    <t>22</t>
  </si>
  <si>
    <t>99903000330</t>
  </si>
  <si>
    <t>kabel CYKY-J 4x10</t>
  </si>
  <si>
    <t>848749293</t>
  </si>
  <si>
    <t>23</t>
  </si>
  <si>
    <t>741122031</t>
  </si>
  <si>
    <t>Montáž kabel Cu bez ukončení uložený pod omítku plný kulatý 5x1,5 až 2,5 mm2 (CYKY)</t>
  </si>
  <si>
    <t>-2051208105</t>
  </si>
  <si>
    <t>24</t>
  </si>
  <si>
    <t>99903000365</t>
  </si>
  <si>
    <t>kabel CYKY-J 5x2,5</t>
  </si>
  <si>
    <t>-490664979</t>
  </si>
  <si>
    <t>25</t>
  </si>
  <si>
    <t>741132101</t>
  </si>
  <si>
    <t>Ukončení kabelů 2x1,5 až 4 mm2 smršťovací záklopkou nebo páskem bez letování</t>
  </si>
  <si>
    <t>-774794078</t>
  </si>
  <si>
    <t>26</t>
  </si>
  <si>
    <t>741210001</t>
  </si>
  <si>
    <t>Montáž rozvodnice oceloplechová nebo plastová běžná do 20 kg - HOP</t>
  </si>
  <si>
    <t>-2103182035</t>
  </si>
  <si>
    <t>27</t>
  </si>
  <si>
    <t>741210004</t>
  </si>
  <si>
    <t>Montáž rozvodnice oceloplechová nebo plastová běžná do 150 kg - R1</t>
  </si>
  <si>
    <t>718764511</t>
  </si>
  <si>
    <t>28</t>
  </si>
  <si>
    <t>741310201</t>
  </si>
  <si>
    <t>Montáž vypínač (polo)zapuštěný šroubové připojení 1-jednopólový</t>
  </si>
  <si>
    <t>-568224123</t>
  </si>
  <si>
    <t>29</t>
  </si>
  <si>
    <t>99950117001</t>
  </si>
  <si>
    <t>spínač č.6 3558A-06940 B Tango bílá IP44</t>
  </si>
  <si>
    <t>-1239038738</t>
  </si>
  <si>
    <t>30</t>
  </si>
  <si>
    <t>741311003</t>
  </si>
  <si>
    <t>Montáž čidlo pohybu vestavné se zapojením vodičů</t>
  </si>
  <si>
    <t>-555239625</t>
  </si>
  <si>
    <t>31</t>
  </si>
  <si>
    <t>M002</t>
  </si>
  <si>
    <t>3299-22102 Snímač pohybu, vestavný; b. bílá</t>
  </si>
  <si>
    <t>-527262054</t>
  </si>
  <si>
    <t>741311004</t>
  </si>
  <si>
    <t>Montáž čidlo pohybu nástěnné se zapojením vodičů</t>
  </si>
  <si>
    <t>1311151555</t>
  </si>
  <si>
    <t>33</t>
  </si>
  <si>
    <t>M001</t>
  </si>
  <si>
    <t>6847 AGM-204-500 Strážce domovní Busch-Wächter® 220 MasterLINE, s vysílačem IR pro dálkové ovládání, nástěnná montáž; b. bílá</t>
  </si>
  <si>
    <t>2076744967</t>
  </si>
  <si>
    <t>34</t>
  </si>
  <si>
    <t>741313042</t>
  </si>
  <si>
    <t>Montáž zásuvka (polo)zapuštěná šroubové připojení 2P+PE dvojí zapojení - průběžná</t>
  </si>
  <si>
    <t>1989388221</t>
  </si>
  <si>
    <t>35</t>
  </si>
  <si>
    <t>99952117011</t>
  </si>
  <si>
    <t>zásuvka 5518A-2999 B Tango bílá vest.IP44</t>
  </si>
  <si>
    <t>148364232</t>
  </si>
  <si>
    <t>36</t>
  </si>
  <si>
    <t>741330732</t>
  </si>
  <si>
    <t>Montáž/zapojení ventilátoru</t>
  </si>
  <si>
    <t>2029748681</t>
  </si>
  <si>
    <t>37</t>
  </si>
  <si>
    <t>741350031</t>
  </si>
  <si>
    <t>Montáž transformátor 1fázový nn v krytu 1x primár - 1x sekundár do 200 VA se zapojením vodičů</t>
  </si>
  <si>
    <t>-191936523</t>
  </si>
  <si>
    <t>38</t>
  </si>
  <si>
    <t>554510380</t>
  </si>
  <si>
    <t>napájecí zdroj ZAC 1/20 až pro 3 zařízení - 230V / 12V</t>
  </si>
  <si>
    <t>-1377321616</t>
  </si>
  <si>
    <t>39</t>
  </si>
  <si>
    <t>741371032</t>
  </si>
  <si>
    <t>Montáž svítidlo zářivkové bytové nástěnné přisazené 1 zdroj kompaktní</t>
  </si>
  <si>
    <t>-1324050144</t>
  </si>
  <si>
    <t>40</t>
  </si>
  <si>
    <t>N</t>
  </si>
  <si>
    <t>MONITOR2 IP65 LED TC 1h 1,2W STI</t>
  </si>
  <si>
    <t>1065631868</t>
  </si>
  <si>
    <t>41</t>
  </si>
  <si>
    <t>N1</t>
  </si>
  <si>
    <t>MONITOR1 IP65 LED TC 1h 1,2W STI</t>
  </si>
  <si>
    <t>467986611</t>
  </si>
  <si>
    <t>42</t>
  </si>
  <si>
    <t>741371102</t>
  </si>
  <si>
    <t>Montáž svítidlo zářivkové průmyslové stropní přisazené 1 zdroj s krytem</t>
  </si>
  <si>
    <t>1358053999</t>
  </si>
  <si>
    <t>43</t>
  </si>
  <si>
    <t>C</t>
  </si>
  <si>
    <t>LIGMAN Jet 39 CYL SURF DIA 102 mm, 1 COB 14W, 3000K, 71st., BLACK</t>
  </si>
  <si>
    <t>-521161149</t>
  </si>
  <si>
    <t>44</t>
  </si>
  <si>
    <t>741372042</t>
  </si>
  <si>
    <t>Montáž svítidlo LED bytové přisazené stropní páskové lištové</t>
  </si>
  <si>
    <t>1534432828</t>
  </si>
  <si>
    <t>45</t>
  </si>
  <si>
    <t>B</t>
  </si>
  <si>
    <t>VFP900-G2-830-05 61,2W 24V BT1</t>
  </si>
  <si>
    <t>-540498458</t>
  </si>
  <si>
    <t>46</t>
  </si>
  <si>
    <t>B1</t>
  </si>
  <si>
    <t>hliníkový LED profil 1m, opálový difuzor</t>
  </si>
  <si>
    <t>1213267860</t>
  </si>
  <si>
    <t>47</t>
  </si>
  <si>
    <t>741372051</t>
  </si>
  <si>
    <t>Montáž svítidlo LED bytové přisazené stropní reflektorové bez čidla</t>
  </si>
  <si>
    <t>118431073</t>
  </si>
  <si>
    <t>48</t>
  </si>
  <si>
    <t>A1</t>
  </si>
  <si>
    <t>NE OP LED 15W 1290lm 3000K IP44 white, vč. CASING FOR SURFACE MOUNTING - ROUND</t>
  </si>
  <si>
    <t>1196530902</t>
  </si>
  <si>
    <t>49</t>
  </si>
  <si>
    <t>741372101</t>
  </si>
  <si>
    <t>Montáž svítidlo LED bytové vestavné podhledové bodové</t>
  </si>
  <si>
    <t>-2131032221</t>
  </si>
  <si>
    <t>50</t>
  </si>
  <si>
    <t>A.</t>
  </si>
  <si>
    <t>NE OP LED 15W 1290lm 3000K IP44 white</t>
  </si>
  <si>
    <t>-372530357</t>
  </si>
  <si>
    <t>51</t>
  </si>
  <si>
    <t>741375042</t>
  </si>
  <si>
    <t>Montáž modulový osvětlovací systém - předřadník</t>
  </si>
  <si>
    <t>-1178379491</t>
  </si>
  <si>
    <t>52</t>
  </si>
  <si>
    <t>B2</t>
  </si>
  <si>
    <t>OT 30/220-240/24 P UNV1</t>
  </si>
  <si>
    <t>1985567233</t>
  </si>
  <si>
    <t>53</t>
  </si>
  <si>
    <t>741410071</t>
  </si>
  <si>
    <t>Montáž pospojování ochranné konstrukce ostatní vodičem do 16 mm2 uloženým volně nebo pod omítku</t>
  </si>
  <si>
    <t>-1764137176</t>
  </si>
  <si>
    <t>54</t>
  </si>
  <si>
    <t>99900000750</t>
  </si>
  <si>
    <t>vodič H07V-U 6 zelenožlutý (CY)</t>
  </si>
  <si>
    <t>2109869203</t>
  </si>
  <si>
    <t>55</t>
  </si>
  <si>
    <t>99901001100</t>
  </si>
  <si>
    <t>vodič H07V-K 16 zelenožlutý (CYA)</t>
  </si>
  <si>
    <t>270130610</t>
  </si>
  <si>
    <t>56</t>
  </si>
  <si>
    <t>741420031</t>
  </si>
  <si>
    <t>Montáž svorka hromosvodná na potrubí D do 200 mm se zhotovením</t>
  </si>
  <si>
    <t>-2136883881</t>
  </si>
  <si>
    <t>57</t>
  </si>
  <si>
    <t>99914090410</t>
  </si>
  <si>
    <t>svorka zemnící ZSA 16 l131307 (BERNARD)</t>
  </si>
  <si>
    <t>-1307559804</t>
  </si>
  <si>
    <t>58</t>
  </si>
  <si>
    <t>99914090415</t>
  </si>
  <si>
    <t>páska Cu k ZSA 16 (50cm)</t>
  </si>
  <si>
    <t>-2094621821</t>
  </si>
  <si>
    <t>59</t>
  </si>
  <si>
    <t>99914090405</t>
  </si>
  <si>
    <t>svorka zemnící ZS 4</t>
  </si>
  <si>
    <t>-356627422</t>
  </si>
  <si>
    <t>60</t>
  </si>
  <si>
    <t>741811021</t>
  </si>
  <si>
    <t>Oživení rozvaděče se složitou výstrojí - zapojení a popis R1</t>
  </si>
  <si>
    <t>-1005487330</t>
  </si>
  <si>
    <t>61</t>
  </si>
  <si>
    <t>741811023</t>
  </si>
  <si>
    <t>Zapojení skříně HOP/POP</t>
  </si>
  <si>
    <t>2019466247</t>
  </si>
  <si>
    <t>62</t>
  </si>
  <si>
    <t>741820102</t>
  </si>
  <si>
    <t>Měření intenzity osvětlení</t>
  </si>
  <si>
    <t>soubor</t>
  </si>
  <si>
    <t>1875300624</t>
  </si>
  <si>
    <t>63</t>
  </si>
  <si>
    <t>998741201</t>
  </si>
  <si>
    <t>Přesun hmot procentní pro silnoproud v objektech v do 6 m</t>
  </si>
  <si>
    <t>%</t>
  </si>
  <si>
    <t>-140739590</t>
  </si>
  <si>
    <t>64</t>
  </si>
  <si>
    <t>998741292</t>
  </si>
  <si>
    <t>Příplatek k přesunu hmot procentní 741 za zvětšený přesun do 100 m</t>
  </si>
  <si>
    <t>-1919731828</t>
  </si>
  <si>
    <t>65</t>
  </si>
  <si>
    <t>998741300</t>
  </si>
  <si>
    <t>Podružný materiál</t>
  </si>
  <si>
    <t>-1561953160</t>
  </si>
  <si>
    <t>66</t>
  </si>
  <si>
    <t>999HOP</t>
  </si>
  <si>
    <t>skříň hlavního ochranného pospojování, vč. svorkovnice - komplet</t>
  </si>
  <si>
    <t>2017490831</t>
  </si>
  <si>
    <t>67</t>
  </si>
  <si>
    <t>R1.1</t>
  </si>
  <si>
    <t>skříň rozvaděče oceloplechového pro montáž do zdi, IP54, dle v.č. D.1.4.g.2.3</t>
  </si>
  <si>
    <t>-1362898636</t>
  </si>
  <si>
    <t>68</t>
  </si>
  <si>
    <t>R1.2</t>
  </si>
  <si>
    <t>951 300 DV M TNC 255 DEHNventil M TNC, 100 kA (10/350)</t>
  </si>
  <si>
    <t>-973748557</t>
  </si>
  <si>
    <t>69</t>
  </si>
  <si>
    <t>R1.3</t>
  </si>
  <si>
    <t>MSO-32-3 Vypínač</t>
  </si>
  <si>
    <t>Ks</t>
  </si>
  <si>
    <t>788472161</t>
  </si>
  <si>
    <t>70</t>
  </si>
  <si>
    <t>R1.4</t>
  </si>
  <si>
    <t>RSA 2,5A Řadová svornice</t>
  </si>
  <si>
    <t>912684595</t>
  </si>
  <si>
    <t>71</t>
  </si>
  <si>
    <t>R1.5</t>
  </si>
  <si>
    <t>RSA 10 A Řadová svornice</t>
  </si>
  <si>
    <t>-515092651</t>
  </si>
  <si>
    <t>72</t>
  </si>
  <si>
    <t>R1.6</t>
  </si>
  <si>
    <t>LTN-6B-1 Jistič</t>
  </si>
  <si>
    <t>-1959099438</t>
  </si>
  <si>
    <t>73</t>
  </si>
  <si>
    <t>R1.7</t>
  </si>
  <si>
    <t>LTN-10B-1 Jistič</t>
  </si>
  <si>
    <t>222274186</t>
  </si>
  <si>
    <t>74</t>
  </si>
  <si>
    <t>R1.8</t>
  </si>
  <si>
    <t>LTN-16B-1 Jistič</t>
  </si>
  <si>
    <t>164054849</t>
  </si>
  <si>
    <t>75</t>
  </si>
  <si>
    <t>R1.9</t>
  </si>
  <si>
    <t>PS-LS-1100 Pomocný spínač</t>
  </si>
  <si>
    <t>1571063458</t>
  </si>
  <si>
    <t>76</t>
  </si>
  <si>
    <t>R1.10</t>
  </si>
  <si>
    <t>OLI-10B-1N-030AC-G Proudový chránič s nadproudovou ochranou</t>
  </si>
  <si>
    <t>1420443138</t>
  </si>
  <si>
    <t>77</t>
  </si>
  <si>
    <t>R1.11</t>
  </si>
  <si>
    <t>LFN-25-4-030AC-G Proudový chránič</t>
  </si>
  <si>
    <t>1981368996</t>
  </si>
  <si>
    <t>78</t>
  </si>
  <si>
    <t>R1.12</t>
  </si>
  <si>
    <t>podružný materiál pro rozvaděče (hřebeny, štítky, drátování, atd.)</t>
  </si>
  <si>
    <t>soub</t>
  </si>
  <si>
    <t>437180759</t>
  </si>
  <si>
    <t>79</t>
  </si>
  <si>
    <t>013254000</t>
  </si>
  <si>
    <t>Dokumentace skutečného provedení stavby</t>
  </si>
  <si>
    <t>1024</t>
  </si>
  <si>
    <t>-808600789</t>
  </si>
  <si>
    <t>80</t>
  </si>
  <si>
    <t>013334000</t>
  </si>
  <si>
    <t>Prováděcí rozpočet</t>
  </si>
  <si>
    <t>-237934533</t>
  </si>
  <si>
    <t>81</t>
  </si>
  <si>
    <t>013354000</t>
  </si>
  <si>
    <t>Rozpočet skutečného provedení stavby</t>
  </si>
  <si>
    <t>-372520563</t>
  </si>
  <si>
    <t>82</t>
  </si>
  <si>
    <t>065002000</t>
  </si>
  <si>
    <t>Mimostaveništní doprava materiálů</t>
  </si>
  <si>
    <t>765025795</t>
  </si>
  <si>
    <t>83</t>
  </si>
  <si>
    <t>081103000</t>
  </si>
  <si>
    <t>Denní doprava pracovníků na pracoviště</t>
  </si>
  <si>
    <t>den</t>
  </si>
  <si>
    <t>-1905406003</t>
  </si>
  <si>
    <t>84</t>
  </si>
  <si>
    <t>091003001</t>
  </si>
  <si>
    <t>Bez rozlišení - demontáže stávající elektroinstalace</t>
  </si>
  <si>
    <t>hod</t>
  </si>
  <si>
    <t>-1877055450</t>
  </si>
  <si>
    <t>85</t>
  </si>
  <si>
    <t>091003002</t>
  </si>
  <si>
    <t xml:space="preserve">Bez rozlišení - stavební přípomoci </t>
  </si>
  <si>
    <t>685710797</t>
  </si>
  <si>
    <t>86</t>
  </si>
  <si>
    <t>091003003</t>
  </si>
  <si>
    <t>Bez rozlišení - napojení na stávající elektroinstalaci</t>
  </si>
  <si>
    <t>-2139371710</t>
  </si>
  <si>
    <t>87</t>
  </si>
  <si>
    <t>091003004</t>
  </si>
  <si>
    <t>Bez rozlišení - spolupráce s revizním technikem při revizi</t>
  </si>
  <si>
    <t>-417907418</t>
  </si>
  <si>
    <t>88</t>
  </si>
  <si>
    <t>091003005</t>
  </si>
  <si>
    <t>Bez rozlišení - spolupráce s ostatními profesemi, koordinace na stavbě</t>
  </si>
  <si>
    <t>1870399677</t>
  </si>
  <si>
    <t>89</t>
  </si>
  <si>
    <t>091003006</t>
  </si>
  <si>
    <t>Bez rozlišení - práce nespecifikované ceníkem</t>
  </si>
  <si>
    <t>1351487101</t>
  </si>
  <si>
    <t>90</t>
  </si>
  <si>
    <t>091003007</t>
  </si>
  <si>
    <t>Bez rozlišení - úklid pracoviště</t>
  </si>
  <si>
    <t>2031974727</t>
  </si>
  <si>
    <t>91</t>
  </si>
  <si>
    <t>091003020</t>
  </si>
  <si>
    <t>Bez rozlišení - náklady na přemístění stávajícího zařízení ze stávajícího rozvaděče do R1</t>
  </si>
  <si>
    <t>-563183457</t>
  </si>
  <si>
    <t>92</t>
  </si>
  <si>
    <t>091003021</t>
  </si>
  <si>
    <t>Bez rozlišení - náklady na případnou přeložku kabelového podzemního vedení pod přístavbou</t>
  </si>
  <si>
    <t>-1573661073</t>
  </si>
  <si>
    <t>93</t>
  </si>
  <si>
    <t>091704002</t>
  </si>
  <si>
    <t>Přezkoumání protokolu o určení vnějších vlivů dle ČSN 33 2000-5-51 ed. 3 před uvedením do provozu</t>
  </si>
  <si>
    <t>-1032347416</t>
  </si>
  <si>
    <t>94</t>
  </si>
  <si>
    <t>091704003</t>
  </si>
  <si>
    <t>Ekologická likvidace odpadu (doprava + poplatky za uskladnění)</t>
  </si>
  <si>
    <t>-1255705344</t>
  </si>
  <si>
    <t>95</t>
  </si>
  <si>
    <t>091704004</t>
  </si>
  <si>
    <t>Ověření návrhu rozvaděče, dle ČSN EN 61439-1, ed. 2 z 05/2012 + opr.1 07/2015 - Rozváděče nízkého napětí - část 1: Všeobecná ustanovení a souvisejících v platném znění</t>
  </si>
  <si>
    <t>556836120</t>
  </si>
  <si>
    <t>96</t>
  </si>
  <si>
    <t>092103001</t>
  </si>
  <si>
    <t>Náklady na zkušební provoz</t>
  </si>
  <si>
    <t>-2071752402</t>
  </si>
  <si>
    <t>97</t>
  </si>
  <si>
    <t>092203000</t>
  </si>
  <si>
    <t>Náklady na zaškolení</t>
  </si>
  <si>
    <t>1214844284</t>
  </si>
  <si>
    <t>98</t>
  </si>
  <si>
    <t>094000001</t>
  </si>
  <si>
    <t>Zhotovitel provede kontrolu tohoto seznamu prací a dle své odbornosti provede jeho doplnění, popř. jeho úpravu tak, aby byl kompletní a obsahoval všechny položky pro kompletní realizaci díla</t>
  </si>
  <si>
    <t>text</t>
  </si>
  <si>
    <t>2013809751</t>
  </si>
  <si>
    <t>99</t>
  </si>
  <si>
    <t>094000002</t>
  </si>
  <si>
    <t>Doporučuji zejména délkové míry fakturovat dle skutečného provedení stavby. V tomto seznamu prací jsou délkové míry uvedeny jako orientační, dle výpisu nástavby AutoCad.</t>
  </si>
  <si>
    <t>314741538</t>
  </si>
  <si>
    <t>100</t>
  </si>
  <si>
    <t>094000003</t>
  </si>
  <si>
    <t>Veškerá svítidla budou oceněna včetně světelných zdrojů a poplatků za recyklaci</t>
  </si>
  <si>
    <t>-1928262032</t>
  </si>
  <si>
    <t>101</t>
  </si>
  <si>
    <t>094000004</t>
  </si>
  <si>
    <t xml:space="preserve">KONKRÉTNÍ MATERIÁLY A VÝROBKY UVEDNÉ V PROJEKTOVÉ DOKUMENTACI URČUJÍ SPECIFIKACI POŽADOVANÝCH FYZIKÁLNÍCH, TECHNICKÝCH, ESTETICKÝCH A KVALITATIVNÍCH VLASTNOSTÍ (VIZ. TECHNICKÉ LISTY VÝROBKŮ), 
JEŽ MUSÍ SPLŇOVAT I PŘÍPADNÉ ALTERNATIVY. </t>
  </si>
  <si>
    <t>-1119970869</t>
  </si>
  <si>
    <t>102</t>
  </si>
  <si>
    <t>094000005</t>
  </si>
  <si>
    <t xml:space="preserve">ZÁMĚNY MATERIÁLŮ A VÝROBKŮ JSOU AKCEPTOVATELNÉ ZA PŘEDPOKLADU, ŽE BUDOU TYTO VLASTNOSTI DODRŽENY BEZ VYVOLÁNÍ ZÁSADNÍ ZMĚNY V PROJEKTOVANÉM ŘEŠENÍ (bod 11) §44 ZÁKONA č.137/2006 Sb. DOPLNĚNÉ ZÁKONEM č.55/2012 Sb. </t>
  </si>
  <si>
    <t>1431445126</t>
  </si>
  <si>
    <t>103</t>
  </si>
  <si>
    <t>094000006</t>
  </si>
  <si>
    <t xml:space="preserve">PŘIPOUŠTÍ SE POUŽITÍ I JINÝCH, KVALITATIVNĚ A TECHNICKY OBDOBNÝCH ŘEŠENÍ.
ZÁMĚNY JE NUTNÉ KONZULTOVAT S PROJEKTANTEM A AUTOREM ARCHITEKTONICKÉHO NÁVRHU A INVESTOREM.
</t>
  </si>
  <si>
    <t>-97191873</t>
  </si>
  <si>
    <t>104</t>
  </si>
  <si>
    <t>094000007</t>
  </si>
  <si>
    <t>Rozpočet neobsahuje zemní práce a uvedení terénu do původního stavu - dodávka stavby</t>
  </si>
  <si>
    <t>674996239</t>
  </si>
  <si>
    <t>002 - D.1.4.g - Uzemnění a ochrana před bleskem</t>
  </si>
  <si>
    <t>741810001</t>
  </si>
  <si>
    <t>Celková prohlídka elektrického rozvodu a zařízení do 100 000,- Kč - provedení výchozí revize</t>
  </si>
  <si>
    <t>-1259997942</t>
  </si>
  <si>
    <t>741410021</t>
  </si>
  <si>
    <t>Montáž vodič uzemňovací pásek průřezu do 120 mm2 v městské zástavbě v zemi</t>
  </si>
  <si>
    <t>-2029840749</t>
  </si>
  <si>
    <t>99916011180</t>
  </si>
  <si>
    <t>pásek FeZn 30x4 zemnící (0,95kg/m)</t>
  </si>
  <si>
    <t>kg</t>
  </si>
  <si>
    <t>-1599526658</t>
  </si>
  <si>
    <t>741410041</t>
  </si>
  <si>
    <t>Montáž vodič uzemňovací drát nebo lano D do 10 mm v městské zástavbě</t>
  </si>
  <si>
    <t>322952484</t>
  </si>
  <si>
    <t>1148384</t>
  </si>
  <si>
    <t>DRAT Z KOROZIVZDOR.OCELI V4A RD 10  /860</t>
  </si>
  <si>
    <t>-1809131924</t>
  </si>
  <si>
    <t>741420001</t>
  </si>
  <si>
    <t>Montáž drát nebo lano hromosvodné svodové D do 10 mm s podpěrou</t>
  </si>
  <si>
    <t>898331483</t>
  </si>
  <si>
    <t>99916011195</t>
  </si>
  <si>
    <t>drát 8mm AlMgSi T/2 polotvrdý (0,135kg/m)</t>
  </si>
  <si>
    <t>1877475980</t>
  </si>
  <si>
    <t>204049</t>
  </si>
  <si>
    <t>podpěra vedení nerez pod lepenkovou krytinu</t>
  </si>
  <si>
    <t>65266458</t>
  </si>
  <si>
    <t>274150</t>
  </si>
  <si>
    <t>podpěra vedení pro prům. 8-10mm, nerez s plastovým prstencem</t>
  </si>
  <si>
    <t>319931332</t>
  </si>
  <si>
    <t>741420002</t>
  </si>
  <si>
    <t>Montáž drát nebo lano hromosvodné svodové D přes 10mm s podpěrou</t>
  </si>
  <si>
    <t>-1993302062</t>
  </si>
  <si>
    <t>1147211</t>
  </si>
  <si>
    <t>DEHN VODIC CUI DELKA 3,5M/20MM /830208/</t>
  </si>
  <si>
    <t>KS</t>
  </si>
  <si>
    <t>-1376210572</t>
  </si>
  <si>
    <t>1216021</t>
  </si>
  <si>
    <t>PODPERA VEDENI HVI DO ZDI /275220/</t>
  </si>
  <si>
    <t>-618333559</t>
  </si>
  <si>
    <t>741420021</t>
  </si>
  <si>
    <t>Montáž svorka hromosvodná se 2 šrouby</t>
  </si>
  <si>
    <t>672767040</t>
  </si>
  <si>
    <t>339059</t>
  </si>
  <si>
    <t>okapová svorka nerez pro zaoblení 16-22mm, s dvojitou příložkou pro prům. 8-10mm</t>
  </si>
  <si>
    <t>-372429210</t>
  </si>
  <si>
    <t>1695391200</t>
  </si>
  <si>
    <t>459219</t>
  </si>
  <si>
    <t>zkušební svorka nerez 200kA, pro prům. 8-10/16mm, s mezidestičkou</t>
  </si>
  <si>
    <t>-310574412</t>
  </si>
  <si>
    <t>741420022</t>
  </si>
  <si>
    <t>Montáž svorka hromosvodná se 3 šrouby</t>
  </si>
  <si>
    <t>1829213412</t>
  </si>
  <si>
    <t>319229</t>
  </si>
  <si>
    <t>křížová svorka nerez pro prům. 7-10/7-10mm prům 7-10/pásek 40mm, s mezidestičkou (SRxx)</t>
  </si>
  <si>
    <t>-1965864586</t>
  </si>
  <si>
    <t>-1784784245</t>
  </si>
  <si>
    <t>390079</t>
  </si>
  <si>
    <t>svorka MV, nerez, pro prům. 8-10mm (SK)</t>
  </si>
  <si>
    <t>-1490097998</t>
  </si>
  <si>
    <t>741420054</t>
  </si>
  <si>
    <t>Montáž vedení hromosvodné-tvarování prvku</t>
  </si>
  <si>
    <t>-783052574</t>
  </si>
  <si>
    <t>741420083</t>
  </si>
  <si>
    <t>Montáž vedení hromosvodné-štítek k označení svodu</t>
  </si>
  <si>
    <t>438067155</t>
  </si>
  <si>
    <t>480113</t>
  </si>
  <si>
    <t>štítek označení svodu</t>
  </si>
  <si>
    <t>1865850012</t>
  </si>
  <si>
    <t>741420085</t>
  </si>
  <si>
    <t>Montáž vedení hromosvodné-ochrana zemního spoje proti korozi</t>
  </si>
  <si>
    <t>-1364156860</t>
  </si>
  <si>
    <t>999556130</t>
  </si>
  <si>
    <t xml:space="preserve">Protikorozní páska, B 100mm L 10m_x000D_
</t>
  </si>
  <si>
    <t>1610195240</t>
  </si>
  <si>
    <t>741420086</t>
  </si>
  <si>
    <t>Montáž vedení hromosvodné-montáž tabulky výstražné</t>
  </si>
  <si>
    <t>-2001627791</t>
  </si>
  <si>
    <t>480698</t>
  </si>
  <si>
    <t>výstražná tabulka "Při bouřce je zakázáno zdržovat se u svodu .. "</t>
  </si>
  <si>
    <t>-1623681824</t>
  </si>
  <si>
    <t>741430004</t>
  </si>
  <si>
    <t>Montáž tyč jímací délky do 3 m na střešní hřeben</t>
  </si>
  <si>
    <t>1976480740</t>
  </si>
  <si>
    <t>JT2</t>
  </si>
  <si>
    <t>jímací tyč AlMgSi, l=2m, kompletní</t>
  </si>
  <si>
    <t>469757530</t>
  </si>
  <si>
    <t>741820001</t>
  </si>
  <si>
    <t>Měření zemních odporů zemniče</t>
  </si>
  <si>
    <t>1817220891</t>
  </si>
  <si>
    <t>741820011</t>
  </si>
  <si>
    <t>Měření zemnící síť délky pásku do 100 m</t>
  </si>
  <si>
    <t>770638065</t>
  </si>
  <si>
    <t>1890469201</t>
  </si>
  <si>
    <t>908951031</t>
  </si>
  <si>
    <t>-1953176398</t>
  </si>
  <si>
    <t>679481868</t>
  </si>
  <si>
    <t>081002000</t>
  </si>
  <si>
    <t>Doprava zaměstnanců</t>
  </si>
  <si>
    <t>-234522787</t>
  </si>
  <si>
    <t>1569662935</t>
  </si>
  <si>
    <t>-1939132491</t>
  </si>
  <si>
    <t>1861720027</t>
  </si>
  <si>
    <t>1801503880</t>
  </si>
  <si>
    <t>1935666403</t>
  </si>
  <si>
    <t>-752568069</t>
  </si>
  <si>
    <t>1853391012</t>
  </si>
  <si>
    <t>-865105492</t>
  </si>
  <si>
    <t>-2056415615</t>
  </si>
  <si>
    <t>1272810464</t>
  </si>
  <si>
    <t>1517292204</t>
  </si>
  <si>
    <t>-1261220599</t>
  </si>
  <si>
    <t>1478635007</t>
  </si>
  <si>
    <t>-843140594</t>
  </si>
  <si>
    <t>datum : 12/2016</t>
  </si>
  <si>
    <t xml:space="preserve">          CZ</t>
  </si>
  <si>
    <t>DIČ  :</t>
  </si>
  <si>
    <t>zak.č. : 25/2016</t>
  </si>
  <si>
    <t>IČO  :</t>
  </si>
  <si>
    <t xml:space="preserve">U Průhonu 466/22 , 170 04 Praha 7 </t>
  </si>
  <si>
    <t xml:space="preserve">Zpracovatel :             ATELIÉR   M  </t>
  </si>
  <si>
    <t>Celkem               :</t>
  </si>
  <si>
    <t xml:space="preserve">Elektroinstalace a hromosvod </t>
  </si>
  <si>
    <t xml:space="preserve">Vytápění </t>
  </si>
  <si>
    <t>Vzduchotechnika</t>
  </si>
  <si>
    <t>Zdravotně technická instalace</t>
  </si>
  <si>
    <t xml:space="preserve">Stavební část </t>
  </si>
  <si>
    <t>s DPH</t>
  </si>
  <si>
    <t>Bez DPH</t>
  </si>
  <si>
    <t xml:space="preserve">Rekapitulace stavebních nákladů </t>
  </si>
  <si>
    <t xml:space="preserve">                      171 00 Praha , U Trojského zámku 120/3 </t>
  </si>
  <si>
    <t xml:space="preserve">                     areál ZOO Praha </t>
  </si>
  <si>
    <r>
      <t>Zakázka :</t>
    </r>
    <r>
      <rPr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Rozšíření WC návštěvníků při restauraci Obora</t>
    </r>
  </si>
  <si>
    <t xml:space="preserve"> </t>
  </si>
  <si>
    <t xml:space="preserve">Rozpočet je zpracován programem RTS .
Na základě projektu ke stavebnímu povolení , vypracovaného ing.Jiřím Libecajtem , ATELIÉR M , prosinec 2016 .
Názvy výrobků udávají normu na daný požadavek , např. kvalitu izolace apd. Materiál se může lišit na základě požadavku investora ale musí splňovat požadovanou kvalitu projektanta .  </t>
  </si>
  <si>
    <t>Poznámka :</t>
  </si>
  <si>
    <t>CENA ZA OBJEKT CELKEM</t>
  </si>
  <si>
    <t xml:space="preserve">% </t>
  </si>
  <si>
    <t>Základ pro DPH</t>
  </si>
  <si>
    <t xml:space="preserve">%  </t>
  </si>
  <si>
    <t>Podpis:</t>
  </si>
  <si>
    <t>Podpis :</t>
  </si>
  <si>
    <t>Datum :</t>
  </si>
  <si>
    <t>Jméno :</t>
  </si>
  <si>
    <t>Za objednatele</t>
  </si>
  <si>
    <t>Za zhotovitele</t>
  </si>
  <si>
    <t>Vypracoval</t>
  </si>
  <si>
    <t>Ostatní náklady celkem</t>
  </si>
  <si>
    <t>ZRN+ost.náklady+HZS</t>
  </si>
  <si>
    <t>Ostatní náklady neuvedené</t>
  </si>
  <si>
    <t>ZRN+HZS</t>
  </si>
  <si>
    <t>HZS</t>
  </si>
  <si>
    <t>ZRN celkem</t>
  </si>
  <si>
    <t>M dodávky celkem</t>
  </si>
  <si>
    <t>M práce celkem</t>
  </si>
  <si>
    <t>R</t>
  </si>
  <si>
    <t>PSV celkem</t>
  </si>
  <si>
    <t>Z</t>
  </si>
  <si>
    <t>HSV celkem</t>
  </si>
  <si>
    <t>Ostatní rozpočtové náklady</t>
  </si>
  <si>
    <t>Základní rozpočtové náklady</t>
  </si>
  <si>
    <t>ROZPOČTOVÉ NÁKLADY</t>
  </si>
  <si>
    <t>Počet listů</t>
  </si>
  <si>
    <t>Rozpočtoval</t>
  </si>
  <si>
    <t xml:space="preserve">Zakázkové číslo </t>
  </si>
  <si>
    <t>Dodavatel</t>
  </si>
  <si>
    <t>Objednatel</t>
  </si>
  <si>
    <t>Zpracovatel projektu</t>
  </si>
  <si>
    <t>Typ rozpočtu</t>
  </si>
  <si>
    <t>Náklady na m.j.</t>
  </si>
  <si>
    <t>2/2017</t>
  </si>
  <si>
    <t>Počet jednotek</t>
  </si>
  <si>
    <t>Název stavby</t>
  </si>
  <si>
    <t>Stavba</t>
  </si>
  <si>
    <t>Měrná jednotka</t>
  </si>
  <si>
    <t>Rozšíření WC při restauraci Obora</t>
  </si>
  <si>
    <t xml:space="preserve">SKP </t>
  </si>
  <si>
    <t>Název objektu</t>
  </si>
  <si>
    <t xml:space="preserve">JKSO </t>
  </si>
  <si>
    <t>Rozpočet</t>
  </si>
  <si>
    <t>POLOŽKOVÝ ROZPOČET</t>
  </si>
  <si>
    <t>CELKEM VRN</t>
  </si>
  <si>
    <t>Rezerva rozpočtu</t>
  </si>
  <si>
    <t>Kompletační činnost (IČD)</t>
  </si>
  <si>
    <t>Provoz investora</t>
  </si>
  <si>
    <t>Zařízení staveniště</t>
  </si>
  <si>
    <t>Mimostaveništní doprava</t>
  </si>
  <si>
    <t>Přesun stavebních kapacit</t>
  </si>
  <si>
    <t>Oborová přirážka</t>
  </si>
  <si>
    <t>Ztížené výrobní podmínky</t>
  </si>
  <si>
    <t>Kč</t>
  </si>
  <si>
    <t>Základna</t>
  </si>
  <si>
    <t>Název VRN</t>
  </si>
  <si>
    <t>VEDLEJŠÍ ROZPOČTOVÉ  NÁKLADY</t>
  </si>
  <si>
    <t>CELKEM  OBJEKT</t>
  </si>
  <si>
    <t>Dodávka</t>
  </si>
  <si>
    <t>PSV</t>
  </si>
  <si>
    <t>HSV</t>
  </si>
  <si>
    <t>Stavební díl</t>
  </si>
  <si>
    <t>REKAPITULACE  STAVEBNÍCH  DÍLŮ</t>
  </si>
  <si>
    <t>Objekt :</t>
  </si>
  <si>
    <t>Rozpočet :</t>
  </si>
  <si>
    <t>Stavba :</t>
  </si>
  <si>
    <t>Celkem za</t>
  </si>
  <si>
    <t>t</t>
  </si>
  <si>
    <t xml:space="preserve">Příplatek k vnitrost. dopravě suti za dalších 5 m </t>
  </si>
  <si>
    <t>979082121</t>
  </si>
  <si>
    <t xml:space="preserve">Vnitrostaveništní doprava suti do 10 m </t>
  </si>
  <si>
    <t>979082111</t>
  </si>
  <si>
    <t xml:space="preserve">Příplatek k odvozu za každý další 1 km </t>
  </si>
  <si>
    <t>979081121</t>
  </si>
  <si>
    <t xml:space="preserve">Odvoz suti a vybour. hmot na skládku do 1 km </t>
  </si>
  <si>
    <t>979081111</t>
  </si>
  <si>
    <t>m3</t>
  </si>
  <si>
    <t xml:space="preserve">Poplatek za skládku suti </t>
  </si>
  <si>
    <t>1990002</t>
  </si>
  <si>
    <t>Přesuny suti a vybouraných hmot</t>
  </si>
  <si>
    <t>D96</t>
  </si>
  <si>
    <t>Díl:</t>
  </si>
  <si>
    <t>kpl</t>
  </si>
  <si>
    <t>1.07    :1,90*2,15</t>
  </si>
  <si>
    <t>1.06    :1,05*0,90</t>
  </si>
  <si>
    <t>1.05    :2,60*4,58-1,15*1,0</t>
  </si>
  <si>
    <t>1.04    :(1,075+1,20)*2,43+3,06*1,30</t>
  </si>
  <si>
    <t>1.03    :1,81*4,58</t>
  </si>
  <si>
    <t>1.02    :2,30*2,34+1,55*1,30</t>
  </si>
  <si>
    <t>1.01  :2,66*2,20</t>
  </si>
  <si>
    <t>Místnost  :</t>
  </si>
  <si>
    <t>7  :(1,90+2,15)*2*0,30</t>
  </si>
  <si>
    <t>6  :(1,05+0,90)*2*0,30</t>
  </si>
  <si>
    <t>5  :(2,60+4,58)*2*0,30</t>
  </si>
  <si>
    <t>4  :(3,06+1,20+3,83)*2*0,30</t>
  </si>
  <si>
    <t>3  :(1,81+4,58)*2*0,30</t>
  </si>
  <si>
    <t>2  :(3,83+2,285+0,35)*2*0,30</t>
  </si>
  <si>
    <t>1  :(2,20+2,66)*2*0,30</t>
  </si>
  <si>
    <t>Od konce obkladu po sádrokarton :</t>
  </si>
  <si>
    <t>m2</t>
  </si>
  <si>
    <t>Malba tekutá prodyšná , bílá, 2 x ( včetně příměsí fungicidních látek )</t>
  </si>
  <si>
    <t>7841951</t>
  </si>
  <si>
    <t xml:space="preserve">Penetrace podkladu hloubková Primalex 1x </t>
  </si>
  <si>
    <t>784191201</t>
  </si>
  <si>
    <t>Malby</t>
  </si>
  <si>
    <t>784</t>
  </si>
  <si>
    <t>Mezisoučet</t>
  </si>
  <si>
    <t>Vaznice   :7,43*(0,14+0,16)*2</t>
  </si>
  <si>
    <t>Krokev nárožní :6,80*1*(0,20+0,14)*2</t>
  </si>
  <si>
    <t>Sloupek  :(0,75*6+4,0)*0,12*4</t>
  </si>
  <si>
    <t>Krokev  :(6,30*6+5,50+0,50+1,50+2,0+2,50+3,0)*(0,12+0,16)*2</t>
  </si>
  <si>
    <t>Sloupek :1,0*3,0*0,14*4</t>
  </si>
  <si>
    <t>Kleština  :(5,70*2*12+6,80*2)*(0,16+0,06)*2</t>
  </si>
  <si>
    <t>Pozednice  :(7,40+6,10+7,40)*(0,14+0,10)*2</t>
  </si>
  <si>
    <t xml:space="preserve">Nátěr tesařských konstrukcí Boronit Q </t>
  </si>
  <si>
    <t>783782303</t>
  </si>
  <si>
    <t>(0,80+1,90*2)*(0,05*2+0,15)*2</t>
  </si>
  <si>
    <t>Zárubeň vstupních dveří :</t>
  </si>
  <si>
    <t xml:space="preserve">Nátěr syntetický kovových konstrukcí dvojnásobný </t>
  </si>
  <si>
    <t>783222100</t>
  </si>
  <si>
    <t>Nátěry</t>
  </si>
  <si>
    <t>783</t>
  </si>
  <si>
    <t xml:space="preserve">Přesun hmot pro obklady z kamene, výšky do 6 m </t>
  </si>
  <si>
    <t>998782201</t>
  </si>
  <si>
    <t>viz .TZ :4</t>
  </si>
  <si>
    <t>Nové kam. zdivo v místě terasy :</t>
  </si>
  <si>
    <t>-0,80*0,20*2</t>
  </si>
  <si>
    <t>5,77*0,20</t>
  </si>
  <si>
    <t xml:space="preserve">Pohled východní : </t>
  </si>
  <si>
    <t>původní :6,96*(1,05+0,20)*0,50</t>
  </si>
  <si>
    <t>nový  :5,10*(2,20+1,05)*0,50</t>
  </si>
  <si>
    <t>Pohled severní :</t>
  </si>
  <si>
    <t>5,77*2,20</t>
  </si>
  <si>
    <t>Pohled západní :</t>
  </si>
  <si>
    <t>Obklad stěn kamenem tvrdým, tl. 80-120 mm včetně dodávky materiálu</t>
  </si>
  <si>
    <t>7821311</t>
  </si>
  <si>
    <t>Konstrukce z přírodního kamene</t>
  </si>
  <si>
    <t>782</t>
  </si>
  <si>
    <t xml:space="preserve">Přesun hmot pro obklady keramické, výšky do 6 m </t>
  </si>
  <si>
    <t>998781201</t>
  </si>
  <si>
    <t>1.06    :1,05*0,90+0,08</t>
  </si>
  <si>
    <t xml:space="preserve">Příplatek za plochu do 5m2 </t>
  </si>
  <si>
    <t>59781-3</t>
  </si>
  <si>
    <t xml:space="preserve">Příplatek za listelu </t>
  </si>
  <si>
    <t>59781-2</t>
  </si>
  <si>
    <t>155,583*1,02</t>
  </si>
  <si>
    <t>Viz montáž :</t>
  </si>
  <si>
    <t>Obkládačka dle výběru investora ........cm vit. TZ str 8</t>
  </si>
  <si>
    <t>59781-1</t>
  </si>
  <si>
    <t>parapet WC Geberit :3,0*0,15</t>
  </si>
  <si>
    <t>špalety okna :(0,78+1,50*2)*0,20*4</t>
  </si>
  <si>
    <t>-0,80*1,90</t>
  </si>
  <si>
    <t>7  :(1,90+2,15)*2*2,30</t>
  </si>
  <si>
    <t>-0,70*1,97</t>
  </si>
  <si>
    <t>6  :(1,05+0,90)*2*2,30</t>
  </si>
  <si>
    <t>-0,85*1,50</t>
  </si>
  <si>
    <t>-1,20*2,40</t>
  </si>
  <si>
    <t>5  :(2,60+4,58)*2*2,30</t>
  </si>
  <si>
    <t>-0,80*1,97</t>
  </si>
  <si>
    <t>4  :(3,06+1,20+3,83)*2*2,30</t>
  </si>
  <si>
    <t>špaleta :0,30*2,30*2</t>
  </si>
  <si>
    <t>-0,87*1,50</t>
  </si>
  <si>
    <t>3  :(1,81+4,58)*2*2,30</t>
  </si>
  <si>
    <t>2  :(3,83+2,285+0,35)*2*2,30</t>
  </si>
  <si>
    <t>-0,80*1,97*2</t>
  </si>
  <si>
    <t>-0,78*1,50</t>
  </si>
  <si>
    <t>1  :(2,20+2,66)*2*2,30</t>
  </si>
  <si>
    <t>Mtž obklad pórov lepidlo -22ks/m2 včetně kovových nerez lišt</t>
  </si>
  <si>
    <t>781413111</t>
  </si>
  <si>
    <t>Obklady keramické</t>
  </si>
  <si>
    <t>781</t>
  </si>
  <si>
    <t xml:space="preserve">Přesun hmot pro podlahy z dlaždic, výšky do 6 m </t>
  </si>
  <si>
    <t>998771201</t>
  </si>
  <si>
    <t>47,65*1,02</t>
  </si>
  <si>
    <t xml:space="preserve">Dlažba - dle výběru investora </t>
  </si>
  <si>
    <t>597-641</t>
  </si>
  <si>
    <t>1.04    :(1,075+1,20)*2,43+1,20*0,10+3,06*1,30</t>
  </si>
  <si>
    <t>1.02    :2,30*2,34+1,20*0,10+1,55*1,30+0,26</t>
  </si>
  <si>
    <t>1.01  :2,66*2,20+0,24</t>
  </si>
  <si>
    <t>Montáž podlah keram.,hladké, tmel, 30x60 cm CARO FK flex (lepidlo), ASO-Fugenbunt (spára)</t>
  </si>
  <si>
    <t>771575113</t>
  </si>
  <si>
    <t>Podlahy z dlaždic a obklady</t>
  </si>
  <si>
    <t>771</t>
  </si>
  <si>
    <t xml:space="preserve">Přesun hmot pro zámečnické konstr., výšky do 6 m </t>
  </si>
  <si>
    <t>998767201</t>
  </si>
  <si>
    <t xml:space="preserve">M+D Dvoukřídlové dvířka na kovových rámech </t>
  </si>
  <si>
    <t>76750-9</t>
  </si>
  <si>
    <t>M+D Čistící kus venkovní odk. ČS 2 vel. 80 x 60 cm - interiér</t>
  </si>
  <si>
    <t>76750-8</t>
  </si>
  <si>
    <t>M+D Čistící kus venkovní odk. ČS 1 vel. 80 x 60 cm</t>
  </si>
  <si>
    <t>76750-7</t>
  </si>
  <si>
    <t>M+D Revizní dvířka pozikované RD 2 vel. 650 x 500 mm</t>
  </si>
  <si>
    <t>76750-6</t>
  </si>
  <si>
    <t>M+D Revizní dvířka pozikované RD 1 vel. 450 x 450 mm</t>
  </si>
  <si>
    <t>76750-5</t>
  </si>
  <si>
    <t xml:space="preserve">M+D Plech L 150/150/4 mm odk. Z4 </t>
  </si>
  <si>
    <t>76750-4</t>
  </si>
  <si>
    <t>M+D Vertikální madla nerez odk. Z3 šířka 60 cm</t>
  </si>
  <si>
    <t>76750-3</t>
  </si>
  <si>
    <t>M+D Soustava madel nerez odk . Z2 šířka 80 cm</t>
  </si>
  <si>
    <t>76750-2</t>
  </si>
  <si>
    <t>M+D Soustava madel nerez odk . Z1 WC imobilní</t>
  </si>
  <si>
    <t>76750-1</t>
  </si>
  <si>
    <t xml:space="preserve">Obnova stávajícího ocelového schodiště </t>
  </si>
  <si>
    <t>76750-10</t>
  </si>
  <si>
    <t>Konstrukce zámečnické</t>
  </si>
  <si>
    <t>767</t>
  </si>
  <si>
    <t xml:space="preserve">Přesun hmot pro truhlářské konstr., výšky do 6 m </t>
  </si>
  <si>
    <t>998766201</t>
  </si>
  <si>
    <t>(1,80+1,40)*2*2,05</t>
  </si>
  <si>
    <t>M+D Systémové dělící polopříčky  SP/2 2 kabiny</t>
  </si>
  <si>
    <t>76650-9</t>
  </si>
  <si>
    <t>(3,0+1,20)*2*2,05</t>
  </si>
  <si>
    <t>M+D Systémové dělící polopříčky  SP/1 4 kabiny</t>
  </si>
  <si>
    <t>76650-8</t>
  </si>
  <si>
    <t>M+D Repase stávajícího okna odk. T6 vel. 80/150 cm</t>
  </si>
  <si>
    <t>76650-7</t>
  </si>
  <si>
    <t>M+D Repase stávajícího okna odk. T5 vel. 80/150 cm</t>
  </si>
  <si>
    <t>76650-6</t>
  </si>
  <si>
    <t>M+D Kopie stávajícího okna odk. T4 vel. 90/150 cm , z modřínu</t>
  </si>
  <si>
    <t>76650-5</t>
  </si>
  <si>
    <t>M+D Dveře vnitřní hladké odk . T3/L vel. 70/197 cm</t>
  </si>
  <si>
    <t>76650-4</t>
  </si>
  <si>
    <t>M+D Dveře vnitřní hladké odk . T2/L vel. 80/197 cm</t>
  </si>
  <si>
    <t>76650-3</t>
  </si>
  <si>
    <t>M+D Dveře vnitřní hladké odk . T2/P vel. 80/197 cm</t>
  </si>
  <si>
    <t>76650-2</t>
  </si>
  <si>
    <t>M+D Repase vchodových dveří odk. T1 vel. 80/190 cm</t>
  </si>
  <si>
    <t>76650-1</t>
  </si>
  <si>
    <t>Konstrukce truhlářské</t>
  </si>
  <si>
    <t>766</t>
  </si>
  <si>
    <t xml:space="preserve">Přesun hmot pro klempířské konstr., výšky do 6 m </t>
  </si>
  <si>
    <t>998764201</t>
  </si>
  <si>
    <t>6,13+13,055+6,13-0,30</t>
  </si>
  <si>
    <t>Nový žlab  :</t>
  </si>
  <si>
    <t>M+D Síť krycí TAHOKOV š. 20 cm ( krytí žlabu okapu  )</t>
  </si>
  <si>
    <t>7645620</t>
  </si>
  <si>
    <t>2,60+4,85</t>
  </si>
  <si>
    <t>Nová odpadní trouba :</t>
  </si>
  <si>
    <t xml:space="preserve">Odpadní trouby Ti Zn plech, půlkr., str.120 mm </t>
  </si>
  <si>
    <t>7645514</t>
  </si>
  <si>
    <t>0,85*2+0,87*2+0,78</t>
  </si>
  <si>
    <t>Okna :</t>
  </si>
  <si>
    <t xml:space="preserve">Oplechování parapetů včetně rohů Ti Zn, rš 250 mm </t>
  </si>
  <si>
    <t>7645104</t>
  </si>
  <si>
    <t>6,30*1,80*0,50</t>
  </si>
  <si>
    <t>(7,0+4,60)*0,50*6,30</t>
  </si>
  <si>
    <t>původní střecha :</t>
  </si>
  <si>
    <t>Demont. krytiny, tabule 2 x 1 m, nad 25 m2, do 45° z Cu plechu</t>
  </si>
  <si>
    <t>7643118</t>
  </si>
  <si>
    <t xml:space="preserve">Žlab ZnTi podokapní půlkr. rš 330 </t>
  </si>
  <si>
    <t>7642515</t>
  </si>
  <si>
    <t>2,60*2</t>
  </si>
  <si>
    <t xml:space="preserve">Demontáž odpadních trub kruhových,D 120 mm </t>
  </si>
  <si>
    <t>764454802</t>
  </si>
  <si>
    <t>5,45*2+6,85</t>
  </si>
  <si>
    <t xml:space="preserve">Demontáž žlabů půlkruh. rovných, rš 250 mm, do 30° </t>
  </si>
  <si>
    <t>764352800</t>
  </si>
  <si>
    <t>Konstrukce klempířské</t>
  </si>
  <si>
    <t>764</t>
  </si>
  <si>
    <t xml:space="preserve">Přesun SDK kce objekt v -6m </t>
  </si>
  <si>
    <t>998763401</t>
  </si>
  <si>
    <t>3,60*3,0</t>
  </si>
  <si>
    <t xml:space="preserve">SDK předstěna WC hl. 20 cm </t>
  </si>
  <si>
    <t>763111-1</t>
  </si>
  <si>
    <t>Dřevostavby</t>
  </si>
  <si>
    <t>763</t>
  </si>
  <si>
    <t xml:space="preserve">Přesun hmot pro tesařské konstrukce, výšky do 12 m </t>
  </si>
  <si>
    <t>998762202</t>
  </si>
  <si>
    <t>6,30*1,80*0,50*2*1,10</t>
  </si>
  <si>
    <t>(13,055+8,60)*0,50*6,30*1,10</t>
  </si>
  <si>
    <t>střecha :</t>
  </si>
  <si>
    <t>Deska dřevoštěpková OSB 3 B - 4PD tl. 22 mm</t>
  </si>
  <si>
    <t>60726122</t>
  </si>
  <si>
    <t>(5,70-0,375*2)*(6,96-0,375)*1,10</t>
  </si>
  <si>
    <t>Stará část :</t>
  </si>
  <si>
    <t>(5,70-0,375*2)*(5,11-0,375)*1,10</t>
  </si>
  <si>
    <t>Nová část :</t>
  </si>
  <si>
    <t>Deska dřevoštěpková OSB ECO 3 N - 4PD tl. 18 mm</t>
  </si>
  <si>
    <t>60725038</t>
  </si>
  <si>
    <t>(5,70-0,375*2)*(6,96-0,375)</t>
  </si>
  <si>
    <t>(5,70-0,375*2)*(5,11-0,375)</t>
  </si>
  <si>
    <t xml:space="preserve">Montáž podbíjení stropů, deska OSB </t>
  </si>
  <si>
    <t>7628411</t>
  </si>
  <si>
    <t>6,30*1,80*0,50*2</t>
  </si>
  <si>
    <t>(13,055+8,60)*0,50*6,30</t>
  </si>
  <si>
    <t xml:space="preserve">Montáž záklopu, vrchní deska OSB tl. 22 mm </t>
  </si>
  <si>
    <t>7628111</t>
  </si>
  <si>
    <t xml:space="preserve">M+D Nová pergola </t>
  </si>
  <si>
    <t>76253</t>
  </si>
  <si>
    <t>M+D Ostění oken z fošny tl. 30 mm ( včetně lemování )</t>
  </si>
  <si>
    <t>76252</t>
  </si>
  <si>
    <t>Pohled východní  : 5,77*2,60</t>
  </si>
  <si>
    <t>rozvaděč:-0,75*1,50*2</t>
  </si>
  <si>
    <t>-0,87*1,50*2</t>
  </si>
  <si>
    <t>původní :6,96*2,60</t>
  </si>
  <si>
    <t>M+D Impregnovaná vodovzdorná překližka 18 mm včetně dřevěného roštu 80 x 150 mm</t>
  </si>
  <si>
    <t>76251</t>
  </si>
  <si>
    <t>Pohled východní : 5,77*2,60</t>
  </si>
  <si>
    <t>Pohled severní :5,10*2,60</t>
  </si>
  <si>
    <t>-0,85*2,50</t>
  </si>
  <si>
    <t>Pohled západní :5,77*2,60</t>
  </si>
  <si>
    <t xml:space="preserve">M+D Dřevěný obklad exteriéru </t>
  </si>
  <si>
    <t>76250</t>
  </si>
  <si>
    <t xml:space="preserve">M+D Pojistná fólie Dekten PRO + </t>
  </si>
  <si>
    <t>762422</t>
  </si>
  <si>
    <t>Montáž obkladu stropů sádrokartonem , zelený včetně dodávky, deska tl. 12,5 mm GKBi</t>
  </si>
  <si>
    <t>762421-1</t>
  </si>
  <si>
    <t>Demontáž obkladů z kulatiny ( včetně roštu a zateplení )</t>
  </si>
  <si>
    <t>7623418</t>
  </si>
  <si>
    <t>Desky  :10,0*0,025</t>
  </si>
  <si>
    <t>Hranoly  :1,5</t>
  </si>
  <si>
    <t>Viz TZ na str.6:</t>
  </si>
  <si>
    <t xml:space="preserve">Montáž vázaných krovů - výměna </t>
  </si>
  <si>
    <t>7623320</t>
  </si>
  <si>
    <t xml:space="preserve">Demontáž konstrukcí krovů z hranolů do 224 cm2 </t>
  </si>
  <si>
    <t>7623318</t>
  </si>
  <si>
    <t>Desky  :10,0*0,025*1,10</t>
  </si>
  <si>
    <t>Hranoly:1,5*1,10</t>
  </si>
  <si>
    <t xml:space="preserve">Materiál na opravu stávajícího krovu </t>
  </si>
  <si>
    <t>6051524</t>
  </si>
  <si>
    <t>Ztratné 10 %  :3,2882*0,10</t>
  </si>
  <si>
    <t>Vaznice   :7,43*0,14*0,16</t>
  </si>
  <si>
    <t>Krokev nárožní :6,80*1*0,20*0,14</t>
  </si>
  <si>
    <t>Sloupek  :(0,75*6+4,0)*0,12*0,12</t>
  </si>
  <si>
    <t>Krokev  :(6,30*6+5,50+0,50+1,50+2,0+2,50+3,0)*0,12*0,16</t>
  </si>
  <si>
    <t>Sloupek :1,0*3,0*0,14*0,14</t>
  </si>
  <si>
    <t>Kleština  :(5,70*2*12+6,80*2)*0,16*0,06</t>
  </si>
  <si>
    <t>Pozednice  :(7,40+6,10+7,40)*0,14*0,10</t>
  </si>
  <si>
    <t xml:space="preserve">Hranol SM/JD 1 do 14x16 délka nad 600 cm </t>
  </si>
  <si>
    <t>60515238</t>
  </si>
  <si>
    <t>( výměna ):3,6171+1,952</t>
  </si>
  <si>
    <t>Nový a stávající krov   :</t>
  </si>
  <si>
    <t xml:space="preserve">Spojovací a ochranné prostředky pro střechy </t>
  </si>
  <si>
    <t>762395000</t>
  </si>
  <si>
    <t xml:space="preserve">Demontáž bednění střech rovných z prken hrubých </t>
  </si>
  <si>
    <t>762341811</t>
  </si>
  <si>
    <t>Vaznice   :7,43</t>
  </si>
  <si>
    <t>Krokev nárožní :6,80*1</t>
  </si>
  <si>
    <t>Sloupek  :0,75*6+4,0</t>
  </si>
  <si>
    <t>Krokev  :6,30*6+5,50+0,50+1,50+2,0+2,50+3,0</t>
  </si>
  <si>
    <t>Sloupek :1,0*3,0</t>
  </si>
  <si>
    <t>Kleština  :5,70*2*12+6,80*2</t>
  </si>
  <si>
    <t>Pozednice  :7,40+6,10+7,40</t>
  </si>
  <si>
    <t xml:space="preserve">Montáž vázaných krovů pravidelných do 224 cm2 </t>
  </si>
  <si>
    <t>762332120</t>
  </si>
  <si>
    <t>Konstrukce tesařské</t>
  </si>
  <si>
    <t>762</t>
  </si>
  <si>
    <t xml:space="preserve">Přesun hmot pro izolace tepelné, výšky do 6 m </t>
  </si>
  <si>
    <t>998713201</t>
  </si>
  <si>
    <t>(5,70-0,375*2)*(6,96-0,375)*1,03</t>
  </si>
  <si>
    <t>(5,70-0,375*2)*(5,11-0,375)*1,03</t>
  </si>
  <si>
    <t>Deska minerální vlákno - podélná TR10  tl. 140 mm</t>
  </si>
  <si>
    <t>63140106</t>
  </si>
  <si>
    <t>Deska minerální vlákno - podélná TR10  tl. 120 mm</t>
  </si>
  <si>
    <t>63140105</t>
  </si>
  <si>
    <t>23,91*0,08*1,02</t>
  </si>
  <si>
    <t>Viz . montáž :</t>
  </si>
  <si>
    <t>28375410.A</t>
  </si>
  <si>
    <t>Polystyren extrudovaný ROOFMATE SL tl. 30 - 140 mm</t>
  </si>
  <si>
    <t xml:space="preserve">Izolace tepelná stěn přichycením do zdiva </t>
  </si>
  <si>
    <t>7131311</t>
  </si>
  <si>
    <t>47,73*1,02</t>
  </si>
  <si>
    <t>Viz v.č D.1.1.3:</t>
  </si>
  <si>
    <t xml:space="preserve">Deska polystyrénu 1000x500x70 mm podlahový </t>
  </si>
  <si>
    <t>283758</t>
  </si>
  <si>
    <t>Montáž parozábrany, ploché střechy, přelep. spojů DÖRKEN - DELTA L</t>
  </si>
  <si>
    <t>713141221</t>
  </si>
  <si>
    <t>(5,70-0,375*2)*(6,96-0,375)*2</t>
  </si>
  <si>
    <t>(5,70-0,375*2)*(5,11-0,375)*2</t>
  </si>
  <si>
    <t xml:space="preserve">Izolace tepelná střech kladená na sucho 1vrstvá </t>
  </si>
  <si>
    <t>713141151</t>
  </si>
  <si>
    <t>47,73</t>
  </si>
  <si>
    <t xml:space="preserve">Izolace tepelná podlah na sucho, jednovrstvá </t>
  </si>
  <si>
    <t>713121111</t>
  </si>
  <si>
    <t>Izolace tepelné</t>
  </si>
  <si>
    <t>713</t>
  </si>
  <si>
    <t xml:space="preserve">Přesun hmot pro povlakové krytiny, výšky do 6 m </t>
  </si>
  <si>
    <t>998712201</t>
  </si>
  <si>
    <t>M+D asf šindel jedn střecha přibití barva šedo - zelená</t>
  </si>
  <si>
    <t>7126541</t>
  </si>
  <si>
    <t>Živičné krytiny</t>
  </si>
  <si>
    <t>712</t>
  </si>
  <si>
    <t xml:space="preserve">Přesun hmot pro izolace proti vodě, výšky do 6 m </t>
  </si>
  <si>
    <t>998711201</t>
  </si>
  <si>
    <t>-0,80*0,30</t>
  </si>
  <si>
    <t>-0,70*0,30</t>
  </si>
  <si>
    <t>-1,20*0,30</t>
  </si>
  <si>
    <t>-0,80*0,30*2</t>
  </si>
  <si>
    <t>Stěrka hydroizolační těsnicí hmotou pružná hydroizolace - svislé</t>
  </si>
  <si>
    <t>7112121</t>
  </si>
  <si>
    <t>1.02    :2,30*2,34+1,20*0,10+1,55*1,30</t>
  </si>
  <si>
    <t>Stěrka hydroizolační těsnicí hmotou pružná hydroizolace - vodorovná</t>
  </si>
  <si>
    <t>7112120</t>
  </si>
  <si>
    <t>Původní část  :4,70*6,15*1,15</t>
  </si>
  <si>
    <t>Přístavba  :5,60*5,03*1,15</t>
  </si>
  <si>
    <t xml:space="preserve">Pás asfaltovaný těžký </t>
  </si>
  <si>
    <t>628321</t>
  </si>
  <si>
    <t>Původní část  :4,70*6,15*0,0020</t>
  </si>
  <si>
    <t>Přístavba  :5,60*5,03*0,0020</t>
  </si>
  <si>
    <t>T</t>
  </si>
  <si>
    <t xml:space="preserve">Lak asfaltový izolační ALP-PENETRAL </t>
  </si>
  <si>
    <t>111631</t>
  </si>
  <si>
    <t>Původní část  :4,70*6,15*0,0025</t>
  </si>
  <si>
    <t>Přístavba  :5,60*5,03*0,0025</t>
  </si>
  <si>
    <t xml:space="preserve">Asfalt oxidovaný stavebně izolační AOSI 85/25 B2 </t>
  </si>
  <si>
    <t>111613</t>
  </si>
  <si>
    <t>Původní část  :4,70*6,15</t>
  </si>
  <si>
    <t>Přístavba  :5,60*5,03</t>
  </si>
  <si>
    <t xml:space="preserve">Izolace proti vlhk. vodorovná pásy přitavením </t>
  </si>
  <si>
    <t>711141559</t>
  </si>
  <si>
    <t xml:space="preserve">Izolace proti vlhk. vodor. nátěr asfalt. za horka </t>
  </si>
  <si>
    <t>711121131</t>
  </si>
  <si>
    <t xml:space="preserve">Izolace proti vlhkosti vodor. nátěr ALP za studena </t>
  </si>
  <si>
    <t>711111001</t>
  </si>
  <si>
    <t>Izolace proti vodě</t>
  </si>
  <si>
    <t>711</t>
  </si>
  <si>
    <t xml:space="preserve">Přesun hmot pro budovy zděné výšky do 6 m </t>
  </si>
  <si>
    <t>998011001</t>
  </si>
  <si>
    <t>Přesun hmot</t>
  </si>
  <si>
    <t>(5,0+6,50*2)*2,60</t>
  </si>
  <si>
    <t>Odsekání vnitřních obkladů stěn nad 2 m2 včetně otlučení omítek</t>
  </si>
  <si>
    <t>9780595</t>
  </si>
  <si>
    <t>dlažba včetně podkladu :6,0*0,15</t>
  </si>
  <si>
    <t>V části B  :</t>
  </si>
  <si>
    <t>5,0*6,50*0,15</t>
  </si>
  <si>
    <t>Bourání podlah betonových -15cm ( včetně dlažeb a izolace  )</t>
  </si>
  <si>
    <t>9650410</t>
  </si>
  <si>
    <t>6,50*1,20*0,30</t>
  </si>
  <si>
    <t>Chodník stávající :</t>
  </si>
  <si>
    <t>Bourání stávajícího chodníku včetně podkladu ( v tlouštce cca 30 cm  )</t>
  </si>
  <si>
    <t>96250</t>
  </si>
  <si>
    <t>3*1,80*0,45</t>
  </si>
  <si>
    <t>základ v místě terasy :</t>
  </si>
  <si>
    <t xml:space="preserve">Bourání základů z betonu v tl. 45 cm </t>
  </si>
  <si>
    <t>9610431</t>
  </si>
  <si>
    <t xml:space="preserve">Odstranění stávajícího zrcadla </t>
  </si>
  <si>
    <t>96051</t>
  </si>
  <si>
    <t>Vytvoření otvoru pro nosníky vel 120 x 210 cm</t>
  </si>
  <si>
    <t>96050</t>
  </si>
  <si>
    <t>Dveře 80/197:3</t>
  </si>
  <si>
    <t xml:space="preserve">Vyvěšení dřevěných okenních křídel pl. nad 1,5 m2 </t>
  </si>
  <si>
    <t>968061113</t>
  </si>
  <si>
    <t xml:space="preserve">           60/197:1</t>
  </si>
  <si>
    <t>Dveře 70/197:2</t>
  </si>
  <si>
    <t xml:space="preserve">Vyvěšení dřevěných okenních křídel pl. do 1,5 m2 </t>
  </si>
  <si>
    <t>968061112</t>
  </si>
  <si>
    <t>5,0*6,50</t>
  </si>
  <si>
    <t xml:space="preserve">DMTZ podhledu SDK, kovová kce., 1xopášť.12,5 mm </t>
  </si>
  <si>
    <t>963016111</t>
  </si>
  <si>
    <t>1,48*2,60</t>
  </si>
  <si>
    <t>v.č. D.1.1.2:</t>
  </si>
  <si>
    <t xml:space="preserve">Bourání příček cihelných tl. 15 cm </t>
  </si>
  <si>
    <t>962031133</t>
  </si>
  <si>
    <t>(3,27+5,45-2*0,375+1,49+1,20*2+1,40+2,76*2+1,68)*3,0</t>
  </si>
  <si>
    <t xml:space="preserve">Bourání příček cihelných tl. 10 cm </t>
  </si>
  <si>
    <t>962031132</t>
  </si>
  <si>
    <t>Bourání konstrukcí</t>
  </si>
  <si>
    <t>Pohled severní  :5,10*1,20</t>
  </si>
  <si>
    <t>Pohled západní :5,70*1,20</t>
  </si>
  <si>
    <t xml:space="preserve">Lešení lehké pomocné, výška podlahy do 3,5 m </t>
  </si>
  <si>
    <t>941955004</t>
  </si>
  <si>
    <t>Pohled východní :5,70*1,20</t>
  </si>
  <si>
    <t>Pohled severní    :6,96*1,20</t>
  </si>
  <si>
    <t>Venkovní  :</t>
  </si>
  <si>
    <t xml:space="preserve">Lešení lehké pomocné, výška podlahy do 1,2 m </t>
  </si>
  <si>
    <t>941955001</t>
  </si>
  <si>
    <t>Lešení a stavební výtahy</t>
  </si>
  <si>
    <t xml:space="preserve">6,0 </t>
  </si>
  <si>
    <t>Skladba B:</t>
  </si>
  <si>
    <t xml:space="preserve">Doplnění dlažby včetně podkladu v tl. 25 cm </t>
  </si>
  <si>
    <t>965053</t>
  </si>
  <si>
    <t>Nespecifikované práce ( zazdívka otvorů , plentování apd . )</t>
  </si>
  <si>
    <t>95052</t>
  </si>
  <si>
    <t>(7,0+5,70+7,0)/1+0,3</t>
  </si>
  <si>
    <t>Po 1,0 m , osazený do věnce :</t>
  </si>
  <si>
    <t>M+D Kotevní šroub pro uchycení pozednic profil 20 dl. 25 cm</t>
  </si>
  <si>
    <t>95051</t>
  </si>
  <si>
    <t>viz elektroinstalace:</t>
  </si>
  <si>
    <t xml:space="preserve">Zemnící pásek do základů </t>
  </si>
  <si>
    <t>95050</t>
  </si>
  <si>
    <t>5,77*12,085</t>
  </si>
  <si>
    <t xml:space="preserve">Vyčištění budov o výšce podlaží do 4 m </t>
  </si>
  <si>
    <t>952901111</t>
  </si>
  <si>
    <t>(0,375*2+0,30)*3,0</t>
  </si>
  <si>
    <t>5,61*2,10</t>
  </si>
  <si>
    <t>Dilatace základů a stěny :</t>
  </si>
  <si>
    <t xml:space="preserve">Izolace tepelná styku příčky a nosné stěny š.20 mm </t>
  </si>
  <si>
    <t>931211111</t>
  </si>
  <si>
    <t>Ostatní konstrukce, bourání</t>
  </si>
  <si>
    <t>Osazení zárubní dveřních ocelových, pl. do 2,5 m2 včetně dodávky zárubně CgH  80 x 197 x 11 cm</t>
  </si>
  <si>
    <t>642942111</t>
  </si>
  <si>
    <t>Výplně otvorů</t>
  </si>
  <si>
    <t xml:space="preserve">Vyrovnávací cementová stěrka </t>
  </si>
  <si>
    <t>6324111</t>
  </si>
  <si>
    <t>Původní část  :4,70*6,15*4,74*0,001*1,08</t>
  </si>
  <si>
    <t>Přístavba  :5,60*5,03*4,74*0,001*1,08</t>
  </si>
  <si>
    <t>vrchní mazanina:</t>
  </si>
  <si>
    <t>ve dvou vrstvách :5,60*5,03*4,74*0,001*1,08*2</t>
  </si>
  <si>
    <t>ŽB deska - přístavba :</t>
  </si>
  <si>
    <t>Výztuž mazanin svařovanou sítí z drátů tažených svařovaná síť - drát 8,0 mm, oka 150/150 mm</t>
  </si>
  <si>
    <t>631361921</t>
  </si>
  <si>
    <t>5,60*5,03*0,15</t>
  </si>
  <si>
    <t xml:space="preserve">Příplatek za stržení povrchu mazaniny tl. 24 cm </t>
  </si>
  <si>
    <t>631319175</t>
  </si>
  <si>
    <t>Původní část  :4,70*6,15*0,06</t>
  </si>
  <si>
    <t>Přístavba  :5,60*5,03*0,06</t>
  </si>
  <si>
    <t xml:space="preserve">Příplatek za stržení povrchu mazaniny tl. 8 cm </t>
  </si>
  <si>
    <t>631319171</t>
  </si>
  <si>
    <t xml:space="preserve">Mazanina betonová tl. 12 - 24 cm C 16/20  (B 20) </t>
  </si>
  <si>
    <t>631315611</t>
  </si>
  <si>
    <t xml:space="preserve">Mazanina betonová tl. 5 - 8 cm C 12/15  (B 12,5) </t>
  </si>
  <si>
    <t>631312511</t>
  </si>
  <si>
    <t>Podlahy a podlahové konstrukce</t>
  </si>
  <si>
    <t>Pod dřevěný obklad :</t>
  </si>
  <si>
    <t xml:space="preserve">Omítka vnější stěn VCM, hrubá zatřená </t>
  </si>
  <si>
    <t>622451122R00</t>
  </si>
  <si>
    <t>Upravy povrchů vnější</t>
  </si>
  <si>
    <t xml:space="preserve">Omítka vnitřní zdiva, MVC, štuková </t>
  </si>
  <si>
    <t>612421637</t>
  </si>
  <si>
    <t>155,583</t>
  </si>
  <si>
    <t>Výměra viz obklady :</t>
  </si>
  <si>
    <t>Omítka vnitřní zdiva, MVC, hrubá zatřená ( pod obklady )</t>
  </si>
  <si>
    <t>612421615</t>
  </si>
  <si>
    <t>0,87*4</t>
  </si>
  <si>
    <t xml:space="preserve">Zakrývání výplní vnitřních otvorů </t>
  </si>
  <si>
    <t>610991111</t>
  </si>
  <si>
    <t>Upravy povrchů vnitřní</t>
  </si>
  <si>
    <t>(5,11+5,77+5,11-0,375*2)*4*1,21*0,001*1,08</t>
  </si>
  <si>
    <t>Betonový věnec :</t>
  </si>
  <si>
    <t xml:space="preserve">Výztuž ztuž. pásů a věnců, ocel 10425 (BSt 500 S) </t>
  </si>
  <si>
    <t>417361721</t>
  </si>
  <si>
    <t>(5,11+5,77+5,11-0,375*2)/0,25*1,10*0,395*0,001*1,08</t>
  </si>
  <si>
    <t xml:space="preserve">Výztuž ztužujících pásů a věnců z oceli 10216 </t>
  </si>
  <si>
    <t>417361221</t>
  </si>
  <si>
    <t>(5,11+5,77+5,11-0,375*2)*0,20*2</t>
  </si>
  <si>
    <t xml:space="preserve">Bednění ztužujících pásů a věnců - odstranění </t>
  </si>
  <si>
    <t>417351116</t>
  </si>
  <si>
    <t xml:space="preserve">Bednění ztužujících pásů a věnců - zřízení </t>
  </si>
  <si>
    <t>417351115</t>
  </si>
  <si>
    <t>(5,11+5,77+5,11-0,375*2)*0,275*0,20</t>
  </si>
  <si>
    <t xml:space="preserve">Ztužující pásy a věnce z betonu železového C 25/30 </t>
  </si>
  <si>
    <t>417321414</t>
  </si>
  <si>
    <t>5,40/0,25*1,20*0,395*0,001*1,08</t>
  </si>
  <si>
    <t xml:space="preserve">Výztuž nosníků z oceli 10425 (BSt 500 S) </t>
  </si>
  <si>
    <t>413361721</t>
  </si>
  <si>
    <t>5,40*6*1,58*0,001*1,08</t>
  </si>
  <si>
    <t xml:space="preserve">Výztuž nosníků z betonářské oceli 10216 </t>
  </si>
  <si>
    <t>413361221</t>
  </si>
  <si>
    <t>1,20*0,30*2</t>
  </si>
  <si>
    <t xml:space="preserve">Podpěrná konstr. nosníků do 5 kPa - odstranění </t>
  </si>
  <si>
    <t>413351212</t>
  </si>
  <si>
    <t xml:space="preserve">Podpěrná konstr. nosníků do 5 kPa - zřízení </t>
  </si>
  <si>
    <t>413351211</t>
  </si>
  <si>
    <t>5,40*0,20*2</t>
  </si>
  <si>
    <t xml:space="preserve">Bednění nosníků - odstranění </t>
  </si>
  <si>
    <t>413351108</t>
  </si>
  <si>
    <t xml:space="preserve">Bednění nosníků - zřízení </t>
  </si>
  <si>
    <t>413351107</t>
  </si>
  <si>
    <t>5,40*0,35*0,20</t>
  </si>
  <si>
    <t>Průvlak   :</t>
  </si>
  <si>
    <t xml:space="preserve">Nosníky z betonu železového C 25/30  (B 30) </t>
  </si>
  <si>
    <t>413321414</t>
  </si>
  <si>
    <t>Vodorovné konstrukce</t>
  </si>
  <si>
    <t>(5,11+5,77+5,11)*0,20</t>
  </si>
  <si>
    <t xml:space="preserve">Izolace polystyrén věnec tl 10cm </t>
  </si>
  <si>
    <t>317998125U00</t>
  </si>
  <si>
    <t>(4,58-1,0)*3,0</t>
  </si>
  <si>
    <t>2,43*3,0</t>
  </si>
  <si>
    <t>(2,20+0,10+1,90)*3,0</t>
  </si>
  <si>
    <t>v.č. D.1.1.3:</t>
  </si>
  <si>
    <t xml:space="preserve">Příčky z desek Ytong tl. 15 cm </t>
  </si>
  <si>
    <t>342255028</t>
  </si>
  <si>
    <t>(2,66+1,30+0,35+0,10+1,86)*3,0</t>
  </si>
  <si>
    <t xml:space="preserve">Příčky z desek Ytong tl. 10 cm </t>
  </si>
  <si>
    <t>342255024</t>
  </si>
  <si>
    <t>Překlad nenosný do příčky Ytong překlad Ytong 1200 x 249 x 100 mm</t>
  </si>
  <si>
    <t>317121033</t>
  </si>
  <si>
    <t>(5,11+5,77+5,11-0,375*2)*2,65</t>
  </si>
  <si>
    <t xml:space="preserve"> m2</t>
  </si>
  <si>
    <t>Zdivo z tvárnic Ytong pero - drážka tl. 37,5 cm tvárnice P 4 - 500, 499 x 249 x 375 mm</t>
  </si>
  <si>
    <t>311271188</t>
  </si>
  <si>
    <t>1,0*3,0</t>
  </si>
  <si>
    <t>Zdivo z tvárnic Ytong pero - drážka tl. 30 cm tvárnice P 2 - 400, 599 x 249 x 300 mm</t>
  </si>
  <si>
    <t>311271187</t>
  </si>
  <si>
    <t>0,58*0,75</t>
  </si>
  <si>
    <t>od koty -1,05 po podkladní beton :(5,61+0,65*2-0,40)*0,75</t>
  </si>
  <si>
    <t>od koty -1,55 po podkladní beton :1,65*2*1,25</t>
  </si>
  <si>
    <t>od koty -2,05 po podkladní beton :(5,61+1,65*2-0,40)*1,75</t>
  </si>
  <si>
    <t>V.č. D.1.1.4 , D.1.1.8 ,:</t>
  </si>
  <si>
    <t>Stěna z tvárnic ztraceného bednění, tl. 30 cm zalití tvárnic betonem C 20/25 ( XC1 )</t>
  </si>
  <si>
    <t>311112140</t>
  </si>
  <si>
    <t>Svislé a kompletní konstrukce</t>
  </si>
  <si>
    <t>Železobeton zákl. pásů z C 25/30 (dobetonování stáv. základů v místě poškození )</t>
  </si>
  <si>
    <t>2743211</t>
  </si>
  <si>
    <t>120*0,001</t>
  </si>
  <si>
    <t xml:space="preserve">Výztuž základových pasů z oceli 10 425 (BSt 500 S) </t>
  </si>
  <si>
    <t>274361721</t>
  </si>
  <si>
    <t>60*0,001</t>
  </si>
  <si>
    <t xml:space="preserve">Výztuž základových pasů z betonářské oceli 10216 </t>
  </si>
  <si>
    <t>274361221</t>
  </si>
  <si>
    <t>0,60*(1,55-1,05)*2</t>
  </si>
  <si>
    <t>0,60*(2,05-1,55)*2</t>
  </si>
  <si>
    <t>od koty -2,05 po -1,55 , -1,05 :</t>
  </si>
  <si>
    <t>V.č. D.1.1.4:</t>
  </si>
  <si>
    <t xml:space="preserve">Bednění stěn základových pasů - odstranění </t>
  </si>
  <si>
    <t>274351216</t>
  </si>
  <si>
    <t xml:space="preserve">Bednění stěn základových pasů - zřízení </t>
  </si>
  <si>
    <t>274351215</t>
  </si>
  <si>
    <t>základek :0,58*0,60*1,10</t>
  </si>
  <si>
    <t>0,40*0,60*(1,55-1,05)*2</t>
  </si>
  <si>
    <t>(5,61+0,65*2)*0,60*1,10</t>
  </si>
  <si>
    <t>od koty -2,10 po -1,05 :</t>
  </si>
  <si>
    <t>0,40*0,60*(2,05-1,55)*2</t>
  </si>
  <si>
    <t>1,65*0,60*1,10*2</t>
  </si>
  <si>
    <t>od koty -2,60 po -1,15 :</t>
  </si>
  <si>
    <t>(5,61+1,65*2)*0,60*1,10</t>
  </si>
  <si>
    <t>od koty -3,10 po -2,05 :</t>
  </si>
  <si>
    <t xml:space="preserve">Železobeton základových pasů C 20/25 (XC1) </t>
  </si>
  <si>
    <t>274321321</t>
  </si>
  <si>
    <t>-0,58*0,65*0,75</t>
  </si>
  <si>
    <t>Fig.A3:(4,41+2*0,15)*(0,40+0,65+0,30)*0,75</t>
  </si>
  <si>
    <t>Fig.A2:(4,41+2*0,15)*1,65*1,25</t>
  </si>
  <si>
    <t>Fig.A1:(4,41+2*0,15)*(1,65+0,15-0,40)*1,75</t>
  </si>
  <si>
    <t>Přístavba:</t>
  </si>
  <si>
    <t>Výplňový beton do základů :</t>
  </si>
  <si>
    <t xml:space="preserve">Beton základových konstr. prostý C 12/15 ( XO ) </t>
  </si>
  <si>
    <t>274313511</t>
  </si>
  <si>
    <t>Základy,zvláštní zakládání</t>
  </si>
  <si>
    <t xml:space="preserve">M+D Stojan na papír a štětku odk.h </t>
  </si>
  <si>
    <t>100-9</t>
  </si>
  <si>
    <t xml:space="preserve">M+D Držák toaletního papíru odk.g </t>
  </si>
  <si>
    <t>100-8</t>
  </si>
  <si>
    <t xml:space="preserve">M+D Zavěšené štětky odk. f </t>
  </si>
  <si>
    <t>100-7</t>
  </si>
  <si>
    <t xml:space="preserve">M+D Koš na pleny odk.e </t>
  </si>
  <si>
    <t>100-6</t>
  </si>
  <si>
    <t xml:space="preserve">M+D KOš na odpadky malý odk.d </t>
  </si>
  <si>
    <t>100-5</t>
  </si>
  <si>
    <t xml:space="preserve">M+D Koš na odpadky velký odk. c </t>
  </si>
  <si>
    <t>100-4</t>
  </si>
  <si>
    <t xml:space="preserve">M+D Přebalovací pult např. Ikea odk.b </t>
  </si>
  <si>
    <t>100-3</t>
  </si>
  <si>
    <t xml:space="preserve">M+D Zrcadlo sklopné lna stěnu odk. b </t>
  </si>
  <si>
    <t>100-2</t>
  </si>
  <si>
    <t>M+D Dřevěná zástěna odk. ST viz. stávající , vel 3,17 x 2,43 cm</t>
  </si>
  <si>
    <t>100-14</t>
  </si>
  <si>
    <t>Kpl</t>
  </si>
  <si>
    <t>M+D Mycí rampa se zap. umyvadly odk.MR1 vel . 250/60 cm</t>
  </si>
  <si>
    <t>100-13</t>
  </si>
  <si>
    <t xml:space="preserve">M+D Orientační tabulky na dveře odk.k </t>
  </si>
  <si>
    <t>100-12</t>
  </si>
  <si>
    <t xml:space="preserve">M+D Bezdotykový tryskový osoušeč odk.j </t>
  </si>
  <si>
    <t>100-11</t>
  </si>
  <si>
    <t xml:space="preserve">M+D Dávkovač tekutého mýdla odk. i </t>
  </si>
  <si>
    <t>100-10</t>
  </si>
  <si>
    <t>M+D Zrcadla lepená na stěnu odk. a vel . 25 x 90 cm</t>
  </si>
  <si>
    <t>100-1</t>
  </si>
  <si>
    <t>Vybavení interiéru</t>
  </si>
  <si>
    <t xml:space="preserve">Poplatek za skládku ornice </t>
  </si>
  <si>
    <t>1990001</t>
  </si>
  <si>
    <t>Viz TZ :20</t>
  </si>
  <si>
    <t xml:space="preserve">Úprava pláně  v hor. 1-4, bez zhutnění </t>
  </si>
  <si>
    <t>1811011</t>
  </si>
  <si>
    <t xml:space="preserve">Založení trávníku výsevem v rovině nebo ve svahu </t>
  </si>
  <si>
    <t>1804011</t>
  </si>
  <si>
    <t xml:space="preserve">Vsakovací jímka vel. 100/100/100 </t>
  </si>
  <si>
    <t>1325010</t>
  </si>
  <si>
    <t>Odhad :2,0</t>
  </si>
  <si>
    <t xml:space="preserve">Dokopání od vrchu základů po terén </t>
  </si>
  <si>
    <t>132205-2</t>
  </si>
  <si>
    <t>4,0</t>
  </si>
  <si>
    <t>odhad :</t>
  </si>
  <si>
    <t xml:space="preserve">Příplatek za ruční dokopání v tl.30 cm </t>
  </si>
  <si>
    <t>132205-1</t>
  </si>
  <si>
    <t>13,48+2,0</t>
  </si>
  <si>
    <t xml:space="preserve">Uložení sypaniny na skládku </t>
  </si>
  <si>
    <t>171201201</t>
  </si>
  <si>
    <t>odvoz do 20 km :(13,48+2,0)*19</t>
  </si>
  <si>
    <t xml:space="preserve">Příplatek k vod. přemístění hor.1-4 za další 1 km </t>
  </si>
  <si>
    <t>162701109</t>
  </si>
  <si>
    <t xml:space="preserve">Vodorovné přemístění výkopku z hor.1-4 do 1000 m </t>
  </si>
  <si>
    <t>162301102</t>
  </si>
  <si>
    <t>13,48*0,50</t>
  </si>
  <si>
    <t>50 %   :</t>
  </si>
  <si>
    <t xml:space="preserve">Příplatek za lepivost - hloubení rýh 60 cm v hor.3 </t>
  </si>
  <si>
    <t>132201109</t>
  </si>
  <si>
    <t xml:space="preserve">Hloubení rýh šířky do 60 cm v hor.3 do 100 m3 </t>
  </si>
  <si>
    <t>132201101</t>
  </si>
  <si>
    <t>Zemní práce</t>
  </si>
  <si>
    <t>celkem (Kč)</t>
  </si>
  <si>
    <t>cena / MJ</t>
  </si>
  <si>
    <t>množství</t>
  </si>
  <si>
    <t>Název položky</t>
  </si>
  <si>
    <t>Číslo položky</t>
  </si>
  <si>
    <t>P.č.</t>
  </si>
  <si>
    <t>Rozpočet:</t>
  </si>
  <si>
    <t xml:space="preserve">Položkový rozpočet </t>
  </si>
  <si>
    <t>dokumentace realizační a skutečného provedení</t>
  </si>
  <si>
    <t>uvedení do provozu,ozkoušení, rekulace ventilů</t>
  </si>
  <si>
    <t>Montážní materiál + tepelná izolace</t>
  </si>
  <si>
    <t>Montáž + přípomoce</t>
  </si>
  <si>
    <t>elektroinstalace,</t>
  </si>
  <si>
    <t>Pohybové čidlo</t>
  </si>
  <si>
    <t>D+M revizní dvířka do sdk podhledu 400x400 mm</t>
  </si>
  <si>
    <t>Talířový ventil odvodní plast KPF 100</t>
  </si>
  <si>
    <t>Trouba SR Spiro ø160 mm, včetně spojek, odboček, kolen a redukci</t>
  </si>
  <si>
    <t>Trouba SR Spiro ø125 mm, včetně spojek, odboček, kolen a redukci</t>
  </si>
  <si>
    <t>Trouba SR Spiro ø100 mm, včetně spojek, odboček, kolen a redukci</t>
  </si>
  <si>
    <t>D+M Tvarovka pro odvod kondenzátu pro kruhové potrubí Ø100mm</t>
  </si>
  <si>
    <t>D+M Tvarovka pro odvod kondenzátu pro kruhové potrubí Ø160 mm</t>
  </si>
  <si>
    <t>D+M Protidešťová stříška HU 160 s ochranou síťkou proti ptactvu</t>
  </si>
  <si>
    <t>po</t>
  </si>
  <si>
    <t>Ventilátor radiální pro umístění do stropu ,průtok min 100 m3/h, s nast. doběhem</t>
  </si>
  <si>
    <t>Ventilátor DO POTRUBÍ  TD 350-125 SILENT100 T s nast. doběhem</t>
  </si>
  <si>
    <t>bez DPH</t>
  </si>
  <si>
    <t>Celkem</t>
  </si>
  <si>
    <t>cena za kus/m</t>
  </si>
  <si>
    <t>Cena</t>
  </si>
  <si>
    <t>počet</t>
  </si>
  <si>
    <t>Pozice</t>
  </si>
  <si>
    <t>VZT</t>
  </si>
  <si>
    <r>
      <t>CELKEM:</t>
    </r>
    <r>
      <rPr>
        <sz val="11"/>
        <rFont val="Arial"/>
        <family val="2"/>
        <charset val="238"/>
      </rPr>
      <t xml:space="preserve"> </t>
    </r>
  </si>
  <si>
    <t xml:space="preserve">ZAŘIZOVACÍ PŘEDMĚTY </t>
  </si>
  <si>
    <t xml:space="preserve">VNITŘNÍ VODOVOD </t>
  </si>
  <si>
    <t xml:space="preserve">KANALIZACE </t>
  </si>
  <si>
    <t>REKAPITULACE:</t>
  </si>
  <si>
    <t>Cena celkem za celý rozpočet bez DPH v Kč</t>
  </si>
  <si>
    <t>vč.vydání protokolu o prohlídce, vodotěsnosti a plynotěsnosti kanalizace</t>
  </si>
  <si>
    <t>Zkouška těsnosti kanalizace vodou a kouřem</t>
  </si>
  <si>
    <t>Stavební přípomoce</t>
  </si>
  <si>
    <t xml:space="preserve">demontáž </t>
  </si>
  <si>
    <t>Demontáž 4 ks stávajících umyvadel, 5 ks WC ,2 ks pisoárů, demontáž cca 25 m připojovacího kanal.potrubí a zaslepení stáv.potrubí</t>
  </si>
  <si>
    <t>Dodatečné osazení nové RŠ na stáv.potrubí splaškové kanalizace</t>
  </si>
  <si>
    <t>montáž a dodávka, včetně zemních prací (hloubka 2,0 m)</t>
  </si>
  <si>
    <t>Vsakovací prostor Ø1000 mm (VJ), hloubka cca 2 m, vč. geotextilní rohože a štěrkového lože</t>
  </si>
  <si>
    <t>montáž a dodávka, včetně zemních prací (hloubka 1,90 m)</t>
  </si>
  <si>
    <t>Kanalizační šachta Ø400 mm (RŠd) plastová, šachtové dno přímé-1ks, korugovaná roura Ø400 mm dl.2,0 m, litinový poklop Ø400 mm, plynotěsný D400-1ks</t>
  </si>
  <si>
    <t>montáž a dodávka, včetně zemních prací (hloubka 1,20 m)</t>
  </si>
  <si>
    <t>Kanalizační šachta Ø600 mm (RŠ) plastová, šachtové dno přímé-1ks, korugovaná roura Ø600 mm dl.1,0 m, litinový poklop Ø600 mm, plynotěsný D400-1ks</t>
  </si>
  <si>
    <t>bm</t>
  </si>
  <si>
    <t>montáž a dodávka</t>
  </si>
  <si>
    <t>Svodné plastové potrubí KG DN 150, vedené mimo objekt v zeleni v hloubce 1,0 m (pod terénem) vč.zemních prací,písku a uložení</t>
  </si>
  <si>
    <t>Svodné plastové potrubí KG DN 125, vedené mimo objekt v zeleni v hloubce 1,0 m (pod terénem) vč.zemních prací,písku a uložení</t>
  </si>
  <si>
    <t>Svodné plastové potrubí KG DN 125, vedené pod objektem v hloubce 1,0 m (pod ±0) vč.zemních prací,písku a uložení</t>
  </si>
  <si>
    <t>Svodné plastové potrubí KG DN 100, vedené pod objektem v hloubce 0,9 m (pod ±0) vč.zemních prací,písku a uložení</t>
  </si>
  <si>
    <t>Lapač střešních splavenin (HL600G)</t>
  </si>
  <si>
    <t xml:space="preserve">pro přístup k čistícím kusům </t>
  </si>
  <si>
    <t xml:space="preserve">Dvířka 150/300 mm </t>
  </si>
  <si>
    <t>umístěný pod pojistným ventilem el.boileru</t>
  </si>
  <si>
    <t>Kalich se sifonem</t>
  </si>
  <si>
    <t xml:space="preserve">Ventilační hlavice DN 100 </t>
  </si>
  <si>
    <t xml:space="preserve">Přivětrávací hlavice DN 100 </t>
  </si>
  <si>
    <t>Připojovací plastové potrubí (HT) DN 40 vč. uchycení vedené v drážkách zdiva</t>
  </si>
  <si>
    <t>Připojovací plastové potrubí (HT) DN 50 vč. uchycení vedené v drážkách zdiva</t>
  </si>
  <si>
    <t>Odpadní plastové potrubí (HT) DN 70 vč. uchycení</t>
  </si>
  <si>
    <t>Odpadní plastové potrubí (HT) DN 110 vč. uchycení</t>
  </si>
  <si>
    <t>Cena celkem</t>
  </si>
  <si>
    <t>J cena</t>
  </si>
  <si>
    <t>výměra</t>
  </si>
  <si>
    <t>měrná jednotka</t>
  </si>
  <si>
    <t>komentář</t>
  </si>
  <si>
    <t>Rozšířený popis položky</t>
  </si>
  <si>
    <t>Popis položky</t>
  </si>
  <si>
    <t>kód</t>
  </si>
  <si>
    <t>pořadí</t>
  </si>
  <si>
    <t>KANALIZACE (SPLAŠKOVÁ a DEŠŤOVÁ)</t>
  </si>
  <si>
    <t>vč.vydání protokolu o provedení</t>
  </si>
  <si>
    <t>Proplach a dezinfekce vodovodního potrubí</t>
  </si>
  <si>
    <t>Demontáž 4 ks stávajících umyv.baterií, 5 ks roh.ventilů, 2 ks tlak.splachovače pro pisoáry, demontáž cca 30 m připojovacího vodov.potrubí a zaslepení stáv.potrubí</t>
  </si>
  <si>
    <t>umístěný nad výlevkou</t>
  </si>
  <si>
    <t xml:space="preserve">El.boiler o obj.80 l (2 kW) </t>
  </si>
  <si>
    <t>pro přístup k uzávěrům</t>
  </si>
  <si>
    <t xml:space="preserve">Dvířka 200/200 mm </t>
  </si>
  <si>
    <t>pro boiler</t>
  </si>
  <si>
    <t>Kulový ventil DN 25 a pojistná skupina armatur</t>
  </si>
  <si>
    <t>Kulový uzávěr DN 20</t>
  </si>
  <si>
    <t>Kulový uzávěr DN 25</t>
  </si>
  <si>
    <t xml:space="preserve">pro teplou vodu </t>
  </si>
  <si>
    <t>Plastové potrubí Ø20x3,4 (PPR, PN20) připojovací, vedené v drážce zdiva, vč. návlekové izolace a uchycení</t>
  </si>
  <si>
    <t>Plastové potrubí Ø25x4,2 (PPR, PN20) připojovací, vedené v drážce zdiva, vč. návlekové izolace a uchycení</t>
  </si>
  <si>
    <t xml:space="preserve">pro studenou vodu </t>
  </si>
  <si>
    <t>Plastové potrubí Ø20x2,8 (PPR, PN16) připojovací, vedené v drážce zdiva, vč. návlekové izolace a uchycení</t>
  </si>
  <si>
    <t>Plastové potrubí Ø25x3,5 (PPR, PN16) připojovací, vedené v drážce zdiva, vč. návlekové izolace a uchycení</t>
  </si>
  <si>
    <t>Plastové potrubí Ø32x4,4 (PPR, PN16) připojovací, vedené v drážce zdiva, vč. návlekové izolace a uchycení</t>
  </si>
  <si>
    <t>VNITŘNÍ VODOVOD (SPOTŘEBNÍ)</t>
  </si>
  <si>
    <t>POZNÁMKA: Zápustná umyvadla nejsou předmětem dodávky ZTI, ale stavební části.</t>
  </si>
  <si>
    <t>Napájecí zdroj 12 V, 10 VA, ZAC 1/36</t>
  </si>
  <si>
    <t>Napájecí zdroj 12 V, 10 VA, ZAC 1/20</t>
  </si>
  <si>
    <r>
      <t xml:space="preserve">Chromový </t>
    </r>
    <r>
      <rPr>
        <sz val="10"/>
        <rFont val="Arial"/>
        <family val="2"/>
        <charset val="238"/>
      </rPr>
      <t>sifon umyvadlový, bezdotyková (automatická) baterie , 2x připojovací rohový ventil DN 15 chrom</t>
    </r>
  </si>
  <si>
    <r>
      <t xml:space="preserve">Chromový </t>
    </r>
    <r>
      <rPr>
        <sz val="10"/>
        <rFont val="Arial"/>
        <family val="2"/>
        <charset val="238"/>
      </rPr>
      <t>sifon umyvadlový pro vozíčkáře, bezdotyková (automatická) baterie , 2x připojovací rohový ventil DN 15 chrom</t>
    </r>
  </si>
  <si>
    <r>
      <t>Keramická výlevka (V)</t>
    </r>
    <r>
      <rPr>
        <sz val="10"/>
        <rFont val="Arial"/>
        <family val="2"/>
        <charset val="238"/>
      </rPr>
      <t xml:space="preserve"> stojící na podlaze vč.mřížky a instalační sady, dřezová páková baterie nástěnná s delším výtokovým ramenem</t>
    </r>
  </si>
  <si>
    <t>Keramický pisoár s automatickým splachovacím zařízením AUP 5-II s vnitřním přívodem vody vč.roh.ventilu</t>
  </si>
  <si>
    <t>Automatický splachovač WC v chrom.krytu vč. předstěnového systému AUZ5</t>
  </si>
  <si>
    <r>
      <t>Sestava klozetové mísy (WC)</t>
    </r>
    <r>
      <rPr>
        <sz val="10"/>
        <rFont val="Arial"/>
        <family val="2"/>
        <charset val="238"/>
      </rPr>
      <t>, závěsný klozet bílá barva s vodorovným odpadem a sedátko klozetové plastové</t>
    </r>
  </si>
  <si>
    <r>
      <t>Sestava klozetové mísy pro invalidy (WCi)</t>
    </r>
    <r>
      <rPr>
        <sz val="10"/>
        <rFont val="Arial"/>
        <family val="2"/>
        <charset val="238"/>
      </rPr>
      <t>, závěsný klozet bílá barva s vodorovným odpadem a sedátko klozetové plastové</t>
    </r>
  </si>
  <si>
    <t>ZAŘIZOVACÍ PŘEDMĚTY A BATERIE</t>
  </si>
  <si>
    <t>VV</t>
  </si>
  <si>
    <t>2*2,35</t>
  </si>
  <si>
    <t>7+2</t>
  </si>
  <si>
    <t>3+4</t>
  </si>
  <si>
    <t>6/0,5</t>
  </si>
  <si>
    <t>40*0,135</t>
  </si>
  <si>
    <t>40*0,95</t>
  </si>
  <si>
    <t>součást 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</si>
</sst>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%"/>
    <numFmt numFmtId="165" formatCode="dd\.mm\.yyyy"/>
    <numFmt numFmtId="166" formatCode="#,##0.00000"/>
    <numFmt numFmtId="167" formatCode="#,##0.000"/>
    <numFmt numFmtId="168" formatCode="&quot;$&quot;#,##0.00"/>
    <numFmt numFmtId="169" formatCode="_-* #,##0_-;\-* #,##0_-;_-* &quot;-&quot;_-;_-@_-"/>
    <numFmt numFmtId="170" formatCode="_-* #,##0.00_-;\-* #,##0.00_-;_-* &quot;-&quot;??_-;_-@_-"/>
    <numFmt numFmtId="171" formatCode="_-&quot;Ł&quot;* #,##0_-;\-&quot;Ł&quot;* #,##0_-;_-&quot;Ł&quot;* &quot;-&quot;_-;_-@_-"/>
    <numFmt numFmtId="172" formatCode="_-&quot;Ł&quot;* #,##0.00_-;\-&quot;Ł&quot;* #,##0.00_-;_-&quot;Ł&quot;* &quot;-&quot;??_-;_-@_-"/>
    <numFmt numFmtId="173" formatCode="#,##0\ &quot;Kč&quot;"/>
    <numFmt numFmtId="174" formatCode="0.0"/>
    <numFmt numFmtId="175" formatCode="dd/mm/yy"/>
    <numFmt numFmtId="176" formatCode="#,##0.00\ &quot;Kč&quot;"/>
    <numFmt numFmtId="177" formatCode="000\ 00"/>
  </numFmts>
  <fonts count="103">
    <font>
      <sz val="8"/>
      <name val="Trebuchet MS"/>
      <family val="2"/>
    </font>
    <font>
      <sz val="11"/>
      <color theme="1"/>
      <name val="Calibri"/>
      <family val="2"/>
      <charset val="238"/>
      <scheme val="minor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b/>
      <sz val="12"/>
      <color rgb="FF969696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2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Helv"/>
      <charset val="238"/>
    </font>
    <font>
      <sz val="10"/>
      <name val="Helv"/>
      <charset val="204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indexed="20"/>
      <name val="Arial CE"/>
      <family val="2"/>
      <charset val="238"/>
    </font>
    <font>
      <b/>
      <sz val="10"/>
      <color indexed="52"/>
      <name val="Arial CE"/>
      <family val="2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sz val="10"/>
      <name val="Arial"/>
      <family val="2"/>
      <charset val="238"/>
    </font>
    <font>
      <i/>
      <sz val="10"/>
      <color indexed="23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0"/>
      <color indexed="9"/>
      <name val="Arial CE"/>
      <family val="2"/>
      <charset val="238"/>
    </font>
    <font>
      <sz val="10"/>
      <color indexed="62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60"/>
      <name val="Arial CE"/>
      <family val="2"/>
      <charset val="238"/>
    </font>
    <font>
      <sz val="10"/>
      <name val="Arial CE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0"/>
      <color indexed="63"/>
      <name val="Arial CE"/>
      <family val="2"/>
      <charset val="238"/>
    </font>
    <font>
      <sz val="10"/>
      <name val="MS Sans Serif"/>
      <family val="2"/>
      <charset val="238"/>
    </font>
    <font>
      <sz val="10"/>
      <name val="Helv"/>
    </font>
    <font>
      <b/>
      <sz val="18"/>
      <color indexed="56"/>
      <name val="Cambria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i/>
      <sz val="10"/>
      <name val="Arial"/>
      <family val="2"/>
      <charset val="238"/>
    </font>
    <font>
      <sz val="10"/>
      <color indexed="9"/>
      <name val="Arial CE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53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sz val="8"/>
      <color rgb="FF505050"/>
      <name val="Trebuchet MS"/>
    </font>
  </fonts>
  <fills count="32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theme="0"/>
        <bgColor indexed="64"/>
      </patternFill>
    </fill>
  </fills>
  <borders count="1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76">
    <xf numFmtId="0" fontId="0" fillId="0" borderId="0"/>
    <xf numFmtId="0" fontId="35" fillId="0" borderId="0" applyNumberFormat="0" applyFill="0" applyBorder="0" applyAlignment="0" applyProtection="0"/>
    <xf numFmtId="0" fontId="36" fillId="0" borderId="0"/>
    <xf numFmtId="0" fontId="44" fillId="0" borderId="0"/>
    <xf numFmtId="0" fontId="44" fillId="0" borderId="0"/>
    <xf numFmtId="0" fontId="45" fillId="0" borderId="0"/>
    <xf numFmtId="49" fontId="46" fillId="0" borderId="29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9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49" fontId="46" fillId="0" borderId="0">
      <alignment horizontal="left"/>
    </xf>
    <xf numFmtId="0" fontId="48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23" borderId="0" applyNumberFormat="0" applyBorder="0" applyAlignment="0" applyProtection="0"/>
    <xf numFmtId="0" fontId="49" fillId="7" borderId="0" applyNumberFormat="0" applyBorder="0" applyAlignment="0" applyProtection="0"/>
    <xf numFmtId="0" fontId="50" fillId="24" borderId="30" applyNumberFormat="0" applyAlignment="0" applyProtection="0"/>
    <xf numFmtId="1" fontId="51" fillId="0" borderId="31" applyAlignment="0">
      <alignment horizontal="left" vertical="center"/>
    </xf>
    <xf numFmtId="168" fontId="52" fillId="25" borderId="32" applyNumberFormat="0" applyFont="0" applyFill="0" applyBorder="0" applyAlignment="0">
      <alignment horizontal="center"/>
    </xf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2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8" borderId="0" applyNumberFormat="0" applyBorder="0" applyAlignment="0" applyProtection="0"/>
    <xf numFmtId="0" fontId="56" fillId="0" borderId="33" applyNumberFormat="0" applyFill="0" applyAlignment="0" applyProtection="0"/>
    <xf numFmtId="0" fontId="57" fillId="0" borderId="34" applyNumberFormat="0" applyFill="0" applyAlignment="0" applyProtection="0"/>
    <xf numFmtId="0" fontId="58" fillId="0" borderId="35" applyNumberFormat="0" applyFill="0" applyAlignment="0" applyProtection="0"/>
    <xf numFmtId="0" fontId="58" fillId="0" borderId="0" applyNumberFormat="0" applyFill="0" applyBorder="0" applyAlignment="0" applyProtection="0"/>
    <xf numFmtId="0" fontId="59" fillId="26" borderId="36" applyNumberFormat="0" applyAlignment="0" applyProtection="0"/>
    <xf numFmtId="0" fontId="60" fillId="11" borderId="30" applyNumberFormat="0" applyAlignment="0" applyProtection="0"/>
    <xf numFmtId="0" fontId="61" fillId="0" borderId="37" applyNumberFormat="0" applyFill="0" applyAlignment="0" applyProtection="0"/>
    <xf numFmtId="0" fontId="62" fillId="27" borderId="0" applyNumberFormat="0" applyBorder="0" applyAlignment="0" applyProtection="0"/>
    <xf numFmtId="0" fontId="63" fillId="0" borderId="0"/>
    <xf numFmtId="0" fontId="53" fillId="0" borderId="0"/>
    <xf numFmtId="0" fontId="53" fillId="0" borderId="0" applyAlignment="0">
      <alignment vertical="top" wrapText="1"/>
      <protection locked="0"/>
    </xf>
    <xf numFmtId="0" fontId="1" fillId="0" borderId="0"/>
    <xf numFmtId="0" fontId="64" fillId="0" borderId="0"/>
    <xf numFmtId="0" fontId="65" fillId="0" borderId="0"/>
    <xf numFmtId="0" fontId="64" fillId="0" borderId="0"/>
    <xf numFmtId="0" fontId="63" fillId="0" borderId="0"/>
    <xf numFmtId="0" fontId="46" fillId="0" borderId="0"/>
    <xf numFmtId="0" fontId="46" fillId="28" borderId="38" applyNumberFormat="0" applyFont="0" applyAlignment="0" applyProtection="0"/>
    <xf numFmtId="0" fontId="66" fillId="24" borderId="39" applyNumberFormat="0" applyAlignment="0" applyProtection="0"/>
    <xf numFmtId="1" fontId="46" fillId="0" borderId="0">
      <alignment horizontal="center" vertical="center"/>
      <protection locked="0"/>
    </xf>
    <xf numFmtId="1" fontId="46" fillId="0" borderId="0">
      <alignment horizontal="center" vertical="center"/>
      <protection locked="0"/>
    </xf>
    <xf numFmtId="0" fontId="67" fillId="0" borderId="0"/>
    <xf numFmtId="0" fontId="44" fillId="0" borderId="0"/>
    <xf numFmtId="0" fontId="68" fillId="0" borderId="0"/>
    <xf numFmtId="0" fontId="69" fillId="0" borderId="0" applyNumberFormat="0" applyFill="0" applyBorder="0" applyAlignment="0" applyProtection="0"/>
    <xf numFmtId="0" fontId="70" fillId="0" borderId="40" applyNumberFormat="0" applyFill="0" applyAlignment="0" applyProtection="0"/>
    <xf numFmtId="171" fontId="53" fillId="0" borderId="0" applyFont="0" applyFill="0" applyBorder="0" applyAlignment="0" applyProtection="0"/>
    <xf numFmtId="172" fontId="53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46" fillId="0" borderId="0"/>
    <xf numFmtId="44" fontId="36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10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2" borderId="0" xfId="0" applyFill="1" applyProtection="1"/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0" xfId="0"/>
    <xf numFmtId="0" fontId="2" fillId="0" borderId="0" xfId="0" applyFont="1" applyBorder="1" applyAlignment="1">
      <alignment horizontal="left" vertical="center"/>
    </xf>
    <xf numFmtId="0" fontId="36" fillId="0" borderId="0" xfId="2"/>
    <xf numFmtId="0" fontId="36" fillId="0" borderId="0" xfId="2" applyAlignment="1">
      <alignment horizontal="center"/>
    </xf>
    <xf numFmtId="0" fontId="37" fillId="0" borderId="0" xfId="2" applyFont="1" applyAlignment="1">
      <alignment horizontal="center"/>
    </xf>
    <xf numFmtId="0" fontId="38" fillId="0" borderId="0" xfId="2" applyFont="1"/>
    <xf numFmtId="0" fontId="39" fillId="0" borderId="0" xfId="2" applyFont="1"/>
    <xf numFmtId="4" fontId="40" fillId="0" borderId="26" xfId="2" applyNumberFormat="1" applyFont="1" applyBorder="1" applyAlignment="1">
      <alignment horizontal="center"/>
    </xf>
    <xf numFmtId="0" fontId="36" fillId="0" borderId="27" xfId="2" applyBorder="1"/>
    <xf numFmtId="0" fontId="39" fillId="0" borderId="27" xfId="2" applyFont="1" applyBorder="1"/>
    <xf numFmtId="0" fontId="36" fillId="0" borderId="28" xfId="2" applyBorder="1"/>
    <xf numFmtId="4" fontId="40" fillId="0" borderId="0" xfId="2" applyNumberFormat="1" applyFont="1" applyAlignment="1">
      <alignment horizontal="center"/>
    </xf>
    <xf numFmtId="4" fontId="40" fillId="0" borderId="29" xfId="2" applyNumberFormat="1" applyFont="1" applyBorder="1" applyAlignment="1">
      <alignment horizontal="center"/>
    </xf>
    <xf numFmtId="0" fontId="36" fillId="0" borderId="29" xfId="2" applyBorder="1"/>
    <xf numFmtId="0" fontId="39" fillId="0" borderId="29" xfId="2" applyFont="1" applyBorder="1"/>
    <xf numFmtId="0" fontId="39" fillId="0" borderId="29" xfId="2" applyFont="1" applyBorder="1" applyAlignment="1">
      <alignment horizontal="center"/>
    </xf>
    <xf numFmtId="0" fontId="36" fillId="0" borderId="29" xfId="2" applyBorder="1" applyAlignment="1">
      <alignment horizontal="center"/>
    </xf>
    <xf numFmtId="0" fontId="40" fillId="0" borderId="29" xfId="2" applyFont="1" applyBorder="1" applyAlignment="1">
      <alignment horizontal="center"/>
    </xf>
    <xf numFmtId="0" fontId="41" fillId="0" borderId="0" xfId="2" applyFont="1"/>
    <xf numFmtId="0" fontId="42" fillId="0" borderId="0" xfId="2" applyFont="1"/>
    <xf numFmtId="0" fontId="46" fillId="0" borderId="0" xfId="74"/>
    <xf numFmtId="0" fontId="46" fillId="0" borderId="0" xfId="74" applyAlignment="1">
      <alignment vertical="justify"/>
    </xf>
    <xf numFmtId="0" fontId="46" fillId="0" borderId="0" xfId="74" applyAlignment="1"/>
    <xf numFmtId="0" fontId="73" fillId="0" borderId="0" xfId="74" applyFont="1"/>
    <xf numFmtId="0" fontId="39" fillId="29" borderId="43" xfId="74" applyFont="1" applyFill="1" applyBorder="1"/>
    <xf numFmtId="0" fontId="39" fillId="29" borderId="44" xfId="74" applyFont="1" applyFill="1" applyBorder="1"/>
    <xf numFmtId="0" fontId="39" fillId="29" borderId="45" xfId="74" applyFont="1" applyFill="1" applyBorder="1"/>
    <xf numFmtId="0" fontId="53" fillId="0" borderId="48" xfId="74" applyFont="1" applyBorder="1"/>
    <xf numFmtId="0" fontId="53" fillId="0" borderId="49" xfId="74" applyFont="1" applyBorder="1"/>
    <xf numFmtId="174" fontId="53" fillId="0" borderId="48" xfId="74" applyNumberFormat="1" applyFont="1" applyBorder="1" applyAlignment="1">
      <alignment horizontal="right"/>
    </xf>
    <xf numFmtId="0" fontId="53" fillId="0" borderId="50" xfId="74" applyFont="1" applyBorder="1"/>
    <xf numFmtId="0" fontId="53" fillId="0" borderId="51" xfId="74" applyFont="1" applyBorder="1"/>
    <xf numFmtId="0" fontId="53" fillId="0" borderId="52" xfId="74" applyFont="1" applyBorder="1"/>
    <xf numFmtId="174" fontId="53" fillId="0" borderId="52" xfId="74" applyNumberFormat="1" applyFont="1" applyBorder="1" applyAlignment="1">
      <alignment horizontal="right"/>
    </xf>
    <xf numFmtId="0" fontId="53" fillId="0" borderId="53" xfId="74" applyFont="1" applyBorder="1"/>
    <xf numFmtId="0" fontId="53" fillId="0" borderId="0" xfId="74" applyFont="1" applyBorder="1"/>
    <xf numFmtId="0" fontId="53" fillId="0" borderId="54" xfId="74" applyFont="1" applyBorder="1"/>
    <xf numFmtId="0" fontId="53" fillId="0" borderId="55" xfId="74" applyFont="1" applyBorder="1"/>
    <xf numFmtId="0" fontId="53" fillId="0" borderId="56" xfId="74" applyFont="1" applyBorder="1"/>
    <xf numFmtId="0" fontId="53" fillId="0" borderId="0" xfId="74" applyFont="1" applyFill="1" applyBorder="1"/>
    <xf numFmtId="0" fontId="53" fillId="0" borderId="57" xfId="74" applyFont="1" applyBorder="1"/>
    <xf numFmtId="0" fontId="53" fillId="0" borderId="58" xfId="74" applyFont="1" applyBorder="1"/>
    <xf numFmtId="0" fontId="53" fillId="0" borderId="0" xfId="74" applyFont="1"/>
    <xf numFmtId="175" fontId="53" fillId="0" borderId="0" xfId="74" applyNumberFormat="1" applyFont="1" applyBorder="1"/>
    <xf numFmtId="0" fontId="53" fillId="0" borderId="0" xfId="74" applyFont="1" applyBorder="1" applyAlignment="1">
      <alignment horizontal="right"/>
    </xf>
    <xf numFmtId="0" fontId="38" fillId="29" borderId="59" xfId="74" applyFont="1" applyFill="1" applyBorder="1"/>
    <xf numFmtId="0" fontId="38" fillId="29" borderId="60" xfId="74" applyFont="1" applyFill="1" applyBorder="1"/>
    <xf numFmtId="0" fontId="38" fillId="29" borderId="61" xfId="74" applyFont="1" applyFill="1" applyBorder="1"/>
    <xf numFmtId="0" fontId="38" fillId="29" borderId="62" xfId="74" applyFont="1" applyFill="1" applyBorder="1"/>
    <xf numFmtId="0" fontId="38" fillId="29" borderId="63" xfId="74" applyFont="1" applyFill="1" applyBorder="1"/>
    <xf numFmtId="3" fontId="53" fillId="0" borderId="64" xfId="74" applyNumberFormat="1" applyFont="1" applyBorder="1"/>
    <xf numFmtId="0" fontId="53" fillId="0" borderId="43" xfId="74" applyFont="1" applyBorder="1"/>
    <xf numFmtId="3" fontId="53" fillId="0" borderId="44" xfId="74" applyNumberFormat="1" applyFont="1" applyBorder="1"/>
    <xf numFmtId="0" fontId="53" fillId="0" borderId="45" xfId="74" applyFont="1" applyBorder="1"/>
    <xf numFmtId="3" fontId="53" fillId="0" borderId="65" xfId="74" applyNumberFormat="1" applyFont="1" applyBorder="1"/>
    <xf numFmtId="3" fontId="53" fillId="0" borderId="50" xfId="74" applyNumberFormat="1" applyFont="1" applyBorder="1"/>
    <xf numFmtId="0" fontId="53" fillId="0" borderId="66" xfId="74" applyFont="1" applyBorder="1"/>
    <xf numFmtId="0" fontId="53" fillId="0" borderId="67" xfId="74" applyFont="1" applyBorder="1"/>
    <xf numFmtId="0" fontId="53" fillId="0" borderId="68" xfId="74" applyFont="1" applyBorder="1"/>
    <xf numFmtId="0" fontId="53" fillId="0" borderId="67" xfId="74" applyFont="1" applyBorder="1" applyAlignment="1">
      <alignment shrinkToFit="1"/>
    </xf>
    <xf numFmtId="0" fontId="53" fillId="0" borderId="69" xfId="74" applyFont="1" applyBorder="1"/>
    <xf numFmtId="0" fontId="53" fillId="0" borderId="70" xfId="74" applyFont="1" applyBorder="1"/>
    <xf numFmtId="0" fontId="53" fillId="0" borderId="62" xfId="74" applyFont="1" applyBorder="1"/>
    <xf numFmtId="3" fontId="53" fillId="0" borderId="61" xfId="74" applyNumberFormat="1" applyFont="1" applyBorder="1"/>
    <xf numFmtId="0" fontId="53" fillId="0" borderId="63" xfId="74" applyFont="1" applyBorder="1"/>
    <xf numFmtId="0" fontId="53" fillId="29" borderId="71" xfId="74" applyFont="1" applyFill="1" applyBorder="1" applyAlignment="1">
      <alignment horizontal="centerContinuous"/>
    </xf>
    <xf numFmtId="0" fontId="53" fillId="29" borderId="27" xfId="74" applyFont="1" applyFill="1" applyBorder="1" applyAlignment="1">
      <alignment horizontal="centerContinuous"/>
    </xf>
    <xf numFmtId="0" fontId="38" fillId="29" borderId="27" xfId="74" applyFont="1" applyFill="1" applyBorder="1" applyAlignment="1">
      <alignment horizontal="centerContinuous"/>
    </xf>
    <xf numFmtId="0" fontId="53" fillId="29" borderId="27" xfId="74" applyFont="1" applyFill="1" applyBorder="1" applyAlignment="1">
      <alignment horizontal="left"/>
    </xf>
    <xf numFmtId="0" fontId="38" fillId="29" borderId="28" xfId="74" applyFont="1" applyFill="1" applyBorder="1" applyAlignment="1">
      <alignment horizontal="left"/>
    </xf>
    <xf numFmtId="0" fontId="46" fillId="0" borderId="0" xfId="74" applyBorder="1"/>
    <xf numFmtId="0" fontId="53" fillId="0" borderId="72" xfId="74" applyFont="1" applyBorder="1" applyAlignment="1">
      <alignment horizontal="centerContinuous" vertical="center"/>
    </xf>
    <xf numFmtId="0" fontId="53" fillId="0" borderId="73" xfId="74" applyFont="1" applyBorder="1" applyAlignment="1">
      <alignment horizontal="centerContinuous" vertical="center"/>
    </xf>
    <xf numFmtId="0" fontId="39" fillId="0" borderId="73" xfId="74" applyFont="1" applyBorder="1" applyAlignment="1">
      <alignment horizontal="centerContinuous" vertical="center"/>
    </xf>
    <xf numFmtId="0" fontId="74" fillId="0" borderId="74" xfId="74" applyFont="1" applyBorder="1" applyAlignment="1">
      <alignment horizontal="centerContinuous" vertical="center"/>
    </xf>
    <xf numFmtId="0" fontId="75" fillId="0" borderId="75" xfId="74" applyFont="1" applyBorder="1" applyAlignment="1">
      <alignment horizontal="left"/>
    </xf>
    <xf numFmtId="0" fontId="75" fillId="0" borderId="76" xfId="74" applyFont="1" applyBorder="1" applyAlignment="1">
      <alignment horizontal="left"/>
    </xf>
    <xf numFmtId="0" fontId="75" fillId="0" borderId="48" xfId="74" applyFont="1" applyBorder="1"/>
    <xf numFmtId="0" fontId="75" fillId="0" borderId="66" xfId="74" applyFont="1" applyBorder="1"/>
    <xf numFmtId="3" fontId="46" fillId="0" borderId="0" xfId="74" applyNumberFormat="1"/>
    <xf numFmtId="0" fontId="75" fillId="0" borderId="46" xfId="74" applyFont="1" applyBorder="1" applyAlignment="1"/>
    <xf numFmtId="0" fontId="75" fillId="0" borderId="29" xfId="74" applyFont="1" applyBorder="1" applyAlignment="1"/>
    <xf numFmtId="0" fontId="75" fillId="0" borderId="29" xfId="74" applyFont="1" applyBorder="1"/>
    <xf numFmtId="0" fontId="75" fillId="0" borderId="77" xfId="74" applyFont="1" applyBorder="1"/>
    <xf numFmtId="0" fontId="46" fillId="0" borderId="0" xfId="74" applyFont="1" applyFill="1" applyBorder="1" applyAlignment="1"/>
    <xf numFmtId="0" fontId="75" fillId="0" borderId="46" xfId="74" applyFont="1" applyFill="1" applyBorder="1" applyAlignment="1"/>
    <xf numFmtId="0" fontId="75" fillId="0" borderId="29" xfId="74" applyFont="1" applyFill="1" applyBorder="1" applyAlignment="1"/>
    <xf numFmtId="0" fontId="75" fillId="0" borderId="46" xfId="74" applyFont="1" applyBorder="1" applyAlignment="1">
      <alignment horizontal="left"/>
    </xf>
    <xf numFmtId="0" fontId="46" fillId="0" borderId="0" xfId="74" applyNumberFormat="1"/>
    <xf numFmtId="0" fontId="46" fillId="0" borderId="0" xfId="74" applyNumberFormat="1" applyBorder="1"/>
    <xf numFmtId="0" fontId="75" fillId="0" borderId="46" xfId="74" applyNumberFormat="1" applyFont="1" applyBorder="1" applyAlignment="1">
      <alignment horizontal="left"/>
    </xf>
    <xf numFmtId="0" fontId="75" fillId="0" borderId="29" xfId="74" applyNumberFormat="1" applyFont="1" applyBorder="1"/>
    <xf numFmtId="3" fontId="75" fillId="0" borderId="78" xfId="74" applyNumberFormat="1" applyFont="1" applyBorder="1" applyAlignment="1">
      <alignment horizontal="left"/>
    </xf>
    <xf numFmtId="49" fontId="75" fillId="0" borderId="29" xfId="74" applyNumberFormat="1" applyFont="1" applyBorder="1" applyAlignment="1">
      <alignment horizontal="left"/>
    </xf>
    <xf numFmtId="0" fontId="53" fillId="29" borderId="0" xfId="74" applyFont="1" applyFill="1" applyBorder="1"/>
    <xf numFmtId="0" fontId="38" fillId="29" borderId="0" xfId="74" applyFont="1" applyFill="1" applyBorder="1"/>
    <xf numFmtId="49" fontId="53" fillId="29" borderId="57" xfId="74" applyNumberFormat="1" applyFont="1" applyFill="1" applyBorder="1"/>
    <xf numFmtId="49" fontId="38" fillId="29" borderId="56" xfId="74" applyNumberFormat="1" applyFont="1" applyFill="1" applyBorder="1"/>
    <xf numFmtId="0" fontId="46" fillId="0" borderId="0" xfId="74" applyFill="1"/>
    <xf numFmtId="0" fontId="75" fillId="0" borderId="29" xfId="74" applyFont="1" applyFill="1" applyBorder="1"/>
    <xf numFmtId="0" fontId="75" fillId="0" borderId="50" xfId="74" applyFont="1" applyBorder="1"/>
    <xf numFmtId="0" fontId="38" fillId="0" borderId="66" xfId="74" applyFont="1" applyBorder="1"/>
    <xf numFmtId="0" fontId="75" fillId="0" borderId="78" xfId="74" applyFont="1" applyBorder="1" applyAlignment="1">
      <alignment horizontal="left"/>
    </xf>
    <xf numFmtId="0" fontId="53" fillId="29" borderId="48" xfId="74" applyFont="1" applyFill="1" applyBorder="1"/>
    <xf numFmtId="0" fontId="53" fillId="29" borderId="50" xfId="74" applyFont="1" applyFill="1" applyBorder="1"/>
    <xf numFmtId="0" fontId="38" fillId="29" borderId="50" xfId="74" applyFont="1" applyFill="1" applyBorder="1"/>
    <xf numFmtId="49" fontId="53" fillId="29" borderId="48" xfId="74" applyNumberFormat="1" applyFont="1" applyFill="1" applyBorder="1"/>
    <xf numFmtId="49" fontId="38" fillId="29" borderId="66" xfId="74" applyNumberFormat="1" applyFont="1" applyFill="1" applyBorder="1"/>
    <xf numFmtId="49" fontId="75" fillId="0" borderId="78" xfId="74" applyNumberFormat="1" applyFont="1" applyBorder="1" applyAlignment="1">
      <alignment horizontal="left"/>
    </xf>
    <xf numFmtId="49" fontId="75" fillId="0" borderId="64" xfId="74" applyNumberFormat="1" applyFont="1" applyBorder="1" applyAlignment="1">
      <alignment horizontal="left"/>
    </xf>
    <xf numFmtId="0" fontId="75" fillId="0" borderId="76" xfId="74" applyFont="1" applyBorder="1"/>
    <xf numFmtId="0" fontId="75" fillId="29" borderId="62" xfId="74" applyFont="1" applyFill="1" applyBorder="1" applyAlignment="1">
      <alignment horizontal="centerContinuous"/>
    </xf>
    <xf numFmtId="0" fontId="76" fillId="29" borderId="61" xfId="74" applyFont="1" applyFill="1" applyBorder="1" applyAlignment="1">
      <alignment horizontal="left"/>
    </xf>
    <xf numFmtId="0" fontId="38" fillId="29" borderId="63" xfId="74" applyFont="1" applyFill="1" applyBorder="1" applyAlignment="1">
      <alignment horizontal="left"/>
    </xf>
    <xf numFmtId="0" fontId="53" fillId="0" borderId="79" xfId="74" applyFont="1" applyBorder="1" applyAlignment="1">
      <alignment horizontal="centerContinuous"/>
    </xf>
    <xf numFmtId="0" fontId="74" fillId="0" borderId="79" xfId="74" applyFont="1" applyBorder="1" applyAlignment="1">
      <alignment horizontal="centerContinuous" vertical="top"/>
    </xf>
    <xf numFmtId="4" fontId="46" fillId="0" borderId="0" xfId="74" applyNumberFormat="1"/>
    <xf numFmtId="4" fontId="77" fillId="0" borderId="0" xfId="74" applyNumberFormat="1" applyFont="1"/>
    <xf numFmtId="3" fontId="77" fillId="0" borderId="0" xfId="74" applyNumberFormat="1" applyFont="1"/>
    <xf numFmtId="0" fontId="78" fillId="0" borderId="0" xfId="74" applyFont="1"/>
    <xf numFmtId="4" fontId="53" fillId="29" borderId="44" xfId="74" applyNumberFormat="1" applyFont="1" applyFill="1" applyBorder="1"/>
    <xf numFmtId="4" fontId="53" fillId="29" borderId="45" xfId="74" applyNumberFormat="1" applyFont="1" applyFill="1" applyBorder="1"/>
    <xf numFmtId="4" fontId="53" fillId="29" borderId="41" xfId="74" applyNumberFormat="1" applyFont="1" applyFill="1" applyBorder="1"/>
    <xf numFmtId="0" fontId="53" fillId="29" borderId="44" xfId="74" applyFont="1" applyFill="1" applyBorder="1"/>
    <xf numFmtId="0" fontId="38" fillId="29" borderId="44" xfId="74" applyFont="1" applyFill="1" applyBorder="1"/>
    <xf numFmtId="0" fontId="53" fillId="29" borderId="45" xfId="74" applyFont="1" applyFill="1" applyBorder="1"/>
    <xf numFmtId="3" fontId="53" fillId="0" borderId="75" xfId="74" applyNumberFormat="1" applyFont="1" applyBorder="1" applyAlignment="1">
      <alignment horizontal="right"/>
    </xf>
    <xf numFmtId="4" fontId="53" fillId="0" borderId="67" xfId="74" applyNumberFormat="1" applyFont="1" applyBorder="1" applyAlignment="1">
      <alignment horizontal="right"/>
    </xf>
    <xf numFmtId="3" fontId="53" fillId="0" borderId="54" xfId="74" applyNumberFormat="1" applyFont="1" applyBorder="1" applyAlignment="1">
      <alignment horizontal="right"/>
    </xf>
    <xf numFmtId="174" fontId="53" fillId="0" borderId="29" xfId="74" applyNumberFormat="1" applyFont="1" applyBorder="1" applyAlignment="1">
      <alignment horizontal="right"/>
    </xf>
    <xf numFmtId="3" fontId="53" fillId="0" borderId="69" xfId="74" applyNumberFormat="1" applyFont="1" applyBorder="1" applyAlignment="1">
      <alignment horizontal="right"/>
    </xf>
    <xf numFmtId="0" fontId="53" fillId="0" borderId="75" xfId="74" applyFont="1" applyBorder="1"/>
    <xf numFmtId="4" fontId="76" fillId="29" borderId="59" xfId="74" applyNumberFormat="1" applyFont="1" applyFill="1" applyBorder="1" applyAlignment="1">
      <alignment horizontal="right"/>
    </xf>
    <xf numFmtId="4" fontId="76" fillId="29" borderId="61" xfId="74" applyNumberFormat="1" applyFont="1" applyFill="1" applyBorder="1" applyAlignment="1">
      <alignment horizontal="right"/>
    </xf>
    <xf numFmtId="0" fontId="38" fillId="29" borderId="62" xfId="74" applyFont="1" applyFill="1" applyBorder="1" applyAlignment="1">
      <alignment horizontal="center"/>
    </xf>
    <xf numFmtId="0" fontId="38" fillId="29" borderId="61" xfId="74" applyFont="1" applyFill="1" applyBorder="1" applyAlignment="1">
      <alignment horizontal="right"/>
    </xf>
    <xf numFmtId="0" fontId="38" fillId="29" borderId="80" xfId="74" applyFont="1" applyFill="1" applyBorder="1" applyAlignment="1">
      <alignment horizontal="right"/>
    </xf>
    <xf numFmtId="0" fontId="53" fillId="29" borderId="59" xfId="74" applyFont="1" applyFill="1" applyBorder="1"/>
    <xf numFmtId="0" fontId="74" fillId="0" borderId="0" xfId="74" applyFont="1" applyAlignment="1">
      <alignment horizontal="centerContinuous"/>
    </xf>
    <xf numFmtId="3" fontId="74" fillId="0" borderId="0" xfId="74" applyNumberFormat="1" applyFont="1" applyAlignment="1">
      <alignment horizontal="centerContinuous"/>
    </xf>
    <xf numFmtId="3" fontId="38" fillId="29" borderId="81" xfId="74" applyNumberFormat="1" applyFont="1" applyFill="1" applyBorder="1"/>
    <xf numFmtId="3" fontId="38" fillId="29" borderId="82" xfId="74" applyNumberFormat="1" applyFont="1" applyFill="1" applyBorder="1"/>
    <xf numFmtId="3" fontId="38" fillId="29" borderId="83" xfId="74" applyNumberFormat="1" applyFont="1" applyFill="1" applyBorder="1"/>
    <xf numFmtId="3" fontId="38" fillId="29" borderId="71" xfId="74" applyNumberFormat="1" applyFont="1" applyFill="1" applyBorder="1"/>
    <xf numFmtId="0" fontId="38" fillId="29" borderId="27" xfId="74" applyFont="1" applyFill="1" applyBorder="1"/>
    <xf numFmtId="0" fontId="38" fillId="29" borderId="28" xfId="74" applyFont="1" applyFill="1" applyBorder="1"/>
    <xf numFmtId="3" fontId="53" fillId="0" borderId="84" xfId="74" applyNumberFormat="1" applyFont="1" applyBorder="1"/>
    <xf numFmtId="3" fontId="53" fillId="0" borderId="85" xfId="74" applyNumberFormat="1" applyFont="1" applyBorder="1"/>
    <xf numFmtId="3" fontId="53" fillId="0" borderId="57" xfId="74" applyNumberFormat="1" applyFont="1" applyBorder="1"/>
    <xf numFmtId="3" fontId="53" fillId="0" borderId="53" xfId="74" applyNumberFormat="1" applyFont="1" applyBorder="1"/>
    <xf numFmtId="0" fontId="75" fillId="0" borderId="0" xfId="74" applyFont="1" applyBorder="1"/>
    <xf numFmtId="49" fontId="75" fillId="0" borderId="56" xfId="74" applyNumberFormat="1" applyFont="1" applyBorder="1"/>
    <xf numFmtId="0" fontId="38" fillId="29" borderId="81" xfId="74" applyFont="1" applyFill="1" applyBorder="1" applyAlignment="1">
      <alignment horizontal="center"/>
    </xf>
    <xf numFmtId="0" fontId="38" fillId="29" borderId="82" xfId="74" applyFont="1" applyFill="1" applyBorder="1" applyAlignment="1">
      <alignment horizontal="center"/>
    </xf>
    <xf numFmtId="0" fontId="38" fillId="29" borderId="83" xfId="74" applyFont="1" applyFill="1" applyBorder="1" applyAlignment="1">
      <alignment horizontal="center"/>
    </xf>
    <xf numFmtId="0" fontId="38" fillId="29" borderId="71" xfId="74" applyFont="1" applyFill="1" applyBorder="1" applyAlignment="1">
      <alignment horizontal="center"/>
    </xf>
    <xf numFmtId="0" fontId="38" fillId="29" borderId="27" xfId="74" applyFont="1" applyFill="1" applyBorder="1" applyAlignment="1">
      <alignment horizontal="center"/>
    </xf>
    <xf numFmtId="49" fontId="38" fillId="29" borderId="28" xfId="74" applyNumberFormat="1" applyFont="1" applyFill="1" applyBorder="1" applyAlignment="1">
      <alignment horizontal="center"/>
    </xf>
    <xf numFmtId="0" fontId="74" fillId="0" borderId="0" xfId="74" applyFont="1" applyBorder="1" applyAlignment="1">
      <alignment horizontal="centerContinuous"/>
    </xf>
    <xf numFmtId="49" fontId="74" fillId="0" borderId="0" xfId="74" applyNumberFormat="1" applyFont="1" applyAlignment="1">
      <alignment horizontal="centerContinuous"/>
    </xf>
    <xf numFmtId="0" fontId="53" fillId="0" borderId="87" xfId="60" applyFont="1" applyBorder="1"/>
    <xf numFmtId="0" fontId="53" fillId="0" borderId="87" xfId="60" applyFont="1" applyBorder="1" applyAlignment="1">
      <alignment horizontal="right"/>
    </xf>
    <xf numFmtId="0" fontId="38" fillId="0" borderId="87" xfId="60" applyFont="1" applyBorder="1"/>
    <xf numFmtId="0" fontId="53" fillId="0" borderId="91" xfId="74" applyNumberFormat="1" applyFont="1" applyBorder="1"/>
    <xf numFmtId="0" fontId="53" fillId="0" borderId="92" xfId="74" applyNumberFormat="1" applyFont="1" applyBorder="1" applyAlignment="1">
      <alignment horizontal="left"/>
    </xf>
    <xf numFmtId="0" fontId="53" fillId="0" borderId="93" xfId="60" applyFont="1" applyBorder="1"/>
    <xf numFmtId="0" fontId="53" fillId="0" borderId="92" xfId="60" applyFont="1" applyBorder="1"/>
    <xf numFmtId="0" fontId="53" fillId="0" borderId="92" xfId="60" applyFont="1" applyBorder="1" applyAlignment="1">
      <alignment horizontal="right"/>
    </xf>
    <xf numFmtId="0" fontId="38" fillId="0" borderId="92" xfId="60" applyFont="1" applyBorder="1"/>
    <xf numFmtId="0" fontId="63" fillId="0" borderId="0" xfId="60"/>
    <xf numFmtId="0" fontId="63" fillId="0" borderId="0" xfId="60" applyAlignment="1">
      <alignment horizontal="right"/>
    </xf>
    <xf numFmtId="0" fontId="63" fillId="0" borderId="0" xfId="60" applyBorder="1"/>
    <xf numFmtId="0" fontId="63" fillId="0" borderId="0" xfId="60" applyBorder="1" applyAlignment="1">
      <alignment horizontal="right"/>
    </xf>
    <xf numFmtId="0" fontId="79" fillId="0" borderId="0" xfId="60" applyFont="1" applyBorder="1" applyAlignment="1"/>
    <xf numFmtId="4" fontId="80" fillId="0" borderId="0" xfId="60" applyNumberFormat="1" applyFont="1" applyBorder="1"/>
    <xf numFmtId="0" fontId="80" fillId="0" borderId="0" xfId="60" applyFont="1" applyBorder="1"/>
    <xf numFmtId="3" fontId="80" fillId="0" borderId="0" xfId="60" applyNumberFormat="1" applyFont="1" applyBorder="1" applyAlignment="1">
      <alignment horizontal="right"/>
    </xf>
    <xf numFmtId="0" fontId="79" fillId="0" borderId="0" xfId="60" applyFont="1" applyAlignment="1"/>
    <xf numFmtId="3" fontId="63" fillId="0" borderId="0" xfId="60" applyNumberFormat="1"/>
    <xf numFmtId="0" fontId="48" fillId="0" borderId="0" xfId="60" applyFont="1"/>
    <xf numFmtId="4" fontId="38" fillId="29" borderId="29" xfId="60" applyNumberFormat="1" applyFont="1" applyFill="1" applyBorder="1"/>
    <xf numFmtId="4" fontId="53" fillId="29" borderId="48" xfId="60" applyNumberFormat="1" applyFont="1" applyFill="1" applyBorder="1" applyAlignment="1">
      <alignment horizontal="right"/>
    </xf>
    <xf numFmtId="4" fontId="53" fillId="29" borderId="50" xfId="60" applyNumberFormat="1" applyFont="1" applyFill="1" applyBorder="1" applyAlignment="1">
      <alignment horizontal="right"/>
    </xf>
    <xf numFmtId="0" fontId="53" fillId="29" borderId="50" xfId="60" applyFont="1" applyFill="1" applyBorder="1" applyAlignment="1">
      <alignment horizontal="center"/>
    </xf>
    <xf numFmtId="0" fontId="81" fillId="29" borderId="47" xfId="60" applyFont="1" applyFill="1" applyBorder="1"/>
    <xf numFmtId="49" fontId="81" fillId="29" borderId="29" xfId="60" applyNumberFormat="1" applyFont="1" applyFill="1" applyBorder="1" applyAlignment="1">
      <alignment horizontal="left"/>
    </xf>
    <xf numFmtId="0" fontId="53" fillId="29" borderId="29" xfId="60" applyFont="1" applyFill="1" applyBorder="1" applyAlignment="1">
      <alignment horizontal="center"/>
    </xf>
    <xf numFmtId="0" fontId="82" fillId="0" borderId="0" xfId="60" applyFont="1"/>
    <xf numFmtId="4" fontId="51" fillId="0" borderId="96" xfId="60" applyNumberFormat="1" applyFont="1" applyBorder="1"/>
    <xf numFmtId="4" fontId="51" fillId="0" borderId="96" xfId="60" applyNumberFormat="1" applyFont="1" applyBorder="1" applyAlignment="1">
      <alignment horizontal="right"/>
    </xf>
    <xf numFmtId="49" fontId="51" fillId="0" borderId="96" xfId="60" applyNumberFormat="1" applyFont="1" applyBorder="1" applyAlignment="1">
      <alignment horizontal="center" shrinkToFit="1"/>
    </xf>
    <xf numFmtId="0" fontId="51" fillId="0" borderId="96" xfId="60" applyFont="1" applyBorder="1" applyAlignment="1">
      <alignment vertical="top" wrapText="1"/>
    </xf>
    <xf numFmtId="49" fontId="51" fillId="0" borderId="96" xfId="60" applyNumberFormat="1" applyFont="1" applyBorder="1" applyAlignment="1">
      <alignment horizontal="left" vertical="top"/>
    </xf>
    <xf numFmtId="0" fontId="51" fillId="0" borderId="96" xfId="60" applyFont="1" applyBorder="1" applyAlignment="1">
      <alignment horizontal="center" vertical="top"/>
    </xf>
    <xf numFmtId="0" fontId="63" fillId="0" borderId="0" xfId="60" applyNumberFormat="1"/>
    <xf numFmtId="0" fontId="53" fillId="0" borderId="48" xfId="60" applyNumberFormat="1" applyFont="1" applyBorder="1"/>
    <xf numFmtId="0" fontId="53" fillId="0" borderId="50" xfId="60" applyNumberFormat="1" applyFont="1" applyBorder="1" applyAlignment="1">
      <alignment horizontal="right"/>
    </xf>
    <xf numFmtId="0" fontId="53" fillId="0" borderId="50" xfId="60" applyFont="1" applyBorder="1" applyAlignment="1">
      <alignment horizontal="center"/>
    </xf>
    <xf numFmtId="0" fontId="38" fillId="0" borderId="47" xfId="60" applyFont="1" applyBorder="1"/>
    <xf numFmtId="49" fontId="38" fillId="0" borderId="85" xfId="60" applyNumberFormat="1" applyFont="1" applyBorder="1" applyAlignment="1">
      <alignment horizontal="left"/>
    </xf>
    <xf numFmtId="0" fontId="38" fillId="0" borderId="85" xfId="60" applyFont="1" applyBorder="1" applyAlignment="1">
      <alignment horizontal="center"/>
    </xf>
    <xf numFmtId="0" fontId="83" fillId="0" borderId="0" xfId="60" applyFont="1" applyAlignment="1">
      <alignment wrapText="1"/>
    </xf>
    <xf numFmtId="0" fontId="84" fillId="0" borderId="57" xfId="74" applyFont="1" applyBorder="1" applyAlignment="1">
      <alignment horizontal="right"/>
    </xf>
    <xf numFmtId="0" fontId="84" fillId="30" borderId="58" xfId="60" applyFont="1" applyFill="1" applyBorder="1" applyAlignment="1">
      <alignment horizontal="left" wrapText="1"/>
    </xf>
    <xf numFmtId="4" fontId="84" fillId="30" borderId="97" xfId="60" applyNumberFormat="1" applyFont="1" applyFill="1" applyBorder="1" applyAlignment="1">
      <alignment horizontal="right" wrapText="1"/>
    </xf>
    <xf numFmtId="49" fontId="75" fillId="0" borderId="85" xfId="60" applyNumberFormat="1" applyFont="1" applyBorder="1" applyAlignment="1">
      <alignment horizontal="right"/>
    </xf>
    <xf numFmtId="0" fontId="75" fillId="0" borderId="85" xfId="60" applyFont="1" applyBorder="1" applyAlignment="1">
      <alignment horizontal="center"/>
    </xf>
    <xf numFmtId="4" fontId="86" fillId="30" borderId="97" xfId="60" applyNumberFormat="1" applyFont="1" applyFill="1" applyBorder="1" applyAlignment="1">
      <alignment horizontal="right" wrapText="1"/>
    </xf>
    <xf numFmtId="3" fontId="83" fillId="0" borderId="0" xfId="60" applyNumberFormat="1" applyFont="1" applyAlignment="1">
      <alignment wrapText="1"/>
    </xf>
    <xf numFmtId="0" fontId="75" fillId="29" borderId="29" xfId="60" applyFont="1" applyFill="1" applyBorder="1" applyAlignment="1">
      <alignment horizontal="center"/>
    </xf>
    <xf numFmtId="0" fontId="75" fillId="29" borderId="48" xfId="60" applyFont="1" applyFill="1" applyBorder="1" applyAlignment="1">
      <alignment horizontal="center"/>
    </xf>
    <xf numFmtId="0" fontId="75" fillId="29" borderId="48" xfId="60" applyNumberFormat="1" applyFont="1" applyFill="1" applyBorder="1" applyAlignment="1">
      <alignment horizontal="center"/>
    </xf>
    <xf numFmtId="49" fontId="75" fillId="29" borderId="29" xfId="60" applyNumberFormat="1" applyFont="1" applyFill="1" applyBorder="1"/>
    <xf numFmtId="0" fontId="53" fillId="0" borderId="0" xfId="60" applyFont="1" applyAlignment="1"/>
    <xf numFmtId="0" fontId="53" fillId="0" borderId="0" xfId="60" applyFont="1"/>
    <xf numFmtId="0" fontId="53" fillId="0" borderId="0" xfId="60" applyFont="1" applyAlignment="1">
      <alignment horizontal="right"/>
    </xf>
    <xf numFmtId="0" fontId="75" fillId="0" borderId="0" xfId="60" applyFont="1"/>
    <xf numFmtId="0" fontId="53" fillId="0" borderId="91" xfId="60" applyFont="1" applyBorder="1"/>
    <xf numFmtId="0" fontId="53" fillId="0" borderId="92" xfId="60" applyFont="1" applyBorder="1" applyAlignment="1">
      <alignment horizontal="left"/>
    </xf>
    <xf numFmtId="0" fontId="75" fillId="0" borderId="93" xfId="60" applyFont="1" applyBorder="1" applyAlignment="1">
      <alignment horizontal="right"/>
    </xf>
    <xf numFmtId="0" fontId="87" fillId="0" borderId="0" xfId="60" applyFont="1" applyAlignment="1">
      <alignment horizontal="centerContinuous"/>
    </xf>
    <xf numFmtId="0" fontId="87" fillId="0" borderId="0" xfId="60" applyFont="1" applyAlignment="1">
      <alignment horizontal="right"/>
    </xf>
    <xf numFmtId="0" fontId="88" fillId="0" borderId="0" xfId="60" applyFont="1" applyAlignment="1">
      <alignment horizontal="centerContinuous"/>
    </xf>
    <xf numFmtId="44" fontId="90" fillId="0" borderId="100" xfId="2" applyNumberFormat="1" applyFont="1" applyBorder="1"/>
    <xf numFmtId="44" fontId="91" fillId="0" borderId="0" xfId="75" applyFont="1"/>
    <xf numFmtId="0" fontId="91" fillId="0" borderId="0" xfId="2" applyFont="1" applyBorder="1"/>
    <xf numFmtId="0" fontId="91" fillId="0" borderId="0" xfId="2" applyFont="1" applyBorder="1" applyAlignment="1">
      <alignment horizontal="center"/>
    </xf>
    <xf numFmtId="0" fontId="91" fillId="0" borderId="29" xfId="2" applyFont="1" applyBorder="1"/>
    <xf numFmtId="44" fontId="91" fillId="31" borderId="29" xfId="75" applyFont="1" applyFill="1" applyBorder="1"/>
    <xf numFmtId="0" fontId="91" fillId="31" borderId="29" xfId="2" applyFont="1" applyFill="1" applyBorder="1"/>
    <xf numFmtId="0" fontId="91" fillId="31" borderId="29" xfId="2" applyFont="1" applyFill="1" applyBorder="1" applyAlignment="1">
      <alignment horizontal="center"/>
    </xf>
    <xf numFmtId="44" fontId="91" fillId="0" borderId="29" xfId="2" applyNumberFormat="1" applyFont="1" applyBorder="1"/>
    <xf numFmtId="0" fontId="91" fillId="31" borderId="96" xfId="2" applyFont="1" applyFill="1" applyBorder="1" applyAlignment="1">
      <alignment horizontal="center" vertical="center"/>
    </xf>
    <xf numFmtId="0" fontId="91" fillId="31" borderId="96" xfId="2" applyFont="1" applyFill="1" applyBorder="1" applyAlignment="1">
      <alignment horizontal="center"/>
    </xf>
    <xf numFmtId="0" fontId="91" fillId="31" borderId="96" xfId="2" applyFont="1" applyFill="1" applyBorder="1"/>
    <xf numFmtId="44" fontId="91" fillId="0" borderId="29" xfId="75" applyFont="1" applyBorder="1"/>
    <xf numFmtId="0" fontId="0" fillId="0" borderId="52" xfId="75" applyNumberFormat="1" applyFont="1" applyBorder="1" applyAlignment="1">
      <alignment horizontal="center"/>
    </xf>
    <xf numFmtId="44" fontId="0" fillId="0" borderId="48" xfId="75" applyFont="1" applyBorder="1" applyAlignment="1">
      <alignment horizontal="center"/>
    </xf>
    <xf numFmtId="176" fontId="36" fillId="0" borderId="0" xfId="2" applyNumberFormat="1"/>
    <xf numFmtId="176" fontId="38" fillId="0" borderId="0" xfId="2" applyNumberFormat="1" applyFont="1"/>
    <xf numFmtId="0" fontId="93" fillId="0" borderId="0" xfId="2" applyFont="1"/>
    <xf numFmtId="0" fontId="94" fillId="0" borderId="0" xfId="2" applyFont="1"/>
    <xf numFmtId="0" fontId="74" fillId="0" borderId="0" xfId="2" applyFont="1"/>
    <xf numFmtId="0" fontId="95" fillId="0" borderId="0" xfId="56" applyFont="1"/>
    <xf numFmtId="0" fontId="96" fillId="0" borderId="0" xfId="56" applyFont="1"/>
    <xf numFmtId="0" fontId="95" fillId="0" borderId="0" xfId="56" applyFont="1" applyBorder="1" applyAlignment="1">
      <alignment horizontal="center" vertical="center"/>
    </xf>
    <xf numFmtId="177" fontId="75" fillId="0" borderId="0" xfId="56" applyNumberFormat="1" applyFont="1" applyBorder="1" applyAlignment="1">
      <alignment horizontal="left" vertical="center" wrapText="1"/>
    </xf>
    <xf numFmtId="0" fontId="95" fillId="0" borderId="0" xfId="56" applyFont="1" applyBorder="1" applyAlignment="1">
      <alignment horizontal="left" vertical="center"/>
    </xf>
    <xf numFmtId="0" fontId="95" fillId="0" borderId="0" xfId="56" applyFont="1" applyBorder="1" applyAlignment="1">
      <alignment horizontal="left" vertical="center" wrapText="1"/>
    </xf>
    <xf numFmtId="0" fontId="97" fillId="0" borderId="71" xfId="56" applyFont="1" applyBorder="1" applyAlignment="1">
      <alignment horizontal="center" vertical="center"/>
    </xf>
    <xf numFmtId="0" fontId="95" fillId="0" borderId="27" xfId="56" applyFont="1" applyBorder="1" applyAlignment="1">
      <alignment horizontal="center" vertical="center"/>
    </xf>
    <xf numFmtId="177" fontId="75" fillId="0" borderId="27" xfId="56" applyNumberFormat="1" applyFont="1" applyBorder="1" applyAlignment="1">
      <alignment horizontal="left" vertical="center" wrapText="1"/>
    </xf>
    <xf numFmtId="49" fontId="98" fillId="0" borderId="27" xfId="56" applyNumberFormat="1" applyFont="1" applyBorder="1" applyAlignment="1">
      <alignment horizontal="left" vertical="center" wrapText="1"/>
    </xf>
    <xf numFmtId="49" fontId="99" fillId="0" borderId="27" xfId="56" applyNumberFormat="1" applyFont="1" applyBorder="1" applyAlignment="1">
      <alignment horizontal="left" vertical="center" wrapText="1"/>
    </xf>
    <xf numFmtId="0" fontId="97" fillId="0" borderId="27" xfId="56" applyFont="1" applyBorder="1" applyAlignment="1">
      <alignment vertical="center"/>
    </xf>
    <xf numFmtId="0" fontId="97" fillId="0" borderId="28" xfId="56" applyFont="1" applyBorder="1" applyAlignment="1">
      <alignment vertical="center"/>
    </xf>
    <xf numFmtId="49" fontId="98" fillId="0" borderId="0" xfId="56" applyNumberFormat="1" applyFont="1" applyBorder="1" applyAlignment="1">
      <alignment horizontal="left" vertical="center" wrapText="1"/>
    </xf>
    <xf numFmtId="0" fontId="95" fillId="0" borderId="0" xfId="56" applyFont="1" applyBorder="1" applyAlignment="1">
      <alignment vertical="center"/>
    </xf>
    <xf numFmtId="0" fontId="95" fillId="0" borderId="103" xfId="56" applyFont="1" applyBorder="1" applyAlignment="1">
      <alignment horizontal="center" vertical="center"/>
    </xf>
    <xf numFmtId="0" fontId="95" fillId="0" borderId="104" xfId="56" applyFont="1" applyBorder="1" applyAlignment="1">
      <alignment horizontal="center" vertical="center"/>
    </xf>
    <xf numFmtId="0" fontId="95" fillId="0" borderId="105" xfId="56" applyFont="1" applyBorder="1" applyAlignment="1">
      <alignment horizontal="center" vertical="center"/>
    </xf>
    <xf numFmtId="0" fontId="95" fillId="0" borderId="106" xfId="56" applyFont="1" applyBorder="1" applyAlignment="1">
      <alignment horizontal="center" vertical="center"/>
    </xf>
    <xf numFmtId="177" fontId="75" fillId="0" borderId="106" xfId="56" applyNumberFormat="1" applyFont="1" applyBorder="1" applyAlignment="1">
      <alignment horizontal="left" vertical="center" wrapText="1"/>
    </xf>
    <xf numFmtId="49" fontId="98" fillId="0" borderId="106" xfId="56" applyNumberFormat="1" applyFont="1" applyBorder="1" applyAlignment="1">
      <alignment horizontal="left" vertical="center" wrapText="1"/>
    </xf>
    <xf numFmtId="0" fontId="95" fillId="0" borderId="106" xfId="56" applyFont="1" applyBorder="1" applyAlignment="1">
      <alignment vertical="center"/>
    </xf>
    <xf numFmtId="0" fontId="95" fillId="0" borderId="107" xfId="56" applyFont="1" applyBorder="1" applyAlignment="1">
      <alignment horizontal="center" vertical="center"/>
    </xf>
    <xf numFmtId="0" fontId="95" fillId="0" borderId="108" xfId="56" applyFont="1" applyBorder="1" applyAlignment="1">
      <alignment horizontal="center" vertical="center"/>
    </xf>
    <xf numFmtId="0" fontId="95" fillId="0" borderId="109" xfId="56" applyFont="1" applyBorder="1" applyAlignment="1">
      <alignment horizontal="center" vertical="center"/>
    </xf>
    <xf numFmtId="0" fontId="95" fillId="0" borderId="110" xfId="56" applyFont="1" applyBorder="1" applyAlignment="1">
      <alignment horizontal="center" vertical="center"/>
    </xf>
    <xf numFmtId="0" fontId="95" fillId="0" borderId="111" xfId="56" applyFont="1" applyBorder="1" applyAlignment="1">
      <alignment horizontal="center" vertical="center"/>
    </xf>
    <xf numFmtId="177" fontId="75" fillId="0" borderId="111" xfId="56" applyNumberFormat="1" applyFont="1" applyBorder="1" applyAlignment="1">
      <alignment horizontal="left" vertical="center" wrapText="1"/>
    </xf>
    <xf numFmtId="49" fontId="98" fillId="0" borderId="111" xfId="56" applyNumberFormat="1" applyFont="1" applyBorder="1" applyAlignment="1">
      <alignment horizontal="left" vertical="center" wrapText="1"/>
    </xf>
    <xf numFmtId="0" fontId="95" fillId="0" borderId="111" xfId="56" applyFont="1" applyBorder="1" applyAlignment="1">
      <alignment vertical="center"/>
    </xf>
    <xf numFmtId="0" fontId="95" fillId="0" borderId="112" xfId="56" applyFont="1" applyBorder="1" applyAlignment="1">
      <alignment horizontal="center" vertical="center"/>
    </xf>
    <xf numFmtId="0" fontId="95" fillId="0" borderId="113" xfId="56" applyFont="1" applyBorder="1" applyAlignment="1">
      <alignment horizontal="center" vertical="center"/>
    </xf>
    <xf numFmtId="0" fontId="94" fillId="0" borderId="0" xfId="56" applyFont="1"/>
    <xf numFmtId="0" fontId="94" fillId="0" borderId="108" xfId="56" applyFont="1" applyBorder="1" applyAlignment="1">
      <alignment horizontal="center" vertical="center"/>
    </xf>
    <xf numFmtId="0" fontId="94" fillId="0" borderId="109" xfId="56" applyFont="1" applyBorder="1" applyAlignment="1">
      <alignment horizontal="center" vertical="center"/>
    </xf>
    <xf numFmtId="0" fontId="94" fillId="0" borderId="110" xfId="56" applyFont="1" applyBorder="1" applyAlignment="1">
      <alignment horizontal="center" vertical="center"/>
    </xf>
    <xf numFmtId="0" fontId="94" fillId="0" borderId="111" xfId="56" applyFont="1" applyBorder="1" applyAlignment="1">
      <alignment horizontal="center" vertical="center"/>
    </xf>
    <xf numFmtId="49" fontId="53" fillId="0" borderId="111" xfId="56" applyNumberFormat="1" applyFont="1" applyBorder="1" applyAlignment="1">
      <alignment horizontal="left" vertical="center" wrapText="1"/>
    </xf>
    <xf numFmtId="0" fontId="94" fillId="0" borderId="111" xfId="56" applyFont="1" applyBorder="1" applyAlignment="1">
      <alignment vertical="center"/>
    </xf>
    <xf numFmtId="0" fontId="94" fillId="0" borderId="112" xfId="56" applyFont="1" applyBorder="1" applyAlignment="1">
      <alignment horizontal="center" vertical="center"/>
    </xf>
    <xf numFmtId="0" fontId="95" fillId="0" borderId="53" xfId="56" applyFont="1" applyBorder="1" applyAlignment="1">
      <alignment horizontal="center" vertical="center"/>
    </xf>
    <xf numFmtId="0" fontId="95" fillId="0" borderId="85" xfId="56" applyFont="1" applyBorder="1" applyAlignment="1">
      <alignment horizontal="center" vertical="center"/>
    </xf>
    <xf numFmtId="0" fontId="95" fillId="0" borderId="56" xfId="56" applyFont="1" applyBorder="1" applyAlignment="1">
      <alignment horizontal="center" vertical="center"/>
    </xf>
    <xf numFmtId="0" fontId="95" fillId="0" borderId="59" xfId="56" applyFont="1" applyBorder="1" applyAlignment="1">
      <alignment horizontal="center" vertical="center"/>
    </xf>
    <xf numFmtId="0" fontId="95" fillId="0" borderId="114" xfId="56" applyFont="1" applyBorder="1" applyAlignment="1">
      <alignment horizontal="center" vertical="center" wrapText="1"/>
    </xf>
    <xf numFmtId="0" fontId="95" fillId="0" borderId="60" xfId="56" applyFont="1" applyBorder="1" applyAlignment="1">
      <alignment horizontal="center" vertical="center"/>
    </xf>
    <xf numFmtId="0" fontId="95" fillId="0" borderId="114" xfId="56" applyFont="1" applyBorder="1" applyAlignment="1">
      <alignment horizontal="center" vertical="center"/>
    </xf>
    <xf numFmtId="0" fontId="95" fillId="0" borderId="80" xfId="56" applyFont="1" applyBorder="1" applyAlignment="1">
      <alignment horizontal="center" vertical="center"/>
    </xf>
    <xf numFmtId="0" fontId="100" fillId="0" borderId="0" xfId="56" applyFont="1" applyBorder="1" applyAlignment="1">
      <alignment horizontal="center" vertical="center"/>
    </xf>
    <xf numFmtId="0" fontId="99" fillId="0" borderId="0" xfId="56" applyFont="1" applyBorder="1" applyAlignment="1">
      <alignment horizontal="center" vertical="center"/>
    </xf>
    <xf numFmtId="0" fontId="95" fillId="0" borderId="115" xfId="56" applyFont="1" applyBorder="1" applyAlignment="1">
      <alignment horizontal="center" vertical="center"/>
    </xf>
    <xf numFmtId="0" fontId="95" fillId="0" borderId="116" xfId="56" applyFont="1" applyBorder="1" applyAlignment="1">
      <alignment horizontal="center" vertical="center"/>
    </xf>
    <xf numFmtId="0" fontId="95" fillId="0" borderId="117" xfId="56" applyFont="1" applyBorder="1" applyAlignment="1">
      <alignment horizontal="center" vertical="center"/>
    </xf>
    <xf numFmtId="0" fontId="95" fillId="0" borderId="118" xfId="56" applyFont="1" applyBorder="1" applyAlignment="1">
      <alignment horizontal="center" vertical="center"/>
    </xf>
    <xf numFmtId="177" fontId="75" fillId="0" borderId="118" xfId="56" applyNumberFormat="1" applyFont="1" applyBorder="1" applyAlignment="1">
      <alignment horizontal="left" vertical="center" wrapText="1"/>
    </xf>
    <xf numFmtId="49" fontId="98" fillId="0" borderId="118" xfId="56" applyNumberFormat="1" applyFont="1" applyBorder="1" applyAlignment="1">
      <alignment horizontal="left" vertical="center" wrapText="1"/>
    </xf>
    <xf numFmtId="49" fontId="99" fillId="0" borderId="118" xfId="56" applyNumberFormat="1" applyFont="1" applyBorder="1" applyAlignment="1">
      <alignment horizontal="left" vertical="center" wrapText="1"/>
    </xf>
    <xf numFmtId="0" fontId="95" fillId="0" borderId="118" xfId="56" applyFont="1" applyBorder="1" applyAlignment="1">
      <alignment vertical="center"/>
    </xf>
    <xf numFmtId="0" fontId="95" fillId="0" borderId="119" xfId="56" applyFont="1" applyBorder="1" applyAlignment="1">
      <alignment horizontal="center" vertical="center"/>
    </xf>
    <xf numFmtId="0" fontId="94" fillId="0" borderId="113" xfId="56" applyFont="1" applyBorder="1" applyAlignment="1">
      <alignment horizontal="center" vertical="center"/>
    </xf>
    <xf numFmtId="49" fontId="38" fillId="0" borderId="111" xfId="56" applyNumberFormat="1" applyFont="1" applyBorder="1" applyAlignment="1">
      <alignment horizontal="left" vertical="center" wrapText="1"/>
    </xf>
    <xf numFmtId="0" fontId="0" fillId="0" borderId="21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0" fillId="0" borderId="5" xfId="0" applyBorder="1"/>
    <xf numFmtId="0" fontId="0" fillId="0" borderId="0" xfId="0" applyBorder="1"/>
    <xf numFmtId="0" fontId="0" fillId="0" borderId="4" xfId="0" applyBorder="1"/>
    <xf numFmtId="4" fontId="29" fillId="0" borderId="18" xfId="0" applyNumberFormat="1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166" fontId="29" fillId="0" borderId="17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4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horizontal="right" vertical="center"/>
    </xf>
    <xf numFmtId="4" fontId="24" fillId="0" borderId="1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0" fillId="0" borderId="15" xfId="0" applyBorder="1"/>
    <xf numFmtId="0" fontId="0" fillId="0" borderId="14" xfId="0" applyBorder="1"/>
    <xf numFmtId="0" fontId="19" fillId="0" borderId="11" xfId="0" applyFont="1" applyBorder="1" applyAlignment="1">
      <alignment horizontal="left" vertical="center"/>
    </xf>
    <xf numFmtId="0" fontId="0" fillId="4" borderId="0" xfId="0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6" xfId="0" applyBorder="1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0" fillId="0" borderId="3" xfId="0" applyBorder="1"/>
    <xf numFmtId="0" fontId="0" fillId="0" borderId="2" xfId="0" applyBorder="1"/>
    <xf numFmtId="0" fontId="0" fillId="0" borderId="1" xfId="0" applyBorder="1"/>
    <xf numFmtId="166" fontId="2" fillId="0" borderId="18" xfId="0" applyNumberFormat="1" applyFont="1" applyBorder="1" applyAlignment="1">
      <alignment vertical="center"/>
    </xf>
    <xf numFmtId="166" fontId="2" fillId="0" borderId="17" xfId="0" applyNumberFormat="1" applyFont="1" applyBorder="1" applyAlignment="1">
      <alignment vertical="center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0" fillId="0" borderId="5" xfId="0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166" fontId="2" fillId="0" borderId="15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66" fontId="8" fillId="0" borderId="15" xfId="0" applyNumberFormat="1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4" fontId="8" fillId="0" borderId="0" xfId="0" applyNumberFormat="1" applyFont="1" applyBorder="1" applyAlignment="1"/>
    <xf numFmtId="0" fontId="8" fillId="0" borderId="14" xfId="0" applyFont="1" applyBorder="1" applyAlignment="1"/>
    <xf numFmtId="0" fontId="8" fillId="0" borderId="5" xfId="0" applyFont="1" applyBorder="1" applyAlignment="1"/>
    <xf numFmtId="0" fontId="7" fillId="0" borderId="0" xfId="0" applyFont="1" applyBorder="1" applyAlignment="1">
      <alignment horizontal="left"/>
    </xf>
    <xf numFmtId="0" fontId="8" fillId="0" borderId="4" xfId="0" applyFont="1" applyBorder="1" applyAlignment="1"/>
    <xf numFmtId="0" fontId="6" fillId="0" borderId="0" xfId="0" applyFont="1" applyBorder="1" applyAlignment="1">
      <alignment horizontal="left"/>
    </xf>
    <xf numFmtId="4" fontId="34" fillId="0" borderId="25" xfId="0" applyNumberFormat="1" applyFont="1" applyBorder="1" applyAlignment="1" applyProtection="1">
      <alignment vertical="center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/>
      <protection locked="0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2" fillId="0" borderId="15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2" fillId="0" borderId="14" xfId="0" applyFont="1" applyBorder="1" applyAlignment="1">
      <alignment vertical="center"/>
    </xf>
    <xf numFmtId="0" fontId="102" fillId="0" borderId="5" xfId="0" applyFont="1" applyBorder="1" applyAlignment="1">
      <alignment vertical="center"/>
    </xf>
    <xf numFmtId="167" fontId="102" fillId="0" borderId="0" xfId="0" applyNumberFormat="1" applyFont="1" applyBorder="1" applyAlignment="1">
      <alignment vertical="center"/>
    </xf>
    <xf numFmtId="0" fontId="102" fillId="0" borderId="0" xfId="0" applyFont="1" applyBorder="1" applyAlignment="1">
      <alignment horizontal="left" vertical="center"/>
    </xf>
    <xf numFmtId="0" fontId="102" fillId="0" borderId="4" xfId="0" applyFont="1" applyBorder="1" applyAlignment="1">
      <alignment vertical="center"/>
    </xf>
    <xf numFmtId="166" fontId="32" fillId="0" borderId="13" xfId="0" applyNumberFormat="1" applyFont="1" applyBorder="1" applyAlignment="1"/>
    <xf numFmtId="166" fontId="32" fillId="0" borderId="12" xfId="0" applyNumberFormat="1" applyFont="1" applyBorder="1" applyAlignment="1"/>
    <xf numFmtId="4" fontId="32" fillId="0" borderId="12" xfId="0" applyNumberFormat="1" applyFont="1" applyBorder="1" applyAlignment="1"/>
    <xf numFmtId="0" fontId="0" fillId="0" borderId="5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6" fillId="0" borderId="0" xfId="74" applyAlignment="1">
      <alignment horizontal="left" wrapText="1"/>
    </xf>
    <xf numFmtId="0" fontId="75" fillId="0" borderId="29" xfId="74" applyFont="1" applyBorder="1" applyAlignment="1">
      <alignment horizontal="left"/>
    </xf>
    <xf numFmtId="0" fontId="75" fillId="0" borderId="47" xfId="74" applyFont="1" applyBorder="1" applyAlignment="1">
      <alignment horizontal="left"/>
    </xf>
    <xf numFmtId="0" fontId="75" fillId="0" borderId="29" xfId="74" applyFont="1" applyBorder="1" applyAlignment="1">
      <alignment horizontal="center"/>
    </xf>
    <xf numFmtId="0" fontId="53" fillId="0" borderId="45" xfId="74" applyFont="1" applyBorder="1" applyAlignment="1">
      <alignment horizontal="center" shrinkToFit="1"/>
    </xf>
    <xf numFmtId="0" fontId="53" fillId="0" borderId="43" xfId="74" applyFont="1" applyBorder="1" applyAlignment="1">
      <alignment horizontal="center" shrinkToFit="1"/>
    </xf>
    <xf numFmtId="173" fontId="53" fillId="0" borderId="47" xfId="74" applyNumberFormat="1" applyFont="1" applyBorder="1" applyAlignment="1">
      <alignment horizontal="right" indent="2"/>
    </xf>
    <xf numFmtId="173" fontId="53" fillId="0" borderId="46" xfId="74" applyNumberFormat="1" applyFont="1" applyBorder="1" applyAlignment="1">
      <alignment horizontal="right" indent="2"/>
    </xf>
    <xf numFmtId="173" fontId="39" fillId="29" borderId="42" xfId="74" applyNumberFormat="1" applyFont="1" applyFill="1" applyBorder="1" applyAlignment="1">
      <alignment horizontal="right" indent="2"/>
    </xf>
    <xf numFmtId="173" fontId="39" fillId="29" borderId="41" xfId="74" applyNumberFormat="1" applyFont="1" applyFill="1" applyBorder="1" applyAlignment="1">
      <alignment horizontal="right" indent="2"/>
    </xf>
    <xf numFmtId="0" fontId="72" fillId="0" borderId="0" xfId="74" applyFont="1" applyAlignment="1">
      <alignment horizontal="left" vertical="top" wrapText="1"/>
    </xf>
    <xf numFmtId="3" fontId="38" fillId="29" borderId="44" xfId="74" applyNumberFormat="1" applyFont="1" applyFill="1" applyBorder="1" applyAlignment="1">
      <alignment horizontal="right"/>
    </xf>
    <xf numFmtId="3" fontId="38" fillId="29" borderId="41" xfId="74" applyNumberFormat="1" applyFont="1" applyFill="1" applyBorder="1" applyAlignment="1">
      <alignment horizontal="right"/>
    </xf>
    <xf numFmtId="0" fontId="53" fillId="0" borderId="95" xfId="60" applyFont="1" applyBorder="1" applyAlignment="1">
      <alignment horizontal="center"/>
    </xf>
    <xf numFmtId="0" fontId="53" fillId="0" borderId="94" xfId="60" applyFont="1" applyBorder="1" applyAlignment="1">
      <alignment horizontal="center"/>
    </xf>
    <xf numFmtId="0" fontId="53" fillId="0" borderId="90" xfId="60" applyFont="1" applyBorder="1" applyAlignment="1">
      <alignment horizontal="center"/>
    </xf>
    <xf numFmtId="0" fontId="53" fillId="0" borderId="89" xfId="60" applyFont="1" applyBorder="1" applyAlignment="1">
      <alignment horizontal="center"/>
    </xf>
    <xf numFmtId="0" fontId="53" fillId="0" borderId="88" xfId="60" applyFont="1" applyBorder="1" applyAlignment="1">
      <alignment horizontal="left"/>
    </xf>
    <xf numFmtId="0" fontId="53" fillId="0" borderId="87" xfId="60" applyFont="1" applyBorder="1" applyAlignment="1">
      <alignment horizontal="left"/>
    </xf>
    <xf numFmtId="0" fontId="53" fillId="0" borderId="86" xfId="60" applyFont="1" applyBorder="1" applyAlignment="1">
      <alignment horizontal="left"/>
    </xf>
    <xf numFmtId="49" fontId="84" fillId="30" borderId="99" xfId="60" applyNumberFormat="1" applyFont="1" applyFill="1" applyBorder="1" applyAlignment="1">
      <alignment horizontal="left" wrapText="1"/>
    </xf>
    <xf numFmtId="49" fontId="85" fillId="0" borderId="98" xfId="74" applyNumberFormat="1" applyFont="1" applyBorder="1" applyAlignment="1">
      <alignment horizontal="left" wrapText="1"/>
    </xf>
    <xf numFmtId="0" fontId="89" fillId="0" borderId="0" xfId="60" applyFont="1" applyAlignment="1">
      <alignment horizontal="center"/>
    </xf>
    <xf numFmtId="49" fontId="53" fillId="0" borderId="90" xfId="60" applyNumberFormat="1" applyFont="1" applyBorder="1" applyAlignment="1">
      <alignment horizontal="center"/>
    </xf>
    <xf numFmtId="0" fontId="53" fillId="0" borderId="88" xfId="60" applyFont="1" applyBorder="1" applyAlignment="1">
      <alignment horizontal="center" shrinkToFit="1"/>
    </xf>
    <xf numFmtId="0" fontId="53" fillId="0" borderId="87" xfId="60" applyFont="1" applyBorder="1" applyAlignment="1">
      <alignment horizontal="center" shrinkToFit="1"/>
    </xf>
    <xf numFmtId="0" fontId="53" fillId="0" borderId="86" xfId="60" applyFont="1" applyBorder="1" applyAlignment="1">
      <alignment horizontal="center" shrinkToFit="1"/>
    </xf>
    <xf numFmtId="49" fontId="86" fillId="30" borderId="99" xfId="60" applyNumberFormat="1" applyFont="1" applyFill="1" applyBorder="1" applyAlignment="1">
      <alignment horizontal="left" wrapText="1"/>
    </xf>
    <xf numFmtId="0" fontId="92" fillId="0" borderId="0" xfId="2" applyFont="1" applyBorder="1" applyAlignment="1">
      <alignment horizontal="center" vertical="center"/>
    </xf>
    <xf numFmtId="0" fontId="92" fillId="0" borderId="53" xfId="2" applyFont="1" applyBorder="1" applyAlignment="1">
      <alignment horizontal="center" vertical="center"/>
    </xf>
    <xf numFmtId="0" fontId="36" fillId="0" borderId="29" xfId="2" applyBorder="1" applyAlignment="1">
      <alignment horizontal="center" vertical="center"/>
    </xf>
    <xf numFmtId="0" fontId="36" fillId="0" borderId="29" xfId="2" applyBorder="1" applyAlignment="1">
      <alignment horizontal="center"/>
    </xf>
    <xf numFmtId="0" fontId="36" fillId="0" borderId="62" xfId="2" applyBorder="1" applyAlignment="1">
      <alignment horizontal="center"/>
    </xf>
    <xf numFmtId="0" fontId="36" fillId="0" borderId="102" xfId="2" applyBorder="1" applyAlignment="1">
      <alignment horizontal="center"/>
    </xf>
    <xf numFmtId="0" fontId="36" fillId="0" borderId="78" xfId="2" applyBorder="1" applyAlignment="1">
      <alignment horizontal="center" vertical="center"/>
    </xf>
    <xf numFmtId="0" fontId="36" fillId="0" borderId="101" xfId="2" applyBorder="1" applyAlignment="1">
      <alignment horizontal="center" vertical="center"/>
    </xf>
    <xf numFmtId="49" fontId="99" fillId="0" borderId="0" xfId="56" applyNumberFormat="1" applyFont="1" applyBorder="1" applyAlignment="1">
      <alignment horizontal="center" vertical="center"/>
    </xf>
    <xf numFmtId="49" fontId="101" fillId="0" borderId="0" xfId="56" applyNumberFormat="1" applyFont="1" applyBorder="1" applyAlignment="1">
      <alignment horizontal="center" vertical="center"/>
    </xf>
    <xf numFmtId="0" fontId="100" fillId="0" borderId="0" xfId="56" applyFont="1" applyBorder="1" applyAlignment="1">
      <alignment horizontal="center" vertical="center"/>
    </xf>
    <xf numFmtId="4" fontId="23" fillId="0" borderId="0" xfId="0" applyNumberFormat="1" applyFont="1" applyBorder="1" applyAlignment="1">
      <alignment vertical="center"/>
    </xf>
    <xf numFmtId="4" fontId="23" fillId="5" borderId="0" xfId="0" applyNumberFormat="1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4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4" fontId="23" fillId="0" borderId="0" xfId="0" applyNumberFormat="1" applyFont="1" applyBorder="1" applyAlignment="1">
      <alignment horizontal="righ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left" vertical="center"/>
    </xf>
    <xf numFmtId="4" fontId="4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8" fillId="0" borderId="23" xfId="0" applyNumberFormat="1" applyFont="1" applyBorder="1" applyAlignment="1"/>
    <xf numFmtId="4" fontId="8" fillId="0" borderId="23" xfId="0" applyNumberFormat="1" applyFont="1" applyBorder="1" applyAlignment="1">
      <alignment vertical="center"/>
    </xf>
    <xf numFmtId="0" fontId="12" fillId="2" borderId="0" xfId="1" applyFont="1" applyFill="1" applyAlignment="1" applyProtection="1">
      <alignment horizontal="center" vertical="center"/>
    </xf>
    <xf numFmtId="4" fontId="8" fillId="0" borderId="12" xfId="0" applyNumberFormat="1" applyFont="1" applyBorder="1" applyAlignment="1"/>
    <xf numFmtId="4" fontId="8" fillId="0" borderId="12" xfId="0" applyNumberFormat="1" applyFont="1" applyBorder="1" applyAlignment="1">
      <alignment vertical="center"/>
    </xf>
    <xf numFmtId="4" fontId="8" fillId="0" borderId="17" xfId="0" applyNumberFormat="1" applyFont="1" applyBorder="1" applyAlignment="1"/>
    <xf numFmtId="4" fontId="8" fillId="0" borderId="17" xfId="0" applyNumberFormat="1" applyFont="1" applyBorder="1" applyAlignment="1">
      <alignment vertical="center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02" fillId="0" borderId="12" xfId="0" applyFont="1" applyBorder="1" applyAlignment="1">
      <alignment horizontal="left" vertical="center" wrapText="1"/>
    </xf>
    <xf numFmtId="0" fontId="102" fillId="0" borderId="12" xfId="0" applyFont="1" applyBorder="1" applyAlignment="1">
      <alignment vertical="center"/>
    </xf>
    <xf numFmtId="4" fontId="23" fillId="0" borderId="12" xfId="0" applyNumberFormat="1" applyFont="1" applyBorder="1" applyAlignment="1"/>
    <xf numFmtId="4" fontId="4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6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horizontal="left"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4" fontId="30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4" fontId="4" fillId="5" borderId="9" xfId="0" applyNumberFormat="1" applyFont="1" applyFill="1" applyBorder="1" applyAlignment="1">
      <alignment vertical="center"/>
    </xf>
    <xf numFmtId="4" fontId="4" fillId="5" borderId="10" xfId="0" applyNumberFormat="1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</cellXfs>
  <cellStyles count="76">
    <cellStyle name="_PERSONAL" xfId="3"/>
    <cellStyle name="_PERSONAL_1" xfId="4"/>
    <cellStyle name="_Sazima - SOU Jílové" xfId="5"/>
    <cellStyle name="1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5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árkyd" xfId="34"/>
    <cellStyle name="cary" xfId="35"/>
    <cellStyle name="Comma [0]_Cenik (2)" xfId="36"/>
    <cellStyle name="Comma_laroux" xfId="37"/>
    <cellStyle name="Currency [0]_laroux" xfId="38"/>
    <cellStyle name="Currency_laroux" xfId="39"/>
    <cellStyle name="čárky [0]_A_Tab požár klapek" xfId="40"/>
    <cellStyle name="Dziesiętny [0]_laroux" xfId="41"/>
    <cellStyle name="Dziesiętny_laroux" xfId="42"/>
    <cellStyle name="Explanatory Text" xfId="43"/>
    <cellStyle name="Good" xfId="44"/>
    <cellStyle name="Heading 1" xfId="45"/>
    <cellStyle name="Heading 2" xfId="46"/>
    <cellStyle name="Heading 3" xfId="47"/>
    <cellStyle name="Heading 4" xfId="48"/>
    <cellStyle name="Hypertextový odkaz" xfId="1" builtinId="8"/>
    <cellStyle name="Check Cell" xfId="49"/>
    <cellStyle name="Input" xfId="50"/>
    <cellStyle name="Linked Cell" xfId="51"/>
    <cellStyle name="Měna 2" xfId="75"/>
    <cellStyle name="Neutral" xfId="52"/>
    <cellStyle name="Normal_HDD (2)" xfId="53"/>
    <cellStyle name="Normální" xfId="0" builtinId="0" customBuiltin="1"/>
    <cellStyle name="Normální 2" xfId="2"/>
    <cellStyle name="normální 2 2" xfId="54"/>
    <cellStyle name="Normální 2 3" xfId="74"/>
    <cellStyle name="normální 3" xfId="55"/>
    <cellStyle name="normální 3 2" xfId="56"/>
    <cellStyle name="normální 4" xfId="57"/>
    <cellStyle name="normální 5" xfId="58"/>
    <cellStyle name="normální 6" xfId="59"/>
    <cellStyle name="normální_POL.XLS" xfId="60"/>
    <cellStyle name="Normalny_laroux" xfId="61"/>
    <cellStyle name="Note" xfId="62"/>
    <cellStyle name="Output" xfId="63"/>
    <cellStyle name="Specifikace" xfId="64"/>
    <cellStyle name="Specifikace 4" xfId="65"/>
    <cellStyle name="Standard_aktuell" xfId="66"/>
    <cellStyle name="Styl 1" xfId="67"/>
    <cellStyle name="Style 1" xfId="68"/>
    <cellStyle name="Title" xfId="69"/>
    <cellStyle name="Total" xfId="70"/>
    <cellStyle name="Walutowy [0]_laroux" xfId="71"/>
    <cellStyle name="Walutowy_laroux" xfId="72"/>
    <cellStyle name="Warning Text" xfId="7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1145" cy="27114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L24" sqref="L24"/>
    </sheetView>
  </sheetViews>
  <sheetFormatPr defaultRowHeight="12.75"/>
  <cols>
    <col min="1" max="2" width="4.5" style="41" customWidth="1"/>
    <col min="3" max="3" width="9.33203125" style="41"/>
    <col min="4" max="4" width="12.83203125" style="41" bestFit="1" customWidth="1"/>
    <col min="5" max="6" width="9.33203125" style="41"/>
    <col min="7" max="7" width="15.33203125" style="42" customWidth="1"/>
    <col min="8" max="8" width="15.5" style="41" customWidth="1"/>
    <col min="9" max="9" width="14.6640625" style="41" customWidth="1"/>
    <col min="10" max="16384" width="9.33203125" style="41"/>
  </cols>
  <sheetData>
    <row r="1" spans="1:9" ht="20.25">
      <c r="A1" s="45" t="s">
        <v>707</v>
      </c>
    </row>
    <row r="2" spans="1:9" ht="20.25">
      <c r="B2" s="58" t="s">
        <v>706</v>
      </c>
    </row>
    <row r="3" spans="1:9" ht="20.25">
      <c r="B3" s="58"/>
    </row>
    <row r="4" spans="1:9">
      <c r="B4" s="44" t="s">
        <v>705</v>
      </c>
    </row>
    <row r="9" spans="1:9" ht="26.25">
      <c r="B9" s="57" t="s">
        <v>704</v>
      </c>
    </row>
    <row r="14" spans="1:9">
      <c r="A14" s="52"/>
      <c r="B14" s="52"/>
      <c r="C14" s="52"/>
      <c r="D14" s="52"/>
      <c r="E14" s="52"/>
      <c r="F14" s="52"/>
      <c r="G14" s="56" t="s">
        <v>703</v>
      </c>
      <c r="H14" s="56" t="s">
        <v>44</v>
      </c>
      <c r="I14" s="56" t="s">
        <v>702</v>
      </c>
    </row>
    <row r="15" spans="1:9">
      <c r="A15" s="52"/>
      <c r="B15" s="52"/>
      <c r="C15" s="52"/>
      <c r="D15" s="52"/>
      <c r="E15" s="52"/>
      <c r="F15" s="52"/>
      <c r="G15" s="55"/>
      <c r="H15" s="55"/>
      <c r="I15" s="55"/>
    </row>
    <row r="16" spans="1:9">
      <c r="A16" s="52"/>
      <c r="B16" s="52"/>
      <c r="C16" s="52"/>
      <c r="D16" s="52"/>
      <c r="E16" s="52"/>
      <c r="F16" s="52"/>
      <c r="G16" s="55"/>
      <c r="H16" s="55"/>
      <c r="I16" s="55"/>
    </row>
    <row r="17" spans="1:9" ht="15.75">
      <c r="A17" s="54">
        <v>1</v>
      </c>
      <c r="B17" s="52"/>
      <c r="C17" s="53" t="s">
        <v>701</v>
      </c>
      <c r="D17" s="52"/>
      <c r="E17" s="52"/>
      <c r="F17" s="52"/>
      <c r="G17" s="51">
        <f>Zaklad5</f>
        <v>0</v>
      </c>
      <c r="H17" s="51">
        <f>G17*21/100</f>
        <v>0</v>
      </c>
      <c r="I17" s="51">
        <f>G17+H17</f>
        <v>0</v>
      </c>
    </row>
    <row r="18" spans="1:9" ht="15.75">
      <c r="A18" s="54"/>
      <c r="B18" s="52"/>
      <c r="C18" s="52"/>
      <c r="D18" s="52"/>
      <c r="E18" s="52"/>
      <c r="F18" s="52"/>
      <c r="G18" s="51"/>
      <c r="H18" s="51"/>
      <c r="I18" s="51"/>
    </row>
    <row r="19" spans="1:9" ht="15.75">
      <c r="A19" s="54">
        <v>2</v>
      </c>
      <c r="B19" s="52"/>
      <c r="C19" s="53" t="s">
        <v>700</v>
      </c>
      <c r="D19" s="52"/>
      <c r="E19" s="52"/>
      <c r="F19" s="52"/>
      <c r="G19" s="51">
        <f>'rekapitulace ZTI'!B10</f>
        <v>0</v>
      </c>
      <c r="H19" s="51">
        <f>G19*21/100</f>
        <v>0</v>
      </c>
      <c r="I19" s="51">
        <f>G19+H19</f>
        <v>0</v>
      </c>
    </row>
    <row r="20" spans="1:9" ht="15.75">
      <c r="A20" s="54"/>
      <c r="B20" s="52"/>
      <c r="C20" s="52"/>
      <c r="D20" s="52"/>
      <c r="E20" s="52"/>
      <c r="F20" s="52"/>
      <c r="G20" s="51"/>
      <c r="H20" s="51"/>
      <c r="I20" s="51"/>
    </row>
    <row r="21" spans="1:9" ht="15.75">
      <c r="A21" s="54">
        <v>3</v>
      </c>
      <c r="B21" s="52"/>
      <c r="C21" s="53" t="s">
        <v>699</v>
      </c>
      <c r="D21" s="52"/>
      <c r="E21" s="52"/>
      <c r="F21" s="52"/>
      <c r="G21" s="51">
        <f>VZT!F23</f>
        <v>0</v>
      </c>
      <c r="H21" s="51">
        <f>G21*21/100</f>
        <v>0</v>
      </c>
      <c r="I21" s="51">
        <f>G21+H21</f>
        <v>0</v>
      </c>
    </row>
    <row r="22" spans="1:9" ht="15.75">
      <c r="A22" s="54"/>
      <c r="B22" s="52"/>
      <c r="C22" s="52"/>
      <c r="D22" s="52"/>
      <c r="E22" s="52"/>
      <c r="F22" s="52"/>
      <c r="G22" s="51"/>
      <c r="H22" s="51"/>
      <c r="I22" s="51"/>
    </row>
    <row r="23" spans="1:9" ht="15.75">
      <c r="A23" s="54">
        <v>4</v>
      </c>
      <c r="B23" s="52"/>
      <c r="C23" s="53" t="s">
        <v>698</v>
      </c>
      <c r="D23" s="52"/>
      <c r="E23" s="52"/>
      <c r="F23" s="52"/>
      <c r="G23" s="51" t="s">
        <v>1516</v>
      </c>
      <c r="H23" s="51"/>
      <c r="I23" s="51"/>
    </row>
    <row r="24" spans="1:9">
      <c r="A24" s="52"/>
      <c r="B24" s="52"/>
      <c r="C24" s="52"/>
      <c r="D24" s="52"/>
      <c r="E24" s="52"/>
      <c r="F24" s="52"/>
      <c r="G24" s="51"/>
      <c r="H24" s="51"/>
      <c r="I24" s="51"/>
    </row>
    <row r="25" spans="1:9" ht="15.75">
      <c r="A25" s="54">
        <v>5</v>
      </c>
      <c r="B25" s="52"/>
      <c r="C25" s="53" t="s">
        <v>697</v>
      </c>
      <c r="D25" s="52"/>
      <c r="E25" s="52"/>
      <c r="F25" s="52"/>
      <c r="G25" s="51">
        <f>'Rekapitulace elektro'!BH31</f>
        <v>0</v>
      </c>
      <c r="H25" s="51">
        <f>G25*21/100</f>
        <v>0</v>
      </c>
      <c r="I25" s="51">
        <f>G25+H25</f>
        <v>0</v>
      </c>
    </row>
    <row r="26" spans="1:9">
      <c r="A26" s="52"/>
      <c r="B26" s="52"/>
      <c r="C26" s="52"/>
      <c r="D26" s="52"/>
      <c r="E26" s="52"/>
      <c r="F26" s="52"/>
      <c r="G26" s="51"/>
      <c r="H26" s="51"/>
      <c r="I26" s="51"/>
    </row>
    <row r="27" spans="1:9">
      <c r="G27" s="50"/>
      <c r="H27" s="50"/>
      <c r="I27" s="50"/>
    </row>
    <row r="28" spans="1:9">
      <c r="G28" s="50"/>
      <c r="H28" s="50"/>
      <c r="I28" s="50"/>
    </row>
    <row r="29" spans="1:9">
      <c r="G29" s="50"/>
      <c r="H29" s="50"/>
      <c r="I29" s="50"/>
    </row>
    <row r="30" spans="1:9" ht="13.5" thickBot="1">
      <c r="G30" s="50"/>
      <c r="H30" s="50"/>
      <c r="I30" s="50"/>
    </row>
    <row r="31" spans="1:9" ht="16.5" thickBot="1">
      <c r="A31" s="49"/>
      <c r="B31" s="48" t="s">
        <v>696</v>
      </c>
      <c r="C31" s="48"/>
      <c r="D31" s="48"/>
      <c r="E31" s="47"/>
      <c r="F31" s="47"/>
      <c r="G31" s="46">
        <f>SUM(G17:G30)</f>
        <v>0</v>
      </c>
      <c r="H31" s="46">
        <f>SUM(H17:H30)</f>
        <v>0</v>
      </c>
      <c r="I31" s="46">
        <f>SUM(I17:I30)</f>
        <v>0</v>
      </c>
    </row>
    <row r="44" spans="1:7" ht="15.75">
      <c r="A44" s="44" t="s">
        <v>695</v>
      </c>
      <c r="C44" s="45"/>
    </row>
    <row r="45" spans="1:7" ht="15.75">
      <c r="C45" s="45" t="s">
        <v>694</v>
      </c>
      <c r="D45" s="45"/>
      <c r="E45" s="45"/>
    </row>
    <row r="47" spans="1:7">
      <c r="B47" s="44" t="s">
        <v>693</v>
      </c>
      <c r="C47" s="44"/>
      <c r="D47" s="44">
        <v>13827561</v>
      </c>
      <c r="G47" s="43" t="s">
        <v>692</v>
      </c>
    </row>
    <row r="48" spans="1:7">
      <c r="B48" s="44" t="s">
        <v>691</v>
      </c>
      <c r="C48" s="44" t="s">
        <v>690</v>
      </c>
      <c r="D48" s="44">
        <v>5402191993</v>
      </c>
      <c r="G48" s="43" t="s">
        <v>689</v>
      </c>
    </row>
  </sheetData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94"/>
  <sheetViews>
    <sheetView showGridLines="0" workbookViewId="0">
      <pane ySplit="1" topLeftCell="A77" activePane="bottomLeft" state="frozen"/>
      <selection activeCell="E21" sqref="E21"/>
      <selection pane="bottomLeft" activeCell="BG58" sqref="BG58"/>
    </sheetView>
  </sheetViews>
  <sheetFormatPr defaultRowHeight="13.5"/>
  <cols>
    <col min="1" max="1" width="8.33203125" style="39" customWidth="1"/>
    <col min="2" max="2" width="1.6640625" style="39" customWidth="1"/>
    <col min="3" max="3" width="4.1640625" style="39" customWidth="1"/>
    <col min="4" max="33" width="2.5" style="39" customWidth="1"/>
    <col min="34" max="34" width="3.33203125" style="39" customWidth="1"/>
    <col min="35" max="37" width="2.5" style="39" customWidth="1"/>
    <col min="38" max="38" width="8.33203125" style="39" customWidth="1"/>
    <col min="39" max="39" width="3.33203125" style="39" customWidth="1"/>
    <col min="40" max="40" width="13.33203125" style="39" customWidth="1"/>
    <col min="41" max="41" width="7.5" style="39" customWidth="1"/>
    <col min="42" max="42" width="4.1640625" style="39" customWidth="1"/>
    <col min="43" max="43" width="1.6640625" style="39" customWidth="1"/>
    <col min="44" max="44" width="13.6640625" style="39" customWidth="1"/>
    <col min="45" max="48" width="25.83203125" style="39" hidden="1" customWidth="1"/>
    <col min="49" max="49" width="25" style="39" hidden="1" customWidth="1"/>
    <col min="50" max="54" width="21.6640625" style="39" hidden="1" customWidth="1"/>
    <col min="55" max="55" width="19.1640625" style="39" hidden="1" customWidth="1"/>
    <col min="56" max="56" width="25" style="39" hidden="1" customWidth="1"/>
    <col min="57" max="58" width="19.1640625" style="39" hidden="1" customWidth="1"/>
    <col min="59" max="59" width="66.5" style="39" customWidth="1"/>
    <col min="60" max="60" width="1.83203125" style="39" customWidth="1"/>
    <col min="61" max="16384" width="9.33203125" style="39"/>
  </cols>
  <sheetData>
    <row r="1" spans="1:73" ht="21.4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20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5</v>
      </c>
      <c r="BU1" s="16" t="s">
        <v>6</v>
      </c>
    </row>
    <row r="2" spans="1:73" ht="36.950000000000003" customHeight="1">
      <c r="C2" s="540" t="s">
        <v>7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R2" s="514" t="s">
        <v>8</v>
      </c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S2" s="17" t="s">
        <v>9</v>
      </c>
      <c r="BT2" s="17" t="s">
        <v>10</v>
      </c>
    </row>
    <row r="3" spans="1:73" ht="6.95" customHeight="1">
      <c r="B3" s="409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7"/>
      <c r="BS3" s="17" t="s">
        <v>9</v>
      </c>
      <c r="BT3" s="17" t="s">
        <v>11</v>
      </c>
    </row>
    <row r="4" spans="1:73" ht="36.950000000000003" customHeight="1">
      <c r="B4" s="356"/>
      <c r="C4" s="518" t="s">
        <v>12</v>
      </c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519"/>
      <c r="AH4" s="519"/>
      <c r="AI4" s="519"/>
      <c r="AJ4" s="519"/>
      <c r="AK4" s="519"/>
      <c r="AL4" s="519"/>
      <c r="AM4" s="519"/>
      <c r="AN4" s="519"/>
      <c r="AO4" s="519"/>
      <c r="AP4" s="519"/>
      <c r="AQ4" s="354"/>
      <c r="AS4" s="18" t="s">
        <v>13</v>
      </c>
      <c r="BS4" s="17" t="s">
        <v>14</v>
      </c>
    </row>
    <row r="5" spans="1:73" ht="14.45" customHeight="1">
      <c r="B5" s="356"/>
      <c r="C5" s="355"/>
      <c r="D5" s="406" t="s">
        <v>15</v>
      </c>
      <c r="E5" s="355"/>
      <c r="F5" s="355"/>
      <c r="G5" s="355"/>
      <c r="H5" s="355"/>
      <c r="I5" s="355"/>
      <c r="J5" s="355"/>
      <c r="K5" s="542" t="s">
        <v>16</v>
      </c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43"/>
      <c r="W5" s="543"/>
      <c r="X5" s="543"/>
      <c r="Y5" s="543"/>
      <c r="Z5" s="543"/>
      <c r="AA5" s="543"/>
      <c r="AB5" s="543"/>
      <c r="AC5" s="543"/>
      <c r="AD5" s="543"/>
      <c r="AE5" s="543"/>
      <c r="AF5" s="543"/>
      <c r="AG5" s="543"/>
      <c r="AH5" s="543"/>
      <c r="AI5" s="543"/>
      <c r="AJ5" s="543"/>
      <c r="AK5" s="543"/>
      <c r="AL5" s="543"/>
      <c r="AM5" s="543"/>
      <c r="AN5" s="543"/>
      <c r="AO5" s="543"/>
      <c r="AP5" s="355"/>
      <c r="AQ5" s="354"/>
      <c r="BS5" s="17" t="s">
        <v>9</v>
      </c>
    </row>
    <row r="6" spans="1:73" ht="36.950000000000003" customHeight="1">
      <c r="B6" s="356"/>
      <c r="C6" s="355"/>
      <c r="D6" s="405" t="s">
        <v>17</v>
      </c>
      <c r="E6" s="355"/>
      <c r="F6" s="355"/>
      <c r="G6" s="355"/>
      <c r="H6" s="355"/>
      <c r="I6" s="355"/>
      <c r="J6" s="355"/>
      <c r="K6" s="544" t="s">
        <v>18</v>
      </c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3"/>
      <c r="AA6" s="543"/>
      <c r="AB6" s="543"/>
      <c r="AC6" s="543"/>
      <c r="AD6" s="543"/>
      <c r="AE6" s="543"/>
      <c r="AF6" s="543"/>
      <c r="AG6" s="543"/>
      <c r="AH6" s="543"/>
      <c r="AI6" s="543"/>
      <c r="AJ6" s="543"/>
      <c r="AK6" s="543"/>
      <c r="AL6" s="543"/>
      <c r="AM6" s="543"/>
      <c r="AN6" s="543"/>
      <c r="AO6" s="543"/>
      <c r="AP6" s="355"/>
      <c r="AQ6" s="354"/>
      <c r="BS6" s="17" t="s">
        <v>9</v>
      </c>
    </row>
    <row r="7" spans="1:73" ht="14.45" customHeight="1">
      <c r="B7" s="356"/>
      <c r="C7" s="355"/>
      <c r="D7" s="379" t="s">
        <v>19</v>
      </c>
      <c r="E7" s="355"/>
      <c r="F7" s="355"/>
      <c r="G7" s="355"/>
      <c r="H7" s="355"/>
      <c r="I7" s="355"/>
      <c r="J7" s="355"/>
      <c r="K7" s="404" t="s">
        <v>20</v>
      </c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79" t="s">
        <v>21</v>
      </c>
      <c r="AL7" s="355"/>
      <c r="AM7" s="355"/>
      <c r="AN7" s="404" t="s">
        <v>20</v>
      </c>
      <c r="AO7" s="355"/>
      <c r="AP7" s="355"/>
      <c r="AQ7" s="354"/>
      <c r="BS7" s="17" t="s">
        <v>9</v>
      </c>
    </row>
    <row r="8" spans="1:73" ht="14.45" customHeight="1">
      <c r="B8" s="356"/>
      <c r="C8" s="355"/>
      <c r="D8" s="379" t="s">
        <v>22</v>
      </c>
      <c r="E8" s="355"/>
      <c r="F8" s="355"/>
      <c r="G8" s="355"/>
      <c r="H8" s="355"/>
      <c r="I8" s="355"/>
      <c r="J8" s="355"/>
      <c r="K8" s="404" t="s">
        <v>23</v>
      </c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79" t="s">
        <v>24</v>
      </c>
      <c r="AL8" s="355"/>
      <c r="AM8" s="355"/>
      <c r="AN8" s="404" t="s">
        <v>25</v>
      </c>
      <c r="AO8" s="355"/>
      <c r="AP8" s="355"/>
      <c r="AQ8" s="354"/>
      <c r="BS8" s="17" t="s">
        <v>9</v>
      </c>
    </row>
    <row r="9" spans="1:73" ht="14.45" customHeight="1">
      <c r="B9" s="356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4"/>
      <c r="BS9" s="17" t="s">
        <v>9</v>
      </c>
    </row>
    <row r="10" spans="1:73" ht="14.45" customHeight="1">
      <c r="B10" s="356"/>
      <c r="C10" s="355"/>
      <c r="D10" s="379" t="s">
        <v>26</v>
      </c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  <c r="AF10" s="355"/>
      <c r="AG10" s="355"/>
      <c r="AH10" s="355"/>
      <c r="AI10" s="355"/>
      <c r="AJ10" s="355"/>
      <c r="AK10" s="379" t="s">
        <v>27</v>
      </c>
      <c r="AL10" s="355"/>
      <c r="AM10" s="355"/>
      <c r="AN10" s="404" t="s">
        <v>28</v>
      </c>
      <c r="AO10" s="355"/>
      <c r="AP10" s="355"/>
      <c r="AQ10" s="354"/>
      <c r="BS10" s="17" t="s">
        <v>9</v>
      </c>
    </row>
    <row r="11" spans="1:73" ht="18.399999999999999" customHeight="1">
      <c r="B11" s="356"/>
      <c r="C11" s="355"/>
      <c r="D11" s="355"/>
      <c r="E11" s="404" t="s">
        <v>29</v>
      </c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355"/>
      <c r="AK11" s="379" t="s">
        <v>30</v>
      </c>
      <c r="AL11" s="355"/>
      <c r="AM11" s="355"/>
      <c r="AN11" s="404" t="s">
        <v>31</v>
      </c>
      <c r="AO11" s="355"/>
      <c r="AP11" s="355"/>
      <c r="AQ11" s="354"/>
      <c r="BS11" s="17" t="s">
        <v>9</v>
      </c>
    </row>
    <row r="12" spans="1:73" ht="6.95" customHeight="1">
      <c r="B12" s="356"/>
      <c r="C12" s="355"/>
      <c r="D12" s="355"/>
      <c r="E12" s="355"/>
      <c r="F12" s="355"/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  <c r="AM12" s="355"/>
      <c r="AN12" s="355"/>
      <c r="AO12" s="355"/>
      <c r="AP12" s="355"/>
      <c r="AQ12" s="354"/>
      <c r="BS12" s="17" t="s">
        <v>9</v>
      </c>
    </row>
    <row r="13" spans="1:73" ht="14.45" customHeight="1">
      <c r="B13" s="356"/>
      <c r="C13" s="355"/>
      <c r="D13" s="379" t="s">
        <v>32</v>
      </c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5"/>
      <c r="S13" s="355"/>
      <c r="T13" s="355"/>
      <c r="U13" s="355"/>
      <c r="V13" s="355"/>
      <c r="W13" s="355"/>
      <c r="X13" s="355"/>
      <c r="Y13" s="355"/>
      <c r="Z13" s="355"/>
      <c r="AA13" s="355"/>
      <c r="AB13" s="355"/>
      <c r="AC13" s="355"/>
      <c r="AD13" s="355"/>
      <c r="AE13" s="355"/>
      <c r="AF13" s="355"/>
      <c r="AG13" s="355"/>
      <c r="AH13" s="355"/>
      <c r="AI13" s="355"/>
      <c r="AJ13" s="355"/>
      <c r="AK13" s="379" t="s">
        <v>27</v>
      </c>
      <c r="AL13" s="355"/>
      <c r="AM13" s="355"/>
      <c r="AN13" s="404" t="s">
        <v>20</v>
      </c>
      <c r="AO13" s="355"/>
      <c r="AP13" s="355"/>
      <c r="AQ13" s="354"/>
      <c r="BS13" s="17" t="s">
        <v>9</v>
      </c>
    </row>
    <row r="14" spans="1:73" ht="15">
      <c r="B14" s="356"/>
      <c r="C14" s="355"/>
      <c r="D14" s="355"/>
      <c r="E14" s="404" t="s">
        <v>33</v>
      </c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5"/>
      <c r="AK14" s="379" t="s">
        <v>30</v>
      </c>
      <c r="AL14" s="355"/>
      <c r="AM14" s="355"/>
      <c r="AN14" s="404" t="s">
        <v>20</v>
      </c>
      <c r="AO14" s="355"/>
      <c r="AP14" s="355"/>
      <c r="AQ14" s="354"/>
      <c r="BS14" s="17" t="s">
        <v>9</v>
      </c>
    </row>
    <row r="15" spans="1:73" ht="6.95" customHeight="1">
      <c r="B15" s="356"/>
      <c r="C15" s="355"/>
      <c r="D15" s="355"/>
      <c r="E15" s="355"/>
      <c r="F15" s="355"/>
      <c r="G15" s="355"/>
      <c r="H15" s="355"/>
      <c r="I15" s="355"/>
      <c r="J15" s="355"/>
      <c r="K15" s="355"/>
      <c r="L15" s="355"/>
      <c r="M15" s="355"/>
      <c r="N15" s="355"/>
      <c r="O15" s="355"/>
      <c r="P15" s="355"/>
      <c r="Q15" s="355"/>
      <c r="R15" s="355"/>
      <c r="S15" s="355"/>
      <c r="T15" s="355"/>
      <c r="U15" s="355"/>
      <c r="V15" s="355"/>
      <c r="W15" s="355"/>
      <c r="X15" s="355"/>
      <c r="Y15" s="355"/>
      <c r="Z15" s="355"/>
      <c r="AA15" s="355"/>
      <c r="AB15" s="355"/>
      <c r="AC15" s="355"/>
      <c r="AD15" s="355"/>
      <c r="AE15" s="355"/>
      <c r="AF15" s="355"/>
      <c r="AG15" s="355"/>
      <c r="AH15" s="355"/>
      <c r="AI15" s="355"/>
      <c r="AJ15" s="355"/>
      <c r="AK15" s="355"/>
      <c r="AL15" s="355"/>
      <c r="AM15" s="355"/>
      <c r="AN15" s="355"/>
      <c r="AO15" s="355"/>
      <c r="AP15" s="355"/>
      <c r="AQ15" s="354"/>
      <c r="BS15" s="17" t="s">
        <v>5</v>
      </c>
    </row>
    <row r="16" spans="1:73" ht="14.45" customHeight="1">
      <c r="B16" s="356"/>
      <c r="C16" s="355"/>
      <c r="D16" s="379" t="s">
        <v>34</v>
      </c>
      <c r="E16" s="355"/>
      <c r="F16" s="355"/>
      <c r="G16" s="355"/>
      <c r="H16" s="355"/>
      <c r="I16" s="355"/>
      <c r="J16" s="355"/>
      <c r="K16" s="355"/>
      <c r="L16" s="355"/>
      <c r="M16" s="355"/>
      <c r="N16" s="355"/>
      <c r="O16" s="355"/>
      <c r="P16" s="355"/>
      <c r="Q16" s="355"/>
      <c r="R16" s="355"/>
      <c r="S16" s="355"/>
      <c r="T16" s="355"/>
      <c r="U16" s="355"/>
      <c r="V16" s="355"/>
      <c r="W16" s="355"/>
      <c r="X16" s="355"/>
      <c r="Y16" s="355"/>
      <c r="Z16" s="355"/>
      <c r="AA16" s="355"/>
      <c r="AB16" s="355"/>
      <c r="AC16" s="355"/>
      <c r="AD16" s="355"/>
      <c r="AE16" s="355"/>
      <c r="AF16" s="355"/>
      <c r="AG16" s="355"/>
      <c r="AH16" s="355"/>
      <c r="AI16" s="355"/>
      <c r="AJ16" s="355"/>
      <c r="AK16" s="379" t="s">
        <v>27</v>
      </c>
      <c r="AL16" s="355"/>
      <c r="AM16" s="355"/>
      <c r="AN16" s="404" t="s">
        <v>35</v>
      </c>
      <c r="AO16" s="355"/>
      <c r="AP16" s="355"/>
      <c r="AQ16" s="354"/>
      <c r="BS16" s="17" t="s">
        <v>5</v>
      </c>
    </row>
    <row r="17" spans="2:71" ht="18.399999999999999" customHeight="1">
      <c r="B17" s="356"/>
      <c r="C17" s="355"/>
      <c r="D17" s="355"/>
      <c r="E17" s="404" t="s">
        <v>36</v>
      </c>
      <c r="F17" s="355"/>
      <c r="G17" s="355"/>
      <c r="H17" s="355"/>
      <c r="I17" s="355"/>
      <c r="J17" s="355"/>
      <c r="K17" s="355"/>
      <c r="L17" s="355"/>
      <c r="M17" s="355"/>
      <c r="N17" s="355"/>
      <c r="O17" s="355"/>
      <c r="P17" s="355"/>
      <c r="Q17" s="355"/>
      <c r="R17" s="355"/>
      <c r="S17" s="355"/>
      <c r="T17" s="355"/>
      <c r="U17" s="355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79" t="s">
        <v>30</v>
      </c>
      <c r="AL17" s="355"/>
      <c r="AM17" s="355"/>
      <c r="AN17" s="404" t="s">
        <v>20</v>
      </c>
      <c r="AO17" s="355"/>
      <c r="AP17" s="355"/>
      <c r="AQ17" s="354"/>
      <c r="BS17" s="17" t="s">
        <v>6</v>
      </c>
    </row>
    <row r="18" spans="2:71" ht="6.95" customHeight="1">
      <c r="B18" s="356"/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355"/>
      <c r="AC18" s="355"/>
      <c r="AD18" s="355"/>
      <c r="AE18" s="355"/>
      <c r="AF18" s="355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4"/>
      <c r="BS18" s="17" t="s">
        <v>9</v>
      </c>
    </row>
    <row r="19" spans="2:71" ht="14.45" customHeight="1">
      <c r="B19" s="356"/>
      <c r="C19" s="355"/>
      <c r="D19" s="379" t="s">
        <v>37</v>
      </c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/>
      <c r="AE19" s="355"/>
      <c r="AF19" s="355"/>
      <c r="AG19" s="355"/>
      <c r="AH19" s="355"/>
      <c r="AI19" s="355"/>
      <c r="AJ19" s="355"/>
      <c r="AK19" s="379" t="s">
        <v>27</v>
      </c>
      <c r="AL19" s="355"/>
      <c r="AM19" s="355"/>
      <c r="AN19" s="404" t="s">
        <v>20</v>
      </c>
      <c r="AO19" s="355"/>
      <c r="AP19" s="355"/>
      <c r="AQ19" s="354"/>
      <c r="BS19" s="17" t="s">
        <v>9</v>
      </c>
    </row>
    <row r="20" spans="2:71" ht="18.399999999999999" customHeight="1">
      <c r="B20" s="356"/>
      <c r="C20" s="355"/>
      <c r="D20" s="355"/>
      <c r="E20" s="404"/>
      <c r="F20" s="355"/>
      <c r="G20" s="355"/>
      <c r="H20" s="355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79" t="s">
        <v>30</v>
      </c>
      <c r="AL20" s="355"/>
      <c r="AM20" s="355"/>
      <c r="AN20" s="404" t="s">
        <v>20</v>
      </c>
      <c r="AO20" s="355"/>
      <c r="AP20" s="355"/>
      <c r="AQ20" s="354"/>
    </row>
    <row r="21" spans="2:71" ht="6.95" customHeight="1">
      <c r="B21" s="356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  <c r="Z21" s="355"/>
      <c r="AA21" s="355"/>
      <c r="AB21" s="355"/>
      <c r="AC21" s="355"/>
      <c r="AD21" s="355"/>
      <c r="AE21" s="355"/>
      <c r="AF21" s="355"/>
      <c r="AG21" s="355"/>
      <c r="AH21" s="355"/>
      <c r="AI21" s="355"/>
      <c r="AJ21" s="355"/>
      <c r="AK21" s="355"/>
      <c r="AL21" s="355"/>
      <c r="AM21" s="355"/>
      <c r="AN21" s="355"/>
      <c r="AO21" s="355"/>
      <c r="AP21" s="355"/>
      <c r="AQ21" s="354"/>
    </row>
    <row r="22" spans="2:71" ht="15">
      <c r="B22" s="356"/>
      <c r="C22" s="355"/>
      <c r="D22" s="379" t="s">
        <v>38</v>
      </c>
      <c r="E22" s="355"/>
      <c r="F22" s="355"/>
      <c r="G22" s="355"/>
      <c r="H22" s="355"/>
      <c r="I22" s="355"/>
      <c r="J22" s="355"/>
      <c r="K22" s="355"/>
      <c r="L22" s="355"/>
      <c r="M22" s="355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5"/>
      <c r="AK22" s="355"/>
      <c r="AL22" s="355"/>
      <c r="AM22" s="355"/>
      <c r="AN22" s="355"/>
      <c r="AO22" s="355"/>
      <c r="AP22" s="355"/>
      <c r="AQ22" s="354"/>
    </row>
    <row r="23" spans="2:71" ht="22.5" customHeight="1">
      <c r="B23" s="356"/>
      <c r="C23" s="355"/>
      <c r="D23" s="355"/>
      <c r="E23" s="545" t="s">
        <v>20</v>
      </c>
      <c r="F23" s="545"/>
      <c r="G23" s="545"/>
      <c r="H23" s="545"/>
      <c r="I23" s="545"/>
      <c r="J23" s="545"/>
      <c r="K23" s="545"/>
      <c r="L23" s="545"/>
      <c r="M23" s="545"/>
      <c r="N23" s="545"/>
      <c r="O23" s="545"/>
      <c r="P23" s="545"/>
      <c r="Q23" s="545"/>
      <c r="R23" s="545"/>
      <c r="S23" s="545"/>
      <c r="T23" s="545"/>
      <c r="U23" s="545"/>
      <c r="V23" s="545"/>
      <c r="W23" s="545"/>
      <c r="X23" s="545"/>
      <c r="Y23" s="545"/>
      <c r="Z23" s="545"/>
      <c r="AA23" s="545"/>
      <c r="AB23" s="545"/>
      <c r="AC23" s="545"/>
      <c r="AD23" s="545"/>
      <c r="AE23" s="545"/>
      <c r="AF23" s="545"/>
      <c r="AG23" s="545"/>
      <c r="AH23" s="545"/>
      <c r="AI23" s="545"/>
      <c r="AJ23" s="545"/>
      <c r="AK23" s="545"/>
      <c r="AL23" s="545"/>
      <c r="AM23" s="545"/>
      <c r="AN23" s="545"/>
      <c r="AO23" s="355"/>
      <c r="AP23" s="355"/>
      <c r="AQ23" s="354"/>
    </row>
    <row r="24" spans="2:71" ht="6.95" customHeight="1">
      <c r="B24" s="356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4"/>
    </row>
    <row r="25" spans="2:71" ht="6.95" customHeight="1">
      <c r="B25" s="356"/>
      <c r="C25" s="355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355"/>
      <c r="AQ25" s="354"/>
    </row>
    <row r="26" spans="2:71" ht="14.45" customHeight="1">
      <c r="B26" s="356"/>
      <c r="C26" s="355"/>
      <c r="D26" s="402" t="s">
        <v>39</v>
      </c>
      <c r="E26" s="355"/>
      <c r="F26" s="355"/>
      <c r="G26" s="355"/>
      <c r="H26" s="355"/>
      <c r="I26" s="355"/>
      <c r="J26" s="355"/>
      <c r="K26" s="355"/>
      <c r="L26" s="355"/>
      <c r="M26" s="355"/>
      <c r="N26" s="355"/>
      <c r="O26" s="355"/>
      <c r="P26" s="355"/>
      <c r="Q26" s="355"/>
      <c r="R26" s="355"/>
      <c r="S26" s="355"/>
      <c r="T26" s="355"/>
      <c r="U26" s="355"/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546">
        <f>ROUND(AG87,2)</f>
        <v>0</v>
      </c>
      <c r="AL26" s="543"/>
      <c r="AM26" s="543"/>
      <c r="AN26" s="543"/>
      <c r="AO26" s="543"/>
      <c r="AP26" s="355"/>
      <c r="AQ26" s="354"/>
    </row>
    <row r="27" spans="2:71" ht="15">
      <c r="B27" s="356"/>
      <c r="C27" s="355"/>
      <c r="D27" s="355"/>
      <c r="E27" s="379" t="s">
        <v>40</v>
      </c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  <c r="Z27" s="355"/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547">
        <f>AS87</f>
        <v>0</v>
      </c>
      <c r="AL27" s="547"/>
      <c r="AM27" s="547"/>
      <c r="AN27" s="547"/>
      <c r="AO27" s="547"/>
      <c r="AP27" s="355"/>
      <c r="AQ27" s="354"/>
    </row>
    <row r="28" spans="2:71" s="1" customFormat="1" ht="15">
      <c r="B28" s="349"/>
      <c r="C28" s="21"/>
      <c r="D28" s="21"/>
      <c r="E28" s="379" t="s">
        <v>41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547">
        <f>ROUND(AT87,2)</f>
        <v>0</v>
      </c>
      <c r="AL28" s="547"/>
      <c r="AM28" s="547"/>
      <c r="AN28" s="547"/>
      <c r="AO28" s="547"/>
      <c r="AP28" s="21"/>
      <c r="AQ28" s="346"/>
    </row>
    <row r="29" spans="2:71" s="1" customFormat="1" ht="14.45" customHeight="1">
      <c r="B29" s="349"/>
      <c r="C29" s="21"/>
      <c r="D29" s="402" t="s">
        <v>42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546">
        <f>ROUND(AG91,2)</f>
        <v>0</v>
      </c>
      <c r="AL29" s="546"/>
      <c r="AM29" s="546"/>
      <c r="AN29" s="546"/>
      <c r="AO29" s="546"/>
      <c r="AP29" s="21"/>
      <c r="AQ29" s="346"/>
    </row>
    <row r="30" spans="2:71" s="1" customFormat="1" ht="6.95" customHeight="1">
      <c r="B30" s="349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346"/>
    </row>
    <row r="31" spans="2:71" s="1" customFormat="1" ht="25.9" customHeight="1">
      <c r="B31" s="349"/>
      <c r="C31" s="21"/>
      <c r="D31" s="401" t="s">
        <v>43</v>
      </c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548">
        <f>ROUND(AK26+AK29,2)</f>
        <v>0</v>
      </c>
      <c r="AL31" s="549"/>
      <c r="AM31" s="549"/>
      <c r="AN31" s="549"/>
      <c r="AO31" s="549"/>
      <c r="AP31" s="21"/>
      <c r="AQ31" s="346"/>
      <c r="BH31" s="38">
        <f>AK31</f>
        <v>0</v>
      </c>
    </row>
    <row r="32" spans="2:71" s="1" customFormat="1" ht="6.95" customHeight="1">
      <c r="B32" s="349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346"/>
    </row>
    <row r="33" spans="2:43" s="2" customFormat="1" ht="14.45" customHeight="1">
      <c r="B33" s="399"/>
      <c r="C33" s="397"/>
      <c r="D33" s="40" t="s">
        <v>44</v>
      </c>
      <c r="E33" s="397"/>
      <c r="F33" s="40" t="s">
        <v>45</v>
      </c>
      <c r="G33" s="397"/>
      <c r="H33" s="397"/>
      <c r="I33" s="397"/>
      <c r="J33" s="397"/>
      <c r="K33" s="397"/>
      <c r="L33" s="527">
        <v>0.21</v>
      </c>
      <c r="M33" s="528"/>
      <c r="N33" s="528"/>
      <c r="O33" s="528"/>
      <c r="P33" s="397"/>
      <c r="Q33" s="397"/>
      <c r="R33" s="397"/>
      <c r="S33" s="397"/>
      <c r="T33" s="398" t="s">
        <v>46</v>
      </c>
      <c r="U33" s="397"/>
      <c r="V33" s="397"/>
      <c r="W33" s="529">
        <f>ROUND(BB87+SUM(CD92),2)</f>
        <v>0</v>
      </c>
      <c r="X33" s="528"/>
      <c r="Y33" s="528"/>
      <c r="Z33" s="528"/>
      <c r="AA33" s="528"/>
      <c r="AB33" s="528"/>
      <c r="AC33" s="528"/>
      <c r="AD33" s="528"/>
      <c r="AE33" s="528"/>
      <c r="AF33" s="397"/>
      <c r="AG33" s="397"/>
      <c r="AH33" s="397"/>
      <c r="AI33" s="397"/>
      <c r="AJ33" s="397"/>
      <c r="AK33" s="529">
        <f>ROUND(AX87+SUM(BY92),2)</f>
        <v>0</v>
      </c>
      <c r="AL33" s="528"/>
      <c r="AM33" s="528"/>
      <c r="AN33" s="528"/>
      <c r="AO33" s="528"/>
      <c r="AP33" s="397"/>
      <c r="AQ33" s="396"/>
    </row>
    <row r="34" spans="2:43" s="2" customFormat="1" ht="14.45" customHeight="1">
      <c r="B34" s="399"/>
      <c r="C34" s="397"/>
      <c r="D34" s="397"/>
      <c r="E34" s="397"/>
      <c r="F34" s="40" t="s">
        <v>47</v>
      </c>
      <c r="G34" s="397"/>
      <c r="H34" s="397"/>
      <c r="I34" s="397"/>
      <c r="J34" s="397"/>
      <c r="K34" s="397"/>
      <c r="L34" s="527">
        <v>0.15</v>
      </c>
      <c r="M34" s="528"/>
      <c r="N34" s="528"/>
      <c r="O34" s="528"/>
      <c r="P34" s="397"/>
      <c r="Q34" s="397"/>
      <c r="R34" s="397"/>
      <c r="S34" s="397"/>
      <c r="T34" s="398" t="s">
        <v>46</v>
      </c>
      <c r="U34" s="397"/>
      <c r="V34" s="397"/>
      <c r="W34" s="529">
        <f>ROUND(BC87+SUM(CE92),2)</f>
        <v>0</v>
      </c>
      <c r="X34" s="528"/>
      <c r="Y34" s="528"/>
      <c r="Z34" s="528"/>
      <c r="AA34" s="528"/>
      <c r="AB34" s="528"/>
      <c r="AC34" s="528"/>
      <c r="AD34" s="528"/>
      <c r="AE34" s="528"/>
      <c r="AF34" s="397"/>
      <c r="AG34" s="397"/>
      <c r="AH34" s="397"/>
      <c r="AI34" s="397"/>
      <c r="AJ34" s="397"/>
      <c r="AK34" s="529">
        <f>ROUND(AY87+SUM(BZ92),2)</f>
        <v>0</v>
      </c>
      <c r="AL34" s="528"/>
      <c r="AM34" s="528"/>
      <c r="AN34" s="528"/>
      <c r="AO34" s="528"/>
      <c r="AP34" s="397"/>
      <c r="AQ34" s="396"/>
    </row>
    <row r="35" spans="2:43" s="2" customFormat="1" ht="14.45" hidden="1" customHeight="1">
      <c r="B35" s="399"/>
      <c r="C35" s="397"/>
      <c r="D35" s="397"/>
      <c r="E35" s="397"/>
      <c r="F35" s="40" t="s">
        <v>48</v>
      </c>
      <c r="G35" s="397"/>
      <c r="H35" s="397"/>
      <c r="I35" s="397"/>
      <c r="J35" s="397"/>
      <c r="K35" s="397"/>
      <c r="L35" s="527">
        <v>0.21</v>
      </c>
      <c r="M35" s="528"/>
      <c r="N35" s="528"/>
      <c r="O35" s="528"/>
      <c r="P35" s="397"/>
      <c r="Q35" s="397"/>
      <c r="R35" s="397"/>
      <c r="S35" s="397"/>
      <c r="T35" s="398" t="s">
        <v>46</v>
      </c>
      <c r="U35" s="397"/>
      <c r="V35" s="397"/>
      <c r="W35" s="529">
        <f>ROUND(BD87+SUM(CF92),2)</f>
        <v>0</v>
      </c>
      <c r="X35" s="528"/>
      <c r="Y35" s="528"/>
      <c r="Z35" s="528"/>
      <c r="AA35" s="528"/>
      <c r="AB35" s="528"/>
      <c r="AC35" s="528"/>
      <c r="AD35" s="528"/>
      <c r="AE35" s="528"/>
      <c r="AF35" s="397"/>
      <c r="AG35" s="397"/>
      <c r="AH35" s="397"/>
      <c r="AI35" s="397"/>
      <c r="AJ35" s="397"/>
      <c r="AK35" s="529">
        <v>0</v>
      </c>
      <c r="AL35" s="528"/>
      <c r="AM35" s="528"/>
      <c r="AN35" s="528"/>
      <c r="AO35" s="528"/>
      <c r="AP35" s="397"/>
      <c r="AQ35" s="396"/>
    </row>
    <row r="36" spans="2:43" s="2" customFormat="1" ht="14.45" hidden="1" customHeight="1">
      <c r="B36" s="399"/>
      <c r="C36" s="397"/>
      <c r="D36" s="397"/>
      <c r="E36" s="397"/>
      <c r="F36" s="40" t="s">
        <v>49</v>
      </c>
      <c r="G36" s="397"/>
      <c r="H36" s="397"/>
      <c r="I36" s="397"/>
      <c r="J36" s="397"/>
      <c r="K36" s="397"/>
      <c r="L36" s="527">
        <v>0.15</v>
      </c>
      <c r="M36" s="528"/>
      <c r="N36" s="528"/>
      <c r="O36" s="528"/>
      <c r="P36" s="397"/>
      <c r="Q36" s="397"/>
      <c r="R36" s="397"/>
      <c r="S36" s="397"/>
      <c r="T36" s="398" t="s">
        <v>46</v>
      </c>
      <c r="U36" s="397"/>
      <c r="V36" s="397"/>
      <c r="W36" s="529">
        <f>ROUND(BE87+SUM(CG92),2)</f>
        <v>0</v>
      </c>
      <c r="X36" s="528"/>
      <c r="Y36" s="528"/>
      <c r="Z36" s="528"/>
      <c r="AA36" s="528"/>
      <c r="AB36" s="528"/>
      <c r="AC36" s="528"/>
      <c r="AD36" s="528"/>
      <c r="AE36" s="528"/>
      <c r="AF36" s="397"/>
      <c r="AG36" s="397"/>
      <c r="AH36" s="397"/>
      <c r="AI36" s="397"/>
      <c r="AJ36" s="397"/>
      <c r="AK36" s="529">
        <v>0</v>
      </c>
      <c r="AL36" s="528"/>
      <c r="AM36" s="528"/>
      <c r="AN36" s="528"/>
      <c r="AO36" s="528"/>
      <c r="AP36" s="397"/>
      <c r="AQ36" s="396"/>
    </row>
    <row r="37" spans="2:43" s="2" customFormat="1" ht="14.45" hidden="1" customHeight="1">
      <c r="B37" s="399"/>
      <c r="C37" s="397"/>
      <c r="D37" s="397"/>
      <c r="E37" s="397"/>
      <c r="F37" s="40" t="s">
        <v>50</v>
      </c>
      <c r="G37" s="397"/>
      <c r="H37" s="397"/>
      <c r="I37" s="397"/>
      <c r="J37" s="397"/>
      <c r="K37" s="397"/>
      <c r="L37" s="527">
        <v>0</v>
      </c>
      <c r="M37" s="528"/>
      <c r="N37" s="528"/>
      <c r="O37" s="528"/>
      <c r="P37" s="397"/>
      <c r="Q37" s="397"/>
      <c r="R37" s="397"/>
      <c r="S37" s="397"/>
      <c r="T37" s="398" t="s">
        <v>46</v>
      </c>
      <c r="U37" s="397"/>
      <c r="V37" s="397"/>
      <c r="W37" s="529">
        <f>ROUND(BF87+SUM(CH92),2)</f>
        <v>0</v>
      </c>
      <c r="X37" s="528"/>
      <c r="Y37" s="528"/>
      <c r="Z37" s="528"/>
      <c r="AA37" s="528"/>
      <c r="AB37" s="528"/>
      <c r="AC37" s="528"/>
      <c r="AD37" s="528"/>
      <c r="AE37" s="528"/>
      <c r="AF37" s="397"/>
      <c r="AG37" s="397"/>
      <c r="AH37" s="397"/>
      <c r="AI37" s="397"/>
      <c r="AJ37" s="397"/>
      <c r="AK37" s="529">
        <v>0</v>
      </c>
      <c r="AL37" s="528"/>
      <c r="AM37" s="528"/>
      <c r="AN37" s="528"/>
      <c r="AO37" s="528"/>
      <c r="AP37" s="397"/>
      <c r="AQ37" s="396"/>
    </row>
    <row r="38" spans="2:43" s="1" customFormat="1" ht="6.95" customHeight="1">
      <c r="B38" s="349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346"/>
    </row>
    <row r="39" spans="2:43" s="1" customFormat="1" ht="25.9" customHeight="1">
      <c r="B39" s="349"/>
      <c r="C39" s="392"/>
      <c r="D39" s="395" t="s">
        <v>51</v>
      </c>
      <c r="E39" s="393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4" t="s">
        <v>52</v>
      </c>
      <c r="U39" s="393"/>
      <c r="V39" s="393"/>
      <c r="W39" s="393"/>
      <c r="X39" s="530" t="s">
        <v>53</v>
      </c>
      <c r="Y39" s="531"/>
      <c r="Z39" s="531"/>
      <c r="AA39" s="531"/>
      <c r="AB39" s="531"/>
      <c r="AC39" s="393"/>
      <c r="AD39" s="393"/>
      <c r="AE39" s="393"/>
      <c r="AF39" s="393"/>
      <c r="AG39" s="393"/>
      <c r="AH39" s="393"/>
      <c r="AI39" s="393"/>
      <c r="AJ39" s="393"/>
      <c r="AK39" s="538">
        <f>SUM(AK31:AK37)</f>
        <v>0</v>
      </c>
      <c r="AL39" s="531"/>
      <c r="AM39" s="531"/>
      <c r="AN39" s="531"/>
      <c r="AO39" s="539"/>
      <c r="AP39" s="392"/>
      <c r="AQ39" s="346"/>
    </row>
    <row r="40" spans="2:43" s="1" customFormat="1" ht="14.45" customHeight="1">
      <c r="B40" s="34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346"/>
    </row>
    <row r="41" spans="2:43">
      <c r="B41" s="356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5"/>
      <c r="W41" s="355"/>
      <c r="X41" s="355"/>
      <c r="Y41" s="355"/>
      <c r="Z41" s="355"/>
      <c r="AA41" s="355"/>
      <c r="AB41" s="355"/>
      <c r="AC41" s="355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4"/>
    </row>
    <row r="42" spans="2:43">
      <c r="B42" s="356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4"/>
    </row>
    <row r="43" spans="2:43">
      <c r="B43" s="356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  <c r="AF43" s="355"/>
      <c r="AG43" s="355"/>
      <c r="AH43" s="355"/>
      <c r="AI43" s="355"/>
      <c r="AJ43" s="355"/>
      <c r="AK43" s="355"/>
      <c r="AL43" s="355"/>
      <c r="AM43" s="355"/>
      <c r="AN43" s="355"/>
      <c r="AO43" s="355"/>
      <c r="AP43" s="355"/>
      <c r="AQ43" s="354"/>
    </row>
    <row r="44" spans="2:43">
      <c r="B44" s="356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5"/>
      <c r="S44" s="355"/>
      <c r="T44" s="355"/>
      <c r="U44" s="355"/>
      <c r="V44" s="355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5"/>
      <c r="AL44" s="355"/>
      <c r="AM44" s="355"/>
      <c r="AN44" s="355"/>
      <c r="AO44" s="355"/>
      <c r="AP44" s="355"/>
      <c r="AQ44" s="354"/>
    </row>
    <row r="45" spans="2:43">
      <c r="B45" s="356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4"/>
    </row>
    <row r="46" spans="2:43">
      <c r="B46" s="356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4"/>
    </row>
    <row r="47" spans="2:43">
      <c r="B47" s="356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5"/>
      <c r="AC47" s="355"/>
      <c r="AD47" s="355"/>
      <c r="AE47" s="355"/>
      <c r="AF47" s="355"/>
      <c r="AG47" s="355"/>
      <c r="AH47" s="355"/>
      <c r="AI47" s="355"/>
      <c r="AJ47" s="355"/>
      <c r="AK47" s="355"/>
      <c r="AL47" s="355"/>
      <c r="AM47" s="355"/>
      <c r="AN47" s="355"/>
      <c r="AO47" s="355"/>
      <c r="AP47" s="355"/>
      <c r="AQ47" s="354"/>
    </row>
    <row r="48" spans="2:43">
      <c r="B48" s="356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5"/>
      <c r="AI48" s="355"/>
      <c r="AJ48" s="355"/>
      <c r="AK48" s="355"/>
      <c r="AL48" s="355"/>
      <c r="AM48" s="355"/>
      <c r="AN48" s="355"/>
      <c r="AO48" s="355"/>
      <c r="AP48" s="355"/>
      <c r="AQ48" s="354"/>
    </row>
    <row r="49" spans="2:43" s="1" customFormat="1" ht="15">
      <c r="B49" s="349"/>
      <c r="C49" s="21"/>
      <c r="D49" s="391" t="s">
        <v>54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20"/>
      <c r="AA49" s="21"/>
      <c r="AB49" s="21"/>
      <c r="AC49" s="391" t="s">
        <v>55</v>
      </c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20"/>
      <c r="AP49" s="21"/>
      <c r="AQ49" s="346"/>
    </row>
    <row r="50" spans="2:43">
      <c r="B50" s="356"/>
      <c r="C50" s="355"/>
      <c r="D50" s="390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89"/>
      <c r="AA50" s="355"/>
      <c r="AB50" s="355"/>
      <c r="AC50" s="390"/>
      <c r="AD50" s="355"/>
      <c r="AE50" s="355"/>
      <c r="AF50" s="355"/>
      <c r="AG50" s="355"/>
      <c r="AH50" s="355"/>
      <c r="AI50" s="355"/>
      <c r="AJ50" s="355"/>
      <c r="AK50" s="355"/>
      <c r="AL50" s="355"/>
      <c r="AM50" s="355"/>
      <c r="AN50" s="355"/>
      <c r="AO50" s="389"/>
      <c r="AP50" s="355"/>
      <c r="AQ50" s="354"/>
    </row>
    <row r="51" spans="2:43">
      <c r="B51" s="356"/>
      <c r="C51" s="355"/>
      <c r="D51" s="390"/>
      <c r="E51" s="355"/>
      <c r="F51" s="355"/>
      <c r="G51" s="355"/>
      <c r="H51" s="355"/>
      <c r="I51" s="355"/>
      <c r="J51" s="355"/>
      <c r="K51" s="355"/>
      <c r="L51" s="355"/>
      <c r="M51" s="355"/>
      <c r="N51" s="355"/>
      <c r="O51" s="355"/>
      <c r="P51" s="355"/>
      <c r="Q51" s="355"/>
      <c r="R51" s="355"/>
      <c r="S51" s="355"/>
      <c r="T51" s="355"/>
      <c r="U51" s="355"/>
      <c r="V51" s="355"/>
      <c r="W51" s="355"/>
      <c r="X51" s="355"/>
      <c r="Y51" s="355"/>
      <c r="Z51" s="389"/>
      <c r="AA51" s="355"/>
      <c r="AB51" s="355"/>
      <c r="AC51" s="390"/>
      <c r="AD51" s="355"/>
      <c r="AE51" s="355"/>
      <c r="AF51" s="355"/>
      <c r="AG51" s="355"/>
      <c r="AH51" s="355"/>
      <c r="AI51" s="355"/>
      <c r="AJ51" s="355"/>
      <c r="AK51" s="355"/>
      <c r="AL51" s="355"/>
      <c r="AM51" s="355"/>
      <c r="AN51" s="355"/>
      <c r="AO51" s="389"/>
      <c r="AP51" s="355"/>
      <c r="AQ51" s="354"/>
    </row>
    <row r="52" spans="2:43">
      <c r="B52" s="356"/>
      <c r="C52" s="355"/>
      <c r="D52" s="390"/>
      <c r="E52" s="355"/>
      <c r="F52" s="355"/>
      <c r="G52" s="355"/>
      <c r="H52" s="355"/>
      <c r="I52" s="355"/>
      <c r="J52" s="355"/>
      <c r="K52" s="355"/>
      <c r="L52" s="355"/>
      <c r="M52" s="355"/>
      <c r="N52" s="355"/>
      <c r="O52" s="355"/>
      <c r="P52" s="355"/>
      <c r="Q52" s="355"/>
      <c r="R52" s="355"/>
      <c r="S52" s="355"/>
      <c r="T52" s="355"/>
      <c r="U52" s="355"/>
      <c r="V52" s="355"/>
      <c r="W52" s="355"/>
      <c r="X52" s="355"/>
      <c r="Y52" s="355"/>
      <c r="Z52" s="389"/>
      <c r="AA52" s="355"/>
      <c r="AB52" s="355"/>
      <c r="AC52" s="390"/>
      <c r="AD52" s="355"/>
      <c r="AE52" s="355"/>
      <c r="AF52" s="355"/>
      <c r="AG52" s="355"/>
      <c r="AH52" s="355"/>
      <c r="AI52" s="355"/>
      <c r="AJ52" s="355"/>
      <c r="AK52" s="355"/>
      <c r="AL52" s="355"/>
      <c r="AM52" s="355"/>
      <c r="AN52" s="355"/>
      <c r="AO52" s="389"/>
      <c r="AP52" s="355"/>
      <c r="AQ52" s="354"/>
    </row>
    <row r="53" spans="2:43">
      <c r="B53" s="356"/>
      <c r="C53" s="355"/>
      <c r="D53" s="390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355"/>
      <c r="Q53" s="355"/>
      <c r="R53" s="355"/>
      <c r="S53" s="355"/>
      <c r="T53" s="355"/>
      <c r="U53" s="355"/>
      <c r="V53" s="355"/>
      <c r="W53" s="355"/>
      <c r="X53" s="355"/>
      <c r="Y53" s="355"/>
      <c r="Z53" s="389"/>
      <c r="AA53" s="355"/>
      <c r="AB53" s="355"/>
      <c r="AC53" s="390"/>
      <c r="AD53" s="355"/>
      <c r="AE53" s="355"/>
      <c r="AF53" s="355"/>
      <c r="AG53" s="355"/>
      <c r="AH53" s="355"/>
      <c r="AI53" s="355"/>
      <c r="AJ53" s="355"/>
      <c r="AK53" s="355"/>
      <c r="AL53" s="355"/>
      <c r="AM53" s="355"/>
      <c r="AN53" s="355"/>
      <c r="AO53" s="389"/>
      <c r="AP53" s="355"/>
      <c r="AQ53" s="354"/>
    </row>
    <row r="54" spans="2:43">
      <c r="B54" s="356"/>
      <c r="C54" s="355"/>
      <c r="D54" s="390"/>
      <c r="E54" s="355"/>
      <c r="F54" s="355"/>
      <c r="G54" s="355"/>
      <c r="H54" s="355"/>
      <c r="I54" s="355"/>
      <c r="J54" s="355"/>
      <c r="K54" s="355"/>
      <c r="L54" s="355"/>
      <c r="M54" s="355"/>
      <c r="N54" s="355"/>
      <c r="O54" s="355"/>
      <c r="P54" s="355"/>
      <c r="Q54" s="355"/>
      <c r="R54" s="355"/>
      <c r="S54" s="355"/>
      <c r="T54" s="355"/>
      <c r="U54" s="355"/>
      <c r="V54" s="355"/>
      <c r="W54" s="355"/>
      <c r="X54" s="355"/>
      <c r="Y54" s="355"/>
      <c r="Z54" s="389"/>
      <c r="AA54" s="355"/>
      <c r="AB54" s="355"/>
      <c r="AC54" s="390"/>
      <c r="AD54" s="355"/>
      <c r="AE54" s="355"/>
      <c r="AF54" s="355"/>
      <c r="AG54" s="355"/>
      <c r="AH54" s="355"/>
      <c r="AI54" s="355"/>
      <c r="AJ54" s="355"/>
      <c r="AK54" s="355"/>
      <c r="AL54" s="355"/>
      <c r="AM54" s="355"/>
      <c r="AN54" s="355"/>
      <c r="AO54" s="389"/>
      <c r="AP54" s="355"/>
      <c r="AQ54" s="354"/>
    </row>
    <row r="55" spans="2:43">
      <c r="B55" s="356"/>
      <c r="C55" s="355"/>
      <c r="D55" s="390"/>
      <c r="E55" s="355"/>
      <c r="F55" s="355"/>
      <c r="G55" s="355"/>
      <c r="H55" s="355"/>
      <c r="I55" s="355"/>
      <c r="J55" s="355"/>
      <c r="K55" s="355"/>
      <c r="L55" s="355"/>
      <c r="M55" s="355"/>
      <c r="N55" s="355"/>
      <c r="O55" s="355"/>
      <c r="P55" s="355"/>
      <c r="Q55" s="355"/>
      <c r="R55" s="355"/>
      <c r="S55" s="355"/>
      <c r="T55" s="355"/>
      <c r="U55" s="355"/>
      <c r="V55" s="355"/>
      <c r="W55" s="355"/>
      <c r="X55" s="355"/>
      <c r="Y55" s="355"/>
      <c r="Z55" s="389"/>
      <c r="AA55" s="355"/>
      <c r="AB55" s="355"/>
      <c r="AC55" s="390"/>
      <c r="AD55" s="355"/>
      <c r="AE55" s="355"/>
      <c r="AF55" s="355"/>
      <c r="AG55" s="355"/>
      <c r="AH55" s="355"/>
      <c r="AI55" s="355"/>
      <c r="AJ55" s="355"/>
      <c r="AK55" s="355"/>
      <c r="AL55" s="355"/>
      <c r="AM55" s="355"/>
      <c r="AN55" s="355"/>
      <c r="AO55" s="389"/>
      <c r="AP55" s="355"/>
      <c r="AQ55" s="354"/>
    </row>
    <row r="56" spans="2:43">
      <c r="B56" s="356"/>
      <c r="C56" s="355"/>
      <c r="D56" s="390"/>
      <c r="E56" s="355"/>
      <c r="F56" s="355"/>
      <c r="G56" s="355"/>
      <c r="H56" s="355"/>
      <c r="I56" s="355"/>
      <c r="J56" s="355"/>
      <c r="K56" s="355"/>
      <c r="L56" s="355"/>
      <c r="M56" s="355"/>
      <c r="N56" s="355"/>
      <c r="O56" s="355"/>
      <c r="P56" s="355"/>
      <c r="Q56" s="355"/>
      <c r="R56" s="355"/>
      <c r="S56" s="355"/>
      <c r="T56" s="355"/>
      <c r="U56" s="355"/>
      <c r="V56" s="355"/>
      <c r="W56" s="355"/>
      <c r="X56" s="355"/>
      <c r="Y56" s="355"/>
      <c r="Z56" s="389"/>
      <c r="AA56" s="355"/>
      <c r="AB56" s="355"/>
      <c r="AC56" s="390"/>
      <c r="AD56" s="355"/>
      <c r="AE56" s="355"/>
      <c r="AF56" s="355"/>
      <c r="AG56" s="355"/>
      <c r="AH56" s="355"/>
      <c r="AI56" s="355"/>
      <c r="AJ56" s="355"/>
      <c r="AK56" s="355"/>
      <c r="AL56" s="355"/>
      <c r="AM56" s="355"/>
      <c r="AN56" s="355"/>
      <c r="AO56" s="389"/>
      <c r="AP56" s="355"/>
      <c r="AQ56" s="354"/>
    </row>
    <row r="57" spans="2:43">
      <c r="B57" s="356"/>
      <c r="C57" s="355"/>
      <c r="D57" s="390"/>
      <c r="E57" s="355"/>
      <c r="F57" s="355"/>
      <c r="G57" s="355"/>
      <c r="H57" s="355"/>
      <c r="I57" s="355"/>
      <c r="J57" s="355"/>
      <c r="K57" s="355"/>
      <c r="L57" s="355"/>
      <c r="M57" s="355"/>
      <c r="N57" s="355"/>
      <c r="O57" s="355"/>
      <c r="P57" s="355"/>
      <c r="Q57" s="355"/>
      <c r="R57" s="355"/>
      <c r="S57" s="355"/>
      <c r="T57" s="355"/>
      <c r="U57" s="355"/>
      <c r="V57" s="355"/>
      <c r="W57" s="355"/>
      <c r="X57" s="355"/>
      <c r="Y57" s="355"/>
      <c r="Z57" s="389"/>
      <c r="AA57" s="355"/>
      <c r="AB57" s="355"/>
      <c r="AC57" s="390"/>
      <c r="AD57" s="355"/>
      <c r="AE57" s="355"/>
      <c r="AF57" s="355"/>
      <c r="AG57" s="355"/>
      <c r="AH57" s="355"/>
      <c r="AI57" s="355"/>
      <c r="AJ57" s="355"/>
      <c r="AK57" s="355"/>
      <c r="AL57" s="355"/>
      <c r="AM57" s="355"/>
      <c r="AN57" s="355"/>
      <c r="AO57" s="389"/>
      <c r="AP57" s="355"/>
      <c r="AQ57" s="354"/>
    </row>
    <row r="58" spans="2:43" s="1" customFormat="1" ht="15">
      <c r="B58" s="349"/>
      <c r="C58" s="21"/>
      <c r="D58" s="388" t="s">
        <v>56</v>
      </c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387" t="s">
        <v>57</v>
      </c>
      <c r="S58" s="28"/>
      <c r="T58" s="28"/>
      <c r="U58" s="28"/>
      <c r="V58" s="28"/>
      <c r="W58" s="28"/>
      <c r="X58" s="28"/>
      <c r="Y58" s="28"/>
      <c r="Z58" s="29"/>
      <c r="AA58" s="21"/>
      <c r="AB58" s="21"/>
      <c r="AC58" s="388" t="s">
        <v>56</v>
      </c>
      <c r="AD58" s="28"/>
      <c r="AE58" s="28"/>
      <c r="AF58" s="28"/>
      <c r="AG58" s="28"/>
      <c r="AH58" s="28"/>
      <c r="AI58" s="28"/>
      <c r="AJ58" s="28"/>
      <c r="AK58" s="28"/>
      <c r="AL58" s="28"/>
      <c r="AM58" s="387" t="s">
        <v>57</v>
      </c>
      <c r="AN58" s="28"/>
      <c r="AO58" s="29"/>
      <c r="AP58" s="21"/>
      <c r="AQ58" s="346"/>
    </row>
    <row r="59" spans="2:43">
      <c r="B59" s="356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355"/>
      <c r="AO59" s="355"/>
      <c r="AP59" s="355"/>
      <c r="AQ59" s="354"/>
    </row>
    <row r="60" spans="2:43" s="1" customFormat="1" ht="15">
      <c r="B60" s="349"/>
      <c r="C60" s="21"/>
      <c r="D60" s="391" t="s">
        <v>58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20"/>
      <c r="AA60" s="21"/>
      <c r="AB60" s="21"/>
      <c r="AC60" s="391" t="s">
        <v>59</v>
      </c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20"/>
      <c r="AP60" s="21"/>
      <c r="AQ60" s="346"/>
    </row>
    <row r="61" spans="2:43">
      <c r="B61" s="356"/>
      <c r="C61" s="355"/>
      <c r="D61" s="390"/>
      <c r="E61" s="355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89"/>
      <c r="AA61" s="355"/>
      <c r="AB61" s="355"/>
      <c r="AC61" s="390"/>
      <c r="AD61" s="355"/>
      <c r="AE61" s="355"/>
      <c r="AF61" s="355"/>
      <c r="AG61" s="355"/>
      <c r="AH61" s="355"/>
      <c r="AI61" s="355"/>
      <c r="AJ61" s="355"/>
      <c r="AK61" s="355"/>
      <c r="AL61" s="355"/>
      <c r="AM61" s="355"/>
      <c r="AN61" s="355"/>
      <c r="AO61" s="389"/>
      <c r="AP61" s="355"/>
      <c r="AQ61" s="354"/>
    </row>
    <row r="62" spans="2:43">
      <c r="B62" s="356"/>
      <c r="C62" s="355"/>
      <c r="D62" s="390"/>
      <c r="E62" s="355"/>
      <c r="F62" s="355"/>
      <c r="G62" s="355"/>
      <c r="H62" s="355"/>
      <c r="I62" s="355"/>
      <c r="J62" s="355"/>
      <c r="K62" s="355"/>
      <c r="L62" s="355"/>
      <c r="M62" s="355"/>
      <c r="N62" s="355"/>
      <c r="O62" s="355"/>
      <c r="P62" s="355"/>
      <c r="Q62" s="355"/>
      <c r="R62" s="355"/>
      <c r="S62" s="355"/>
      <c r="T62" s="355"/>
      <c r="U62" s="355"/>
      <c r="V62" s="355"/>
      <c r="W62" s="355"/>
      <c r="X62" s="355"/>
      <c r="Y62" s="355"/>
      <c r="Z62" s="389"/>
      <c r="AA62" s="355"/>
      <c r="AB62" s="355"/>
      <c r="AC62" s="390"/>
      <c r="AD62" s="355"/>
      <c r="AE62" s="355"/>
      <c r="AF62" s="355"/>
      <c r="AG62" s="355"/>
      <c r="AH62" s="355"/>
      <c r="AI62" s="355"/>
      <c r="AJ62" s="355"/>
      <c r="AK62" s="355"/>
      <c r="AL62" s="355"/>
      <c r="AM62" s="355"/>
      <c r="AN62" s="355"/>
      <c r="AO62" s="389"/>
      <c r="AP62" s="355"/>
      <c r="AQ62" s="354"/>
    </row>
    <row r="63" spans="2:43">
      <c r="B63" s="356"/>
      <c r="C63" s="355"/>
      <c r="D63" s="390"/>
      <c r="E63" s="355"/>
      <c r="F63" s="355"/>
      <c r="G63" s="355"/>
      <c r="H63" s="355"/>
      <c r="I63" s="355"/>
      <c r="J63" s="355"/>
      <c r="K63" s="355"/>
      <c r="L63" s="355"/>
      <c r="M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89"/>
      <c r="AA63" s="355"/>
      <c r="AB63" s="355"/>
      <c r="AC63" s="390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89"/>
      <c r="AP63" s="355"/>
      <c r="AQ63" s="354"/>
    </row>
    <row r="64" spans="2:43">
      <c r="B64" s="356"/>
      <c r="C64" s="355"/>
      <c r="D64" s="390"/>
      <c r="E64" s="355"/>
      <c r="F64" s="355"/>
      <c r="G64" s="355"/>
      <c r="H64" s="355"/>
      <c r="I64" s="355"/>
      <c r="J64" s="355"/>
      <c r="K64" s="355"/>
      <c r="L64" s="355"/>
      <c r="M64" s="355"/>
      <c r="N64" s="355"/>
      <c r="O64" s="355"/>
      <c r="P64" s="355"/>
      <c r="Q64" s="355"/>
      <c r="R64" s="355"/>
      <c r="S64" s="355"/>
      <c r="T64" s="355"/>
      <c r="U64" s="355"/>
      <c r="V64" s="355"/>
      <c r="W64" s="355"/>
      <c r="X64" s="355"/>
      <c r="Y64" s="355"/>
      <c r="Z64" s="389"/>
      <c r="AA64" s="355"/>
      <c r="AB64" s="355"/>
      <c r="AC64" s="390"/>
      <c r="AD64" s="355"/>
      <c r="AE64" s="355"/>
      <c r="AF64" s="355"/>
      <c r="AG64" s="355"/>
      <c r="AH64" s="355"/>
      <c r="AI64" s="355"/>
      <c r="AJ64" s="355"/>
      <c r="AK64" s="355"/>
      <c r="AL64" s="355"/>
      <c r="AM64" s="355"/>
      <c r="AN64" s="355"/>
      <c r="AO64" s="389"/>
      <c r="AP64" s="355"/>
      <c r="AQ64" s="354"/>
    </row>
    <row r="65" spans="2:43">
      <c r="B65" s="356"/>
      <c r="C65" s="355"/>
      <c r="D65" s="390"/>
      <c r="E65" s="355"/>
      <c r="F65" s="355"/>
      <c r="G65" s="355"/>
      <c r="H65" s="355"/>
      <c r="I65" s="355"/>
      <c r="J65" s="355"/>
      <c r="K65" s="355"/>
      <c r="L65" s="355"/>
      <c r="M65" s="355"/>
      <c r="N65" s="355"/>
      <c r="O65" s="355"/>
      <c r="P65" s="355"/>
      <c r="Q65" s="355"/>
      <c r="R65" s="355"/>
      <c r="S65" s="355"/>
      <c r="T65" s="355"/>
      <c r="U65" s="355"/>
      <c r="V65" s="355"/>
      <c r="W65" s="355"/>
      <c r="X65" s="355"/>
      <c r="Y65" s="355"/>
      <c r="Z65" s="389"/>
      <c r="AA65" s="355"/>
      <c r="AB65" s="355"/>
      <c r="AC65" s="390"/>
      <c r="AD65" s="355"/>
      <c r="AE65" s="355"/>
      <c r="AF65" s="355"/>
      <c r="AG65" s="355"/>
      <c r="AH65" s="355"/>
      <c r="AI65" s="355"/>
      <c r="AJ65" s="355"/>
      <c r="AK65" s="355"/>
      <c r="AL65" s="355"/>
      <c r="AM65" s="355"/>
      <c r="AN65" s="355"/>
      <c r="AO65" s="389"/>
      <c r="AP65" s="355"/>
      <c r="AQ65" s="354"/>
    </row>
    <row r="66" spans="2:43">
      <c r="B66" s="356"/>
      <c r="C66" s="355"/>
      <c r="D66" s="390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  <c r="S66" s="355"/>
      <c r="T66" s="355"/>
      <c r="U66" s="355"/>
      <c r="V66" s="355"/>
      <c r="W66" s="355"/>
      <c r="X66" s="355"/>
      <c r="Y66" s="355"/>
      <c r="Z66" s="389"/>
      <c r="AA66" s="355"/>
      <c r="AB66" s="355"/>
      <c r="AC66" s="390"/>
      <c r="AD66" s="355"/>
      <c r="AE66" s="355"/>
      <c r="AF66" s="355"/>
      <c r="AG66" s="355"/>
      <c r="AH66" s="355"/>
      <c r="AI66" s="355"/>
      <c r="AJ66" s="355"/>
      <c r="AK66" s="355"/>
      <c r="AL66" s="355"/>
      <c r="AM66" s="355"/>
      <c r="AN66" s="355"/>
      <c r="AO66" s="389"/>
      <c r="AP66" s="355"/>
      <c r="AQ66" s="354"/>
    </row>
    <row r="67" spans="2:43">
      <c r="B67" s="356"/>
      <c r="C67" s="355"/>
      <c r="D67" s="390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89"/>
      <c r="AA67" s="355"/>
      <c r="AB67" s="355"/>
      <c r="AC67" s="390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89"/>
      <c r="AP67" s="355"/>
      <c r="AQ67" s="354"/>
    </row>
    <row r="68" spans="2:43">
      <c r="B68" s="356"/>
      <c r="C68" s="355"/>
      <c r="D68" s="390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55"/>
      <c r="T68" s="355"/>
      <c r="U68" s="355"/>
      <c r="V68" s="355"/>
      <c r="W68" s="355"/>
      <c r="X68" s="355"/>
      <c r="Y68" s="355"/>
      <c r="Z68" s="389"/>
      <c r="AA68" s="355"/>
      <c r="AB68" s="355"/>
      <c r="AC68" s="390"/>
      <c r="AD68" s="355"/>
      <c r="AE68" s="355"/>
      <c r="AF68" s="355"/>
      <c r="AG68" s="355"/>
      <c r="AH68" s="355"/>
      <c r="AI68" s="355"/>
      <c r="AJ68" s="355"/>
      <c r="AK68" s="355"/>
      <c r="AL68" s="355"/>
      <c r="AM68" s="355"/>
      <c r="AN68" s="355"/>
      <c r="AO68" s="389"/>
      <c r="AP68" s="355"/>
      <c r="AQ68" s="354"/>
    </row>
    <row r="69" spans="2:43" s="1" customFormat="1" ht="15">
      <c r="B69" s="349"/>
      <c r="C69" s="21"/>
      <c r="D69" s="388" t="s">
        <v>56</v>
      </c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387" t="s">
        <v>57</v>
      </c>
      <c r="S69" s="28"/>
      <c r="T69" s="28"/>
      <c r="U69" s="28"/>
      <c r="V69" s="28"/>
      <c r="W69" s="28"/>
      <c r="X69" s="28"/>
      <c r="Y69" s="28"/>
      <c r="Z69" s="29"/>
      <c r="AA69" s="21"/>
      <c r="AB69" s="21"/>
      <c r="AC69" s="388" t="s">
        <v>56</v>
      </c>
      <c r="AD69" s="28"/>
      <c r="AE69" s="28"/>
      <c r="AF69" s="28"/>
      <c r="AG69" s="28"/>
      <c r="AH69" s="28"/>
      <c r="AI69" s="28"/>
      <c r="AJ69" s="28"/>
      <c r="AK69" s="28"/>
      <c r="AL69" s="28"/>
      <c r="AM69" s="387" t="s">
        <v>57</v>
      </c>
      <c r="AN69" s="28"/>
      <c r="AO69" s="29"/>
      <c r="AP69" s="21"/>
      <c r="AQ69" s="346"/>
    </row>
    <row r="70" spans="2:43" s="1" customFormat="1" ht="6.95" customHeight="1">
      <c r="B70" s="349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346"/>
    </row>
    <row r="71" spans="2:43" s="1" customFormat="1" ht="6.95" customHeight="1">
      <c r="B71" s="345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3"/>
    </row>
    <row r="75" spans="2:43" s="1" customFormat="1" ht="6.95" customHeight="1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3"/>
    </row>
    <row r="76" spans="2:43" s="1" customFormat="1" ht="36.950000000000003" customHeight="1">
      <c r="B76" s="349"/>
      <c r="C76" s="518" t="s">
        <v>60</v>
      </c>
      <c r="D76" s="519"/>
      <c r="E76" s="519"/>
      <c r="F76" s="519"/>
      <c r="G76" s="519"/>
      <c r="H76" s="519"/>
      <c r="I76" s="519"/>
      <c r="J76" s="519"/>
      <c r="K76" s="519"/>
      <c r="L76" s="519"/>
      <c r="M76" s="519"/>
      <c r="N76" s="519"/>
      <c r="O76" s="519"/>
      <c r="P76" s="519"/>
      <c r="Q76" s="519"/>
      <c r="R76" s="519"/>
      <c r="S76" s="519"/>
      <c r="T76" s="519"/>
      <c r="U76" s="519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19"/>
      <c r="AG76" s="519"/>
      <c r="AH76" s="519"/>
      <c r="AI76" s="519"/>
      <c r="AJ76" s="519"/>
      <c r="AK76" s="519"/>
      <c r="AL76" s="519"/>
      <c r="AM76" s="519"/>
      <c r="AN76" s="519"/>
      <c r="AO76" s="519"/>
      <c r="AP76" s="519"/>
      <c r="AQ76" s="346"/>
    </row>
    <row r="77" spans="2:43" s="3" customFormat="1" ht="14.45" customHeight="1">
      <c r="B77" s="386"/>
      <c r="C77" s="379" t="s">
        <v>15</v>
      </c>
      <c r="D77" s="380"/>
      <c r="E77" s="380"/>
      <c r="F77" s="380"/>
      <c r="G77" s="380"/>
      <c r="H77" s="380"/>
      <c r="I77" s="380"/>
      <c r="J77" s="380"/>
      <c r="K77" s="380"/>
      <c r="L77" s="380" t="str">
        <f>K5</f>
        <v>VK-PD-003-17</v>
      </c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5"/>
    </row>
    <row r="78" spans="2:43" s="4" customFormat="1" ht="36.950000000000003" customHeight="1">
      <c r="B78" s="376"/>
      <c r="C78" s="384" t="s">
        <v>17</v>
      </c>
      <c r="D78" s="383"/>
      <c r="E78" s="383"/>
      <c r="F78" s="383"/>
      <c r="G78" s="383"/>
      <c r="H78" s="383"/>
      <c r="I78" s="383"/>
      <c r="J78" s="383"/>
      <c r="K78" s="383"/>
      <c r="L78" s="520" t="str">
        <f>K6</f>
        <v>Rozšíření WC návštěvníků při restauraci Obora</v>
      </c>
      <c r="M78" s="521"/>
      <c r="N78" s="521"/>
      <c r="O78" s="521"/>
      <c r="P78" s="521"/>
      <c r="Q78" s="521"/>
      <c r="R78" s="521"/>
      <c r="S78" s="521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383"/>
      <c r="AQ78" s="374"/>
    </row>
    <row r="79" spans="2:43" s="1" customFormat="1" ht="6.95" customHeight="1">
      <c r="B79" s="349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346"/>
    </row>
    <row r="80" spans="2:43" s="1" customFormat="1" ht="15">
      <c r="B80" s="349"/>
      <c r="C80" s="379" t="s">
        <v>22</v>
      </c>
      <c r="D80" s="21"/>
      <c r="E80" s="21"/>
      <c r="F80" s="21"/>
      <c r="G80" s="21"/>
      <c r="H80" s="21"/>
      <c r="I80" s="21"/>
      <c r="J80" s="21"/>
      <c r="K80" s="21"/>
      <c r="L80" s="382" t="str">
        <f>IF(K8="","",K8)</f>
        <v>areál ZOO Praha, U Trojského Zámku 120/3, Praha 7,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379" t="s">
        <v>24</v>
      </c>
      <c r="AJ80" s="21"/>
      <c r="AK80" s="21"/>
      <c r="AL80" s="21"/>
      <c r="AM80" s="381" t="str">
        <f>IF(AN8= "","",AN8)</f>
        <v>22. 1. 2017</v>
      </c>
      <c r="AN80" s="21"/>
      <c r="AO80" s="21"/>
      <c r="AP80" s="21"/>
      <c r="AQ80" s="346"/>
    </row>
    <row r="81" spans="1:76" s="1" customFormat="1" ht="6.95" customHeight="1">
      <c r="B81" s="349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346"/>
    </row>
    <row r="82" spans="1:76" s="1" customFormat="1" ht="15">
      <c r="B82" s="349"/>
      <c r="C82" s="379" t="s">
        <v>26</v>
      </c>
      <c r="D82" s="21"/>
      <c r="E82" s="21"/>
      <c r="F82" s="21"/>
      <c r="G82" s="21"/>
      <c r="H82" s="21"/>
      <c r="I82" s="21"/>
      <c r="J82" s="21"/>
      <c r="K82" s="21"/>
      <c r="L82" s="380" t="str">
        <f>IF(E11= "","",E11)</f>
        <v>ZOO Praha, U Trojského zámku 120/3, Praha 7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379" t="s">
        <v>34</v>
      </c>
      <c r="AJ82" s="21"/>
      <c r="AK82" s="21"/>
      <c r="AL82" s="21"/>
      <c r="AM82" s="522" t="str">
        <f>IF(E17="","",E17)</f>
        <v>Viktor Králík</v>
      </c>
      <c r="AN82" s="522"/>
      <c r="AO82" s="522"/>
      <c r="AP82" s="522"/>
      <c r="AQ82" s="346"/>
      <c r="AS82" s="523" t="s">
        <v>61</v>
      </c>
      <c r="AT82" s="524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20"/>
    </row>
    <row r="83" spans="1:76" s="1" customFormat="1" ht="15">
      <c r="B83" s="349"/>
      <c r="C83" s="379" t="s">
        <v>32</v>
      </c>
      <c r="D83" s="21"/>
      <c r="E83" s="21"/>
      <c r="F83" s="21"/>
      <c r="G83" s="21"/>
      <c r="H83" s="21"/>
      <c r="I83" s="21"/>
      <c r="J83" s="21"/>
      <c r="K83" s="21"/>
      <c r="L83" s="380" t="str">
        <f>IF(E14="","",E14)</f>
        <v>Bude vybrán ve výběrovém řízení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379" t="s">
        <v>37</v>
      </c>
      <c r="AJ83" s="21"/>
      <c r="AK83" s="21"/>
      <c r="AL83" s="21"/>
      <c r="AM83" s="522" t="str">
        <f>IF(E20="","",E20)</f>
        <v/>
      </c>
      <c r="AN83" s="522"/>
      <c r="AO83" s="522"/>
      <c r="AP83" s="522"/>
      <c r="AQ83" s="346"/>
      <c r="AS83" s="525"/>
      <c r="AT83" s="526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2"/>
    </row>
    <row r="84" spans="1:76" s="1" customFormat="1" ht="10.9" customHeight="1">
      <c r="B84" s="349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346"/>
      <c r="AS84" s="525"/>
      <c r="AT84" s="526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2"/>
    </row>
    <row r="85" spans="1:76" s="1" customFormat="1" ht="29.25" customHeight="1">
      <c r="B85" s="349"/>
      <c r="C85" s="534" t="s">
        <v>62</v>
      </c>
      <c r="D85" s="535"/>
      <c r="E85" s="535"/>
      <c r="F85" s="535"/>
      <c r="G85" s="535"/>
      <c r="H85" s="378"/>
      <c r="I85" s="536" t="s">
        <v>63</v>
      </c>
      <c r="J85" s="535"/>
      <c r="K85" s="535"/>
      <c r="L85" s="535"/>
      <c r="M85" s="535"/>
      <c r="N85" s="535"/>
      <c r="O85" s="535"/>
      <c r="P85" s="535"/>
      <c r="Q85" s="535"/>
      <c r="R85" s="535"/>
      <c r="S85" s="535"/>
      <c r="T85" s="535"/>
      <c r="U85" s="535"/>
      <c r="V85" s="535"/>
      <c r="W85" s="535"/>
      <c r="X85" s="535"/>
      <c r="Y85" s="535"/>
      <c r="Z85" s="535"/>
      <c r="AA85" s="535"/>
      <c r="AB85" s="535"/>
      <c r="AC85" s="535"/>
      <c r="AD85" s="535"/>
      <c r="AE85" s="535"/>
      <c r="AF85" s="535"/>
      <c r="AG85" s="536" t="s">
        <v>64</v>
      </c>
      <c r="AH85" s="535"/>
      <c r="AI85" s="535"/>
      <c r="AJ85" s="535"/>
      <c r="AK85" s="535"/>
      <c r="AL85" s="535"/>
      <c r="AM85" s="535"/>
      <c r="AN85" s="536" t="s">
        <v>65</v>
      </c>
      <c r="AO85" s="535"/>
      <c r="AP85" s="537"/>
      <c r="AQ85" s="346"/>
      <c r="AS85" s="352" t="s">
        <v>66</v>
      </c>
      <c r="AT85" s="351" t="s">
        <v>67</v>
      </c>
      <c r="AU85" s="351" t="s">
        <v>68</v>
      </c>
      <c r="AV85" s="351" t="s">
        <v>69</v>
      </c>
      <c r="AW85" s="351" t="s">
        <v>70</v>
      </c>
      <c r="AX85" s="351" t="s">
        <v>71</v>
      </c>
      <c r="AY85" s="351" t="s">
        <v>72</v>
      </c>
      <c r="AZ85" s="351" t="s">
        <v>73</v>
      </c>
      <c r="BA85" s="351" t="s">
        <v>74</v>
      </c>
      <c r="BB85" s="351" t="s">
        <v>75</v>
      </c>
      <c r="BC85" s="351" t="s">
        <v>76</v>
      </c>
      <c r="BD85" s="351" t="s">
        <v>77</v>
      </c>
      <c r="BE85" s="351" t="s">
        <v>78</v>
      </c>
      <c r="BF85" s="350" t="s">
        <v>79</v>
      </c>
    </row>
    <row r="86" spans="1:76" s="1" customFormat="1" ht="10.9" customHeight="1">
      <c r="B86" s="349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346"/>
      <c r="AS86" s="377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20"/>
    </row>
    <row r="87" spans="1:76" s="4" customFormat="1" ht="32.450000000000003" customHeight="1">
      <c r="B87" s="376"/>
      <c r="C87" s="353" t="s">
        <v>80</v>
      </c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533">
        <f>ROUND(SUM(AG88:AG89),2)</f>
        <v>0</v>
      </c>
      <c r="AH87" s="533"/>
      <c r="AI87" s="533"/>
      <c r="AJ87" s="533"/>
      <c r="AK87" s="533"/>
      <c r="AL87" s="533"/>
      <c r="AM87" s="533"/>
      <c r="AN87" s="512">
        <f>SUM(AG87,AV87)</f>
        <v>0</v>
      </c>
      <c r="AO87" s="512"/>
      <c r="AP87" s="512"/>
      <c r="AQ87" s="374"/>
      <c r="AS87" s="373">
        <f>ROUND(SUM(AS88:AS89),2)</f>
        <v>0</v>
      </c>
      <c r="AT87" s="372">
        <f>ROUND(SUM(AT88:AT89),2)</f>
        <v>0</v>
      </c>
      <c r="AU87" s="370">
        <f>ROUND(SUM(AU88:AU89),2)</f>
        <v>0</v>
      </c>
      <c r="AV87" s="370">
        <f>ROUND(SUM(AX87:AY87),2)</f>
        <v>0</v>
      </c>
      <c r="AW87" s="371">
        <f>ROUND(SUM(AW88:AW89),5)</f>
        <v>295.36720000000003</v>
      </c>
      <c r="AX87" s="370">
        <f>ROUND(BB87*L33,2)</f>
        <v>0</v>
      </c>
      <c r="AY87" s="370">
        <f>ROUND(BC87*L34,2)</f>
        <v>0</v>
      </c>
      <c r="AZ87" s="370">
        <f>ROUND(BD87*L33,2)</f>
        <v>0</v>
      </c>
      <c r="BA87" s="370">
        <f>ROUND(BE87*L34,2)</f>
        <v>0</v>
      </c>
      <c r="BB87" s="370">
        <f>ROUND(SUM(BB88:BB89),2)</f>
        <v>0</v>
      </c>
      <c r="BC87" s="370">
        <f>ROUND(SUM(BC88:BC89),2)</f>
        <v>0</v>
      </c>
      <c r="BD87" s="370">
        <f>ROUND(SUM(BD88:BD89),2)</f>
        <v>0</v>
      </c>
      <c r="BE87" s="370">
        <f>ROUND(SUM(BE88:BE89),2)</f>
        <v>0</v>
      </c>
      <c r="BF87" s="369">
        <f>ROUND(SUM(BF88:BF89),2)</f>
        <v>0</v>
      </c>
      <c r="BS87" s="23" t="s">
        <v>81</v>
      </c>
      <c r="BT87" s="23" t="s">
        <v>82</v>
      </c>
      <c r="BU87" s="24" t="s">
        <v>83</v>
      </c>
      <c r="BV87" s="23" t="s">
        <v>84</v>
      </c>
      <c r="BW87" s="23" t="s">
        <v>85</v>
      </c>
      <c r="BX87" s="23" t="s">
        <v>86</v>
      </c>
    </row>
    <row r="88" spans="1:76" s="5" customFormat="1" ht="37.5" customHeight="1">
      <c r="A88" s="25" t="s">
        <v>87</v>
      </c>
      <c r="B88" s="364"/>
      <c r="C88" s="363"/>
      <c r="D88" s="532" t="s">
        <v>88</v>
      </c>
      <c r="E88" s="532"/>
      <c r="F88" s="532"/>
      <c r="G88" s="532"/>
      <c r="H88" s="532"/>
      <c r="I88" s="362"/>
      <c r="J88" s="532" t="s">
        <v>89</v>
      </c>
      <c r="K88" s="532"/>
      <c r="L88" s="532"/>
      <c r="M88" s="532"/>
      <c r="N88" s="532"/>
      <c r="O88" s="532"/>
      <c r="P88" s="532"/>
      <c r="Q88" s="532"/>
      <c r="R88" s="532"/>
      <c r="S88" s="532"/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532"/>
      <c r="AE88" s="532"/>
      <c r="AF88" s="532"/>
      <c r="AG88" s="516">
        <f>'001 - D.1.4.g - Zařízení ...'!M32</f>
        <v>0</v>
      </c>
      <c r="AH88" s="517"/>
      <c r="AI88" s="517"/>
      <c r="AJ88" s="517"/>
      <c r="AK88" s="517"/>
      <c r="AL88" s="517"/>
      <c r="AM88" s="517"/>
      <c r="AN88" s="516">
        <f>SUM(AG88,AV88)</f>
        <v>0</v>
      </c>
      <c r="AO88" s="517"/>
      <c r="AP88" s="517"/>
      <c r="AQ88" s="361"/>
      <c r="AS88" s="368">
        <f>'001 - D.1.4.g - Zařízení ...'!M28</f>
        <v>0</v>
      </c>
      <c r="AT88" s="366">
        <f>'001 - D.1.4.g - Zařízení ...'!M29</f>
        <v>0</v>
      </c>
      <c r="AU88" s="366">
        <f>'001 - D.1.4.g - Zařízení ...'!M30</f>
        <v>0</v>
      </c>
      <c r="AV88" s="366">
        <f>ROUND(SUM(AX88:AY88),2)</f>
        <v>0</v>
      </c>
      <c r="AW88" s="367">
        <f>'001 - D.1.4.g - Zařízení ...'!Z123</f>
        <v>224.29419999999999</v>
      </c>
      <c r="AX88" s="366">
        <f>'001 - D.1.4.g - Zařízení ...'!M34</f>
        <v>0</v>
      </c>
      <c r="AY88" s="366">
        <f>'001 - D.1.4.g - Zařízení ...'!M35</f>
        <v>0</v>
      </c>
      <c r="AZ88" s="366">
        <f>'001 - D.1.4.g - Zařízení ...'!M36</f>
        <v>0</v>
      </c>
      <c r="BA88" s="366">
        <f>'001 - D.1.4.g - Zařízení ...'!M37</f>
        <v>0</v>
      </c>
      <c r="BB88" s="366">
        <f>'001 - D.1.4.g - Zařízení ...'!H34</f>
        <v>0</v>
      </c>
      <c r="BC88" s="366">
        <f>'001 - D.1.4.g - Zařízení ...'!H35</f>
        <v>0</v>
      </c>
      <c r="BD88" s="366">
        <f>'001 - D.1.4.g - Zařízení ...'!H36</f>
        <v>0</v>
      </c>
      <c r="BE88" s="366">
        <f>'001 - D.1.4.g - Zařízení ...'!H37</f>
        <v>0</v>
      </c>
      <c r="BF88" s="365">
        <f>'001 - D.1.4.g - Zařízení ...'!H38</f>
        <v>0</v>
      </c>
      <c r="BT88" s="26" t="s">
        <v>90</v>
      </c>
      <c r="BV88" s="26" t="s">
        <v>84</v>
      </c>
      <c r="BW88" s="26" t="s">
        <v>91</v>
      </c>
      <c r="BX88" s="26" t="s">
        <v>85</v>
      </c>
    </row>
    <row r="89" spans="1:76" s="5" customFormat="1" ht="37.5" customHeight="1">
      <c r="A89" s="25" t="s">
        <v>87</v>
      </c>
      <c r="B89" s="364"/>
      <c r="C89" s="363"/>
      <c r="D89" s="532" t="s">
        <v>92</v>
      </c>
      <c r="E89" s="532"/>
      <c r="F89" s="532"/>
      <c r="G89" s="532"/>
      <c r="H89" s="532"/>
      <c r="I89" s="362"/>
      <c r="J89" s="532" t="s">
        <v>93</v>
      </c>
      <c r="K89" s="532"/>
      <c r="L89" s="532"/>
      <c r="M89" s="532"/>
      <c r="N89" s="532"/>
      <c r="O89" s="532"/>
      <c r="P89" s="532"/>
      <c r="Q89" s="532"/>
      <c r="R89" s="532"/>
      <c r="S89" s="532"/>
      <c r="T89" s="532"/>
      <c r="U89" s="532"/>
      <c r="V89" s="532"/>
      <c r="W89" s="532"/>
      <c r="X89" s="532"/>
      <c r="Y89" s="532"/>
      <c r="Z89" s="532"/>
      <c r="AA89" s="532"/>
      <c r="AB89" s="532"/>
      <c r="AC89" s="532"/>
      <c r="AD89" s="532"/>
      <c r="AE89" s="532"/>
      <c r="AF89" s="532"/>
      <c r="AG89" s="516">
        <f>'002 - D.1.4.g - Uzemnění ...'!M32</f>
        <v>0</v>
      </c>
      <c r="AH89" s="517"/>
      <c r="AI89" s="517"/>
      <c r="AJ89" s="517"/>
      <c r="AK89" s="517"/>
      <c r="AL89" s="517"/>
      <c r="AM89" s="517"/>
      <c r="AN89" s="516">
        <f>SUM(AG89,AV89)</f>
        <v>0</v>
      </c>
      <c r="AO89" s="517"/>
      <c r="AP89" s="517"/>
      <c r="AQ89" s="361"/>
      <c r="AS89" s="360">
        <f>'002 - D.1.4.g - Uzemnění ...'!M28</f>
        <v>0</v>
      </c>
      <c r="AT89" s="358">
        <f>'002 - D.1.4.g - Uzemnění ...'!M29</f>
        <v>0</v>
      </c>
      <c r="AU89" s="358">
        <f>'002 - D.1.4.g - Uzemnění ...'!M30</f>
        <v>0</v>
      </c>
      <c r="AV89" s="358">
        <f>ROUND(SUM(AX89:AY89),2)</f>
        <v>0</v>
      </c>
      <c r="AW89" s="359">
        <f>'002 - D.1.4.g - Uzemnění ...'!Z117</f>
        <v>71.072999999999993</v>
      </c>
      <c r="AX89" s="358">
        <f>'002 - D.1.4.g - Uzemnění ...'!M34</f>
        <v>0</v>
      </c>
      <c r="AY89" s="358">
        <f>'002 - D.1.4.g - Uzemnění ...'!M35</f>
        <v>0</v>
      </c>
      <c r="AZ89" s="358">
        <f>'002 - D.1.4.g - Uzemnění ...'!M36</f>
        <v>0</v>
      </c>
      <c r="BA89" s="358">
        <f>'002 - D.1.4.g - Uzemnění ...'!M37</f>
        <v>0</v>
      </c>
      <c r="BB89" s="358">
        <f>'002 - D.1.4.g - Uzemnění ...'!H34</f>
        <v>0</v>
      </c>
      <c r="BC89" s="358">
        <f>'002 - D.1.4.g - Uzemnění ...'!H35</f>
        <v>0</v>
      </c>
      <c r="BD89" s="358">
        <f>'002 - D.1.4.g - Uzemnění ...'!H36</f>
        <v>0</v>
      </c>
      <c r="BE89" s="358">
        <f>'002 - D.1.4.g - Uzemnění ...'!H37</f>
        <v>0</v>
      </c>
      <c r="BF89" s="357">
        <f>'002 - D.1.4.g - Uzemnění ...'!H38</f>
        <v>0</v>
      </c>
      <c r="BT89" s="26" t="s">
        <v>90</v>
      </c>
      <c r="BV89" s="26" t="s">
        <v>84</v>
      </c>
      <c r="BW89" s="26" t="s">
        <v>94</v>
      </c>
      <c r="BX89" s="26" t="s">
        <v>85</v>
      </c>
    </row>
    <row r="90" spans="1:76">
      <c r="B90" s="356"/>
      <c r="C90" s="355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/>
      <c r="P90" s="355"/>
      <c r="Q90" s="355"/>
      <c r="R90" s="355"/>
      <c r="S90" s="355"/>
      <c r="T90" s="355"/>
      <c r="U90" s="355"/>
      <c r="V90" s="355"/>
      <c r="W90" s="355"/>
      <c r="X90" s="355"/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355"/>
      <c r="AK90" s="355"/>
      <c r="AL90" s="355"/>
      <c r="AM90" s="355"/>
      <c r="AN90" s="355"/>
      <c r="AO90" s="355"/>
      <c r="AP90" s="355"/>
      <c r="AQ90" s="354"/>
    </row>
    <row r="91" spans="1:76" s="1" customFormat="1" ht="30" customHeight="1">
      <c r="B91" s="349"/>
      <c r="C91" s="353" t="s">
        <v>95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512">
        <v>0</v>
      </c>
      <c r="AH91" s="512"/>
      <c r="AI91" s="512"/>
      <c r="AJ91" s="512"/>
      <c r="AK91" s="512"/>
      <c r="AL91" s="512"/>
      <c r="AM91" s="512"/>
      <c r="AN91" s="512">
        <v>0</v>
      </c>
      <c r="AO91" s="512"/>
      <c r="AP91" s="512"/>
      <c r="AQ91" s="346"/>
      <c r="AS91" s="352" t="s">
        <v>96</v>
      </c>
      <c r="AT91" s="351" t="s">
        <v>97</v>
      </c>
      <c r="AU91" s="351" t="s">
        <v>44</v>
      </c>
      <c r="AV91" s="350" t="s">
        <v>69</v>
      </c>
    </row>
    <row r="92" spans="1:76" s="1" customFormat="1" ht="10.9" customHeight="1">
      <c r="B92" s="349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346"/>
      <c r="AS92" s="27"/>
      <c r="AT92" s="28"/>
      <c r="AU92" s="28"/>
      <c r="AV92" s="29"/>
    </row>
    <row r="93" spans="1:76" s="1" customFormat="1" ht="30" customHeight="1">
      <c r="B93" s="349"/>
      <c r="C93" s="348" t="s">
        <v>98</v>
      </c>
      <c r="D93" s="347"/>
      <c r="E93" s="347"/>
      <c r="F93" s="347"/>
      <c r="G93" s="347"/>
      <c r="H93" s="347"/>
      <c r="I93" s="347"/>
      <c r="J93" s="347"/>
      <c r="K93" s="347"/>
      <c r="L93" s="347"/>
      <c r="M93" s="347"/>
      <c r="N93" s="347"/>
      <c r="O93" s="347"/>
      <c r="P93" s="347"/>
      <c r="Q93" s="347"/>
      <c r="R93" s="347"/>
      <c r="S93" s="347"/>
      <c r="T93" s="347"/>
      <c r="U93" s="347"/>
      <c r="V93" s="347"/>
      <c r="W93" s="347"/>
      <c r="X93" s="347"/>
      <c r="Y93" s="347"/>
      <c r="Z93" s="347"/>
      <c r="AA93" s="347"/>
      <c r="AB93" s="347"/>
      <c r="AC93" s="347"/>
      <c r="AD93" s="347"/>
      <c r="AE93" s="347"/>
      <c r="AF93" s="347"/>
      <c r="AG93" s="513">
        <f>ROUND(AG87+AG91,2)</f>
        <v>0</v>
      </c>
      <c r="AH93" s="513"/>
      <c r="AI93" s="513"/>
      <c r="AJ93" s="513"/>
      <c r="AK93" s="513"/>
      <c r="AL93" s="513"/>
      <c r="AM93" s="513"/>
      <c r="AN93" s="513">
        <f>AN87+AN91</f>
        <v>0</v>
      </c>
      <c r="AO93" s="513"/>
      <c r="AP93" s="513"/>
      <c r="AQ93" s="346"/>
    </row>
    <row r="94" spans="1:76" s="1" customFormat="1" ht="6.95" customHeight="1">
      <c r="B94" s="345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44"/>
      <c r="X94" s="344"/>
      <c r="Y94" s="344"/>
      <c r="Z94" s="344"/>
      <c r="AA94" s="344"/>
      <c r="AB94" s="344"/>
      <c r="AC94" s="344"/>
      <c r="AD94" s="344"/>
      <c r="AE94" s="344"/>
      <c r="AF94" s="344"/>
      <c r="AG94" s="344"/>
      <c r="AH94" s="344"/>
      <c r="AI94" s="344"/>
      <c r="AJ94" s="344"/>
      <c r="AK94" s="344"/>
      <c r="AL94" s="344"/>
      <c r="AM94" s="344"/>
      <c r="AN94" s="344"/>
      <c r="AO94" s="344"/>
      <c r="AP94" s="344"/>
      <c r="AQ94" s="343"/>
    </row>
  </sheetData>
  <mergeCells count="51">
    <mergeCell ref="AK26:AO26"/>
    <mergeCell ref="AK27:AO27"/>
    <mergeCell ref="AK28:AO28"/>
    <mergeCell ref="AK29:AO29"/>
    <mergeCell ref="AK31:AO31"/>
    <mergeCell ref="C2:AP2"/>
    <mergeCell ref="C4:AP4"/>
    <mergeCell ref="K5:AO5"/>
    <mergeCell ref="K6:AO6"/>
    <mergeCell ref="E23:AN23"/>
    <mergeCell ref="L33:O33"/>
    <mergeCell ref="W33:AE33"/>
    <mergeCell ref="AK33:AO33"/>
    <mergeCell ref="L34:O34"/>
    <mergeCell ref="W34:AE34"/>
    <mergeCell ref="AK34:AO34"/>
    <mergeCell ref="AK39:AO39"/>
    <mergeCell ref="L35:O35"/>
    <mergeCell ref="W35:AE35"/>
    <mergeCell ref="AK35:AO35"/>
    <mergeCell ref="L36:O36"/>
    <mergeCell ref="W36:AE36"/>
    <mergeCell ref="AK36:AO36"/>
    <mergeCell ref="D89:H89"/>
    <mergeCell ref="J89:AF89"/>
    <mergeCell ref="AG87:AM87"/>
    <mergeCell ref="AN87:AP87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AG93:AM93"/>
    <mergeCell ref="AN93:AP93"/>
    <mergeCell ref="AR2:BG2"/>
    <mergeCell ref="AN89:AP89"/>
    <mergeCell ref="AG89:AM89"/>
    <mergeCell ref="C76:AP76"/>
    <mergeCell ref="L78:AO78"/>
    <mergeCell ref="AM82:AP82"/>
    <mergeCell ref="AS82:AT84"/>
    <mergeCell ref="AM83:AP83"/>
    <mergeCell ref="L37:O37"/>
    <mergeCell ref="W37:AE37"/>
    <mergeCell ref="AK37:AO37"/>
    <mergeCell ref="X39:AB39"/>
  </mergeCells>
  <hyperlinks>
    <hyperlink ref="K1:S1" location="C2" display="1) Souhrnný list stavby"/>
    <hyperlink ref="W1:AF1" location="C87" display="2) Rekapitulace objektů"/>
    <hyperlink ref="A88" location="'001 - D.1.4.g - Zařízení ...'!C2" display="/"/>
    <hyperlink ref="A89" location="'002 - D.1.4.g - Uzemnění 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45"/>
  <sheetViews>
    <sheetView showGridLines="0" workbookViewId="0">
      <pane ySplit="1" topLeftCell="A220" activePane="bottomLeft" state="frozen"/>
      <selection pane="bottomLeft" activeCell="AI232" sqref="AI232"/>
    </sheetView>
  </sheetViews>
  <sheetFormatPr defaultRowHeight="13.5"/>
  <cols>
    <col min="1" max="1" width="8.33203125" style="39" customWidth="1"/>
    <col min="2" max="2" width="1.6640625" style="39" customWidth="1"/>
    <col min="3" max="3" width="4.1640625" style="39" customWidth="1"/>
    <col min="4" max="4" width="4.33203125" style="39" customWidth="1"/>
    <col min="5" max="5" width="17.1640625" style="39" customWidth="1"/>
    <col min="6" max="7" width="11.1640625" style="39" customWidth="1"/>
    <col min="8" max="8" width="12.5" style="39" customWidth="1"/>
    <col min="9" max="9" width="7" style="39" customWidth="1"/>
    <col min="10" max="10" width="5.1640625" style="39" customWidth="1"/>
    <col min="11" max="11" width="11.5" style="39" customWidth="1"/>
    <col min="12" max="12" width="12" style="39" customWidth="1"/>
    <col min="13" max="14" width="6" style="39" customWidth="1"/>
    <col min="15" max="15" width="2" style="39" customWidth="1"/>
    <col min="16" max="16" width="12.5" style="39" customWidth="1"/>
    <col min="17" max="17" width="4.1640625" style="39" customWidth="1"/>
    <col min="18" max="18" width="1.6640625" style="39" customWidth="1"/>
    <col min="19" max="19" width="8.1640625" style="39" customWidth="1"/>
    <col min="20" max="20" width="29.6640625" style="39" hidden="1" customWidth="1"/>
    <col min="21" max="21" width="16.33203125" style="39" hidden="1" customWidth="1"/>
    <col min="22" max="24" width="20" style="39" hidden="1" customWidth="1"/>
    <col min="25" max="25" width="12.33203125" style="39" hidden="1" customWidth="1"/>
    <col min="26" max="26" width="16.33203125" style="39" hidden="1" customWidth="1"/>
    <col min="27" max="27" width="12.33203125" style="39" hidden="1" customWidth="1"/>
    <col min="28" max="28" width="15" style="39" hidden="1" customWidth="1"/>
    <col min="29" max="29" width="11" style="39" hidden="1" customWidth="1"/>
    <col min="30" max="30" width="15" style="39" hidden="1" customWidth="1"/>
    <col min="31" max="31" width="16.33203125" style="39" hidden="1" customWidth="1"/>
    <col min="32" max="16384" width="9.33203125" style="39"/>
  </cols>
  <sheetData>
    <row r="1" spans="1:66" ht="21.75" customHeight="1">
      <c r="A1" s="30"/>
      <c r="B1" s="11"/>
      <c r="C1" s="11"/>
      <c r="D1" s="12" t="s">
        <v>1</v>
      </c>
      <c r="E1" s="11"/>
      <c r="F1" s="13" t="s">
        <v>99</v>
      </c>
      <c r="G1" s="13"/>
      <c r="H1" s="552" t="s">
        <v>100</v>
      </c>
      <c r="I1" s="552"/>
      <c r="J1" s="552"/>
      <c r="K1" s="552"/>
      <c r="L1" s="13" t="s">
        <v>101</v>
      </c>
      <c r="M1" s="11"/>
      <c r="N1" s="11"/>
      <c r="O1" s="12" t="s">
        <v>102</v>
      </c>
      <c r="P1" s="11"/>
      <c r="Q1" s="11"/>
      <c r="R1" s="11"/>
      <c r="S1" s="13" t="s">
        <v>103</v>
      </c>
      <c r="T1" s="13"/>
      <c r="U1" s="30"/>
      <c r="V1" s="30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540" t="s">
        <v>7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S2" s="514" t="s">
        <v>8</v>
      </c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T2" s="17" t="s">
        <v>91</v>
      </c>
    </row>
    <row r="3" spans="1:66" ht="6.95" customHeight="1">
      <c r="B3" s="409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7"/>
      <c r="AT3" s="17" t="s">
        <v>104</v>
      </c>
    </row>
    <row r="4" spans="1:66" ht="36.950000000000003" customHeight="1">
      <c r="B4" s="356"/>
      <c r="C4" s="518" t="s">
        <v>105</v>
      </c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354"/>
      <c r="T4" s="18" t="s">
        <v>13</v>
      </c>
      <c r="AT4" s="17" t="s">
        <v>5</v>
      </c>
    </row>
    <row r="5" spans="1:66" ht="6.95" customHeight="1">
      <c r="B5" s="356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4"/>
    </row>
    <row r="6" spans="1:66" ht="25.35" customHeight="1">
      <c r="B6" s="356"/>
      <c r="C6" s="355"/>
      <c r="D6" s="379" t="s">
        <v>17</v>
      </c>
      <c r="E6" s="355"/>
      <c r="F6" s="570" t="str">
        <f>'Rekapitulace elektro'!K6</f>
        <v>Rozšíření WC návštěvníků při restauraci Obora</v>
      </c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355"/>
      <c r="R6" s="354"/>
    </row>
    <row r="7" spans="1:66" s="1" customFormat="1" ht="32.85" customHeight="1">
      <c r="B7" s="349"/>
      <c r="C7" s="21"/>
      <c r="D7" s="405" t="s">
        <v>106</v>
      </c>
      <c r="E7" s="21"/>
      <c r="F7" s="544" t="s">
        <v>107</v>
      </c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21"/>
      <c r="R7" s="346"/>
    </row>
    <row r="8" spans="1:66" s="1" customFormat="1" ht="14.45" customHeight="1">
      <c r="B8" s="349"/>
      <c r="C8" s="21"/>
      <c r="D8" s="379" t="s">
        <v>19</v>
      </c>
      <c r="E8" s="21"/>
      <c r="F8" s="404" t="s">
        <v>20</v>
      </c>
      <c r="G8" s="21"/>
      <c r="H8" s="21"/>
      <c r="I8" s="21"/>
      <c r="J8" s="21"/>
      <c r="K8" s="21"/>
      <c r="L8" s="21"/>
      <c r="M8" s="379" t="s">
        <v>21</v>
      </c>
      <c r="N8" s="21"/>
      <c r="O8" s="404" t="s">
        <v>20</v>
      </c>
      <c r="P8" s="21"/>
      <c r="Q8" s="21"/>
      <c r="R8" s="346"/>
    </row>
    <row r="9" spans="1:66" s="1" customFormat="1" ht="14.45" customHeight="1">
      <c r="B9" s="349"/>
      <c r="C9" s="21"/>
      <c r="D9" s="379" t="s">
        <v>22</v>
      </c>
      <c r="E9" s="21"/>
      <c r="F9" s="404" t="s">
        <v>23</v>
      </c>
      <c r="G9" s="21"/>
      <c r="H9" s="21"/>
      <c r="I9" s="21"/>
      <c r="J9" s="21"/>
      <c r="K9" s="21"/>
      <c r="L9" s="21"/>
      <c r="M9" s="379" t="s">
        <v>24</v>
      </c>
      <c r="N9" s="21"/>
      <c r="O9" s="573" t="str">
        <f>'Rekapitulace elektro'!AN8</f>
        <v>22. 1. 2017</v>
      </c>
      <c r="P9" s="573"/>
      <c r="Q9" s="21"/>
      <c r="R9" s="346"/>
    </row>
    <row r="10" spans="1:66" s="1" customFormat="1" ht="10.9" customHeight="1">
      <c r="B10" s="349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346"/>
    </row>
    <row r="11" spans="1:66" s="1" customFormat="1" ht="14.45" customHeight="1">
      <c r="B11" s="349"/>
      <c r="C11" s="21"/>
      <c r="D11" s="379" t="s">
        <v>26</v>
      </c>
      <c r="E11" s="21"/>
      <c r="F11" s="21"/>
      <c r="G11" s="21"/>
      <c r="H11" s="21"/>
      <c r="I11" s="21"/>
      <c r="J11" s="21"/>
      <c r="K11" s="21"/>
      <c r="L11" s="21"/>
      <c r="M11" s="379" t="s">
        <v>27</v>
      </c>
      <c r="N11" s="21"/>
      <c r="O11" s="542" t="s">
        <v>28</v>
      </c>
      <c r="P11" s="542"/>
      <c r="Q11" s="21"/>
      <c r="R11" s="346"/>
    </row>
    <row r="12" spans="1:66" s="1" customFormat="1" ht="18" customHeight="1">
      <c r="B12" s="349"/>
      <c r="C12" s="21"/>
      <c r="D12" s="21"/>
      <c r="E12" s="404" t="s">
        <v>29</v>
      </c>
      <c r="F12" s="21"/>
      <c r="G12" s="21"/>
      <c r="H12" s="21"/>
      <c r="I12" s="21"/>
      <c r="J12" s="21"/>
      <c r="K12" s="21"/>
      <c r="L12" s="21"/>
      <c r="M12" s="379" t="s">
        <v>30</v>
      </c>
      <c r="N12" s="21"/>
      <c r="O12" s="542" t="s">
        <v>31</v>
      </c>
      <c r="P12" s="542"/>
      <c r="Q12" s="21"/>
      <c r="R12" s="346"/>
    </row>
    <row r="13" spans="1:66" s="1" customFormat="1" ht="6.95" customHeight="1">
      <c r="B13" s="349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346"/>
    </row>
    <row r="14" spans="1:66" s="1" customFormat="1" ht="14.45" customHeight="1">
      <c r="B14" s="349"/>
      <c r="C14" s="21"/>
      <c r="D14" s="379" t="s">
        <v>32</v>
      </c>
      <c r="E14" s="21"/>
      <c r="F14" s="21"/>
      <c r="G14" s="21"/>
      <c r="H14" s="21"/>
      <c r="I14" s="21"/>
      <c r="J14" s="21"/>
      <c r="K14" s="21"/>
      <c r="L14" s="21"/>
      <c r="M14" s="379" t="s">
        <v>27</v>
      </c>
      <c r="N14" s="21"/>
      <c r="O14" s="542" t="s">
        <v>20</v>
      </c>
      <c r="P14" s="542"/>
      <c r="Q14" s="21"/>
      <c r="R14" s="346"/>
    </row>
    <row r="15" spans="1:66" s="1" customFormat="1" ht="18" customHeight="1">
      <c r="B15" s="349"/>
      <c r="C15" s="21"/>
      <c r="D15" s="21"/>
      <c r="E15" s="404" t="s">
        <v>33</v>
      </c>
      <c r="F15" s="21"/>
      <c r="G15" s="21"/>
      <c r="H15" s="21"/>
      <c r="I15" s="21"/>
      <c r="J15" s="21"/>
      <c r="K15" s="21"/>
      <c r="L15" s="21"/>
      <c r="M15" s="379" t="s">
        <v>30</v>
      </c>
      <c r="N15" s="21"/>
      <c r="O15" s="542" t="s">
        <v>20</v>
      </c>
      <c r="P15" s="542"/>
      <c r="Q15" s="21"/>
      <c r="R15" s="346"/>
    </row>
    <row r="16" spans="1:66" s="1" customFormat="1" ht="6.95" customHeight="1">
      <c r="B16" s="34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346"/>
    </row>
    <row r="17" spans="2:18" s="1" customFormat="1" ht="14.45" customHeight="1">
      <c r="B17" s="349"/>
      <c r="C17" s="21"/>
      <c r="D17" s="379" t="s">
        <v>34</v>
      </c>
      <c r="E17" s="21"/>
      <c r="F17" s="21"/>
      <c r="G17" s="21"/>
      <c r="H17" s="21"/>
      <c r="I17" s="21"/>
      <c r="J17" s="21"/>
      <c r="K17" s="21"/>
      <c r="L17" s="21"/>
      <c r="M17" s="379" t="s">
        <v>27</v>
      </c>
      <c r="N17" s="21"/>
      <c r="O17" s="542" t="s">
        <v>35</v>
      </c>
      <c r="P17" s="542"/>
      <c r="Q17" s="21"/>
      <c r="R17" s="346"/>
    </row>
    <row r="18" spans="2:18" s="1" customFormat="1" ht="18" customHeight="1">
      <c r="B18" s="349"/>
      <c r="C18" s="21"/>
      <c r="D18" s="21"/>
      <c r="E18" s="404" t="s">
        <v>36</v>
      </c>
      <c r="F18" s="21"/>
      <c r="G18" s="21"/>
      <c r="H18" s="21"/>
      <c r="I18" s="21"/>
      <c r="J18" s="21"/>
      <c r="K18" s="21"/>
      <c r="L18" s="21"/>
      <c r="M18" s="379" t="s">
        <v>30</v>
      </c>
      <c r="N18" s="21"/>
      <c r="O18" s="542" t="s">
        <v>20</v>
      </c>
      <c r="P18" s="542"/>
      <c r="Q18" s="21"/>
      <c r="R18" s="346"/>
    </row>
    <row r="19" spans="2:18" s="1" customFormat="1" ht="6.95" customHeight="1">
      <c r="B19" s="349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346"/>
    </row>
    <row r="20" spans="2:18" s="1" customFormat="1" ht="14.45" customHeight="1">
      <c r="B20" s="349"/>
      <c r="C20" s="21"/>
      <c r="D20" s="379" t="s">
        <v>37</v>
      </c>
      <c r="E20" s="21"/>
      <c r="F20" s="21"/>
      <c r="G20" s="21"/>
      <c r="H20" s="21"/>
      <c r="I20" s="21"/>
      <c r="J20" s="21"/>
      <c r="K20" s="21"/>
      <c r="L20" s="21"/>
      <c r="M20" s="379" t="s">
        <v>27</v>
      </c>
      <c r="N20" s="21"/>
      <c r="O20" s="542" t="s">
        <v>20</v>
      </c>
      <c r="P20" s="542"/>
      <c r="Q20" s="21"/>
      <c r="R20" s="346"/>
    </row>
    <row r="21" spans="2:18" s="1" customFormat="1" ht="18" customHeight="1">
      <c r="B21" s="349"/>
      <c r="C21" s="21"/>
      <c r="D21" s="21"/>
      <c r="E21" s="404"/>
      <c r="F21" s="21"/>
      <c r="G21" s="21"/>
      <c r="H21" s="21"/>
      <c r="I21" s="21"/>
      <c r="J21" s="21"/>
      <c r="K21" s="21"/>
      <c r="L21" s="21"/>
      <c r="M21" s="379" t="s">
        <v>30</v>
      </c>
      <c r="N21" s="21"/>
      <c r="O21" s="542" t="s">
        <v>20</v>
      </c>
      <c r="P21" s="542"/>
      <c r="Q21" s="21"/>
      <c r="R21" s="346"/>
    </row>
    <row r="22" spans="2:18" s="1" customFormat="1" ht="6.95" customHeight="1">
      <c r="B22" s="349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346"/>
    </row>
    <row r="23" spans="2:18" s="1" customFormat="1" ht="14.45" customHeight="1">
      <c r="B23" s="349"/>
      <c r="C23" s="21"/>
      <c r="D23" s="379" t="s">
        <v>38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346"/>
    </row>
    <row r="24" spans="2:18" s="1" customFormat="1" ht="22.5" customHeight="1">
      <c r="B24" s="349"/>
      <c r="C24" s="21"/>
      <c r="D24" s="21"/>
      <c r="E24" s="545" t="s">
        <v>20</v>
      </c>
      <c r="F24" s="545"/>
      <c r="G24" s="545"/>
      <c r="H24" s="545"/>
      <c r="I24" s="545"/>
      <c r="J24" s="545"/>
      <c r="K24" s="545"/>
      <c r="L24" s="545"/>
      <c r="M24" s="21"/>
      <c r="N24" s="21"/>
      <c r="O24" s="21"/>
      <c r="P24" s="21"/>
      <c r="Q24" s="21"/>
      <c r="R24" s="346"/>
    </row>
    <row r="25" spans="2:18" s="1" customFormat="1" ht="6.95" customHeight="1">
      <c r="B25" s="34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346"/>
    </row>
    <row r="26" spans="2:18" s="1" customFormat="1" ht="6.95" customHeight="1">
      <c r="B26" s="349"/>
      <c r="C26" s="2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1"/>
      <c r="R26" s="346"/>
    </row>
    <row r="27" spans="2:18" s="1" customFormat="1" ht="14.45" customHeight="1">
      <c r="B27" s="349"/>
      <c r="C27" s="21"/>
      <c r="D27" s="472" t="s">
        <v>108</v>
      </c>
      <c r="E27" s="21"/>
      <c r="F27" s="21"/>
      <c r="G27" s="21"/>
      <c r="H27" s="21"/>
      <c r="I27" s="21"/>
      <c r="J27" s="21"/>
      <c r="K27" s="21"/>
      <c r="L27" s="21"/>
      <c r="M27" s="546">
        <f>M88</f>
        <v>0</v>
      </c>
      <c r="N27" s="546"/>
      <c r="O27" s="546"/>
      <c r="P27" s="546"/>
      <c r="Q27" s="21"/>
      <c r="R27" s="346"/>
    </row>
    <row r="28" spans="2:18" s="1" customFormat="1" ht="15">
      <c r="B28" s="349"/>
      <c r="C28" s="21"/>
      <c r="D28" s="21"/>
      <c r="E28" s="379" t="s">
        <v>40</v>
      </c>
      <c r="F28" s="21"/>
      <c r="G28" s="21"/>
      <c r="H28" s="21"/>
      <c r="I28" s="21"/>
      <c r="J28" s="21"/>
      <c r="K28" s="21"/>
      <c r="L28" s="21"/>
      <c r="M28" s="547">
        <f>H88</f>
        <v>0</v>
      </c>
      <c r="N28" s="547"/>
      <c r="O28" s="547"/>
      <c r="P28" s="547"/>
      <c r="Q28" s="21"/>
      <c r="R28" s="346"/>
    </row>
    <row r="29" spans="2:18" s="1" customFormat="1" ht="15">
      <c r="B29" s="349"/>
      <c r="C29" s="21"/>
      <c r="D29" s="21"/>
      <c r="E29" s="379" t="s">
        <v>41</v>
      </c>
      <c r="F29" s="21"/>
      <c r="G29" s="21"/>
      <c r="H29" s="21"/>
      <c r="I29" s="21"/>
      <c r="J29" s="21"/>
      <c r="K29" s="21"/>
      <c r="L29" s="21"/>
      <c r="M29" s="547">
        <f>K88</f>
        <v>0</v>
      </c>
      <c r="N29" s="547"/>
      <c r="O29" s="547"/>
      <c r="P29" s="547"/>
      <c r="Q29" s="21"/>
      <c r="R29" s="346"/>
    </row>
    <row r="30" spans="2:18" s="1" customFormat="1" ht="14.45" customHeight="1">
      <c r="B30" s="349"/>
      <c r="C30" s="21"/>
      <c r="D30" s="402" t="s">
        <v>109</v>
      </c>
      <c r="E30" s="21"/>
      <c r="F30" s="21"/>
      <c r="G30" s="21"/>
      <c r="H30" s="21"/>
      <c r="I30" s="21"/>
      <c r="J30" s="21"/>
      <c r="K30" s="21"/>
      <c r="L30" s="21"/>
      <c r="M30" s="546">
        <f>M104</f>
        <v>0</v>
      </c>
      <c r="N30" s="546"/>
      <c r="O30" s="546"/>
      <c r="P30" s="546"/>
      <c r="Q30" s="21"/>
      <c r="R30" s="346"/>
    </row>
    <row r="31" spans="2:18" s="1" customFormat="1" ht="6.95" customHeight="1">
      <c r="B31" s="34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346"/>
    </row>
    <row r="32" spans="2:18" s="1" customFormat="1" ht="25.35" customHeight="1">
      <c r="B32" s="349"/>
      <c r="C32" s="21"/>
      <c r="D32" s="471" t="s">
        <v>43</v>
      </c>
      <c r="E32" s="21"/>
      <c r="F32" s="21"/>
      <c r="G32" s="21"/>
      <c r="H32" s="21"/>
      <c r="I32" s="21"/>
      <c r="J32" s="21"/>
      <c r="K32" s="21"/>
      <c r="L32" s="21"/>
      <c r="M32" s="587">
        <f>ROUND(M27+M30,2)</f>
        <v>0</v>
      </c>
      <c r="N32" s="572"/>
      <c r="O32" s="572"/>
      <c r="P32" s="572"/>
      <c r="Q32" s="21"/>
      <c r="R32" s="346"/>
    </row>
    <row r="33" spans="2:18" s="1" customFormat="1" ht="6.95" customHeight="1">
      <c r="B33" s="349"/>
      <c r="C33" s="2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1"/>
      <c r="R33" s="346"/>
    </row>
    <row r="34" spans="2:18" s="1" customFormat="1" ht="14.45" customHeight="1">
      <c r="B34" s="349"/>
      <c r="C34" s="21"/>
      <c r="D34" s="40" t="s">
        <v>44</v>
      </c>
      <c r="E34" s="40" t="s">
        <v>45</v>
      </c>
      <c r="F34" s="470">
        <v>0.21</v>
      </c>
      <c r="G34" s="469" t="s">
        <v>46</v>
      </c>
      <c r="H34" s="584">
        <f>ROUND((SUM(BE104:BE105)+SUM(BE123:BE244)), 2)</f>
        <v>0</v>
      </c>
      <c r="I34" s="572"/>
      <c r="J34" s="572"/>
      <c r="K34" s="21"/>
      <c r="L34" s="21"/>
      <c r="M34" s="584">
        <f>ROUND(ROUND((SUM(BE104:BE105)+SUM(BE123:BE244)), 2)*F34, 2)</f>
        <v>0</v>
      </c>
      <c r="N34" s="572"/>
      <c r="O34" s="572"/>
      <c r="P34" s="572"/>
      <c r="Q34" s="21"/>
      <c r="R34" s="346"/>
    </row>
    <row r="35" spans="2:18" s="1" customFormat="1" ht="14.45" customHeight="1">
      <c r="B35" s="349"/>
      <c r="C35" s="21"/>
      <c r="D35" s="21"/>
      <c r="E35" s="40" t="s">
        <v>47</v>
      </c>
      <c r="F35" s="470">
        <v>0.15</v>
      </c>
      <c r="G35" s="469" t="s">
        <v>46</v>
      </c>
      <c r="H35" s="584">
        <f>ROUND((SUM(BF104:BF105)+SUM(BF123:BF244)), 2)</f>
        <v>0</v>
      </c>
      <c r="I35" s="572"/>
      <c r="J35" s="572"/>
      <c r="K35" s="21"/>
      <c r="L35" s="21"/>
      <c r="M35" s="584">
        <f>ROUND(ROUND((SUM(BF104:BF105)+SUM(BF123:BF244)), 2)*F35, 2)</f>
        <v>0</v>
      </c>
      <c r="N35" s="572"/>
      <c r="O35" s="572"/>
      <c r="P35" s="572"/>
      <c r="Q35" s="21"/>
      <c r="R35" s="346"/>
    </row>
    <row r="36" spans="2:18" s="1" customFormat="1" ht="14.45" hidden="1" customHeight="1">
      <c r="B36" s="349"/>
      <c r="C36" s="21"/>
      <c r="D36" s="21"/>
      <c r="E36" s="40" t="s">
        <v>48</v>
      </c>
      <c r="F36" s="470">
        <v>0.21</v>
      </c>
      <c r="G36" s="469" t="s">
        <v>46</v>
      </c>
      <c r="H36" s="584">
        <f>ROUND((SUM(BG104:BG105)+SUM(BG123:BG244)), 2)</f>
        <v>0</v>
      </c>
      <c r="I36" s="572"/>
      <c r="J36" s="572"/>
      <c r="K36" s="21"/>
      <c r="L36" s="21"/>
      <c r="M36" s="584">
        <v>0</v>
      </c>
      <c r="N36" s="572"/>
      <c r="O36" s="572"/>
      <c r="P36" s="572"/>
      <c r="Q36" s="21"/>
      <c r="R36" s="346"/>
    </row>
    <row r="37" spans="2:18" s="1" customFormat="1" ht="14.45" hidden="1" customHeight="1">
      <c r="B37" s="349"/>
      <c r="C37" s="21"/>
      <c r="D37" s="21"/>
      <c r="E37" s="40" t="s">
        <v>49</v>
      </c>
      <c r="F37" s="470">
        <v>0.15</v>
      </c>
      <c r="G37" s="469" t="s">
        <v>46</v>
      </c>
      <c r="H37" s="584">
        <f>ROUND((SUM(BH104:BH105)+SUM(BH123:BH244)), 2)</f>
        <v>0</v>
      </c>
      <c r="I37" s="572"/>
      <c r="J37" s="572"/>
      <c r="K37" s="21"/>
      <c r="L37" s="21"/>
      <c r="M37" s="584">
        <v>0</v>
      </c>
      <c r="N37" s="572"/>
      <c r="O37" s="572"/>
      <c r="P37" s="572"/>
      <c r="Q37" s="21"/>
      <c r="R37" s="346"/>
    </row>
    <row r="38" spans="2:18" s="1" customFormat="1" ht="14.45" hidden="1" customHeight="1">
      <c r="B38" s="349"/>
      <c r="C38" s="21"/>
      <c r="D38" s="21"/>
      <c r="E38" s="40" t="s">
        <v>50</v>
      </c>
      <c r="F38" s="470">
        <v>0</v>
      </c>
      <c r="G38" s="469" t="s">
        <v>46</v>
      </c>
      <c r="H38" s="584">
        <f>ROUND((SUM(BI104:BI105)+SUM(BI123:BI244)), 2)</f>
        <v>0</v>
      </c>
      <c r="I38" s="572"/>
      <c r="J38" s="572"/>
      <c r="K38" s="21"/>
      <c r="L38" s="21"/>
      <c r="M38" s="584">
        <v>0</v>
      </c>
      <c r="N38" s="572"/>
      <c r="O38" s="572"/>
      <c r="P38" s="572"/>
      <c r="Q38" s="21"/>
      <c r="R38" s="346"/>
    </row>
    <row r="39" spans="2:18" s="1" customFormat="1" ht="6.95" customHeight="1">
      <c r="B39" s="34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346"/>
    </row>
    <row r="40" spans="2:18" s="1" customFormat="1" ht="25.35" customHeight="1">
      <c r="B40" s="349"/>
      <c r="C40" s="347"/>
      <c r="D40" s="468" t="s">
        <v>51</v>
      </c>
      <c r="E40" s="378"/>
      <c r="F40" s="378"/>
      <c r="G40" s="467" t="s">
        <v>52</v>
      </c>
      <c r="H40" s="466" t="s">
        <v>53</v>
      </c>
      <c r="I40" s="378"/>
      <c r="J40" s="378"/>
      <c r="K40" s="378"/>
      <c r="L40" s="585">
        <f>SUM(M32:M38)</f>
        <v>0</v>
      </c>
      <c r="M40" s="585"/>
      <c r="N40" s="585"/>
      <c r="O40" s="585"/>
      <c r="P40" s="586"/>
      <c r="Q40" s="347"/>
      <c r="R40" s="346"/>
    </row>
    <row r="41" spans="2:18" s="1" customFormat="1" ht="14.45" customHeight="1">
      <c r="B41" s="349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346"/>
    </row>
    <row r="42" spans="2:18" s="1" customFormat="1" ht="14.45" customHeight="1">
      <c r="B42" s="34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46"/>
    </row>
    <row r="43" spans="2:18">
      <c r="B43" s="356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4"/>
    </row>
    <row r="44" spans="2:18">
      <c r="B44" s="356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4"/>
    </row>
    <row r="45" spans="2:18">
      <c r="B45" s="356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4"/>
    </row>
    <row r="46" spans="2:18">
      <c r="B46" s="356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4"/>
    </row>
    <row r="47" spans="2:18">
      <c r="B47" s="356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4"/>
    </row>
    <row r="48" spans="2:18">
      <c r="B48" s="356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5"/>
      <c r="P48" s="355"/>
      <c r="Q48" s="355"/>
      <c r="R48" s="354"/>
    </row>
    <row r="49" spans="2:18">
      <c r="B49" s="356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355"/>
      <c r="Q49" s="355"/>
      <c r="R49" s="354"/>
    </row>
    <row r="50" spans="2:18" s="1" customFormat="1" ht="15">
      <c r="B50" s="349"/>
      <c r="C50" s="21"/>
      <c r="D50" s="391" t="s">
        <v>54</v>
      </c>
      <c r="E50" s="19"/>
      <c r="F50" s="19"/>
      <c r="G50" s="19"/>
      <c r="H50" s="20"/>
      <c r="I50" s="21"/>
      <c r="J50" s="391" t="s">
        <v>55</v>
      </c>
      <c r="K50" s="19"/>
      <c r="L50" s="19"/>
      <c r="M50" s="19"/>
      <c r="N50" s="19"/>
      <c r="O50" s="19"/>
      <c r="P50" s="20"/>
      <c r="Q50" s="21"/>
      <c r="R50" s="346"/>
    </row>
    <row r="51" spans="2:18">
      <c r="B51" s="356"/>
      <c r="C51" s="355"/>
      <c r="D51" s="390"/>
      <c r="E51" s="355"/>
      <c r="F51" s="355"/>
      <c r="G51" s="355"/>
      <c r="H51" s="389"/>
      <c r="I51" s="355"/>
      <c r="J51" s="390"/>
      <c r="K51" s="355"/>
      <c r="L51" s="355"/>
      <c r="M51" s="355"/>
      <c r="N51" s="355"/>
      <c r="O51" s="355"/>
      <c r="P51" s="389"/>
      <c r="Q51" s="355"/>
      <c r="R51" s="354"/>
    </row>
    <row r="52" spans="2:18">
      <c r="B52" s="356"/>
      <c r="C52" s="355"/>
      <c r="D52" s="390"/>
      <c r="E52" s="355"/>
      <c r="F52" s="355"/>
      <c r="G52" s="355"/>
      <c r="H52" s="389"/>
      <c r="I52" s="355"/>
      <c r="J52" s="390"/>
      <c r="K52" s="355"/>
      <c r="L52" s="355"/>
      <c r="M52" s="355"/>
      <c r="N52" s="355"/>
      <c r="O52" s="355"/>
      <c r="P52" s="389"/>
      <c r="Q52" s="355"/>
      <c r="R52" s="354"/>
    </row>
    <row r="53" spans="2:18">
      <c r="B53" s="356"/>
      <c r="C53" s="355"/>
      <c r="D53" s="390"/>
      <c r="E53" s="355"/>
      <c r="F53" s="355"/>
      <c r="G53" s="355"/>
      <c r="H53" s="389"/>
      <c r="I53" s="355"/>
      <c r="J53" s="390"/>
      <c r="K53" s="355"/>
      <c r="L53" s="355"/>
      <c r="M53" s="355"/>
      <c r="N53" s="355"/>
      <c r="O53" s="355"/>
      <c r="P53" s="389"/>
      <c r="Q53" s="355"/>
      <c r="R53" s="354"/>
    </row>
    <row r="54" spans="2:18">
      <c r="B54" s="356"/>
      <c r="C54" s="355"/>
      <c r="D54" s="390"/>
      <c r="E54" s="355"/>
      <c r="F54" s="355"/>
      <c r="G54" s="355"/>
      <c r="H54" s="389"/>
      <c r="I54" s="355"/>
      <c r="J54" s="390"/>
      <c r="K54" s="355"/>
      <c r="L54" s="355"/>
      <c r="M54" s="355"/>
      <c r="N54" s="355"/>
      <c r="O54" s="355"/>
      <c r="P54" s="389"/>
      <c r="Q54" s="355"/>
      <c r="R54" s="354"/>
    </row>
    <row r="55" spans="2:18">
      <c r="B55" s="356"/>
      <c r="C55" s="355"/>
      <c r="D55" s="390"/>
      <c r="E55" s="355"/>
      <c r="F55" s="355"/>
      <c r="G55" s="355"/>
      <c r="H55" s="389"/>
      <c r="I55" s="355"/>
      <c r="J55" s="390"/>
      <c r="K55" s="355"/>
      <c r="L55" s="355"/>
      <c r="M55" s="355"/>
      <c r="N55" s="355"/>
      <c r="O55" s="355"/>
      <c r="P55" s="389"/>
      <c r="Q55" s="355"/>
      <c r="R55" s="354"/>
    </row>
    <row r="56" spans="2:18">
      <c r="B56" s="356"/>
      <c r="C56" s="355"/>
      <c r="D56" s="390"/>
      <c r="E56" s="355"/>
      <c r="F56" s="355"/>
      <c r="G56" s="355"/>
      <c r="H56" s="389"/>
      <c r="I56" s="355"/>
      <c r="J56" s="390"/>
      <c r="K56" s="355"/>
      <c r="L56" s="355"/>
      <c r="M56" s="355"/>
      <c r="N56" s="355"/>
      <c r="O56" s="355"/>
      <c r="P56" s="389"/>
      <c r="Q56" s="355"/>
      <c r="R56" s="354"/>
    </row>
    <row r="57" spans="2:18">
      <c r="B57" s="356"/>
      <c r="C57" s="355"/>
      <c r="D57" s="390"/>
      <c r="E57" s="355"/>
      <c r="F57" s="355"/>
      <c r="G57" s="355"/>
      <c r="H57" s="389"/>
      <c r="I57" s="355"/>
      <c r="J57" s="390"/>
      <c r="K57" s="355"/>
      <c r="L57" s="355"/>
      <c r="M57" s="355"/>
      <c r="N57" s="355"/>
      <c r="O57" s="355"/>
      <c r="P57" s="389"/>
      <c r="Q57" s="355"/>
      <c r="R57" s="354"/>
    </row>
    <row r="58" spans="2:18">
      <c r="B58" s="356"/>
      <c r="C58" s="355"/>
      <c r="D58" s="390"/>
      <c r="E58" s="355"/>
      <c r="F58" s="355"/>
      <c r="G58" s="355"/>
      <c r="H58" s="389"/>
      <c r="I58" s="355"/>
      <c r="J58" s="390"/>
      <c r="K58" s="355"/>
      <c r="L58" s="355"/>
      <c r="M58" s="355"/>
      <c r="N58" s="355"/>
      <c r="O58" s="355"/>
      <c r="P58" s="389"/>
      <c r="Q58" s="355"/>
      <c r="R58" s="354"/>
    </row>
    <row r="59" spans="2:18" s="1" customFormat="1" ht="15">
      <c r="B59" s="349"/>
      <c r="C59" s="21"/>
      <c r="D59" s="388" t="s">
        <v>56</v>
      </c>
      <c r="E59" s="28"/>
      <c r="F59" s="28"/>
      <c r="G59" s="387" t="s">
        <v>57</v>
      </c>
      <c r="H59" s="29"/>
      <c r="I59" s="21"/>
      <c r="J59" s="388" t="s">
        <v>56</v>
      </c>
      <c r="K59" s="28"/>
      <c r="L59" s="28"/>
      <c r="M59" s="28"/>
      <c r="N59" s="387" t="s">
        <v>57</v>
      </c>
      <c r="O59" s="28"/>
      <c r="P59" s="29"/>
      <c r="Q59" s="21"/>
      <c r="R59" s="346"/>
    </row>
    <row r="60" spans="2:18">
      <c r="B60" s="356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5"/>
      <c r="P60" s="355"/>
      <c r="Q60" s="355"/>
      <c r="R60" s="354"/>
    </row>
    <row r="61" spans="2:18" s="1" customFormat="1" ht="15">
      <c r="B61" s="349"/>
      <c r="C61" s="21"/>
      <c r="D61" s="391" t="s">
        <v>58</v>
      </c>
      <c r="E61" s="19"/>
      <c r="F61" s="19"/>
      <c r="G61" s="19"/>
      <c r="H61" s="20"/>
      <c r="I61" s="21"/>
      <c r="J61" s="391" t="s">
        <v>59</v>
      </c>
      <c r="K61" s="19"/>
      <c r="L61" s="19"/>
      <c r="M61" s="19"/>
      <c r="N61" s="19"/>
      <c r="O61" s="19"/>
      <c r="P61" s="20"/>
      <c r="Q61" s="21"/>
      <c r="R61" s="346"/>
    </row>
    <row r="62" spans="2:18">
      <c r="B62" s="356"/>
      <c r="C62" s="355"/>
      <c r="D62" s="390"/>
      <c r="E62" s="355"/>
      <c r="F62" s="355"/>
      <c r="G62" s="355"/>
      <c r="H62" s="389"/>
      <c r="I62" s="355"/>
      <c r="J62" s="390"/>
      <c r="K62" s="355"/>
      <c r="L62" s="355"/>
      <c r="M62" s="355"/>
      <c r="N62" s="355"/>
      <c r="O62" s="355"/>
      <c r="P62" s="389"/>
      <c r="Q62" s="355"/>
      <c r="R62" s="354"/>
    </row>
    <row r="63" spans="2:18">
      <c r="B63" s="356"/>
      <c r="C63" s="355"/>
      <c r="D63" s="390"/>
      <c r="E63" s="355"/>
      <c r="F63" s="355"/>
      <c r="G63" s="355"/>
      <c r="H63" s="389"/>
      <c r="I63" s="355"/>
      <c r="J63" s="390"/>
      <c r="K63" s="355"/>
      <c r="L63" s="355"/>
      <c r="M63" s="355"/>
      <c r="N63" s="355"/>
      <c r="O63" s="355"/>
      <c r="P63" s="389"/>
      <c r="Q63" s="355"/>
      <c r="R63" s="354"/>
    </row>
    <row r="64" spans="2:18">
      <c r="B64" s="356"/>
      <c r="C64" s="355"/>
      <c r="D64" s="390"/>
      <c r="E64" s="355"/>
      <c r="F64" s="355"/>
      <c r="G64" s="355"/>
      <c r="H64" s="389"/>
      <c r="I64" s="355"/>
      <c r="J64" s="390"/>
      <c r="K64" s="355"/>
      <c r="L64" s="355"/>
      <c r="M64" s="355"/>
      <c r="N64" s="355"/>
      <c r="O64" s="355"/>
      <c r="P64" s="389"/>
      <c r="Q64" s="355"/>
      <c r="R64" s="354"/>
    </row>
    <row r="65" spans="2:18">
      <c r="B65" s="356"/>
      <c r="C65" s="355"/>
      <c r="D65" s="390"/>
      <c r="E65" s="355"/>
      <c r="F65" s="355"/>
      <c r="G65" s="355"/>
      <c r="H65" s="389"/>
      <c r="I65" s="355"/>
      <c r="J65" s="390"/>
      <c r="K65" s="355"/>
      <c r="L65" s="355"/>
      <c r="M65" s="355"/>
      <c r="N65" s="355"/>
      <c r="O65" s="355"/>
      <c r="P65" s="389"/>
      <c r="Q65" s="355"/>
      <c r="R65" s="354"/>
    </row>
    <row r="66" spans="2:18">
      <c r="B66" s="356"/>
      <c r="C66" s="355"/>
      <c r="D66" s="390"/>
      <c r="E66" s="355"/>
      <c r="F66" s="355"/>
      <c r="G66" s="355"/>
      <c r="H66" s="389"/>
      <c r="I66" s="355"/>
      <c r="J66" s="390"/>
      <c r="K66" s="355"/>
      <c r="L66" s="355"/>
      <c r="M66" s="355"/>
      <c r="N66" s="355"/>
      <c r="O66" s="355"/>
      <c r="P66" s="389"/>
      <c r="Q66" s="355"/>
      <c r="R66" s="354"/>
    </row>
    <row r="67" spans="2:18">
      <c r="B67" s="356"/>
      <c r="C67" s="355"/>
      <c r="D67" s="390"/>
      <c r="E67" s="355"/>
      <c r="F67" s="355"/>
      <c r="G67" s="355"/>
      <c r="H67" s="389"/>
      <c r="I67" s="355"/>
      <c r="J67" s="390"/>
      <c r="K67" s="355"/>
      <c r="L67" s="355"/>
      <c r="M67" s="355"/>
      <c r="N67" s="355"/>
      <c r="O67" s="355"/>
      <c r="P67" s="389"/>
      <c r="Q67" s="355"/>
      <c r="R67" s="354"/>
    </row>
    <row r="68" spans="2:18">
      <c r="B68" s="356"/>
      <c r="C68" s="355"/>
      <c r="D68" s="390"/>
      <c r="E68" s="355"/>
      <c r="F68" s="355"/>
      <c r="G68" s="355"/>
      <c r="H68" s="389"/>
      <c r="I68" s="355"/>
      <c r="J68" s="390"/>
      <c r="K68" s="355"/>
      <c r="L68" s="355"/>
      <c r="M68" s="355"/>
      <c r="N68" s="355"/>
      <c r="O68" s="355"/>
      <c r="P68" s="389"/>
      <c r="Q68" s="355"/>
      <c r="R68" s="354"/>
    </row>
    <row r="69" spans="2:18">
      <c r="B69" s="356"/>
      <c r="C69" s="355"/>
      <c r="D69" s="390"/>
      <c r="E69" s="355"/>
      <c r="F69" s="355"/>
      <c r="G69" s="355"/>
      <c r="H69" s="389"/>
      <c r="I69" s="355"/>
      <c r="J69" s="390"/>
      <c r="K69" s="355"/>
      <c r="L69" s="355"/>
      <c r="M69" s="355"/>
      <c r="N69" s="355"/>
      <c r="O69" s="355"/>
      <c r="P69" s="389"/>
      <c r="Q69" s="355"/>
      <c r="R69" s="354"/>
    </row>
    <row r="70" spans="2:18" s="1" customFormat="1" ht="15">
      <c r="B70" s="349"/>
      <c r="C70" s="21"/>
      <c r="D70" s="388" t="s">
        <v>56</v>
      </c>
      <c r="E70" s="28"/>
      <c r="F70" s="28"/>
      <c r="G70" s="387" t="s">
        <v>57</v>
      </c>
      <c r="H70" s="29"/>
      <c r="I70" s="21"/>
      <c r="J70" s="388" t="s">
        <v>56</v>
      </c>
      <c r="K70" s="28"/>
      <c r="L70" s="28"/>
      <c r="M70" s="28"/>
      <c r="N70" s="387" t="s">
        <v>57</v>
      </c>
      <c r="O70" s="28"/>
      <c r="P70" s="29"/>
      <c r="Q70" s="21"/>
      <c r="R70" s="346"/>
    </row>
    <row r="71" spans="2:18" s="1" customFormat="1" ht="14.45" customHeight="1">
      <c r="B71" s="345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3"/>
    </row>
    <row r="75" spans="2:18" s="1" customFormat="1" ht="6.95" customHeight="1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3"/>
    </row>
    <row r="76" spans="2:18" s="1" customFormat="1" ht="36.950000000000003" customHeight="1">
      <c r="B76" s="349"/>
      <c r="C76" s="518" t="s">
        <v>110</v>
      </c>
      <c r="D76" s="519"/>
      <c r="E76" s="519"/>
      <c r="F76" s="519"/>
      <c r="G76" s="519"/>
      <c r="H76" s="519"/>
      <c r="I76" s="519"/>
      <c r="J76" s="519"/>
      <c r="K76" s="519"/>
      <c r="L76" s="519"/>
      <c r="M76" s="519"/>
      <c r="N76" s="519"/>
      <c r="O76" s="519"/>
      <c r="P76" s="519"/>
      <c r="Q76" s="519"/>
      <c r="R76" s="346"/>
    </row>
    <row r="77" spans="2:18" s="1" customFormat="1" ht="6.95" customHeight="1">
      <c r="B77" s="349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346"/>
    </row>
    <row r="78" spans="2:18" s="1" customFormat="1" ht="30" customHeight="1">
      <c r="B78" s="349"/>
      <c r="C78" s="379" t="s">
        <v>17</v>
      </c>
      <c r="D78" s="21"/>
      <c r="E78" s="21"/>
      <c r="F78" s="570" t="str">
        <f>F6</f>
        <v>Rozšíření WC návštěvníků při restauraci Obora</v>
      </c>
      <c r="G78" s="571"/>
      <c r="H78" s="571"/>
      <c r="I78" s="571"/>
      <c r="J78" s="571"/>
      <c r="K78" s="571"/>
      <c r="L78" s="571"/>
      <c r="M78" s="571"/>
      <c r="N78" s="571"/>
      <c r="O78" s="571"/>
      <c r="P78" s="571"/>
      <c r="Q78" s="21"/>
      <c r="R78" s="346"/>
    </row>
    <row r="79" spans="2:18" s="1" customFormat="1" ht="36.950000000000003" customHeight="1">
      <c r="B79" s="349"/>
      <c r="C79" s="384" t="s">
        <v>106</v>
      </c>
      <c r="D79" s="21"/>
      <c r="E79" s="21"/>
      <c r="F79" s="520" t="str">
        <f>F7</f>
        <v>001 - D.1.4.g - Zařízení silnoproudé elektrotechniky</v>
      </c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21"/>
      <c r="R79" s="346"/>
    </row>
    <row r="80" spans="2:18" s="1" customFormat="1" ht="6.95" customHeight="1">
      <c r="B80" s="349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346"/>
    </row>
    <row r="81" spans="2:47" s="1" customFormat="1" ht="18" customHeight="1">
      <c r="B81" s="349"/>
      <c r="C81" s="379" t="s">
        <v>22</v>
      </c>
      <c r="D81" s="21"/>
      <c r="E81" s="21"/>
      <c r="F81" s="404" t="str">
        <f>F9</f>
        <v>areál ZOO Praha, U Trojského Zámku 120/3, Praha 7,</v>
      </c>
      <c r="G81" s="21"/>
      <c r="H81" s="21"/>
      <c r="I81" s="21"/>
      <c r="J81" s="21"/>
      <c r="K81" s="379" t="s">
        <v>24</v>
      </c>
      <c r="L81" s="21"/>
      <c r="M81" s="573" t="str">
        <f>IF(O9="","",O9)</f>
        <v>22. 1. 2017</v>
      </c>
      <c r="N81" s="573"/>
      <c r="O81" s="573"/>
      <c r="P81" s="573"/>
      <c r="Q81" s="21"/>
      <c r="R81" s="346"/>
    </row>
    <row r="82" spans="2:47" s="1" customFormat="1" ht="6.95" customHeight="1">
      <c r="B82" s="349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346"/>
    </row>
    <row r="83" spans="2:47" s="1" customFormat="1" ht="15">
      <c r="B83" s="349"/>
      <c r="C83" s="379" t="s">
        <v>26</v>
      </c>
      <c r="D83" s="21"/>
      <c r="E83" s="21"/>
      <c r="F83" s="404" t="str">
        <f>E12</f>
        <v>ZOO Praha, U Trojského zámku 120/3, Praha 7</v>
      </c>
      <c r="G83" s="21"/>
      <c r="H83" s="21"/>
      <c r="I83" s="21"/>
      <c r="J83" s="21"/>
      <c r="K83" s="379" t="s">
        <v>34</v>
      </c>
      <c r="L83" s="21"/>
      <c r="M83" s="542" t="str">
        <f>E18</f>
        <v>Viktor Králík</v>
      </c>
      <c r="N83" s="542"/>
      <c r="O83" s="542"/>
      <c r="P83" s="542"/>
      <c r="Q83" s="542"/>
      <c r="R83" s="346"/>
    </row>
    <row r="84" spans="2:47" s="1" customFormat="1" ht="14.45" customHeight="1">
      <c r="B84" s="349"/>
      <c r="C84" s="379" t="s">
        <v>32</v>
      </c>
      <c r="D84" s="21"/>
      <c r="E84" s="21"/>
      <c r="F84" s="404" t="str">
        <f>IF(E15="","",E15)</f>
        <v>Bude vybrán ve výběrovém řízení</v>
      </c>
      <c r="G84" s="21"/>
      <c r="H84" s="21"/>
      <c r="I84" s="21"/>
      <c r="J84" s="21"/>
      <c r="K84" s="379" t="s">
        <v>37</v>
      </c>
      <c r="L84" s="21"/>
      <c r="M84" s="542">
        <f>E21</f>
        <v>0</v>
      </c>
      <c r="N84" s="542"/>
      <c r="O84" s="542"/>
      <c r="P84" s="542"/>
      <c r="Q84" s="542"/>
      <c r="R84" s="346"/>
    </row>
    <row r="85" spans="2:47" s="1" customFormat="1" ht="10.35" customHeight="1">
      <c r="B85" s="349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346"/>
    </row>
    <row r="86" spans="2:47" s="1" customFormat="1" ht="29.25" customHeight="1">
      <c r="B86" s="349"/>
      <c r="C86" s="581" t="s">
        <v>111</v>
      </c>
      <c r="D86" s="582"/>
      <c r="E86" s="582"/>
      <c r="F86" s="582"/>
      <c r="G86" s="582"/>
      <c r="H86" s="581" t="s">
        <v>112</v>
      </c>
      <c r="I86" s="583"/>
      <c r="J86" s="583"/>
      <c r="K86" s="581" t="s">
        <v>113</v>
      </c>
      <c r="L86" s="582"/>
      <c r="M86" s="581" t="s">
        <v>114</v>
      </c>
      <c r="N86" s="582"/>
      <c r="O86" s="582"/>
      <c r="P86" s="582"/>
      <c r="Q86" s="582"/>
      <c r="R86" s="346"/>
    </row>
    <row r="87" spans="2:47" s="1" customFormat="1" ht="10.35" customHeight="1">
      <c r="B87" s="349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346"/>
    </row>
    <row r="88" spans="2:47" s="1" customFormat="1" ht="29.25" customHeight="1">
      <c r="B88" s="349"/>
      <c r="C88" s="457" t="s">
        <v>115</v>
      </c>
      <c r="D88" s="21"/>
      <c r="E88" s="21"/>
      <c r="F88" s="21"/>
      <c r="G88" s="21"/>
      <c r="H88" s="512">
        <f>W123</f>
        <v>0</v>
      </c>
      <c r="I88" s="572"/>
      <c r="J88" s="572"/>
      <c r="K88" s="512">
        <f>X123</f>
        <v>0</v>
      </c>
      <c r="L88" s="572"/>
      <c r="M88" s="512">
        <f>M123</f>
        <v>0</v>
      </c>
      <c r="N88" s="576"/>
      <c r="O88" s="576"/>
      <c r="P88" s="576"/>
      <c r="Q88" s="576"/>
      <c r="R88" s="346"/>
      <c r="AU88" s="17" t="s">
        <v>116</v>
      </c>
    </row>
    <row r="89" spans="2:47" s="6" customFormat="1" ht="24.95" customHeight="1">
      <c r="B89" s="465"/>
      <c r="C89" s="463"/>
      <c r="D89" s="464" t="s">
        <v>117</v>
      </c>
      <c r="E89" s="463"/>
      <c r="F89" s="463"/>
      <c r="G89" s="463"/>
      <c r="H89" s="569">
        <f>W124</f>
        <v>0</v>
      </c>
      <c r="I89" s="580"/>
      <c r="J89" s="580"/>
      <c r="K89" s="569">
        <f>X124</f>
        <v>0</v>
      </c>
      <c r="L89" s="580"/>
      <c r="M89" s="569">
        <f>M124</f>
        <v>0</v>
      </c>
      <c r="N89" s="580"/>
      <c r="O89" s="580"/>
      <c r="P89" s="580"/>
      <c r="Q89" s="580"/>
      <c r="R89" s="462"/>
    </row>
    <row r="90" spans="2:47" s="7" customFormat="1" ht="19.899999999999999" customHeight="1">
      <c r="B90" s="461"/>
      <c r="C90" s="459"/>
      <c r="D90" s="460" t="s">
        <v>118</v>
      </c>
      <c r="E90" s="459"/>
      <c r="F90" s="459"/>
      <c r="G90" s="459"/>
      <c r="H90" s="578">
        <f>W125</f>
        <v>0</v>
      </c>
      <c r="I90" s="579"/>
      <c r="J90" s="579"/>
      <c r="K90" s="578">
        <f>X125</f>
        <v>0</v>
      </c>
      <c r="L90" s="579"/>
      <c r="M90" s="578">
        <f>M125</f>
        <v>0</v>
      </c>
      <c r="N90" s="579"/>
      <c r="O90" s="579"/>
      <c r="P90" s="579"/>
      <c r="Q90" s="579"/>
      <c r="R90" s="458"/>
    </row>
    <row r="91" spans="2:47" s="7" customFormat="1" ht="19.899999999999999" customHeight="1">
      <c r="B91" s="461"/>
      <c r="C91" s="459"/>
      <c r="D91" s="460" t="s">
        <v>119</v>
      </c>
      <c r="E91" s="459"/>
      <c r="F91" s="459"/>
      <c r="G91" s="459"/>
      <c r="H91" s="578">
        <f>W128</f>
        <v>0</v>
      </c>
      <c r="I91" s="579"/>
      <c r="J91" s="579"/>
      <c r="K91" s="578">
        <f>X128</f>
        <v>0</v>
      </c>
      <c r="L91" s="579"/>
      <c r="M91" s="578">
        <f>M128</f>
        <v>0</v>
      </c>
      <c r="N91" s="579"/>
      <c r="O91" s="579"/>
      <c r="P91" s="579"/>
      <c r="Q91" s="579"/>
      <c r="R91" s="458"/>
    </row>
    <row r="92" spans="2:47" s="7" customFormat="1" ht="19.899999999999999" customHeight="1">
      <c r="B92" s="461"/>
      <c r="C92" s="459"/>
      <c r="D92" s="460" t="s">
        <v>120</v>
      </c>
      <c r="E92" s="459"/>
      <c r="F92" s="459"/>
      <c r="G92" s="459"/>
      <c r="H92" s="578">
        <f>W134</f>
        <v>0</v>
      </c>
      <c r="I92" s="579"/>
      <c r="J92" s="579"/>
      <c r="K92" s="578">
        <f>X134</f>
        <v>0</v>
      </c>
      <c r="L92" s="579"/>
      <c r="M92" s="578">
        <f>M134</f>
        <v>0</v>
      </c>
      <c r="N92" s="579"/>
      <c r="O92" s="579"/>
      <c r="P92" s="579"/>
      <c r="Q92" s="579"/>
      <c r="R92" s="458"/>
    </row>
    <row r="93" spans="2:47" s="7" customFormat="1" ht="19.899999999999999" customHeight="1">
      <c r="B93" s="461"/>
      <c r="C93" s="459"/>
      <c r="D93" s="460" t="s">
        <v>121</v>
      </c>
      <c r="E93" s="459"/>
      <c r="F93" s="459"/>
      <c r="G93" s="459"/>
      <c r="H93" s="578">
        <f>W136</f>
        <v>0</v>
      </c>
      <c r="I93" s="579"/>
      <c r="J93" s="579"/>
      <c r="K93" s="578">
        <f>X136</f>
        <v>0</v>
      </c>
      <c r="L93" s="579"/>
      <c r="M93" s="578">
        <f>M136</f>
        <v>0</v>
      </c>
      <c r="N93" s="579"/>
      <c r="O93" s="579"/>
      <c r="P93" s="579"/>
      <c r="Q93" s="579"/>
      <c r="R93" s="458"/>
    </row>
    <row r="94" spans="2:47" s="7" customFormat="1" ht="19.899999999999999" customHeight="1">
      <c r="B94" s="461"/>
      <c r="C94" s="459"/>
      <c r="D94" s="460" t="s">
        <v>122</v>
      </c>
      <c r="E94" s="459"/>
      <c r="F94" s="459"/>
      <c r="G94" s="459"/>
      <c r="H94" s="578">
        <f>W197</f>
        <v>0</v>
      </c>
      <c r="I94" s="579"/>
      <c r="J94" s="579"/>
      <c r="K94" s="578">
        <f>X197</f>
        <v>0</v>
      </c>
      <c r="L94" s="579"/>
      <c r="M94" s="578">
        <f>M197</f>
        <v>0</v>
      </c>
      <c r="N94" s="579"/>
      <c r="O94" s="579"/>
      <c r="P94" s="579"/>
      <c r="Q94" s="579"/>
      <c r="R94" s="458"/>
    </row>
    <row r="95" spans="2:47" s="7" customFormat="1" ht="14.85" customHeight="1">
      <c r="B95" s="461"/>
      <c r="C95" s="459"/>
      <c r="D95" s="460" t="s">
        <v>123</v>
      </c>
      <c r="E95" s="459"/>
      <c r="F95" s="459"/>
      <c r="G95" s="459"/>
      <c r="H95" s="578">
        <f>W198</f>
        <v>0</v>
      </c>
      <c r="I95" s="579"/>
      <c r="J95" s="579"/>
      <c r="K95" s="578">
        <f>X198</f>
        <v>0</v>
      </c>
      <c r="L95" s="579"/>
      <c r="M95" s="578">
        <f>M198</f>
        <v>0</v>
      </c>
      <c r="N95" s="579"/>
      <c r="O95" s="579"/>
      <c r="P95" s="579"/>
      <c r="Q95" s="579"/>
      <c r="R95" s="458"/>
    </row>
    <row r="96" spans="2:47" s="7" customFormat="1" ht="14.85" customHeight="1">
      <c r="B96" s="461"/>
      <c r="C96" s="459"/>
      <c r="D96" s="460" t="s">
        <v>124</v>
      </c>
      <c r="E96" s="459"/>
      <c r="F96" s="459"/>
      <c r="G96" s="459"/>
      <c r="H96" s="578">
        <f>W200</f>
        <v>0</v>
      </c>
      <c r="I96" s="579"/>
      <c r="J96" s="579"/>
      <c r="K96" s="578">
        <f>X200</f>
        <v>0</v>
      </c>
      <c r="L96" s="579"/>
      <c r="M96" s="578">
        <f>M200</f>
        <v>0</v>
      </c>
      <c r="N96" s="579"/>
      <c r="O96" s="579"/>
      <c r="P96" s="579"/>
      <c r="Q96" s="579"/>
      <c r="R96" s="458"/>
    </row>
    <row r="97" spans="2:21" s="6" customFormat="1" ht="24.95" customHeight="1">
      <c r="B97" s="465"/>
      <c r="C97" s="463"/>
      <c r="D97" s="464" t="s">
        <v>125</v>
      </c>
      <c r="E97" s="463"/>
      <c r="F97" s="463"/>
      <c r="G97" s="463"/>
      <c r="H97" s="569">
        <f>W213</f>
        <v>0</v>
      </c>
      <c r="I97" s="580"/>
      <c r="J97" s="580"/>
      <c r="K97" s="569">
        <f>X213</f>
        <v>0</v>
      </c>
      <c r="L97" s="580"/>
      <c r="M97" s="569">
        <f>M213</f>
        <v>0</v>
      </c>
      <c r="N97" s="580"/>
      <c r="O97" s="580"/>
      <c r="P97" s="580"/>
      <c r="Q97" s="580"/>
      <c r="R97" s="462"/>
    </row>
    <row r="98" spans="2:21" s="7" customFormat="1" ht="19.899999999999999" customHeight="1">
      <c r="B98" s="461"/>
      <c r="C98" s="459"/>
      <c r="D98" s="460" t="s">
        <v>126</v>
      </c>
      <c r="E98" s="459"/>
      <c r="F98" s="459"/>
      <c r="G98" s="459"/>
      <c r="H98" s="578">
        <f>W214</f>
        <v>0</v>
      </c>
      <c r="I98" s="579"/>
      <c r="J98" s="579"/>
      <c r="K98" s="578">
        <f>X214</f>
        <v>0</v>
      </c>
      <c r="L98" s="579"/>
      <c r="M98" s="578">
        <f>M214</f>
        <v>0</v>
      </c>
      <c r="N98" s="579"/>
      <c r="O98" s="579"/>
      <c r="P98" s="579"/>
      <c r="Q98" s="579"/>
      <c r="R98" s="458"/>
    </row>
    <row r="99" spans="2:21" s="7" customFormat="1" ht="19.899999999999999" customHeight="1">
      <c r="B99" s="461"/>
      <c r="C99" s="459"/>
      <c r="D99" s="460" t="s">
        <v>127</v>
      </c>
      <c r="E99" s="459"/>
      <c r="F99" s="459"/>
      <c r="G99" s="459"/>
      <c r="H99" s="578">
        <f>W218</f>
        <v>0</v>
      </c>
      <c r="I99" s="579"/>
      <c r="J99" s="579"/>
      <c r="K99" s="578">
        <f>X218</f>
        <v>0</v>
      </c>
      <c r="L99" s="579"/>
      <c r="M99" s="578">
        <f>M218</f>
        <v>0</v>
      </c>
      <c r="N99" s="579"/>
      <c r="O99" s="579"/>
      <c r="P99" s="579"/>
      <c r="Q99" s="579"/>
      <c r="R99" s="458"/>
    </row>
    <row r="100" spans="2:21" s="7" customFormat="1" ht="19.899999999999999" customHeight="1">
      <c r="B100" s="461"/>
      <c r="C100" s="459"/>
      <c r="D100" s="460" t="s">
        <v>128</v>
      </c>
      <c r="E100" s="459"/>
      <c r="F100" s="459"/>
      <c r="G100" s="459"/>
      <c r="H100" s="578">
        <f>W220</f>
        <v>0</v>
      </c>
      <c r="I100" s="579"/>
      <c r="J100" s="579"/>
      <c r="K100" s="578">
        <f>X220</f>
        <v>0</v>
      </c>
      <c r="L100" s="579"/>
      <c r="M100" s="578">
        <f>M220</f>
        <v>0</v>
      </c>
      <c r="N100" s="579"/>
      <c r="O100" s="579"/>
      <c r="P100" s="579"/>
      <c r="Q100" s="579"/>
      <c r="R100" s="458"/>
    </row>
    <row r="101" spans="2:21" s="7" customFormat="1" ht="19.899999999999999" customHeight="1">
      <c r="B101" s="461"/>
      <c r="C101" s="459"/>
      <c r="D101" s="460" t="s">
        <v>129</v>
      </c>
      <c r="E101" s="459"/>
      <c r="F101" s="459"/>
      <c r="G101" s="459"/>
      <c r="H101" s="578">
        <f>W222</f>
        <v>0</v>
      </c>
      <c r="I101" s="579"/>
      <c r="J101" s="579"/>
      <c r="K101" s="578">
        <f>X222</f>
        <v>0</v>
      </c>
      <c r="L101" s="579"/>
      <c r="M101" s="578">
        <f>M222</f>
        <v>0</v>
      </c>
      <c r="N101" s="579"/>
      <c r="O101" s="579"/>
      <c r="P101" s="579"/>
      <c r="Q101" s="579"/>
      <c r="R101" s="458"/>
    </row>
    <row r="102" spans="2:21" s="7" customFormat="1" ht="14.85" customHeight="1">
      <c r="B102" s="461"/>
      <c r="C102" s="459"/>
      <c r="D102" s="460" t="s">
        <v>130</v>
      </c>
      <c r="E102" s="459"/>
      <c r="F102" s="459"/>
      <c r="G102" s="459"/>
      <c r="H102" s="578">
        <f>W237</f>
        <v>0</v>
      </c>
      <c r="I102" s="579"/>
      <c r="J102" s="579"/>
      <c r="K102" s="578">
        <f>X237</f>
        <v>0</v>
      </c>
      <c r="L102" s="579"/>
      <c r="M102" s="578">
        <f>M237</f>
        <v>0</v>
      </c>
      <c r="N102" s="579"/>
      <c r="O102" s="579"/>
      <c r="P102" s="579"/>
      <c r="Q102" s="579"/>
      <c r="R102" s="458"/>
    </row>
    <row r="103" spans="2:21" s="1" customFormat="1" ht="21.75" customHeight="1">
      <c r="B103" s="349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346"/>
    </row>
    <row r="104" spans="2:21" s="1" customFormat="1" ht="29.25" customHeight="1">
      <c r="B104" s="349"/>
      <c r="C104" s="457" t="s">
        <v>131</v>
      </c>
      <c r="D104" s="21"/>
      <c r="E104" s="21"/>
      <c r="F104" s="21"/>
      <c r="G104" s="21"/>
      <c r="H104" s="21"/>
      <c r="I104" s="21"/>
      <c r="J104" s="21"/>
      <c r="K104" s="21"/>
      <c r="L104" s="21"/>
      <c r="M104" s="576">
        <v>0</v>
      </c>
      <c r="N104" s="577"/>
      <c r="O104" s="577"/>
      <c r="P104" s="577"/>
      <c r="Q104" s="577"/>
      <c r="R104" s="346"/>
      <c r="T104" s="456"/>
      <c r="U104" s="455" t="s">
        <v>44</v>
      </c>
    </row>
    <row r="105" spans="2:21" s="1" customFormat="1" ht="18" customHeight="1">
      <c r="B105" s="349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346"/>
    </row>
    <row r="106" spans="2:21" s="1" customFormat="1" ht="29.25" customHeight="1">
      <c r="B106" s="349"/>
      <c r="C106" s="348" t="s">
        <v>98</v>
      </c>
      <c r="D106" s="347"/>
      <c r="E106" s="347"/>
      <c r="F106" s="347"/>
      <c r="G106" s="347"/>
      <c r="H106" s="347"/>
      <c r="I106" s="347"/>
      <c r="J106" s="347"/>
      <c r="K106" s="347"/>
      <c r="L106" s="513">
        <f>ROUND(SUM(M88+M104),2)</f>
        <v>0</v>
      </c>
      <c r="M106" s="513"/>
      <c r="N106" s="513"/>
      <c r="O106" s="513"/>
      <c r="P106" s="513"/>
      <c r="Q106" s="513"/>
      <c r="R106" s="346"/>
    </row>
    <row r="107" spans="2:21" s="1" customFormat="1" ht="6.95" customHeight="1">
      <c r="B107" s="345"/>
      <c r="C107" s="344"/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3"/>
    </row>
    <row r="111" spans="2:21" s="1" customFormat="1" ht="6.95" customHeight="1"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</row>
    <row r="112" spans="2:21" s="1" customFormat="1" ht="36.950000000000003" customHeight="1">
      <c r="B112" s="349"/>
      <c r="C112" s="518" t="s">
        <v>132</v>
      </c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346"/>
    </row>
    <row r="113" spans="2:65" s="1" customFormat="1" ht="6.95" customHeight="1">
      <c r="B113" s="349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346"/>
    </row>
    <row r="114" spans="2:65" s="1" customFormat="1" ht="30" customHeight="1">
      <c r="B114" s="349"/>
      <c r="C114" s="379" t="s">
        <v>17</v>
      </c>
      <c r="D114" s="21"/>
      <c r="E114" s="21"/>
      <c r="F114" s="570" t="str">
        <f>F6</f>
        <v>Rozšíření WC návštěvníků při restauraci Obora</v>
      </c>
      <c r="G114" s="571"/>
      <c r="H114" s="571"/>
      <c r="I114" s="571"/>
      <c r="J114" s="571"/>
      <c r="K114" s="571"/>
      <c r="L114" s="571"/>
      <c r="M114" s="571"/>
      <c r="N114" s="571"/>
      <c r="O114" s="571"/>
      <c r="P114" s="571"/>
      <c r="Q114" s="21"/>
      <c r="R114" s="346"/>
    </row>
    <row r="115" spans="2:65" s="1" customFormat="1" ht="36.950000000000003" customHeight="1">
      <c r="B115" s="349"/>
      <c r="C115" s="384" t="s">
        <v>106</v>
      </c>
      <c r="D115" s="21"/>
      <c r="E115" s="21"/>
      <c r="F115" s="520" t="str">
        <f>F7</f>
        <v>001 - D.1.4.g - Zařízení silnoproudé elektrotechniky</v>
      </c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21"/>
      <c r="R115" s="346"/>
    </row>
    <row r="116" spans="2:65" s="1" customFormat="1" ht="6.95" customHeight="1">
      <c r="B116" s="349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346"/>
    </row>
    <row r="117" spans="2:65" s="1" customFormat="1" ht="18" customHeight="1">
      <c r="B117" s="349"/>
      <c r="C117" s="379" t="s">
        <v>22</v>
      </c>
      <c r="D117" s="21"/>
      <c r="E117" s="21"/>
      <c r="F117" s="404" t="str">
        <f>F9</f>
        <v>areál ZOO Praha, U Trojského Zámku 120/3, Praha 7,</v>
      </c>
      <c r="G117" s="21"/>
      <c r="H117" s="21"/>
      <c r="I117" s="21"/>
      <c r="J117" s="21"/>
      <c r="K117" s="379" t="s">
        <v>24</v>
      </c>
      <c r="L117" s="21"/>
      <c r="M117" s="573" t="str">
        <f>IF(O9="","",O9)</f>
        <v>22. 1. 2017</v>
      </c>
      <c r="N117" s="573"/>
      <c r="O117" s="573"/>
      <c r="P117" s="573"/>
      <c r="Q117" s="21"/>
      <c r="R117" s="346"/>
    </row>
    <row r="118" spans="2:65" s="1" customFormat="1" ht="6.95" customHeight="1">
      <c r="B118" s="349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346"/>
    </row>
    <row r="119" spans="2:65" s="1" customFormat="1" ht="15">
      <c r="B119" s="349"/>
      <c r="C119" s="379" t="s">
        <v>26</v>
      </c>
      <c r="D119" s="21"/>
      <c r="E119" s="21"/>
      <c r="F119" s="404" t="str">
        <f>E12</f>
        <v>ZOO Praha, U Trojského zámku 120/3, Praha 7</v>
      </c>
      <c r="G119" s="21"/>
      <c r="H119" s="21"/>
      <c r="I119" s="21"/>
      <c r="J119" s="21"/>
      <c r="K119" s="379" t="s">
        <v>34</v>
      </c>
      <c r="L119" s="21"/>
      <c r="M119" s="542" t="str">
        <f>E18</f>
        <v>Viktor Králík</v>
      </c>
      <c r="N119" s="542"/>
      <c r="O119" s="542"/>
      <c r="P119" s="542"/>
      <c r="Q119" s="542"/>
      <c r="R119" s="346"/>
    </row>
    <row r="120" spans="2:65" s="1" customFormat="1" ht="14.45" customHeight="1">
      <c r="B120" s="349"/>
      <c r="C120" s="379" t="s">
        <v>32</v>
      </c>
      <c r="D120" s="21"/>
      <c r="E120" s="21"/>
      <c r="F120" s="404" t="str">
        <f>IF(E15="","",E15)</f>
        <v>Bude vybrán ve výběrovém řízení</v>
      </c>
      <c r="G120" s="21"/>
      <c r="H120" s="21"/>
      <c r="I120" s="21"/>
      <c r="J120" s="21"/>
      <c r="K120" s="379" t="s">
        <v>37</v>
      </c>
      <c r="L120" s="21"/>
      <c r="M120" s="542">
        <f>E21</f>
        <v>0</v>
      </c>
      <c r="N120" s="542"/>
      <c r="O120" s="542"/>
      <c r="P120" s="542"/>
      <c r="Q120" s="542"/>
      <c r="R120" s="346"/>
    </row>
    <row r="121" spans="2:65" s="1" customFormat="1" ht="10.35" customHeight="1">
      <c r="B121" s="349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346"/>
    </row>
    <row r="122" spans="2:65" s="8" customFormat="1" ht="29.25" customHeight="1">
      <c r="B122" s="454"/>
      <c r="C122" s="453" t="s">
        <v>133</v>
      </c>
      <c r="D122" s="452" t="s">
        <v>134</v>
      </c>
      <c r="E122" s="452" t="s">
        <v>62</v>
      </c>
      <c r="F122" s="574" t="s">
        <v>135</v>
      </c>
      <c r="G122" s="574"/>
      <c r="H122" s="574"/>
      <c r="I122" s="574"/>
      <c r="J122" s="452" t="s">
        <v>136</v>
      </c>
      <c r="K122" s="452" t="s">
        <v>137</v>
      </c>
      <c r="L122" s="452" t="s">
        <v>138</v>
      </c>
      <c r="M122" s="574" t="s">
        <v>139</v>
      </c>
      <c r="N122" s="574"/>
      <c r="O122" s="574"/>
      <c r="P122" s="574" t="s">
        <v>114</v>
      </c>
      <c r="Q122" s="575"/>
      <c r="R122" s="451"/>
      <c r="T122" s="352" t="s">
        <v>140</v>
      </c>
      <c r="U122" s="351" t="s">
        <v>44</v>
      </c>
      <c r="V122" s="351" t="s">
        <v>141</v>
      </c>
      <c r="W122" s="351" t="s">
        <v>142</v>
      </c>
      <c r="X122" s="351" t="s">
        <v>143</v>
      </c>
      <c r="Y122" s="351" t="s">
        <v>144</v>
      </c>
      <c r="Z122" s="351" t="s">
        <v>145</v>
      </c>
      <c r="AA122" s="351" t="s">
        <v>146</v>
      </c>
      <c r="AB122" s="351" t="s">
        <v>147</v>
      </c>
      <c r="AC122" s="351" t="s">
        <v>148</v>
      </c>
      <c r="AD122" s="350" t="s">
        <v>149</v>
      </c>
    </row>
    <row r="123" spans="2:65" s="1" customFormat="1" ht="29.25" customHeight="1">
      <c r="B123" s="349"/>
      <c r="C123" s="353" t="s">
        <v>108</v>
      </c>
      <c r="D123" s="21"/>
      <c r="E123" s="21"/>
      <c r="F123" s="21"/>
      <c r="G123" s="21"/>
      <c r="H123" s="21"/>
      <c r="I123" s="21"/>
      <c r="J123" s="21"/>
      <c r="K123" s="21"/>
      <c r="L123" s="21"/>
      <c r="M123" s="566">
        <f>BK123</f>
        <v>0</v>
      </c>
      <c r="N123" s="567"/>
      <c r="O123" s="567"/>
      <c r="P123" s="567"/>
      <c r="Q123" s="567"/>
      <c r="R123" s="346"/>
      <c r="T123" s="377"/>
      <c r="U123" s="19"/>
      <c r="V123" s="19"/>
      <c r="W123" s="450">
        <f>W124+W213</f>
        <v>0</v>
      </c>
      <c r="X123" s="450">
        <f>X124+X213</f>
        <v>0</v>
      </c>
      <c r="Y123" s="19"/>
      <c r="Z123" s="449">
        <f>Z124+Z213</f>
        <v>224.29419999999999</v>
      </c>
      <c r="AA123" s="19"/>
      <c r="AB123" s="449">
        <f>AB124+AB213</f>
        <v>8.3999999999999995E-3</v>
      </c>
      <c r="AC123" s="19"/>
      <c r="AD123" s="448">
        <f>AD124+AD213</f>
        <v>0</v>
      </c>
      <c r="AT123" s="17" t="s">
        <v>81</v>
      </c>
      <c r="AU123" s="17" t="s">
        <v>116</v>
      </c>
      <c r="BK123" s="34">
        <f>BK124+BK213</f>
        <v>0</v>
      </c>
    </row>
    <row r="124" spans="2:65" s="9" customFormat="1" ht="37.35" customHeight="1">
      <c r="B124" s="432"/>
      <c r="C124" s="426"/>
      <c r="D124" s="433" t="s">
        <v>117</v>
      </c>
      <c r="E124" s="433"/>
      <c r="F124" s="433"/>
      <c r="G124" s="433"/>
      <c r="H124" s="433"/>
      <c r="I124" s="433"/>
      <c r="J124" s="433"/>
      <c r="K124" s="433"/>
      <c r="L124" s="433"/>
      <c r="M124" s="568">
        <f>BK124</f>
        <v>0</v>
      </c>
      <c r="N124" s="569"/>
      <c r="O124" s="569"/>
      <c r="P124" s="569"/>
      <c r="Q124" s="569"/>
      <c r="R124" s="430"/>
      <c r="T124" s="429"/>
      <c r="U124" s="426"/>
      <c r="V124" s="426"/>
      <c r="W124" s="428">
        <f>W125+W128+W134+W136+W197</f>
        <v>0</v>
      </c>
      <c r="X124" s="428">
        <f>X125+X128+X134+X136+X197</f>
        <v>0</v>
      </c>
      <c r="Y124" s="426"/>
      <c r="Z124" s="427">
        <f>Z125+Z128+Z134+Z136+Z197</f>
        <v>224.29419999999999</v>
      </c>
      <c r="AA124" s="426"/>
      <c r="AB124" s="427">
        <f>AB125+AB128+AB134+AB136+AB197</f>
        <v>8.3999999999999995E-3</v>
      </c>
      <c r="AC124" s="426"/>
      <c r="AD124" s="425">
        <f>AD125+AD128+AD134+AD136+AD197</f>
        <v>0</v>
      </c>
      <c r="AR124" s="35" t="s">
        <v>104</v>
      </c>
      <c r="AT124" s="36" t="s">
        <v>81</v>
      </c>
      <c r="AU124" s="36" t="s">
        <v>82</v>
      </c>
      <c r="AY124" s="35" t="s">
        <v>150</v>
      </c>
      <c r="BK124" s="37">
        <f>BK125+BK128+BK134+BK136+BK197</f>
        <v>0</v>
      </c>
    </row>
    <row r="125" spans="2:65" s="9" customFormat="1" ht="19.899999999999999" customHeight="1">
      <c r="B125" s="432"/>
      <c r="C125" s="426"/>
      <c r="D125" s="431" t="s">
        <v>118</v>
      </c>
      <c r="E125" s="431"/>
      <c r="F125" s="431"/>
      <c r="G125" s="431"/>
      <c r="H125" s="431"/>
      <c r="I125" s="431"/>
      <c r="J125" s="431"/>
      <c r="K125" s="431"/>
      <c r="L125" s="431"/>
      <c r="M125" s="555">
        <f>BK125</f>
        <v>0</v>
      </c>
      <c r="N125" s="556"/>
      <c r="O125" s="556"/>
      <c r="P125" s="556"/>
      <c r="Q125" s="556"/>
      <c r="R125" s="430"/>
      <c r="T125" s="429"/>
      <c r="U125" s="426"/>
      <c r="V125" s="426"/>
      <c r="W125" s="428">
        <f>SUM(W126:W127)</f>
        <v>0</v>
      </c>
      <c r="X125" s="428">
        <f>SUM(X126:X127)</f>
        <v>0</v>
      </c>
      <c r="Y125" s="426"/>
      <c r="Z125" s="427">
        <f>SUM(Z126:Z127)</f>
        <v>0</v>
      </c>
      <c r="AA125" s="426"/>
      <c r="AB125" s="427">
        <f>SUM(AB126:AB127)</f>
        <v>0</v>
      </c>
      <c r="AC125" s="426"/>
      <c r="AD125" s="425">
        <f>SUM(AD126:AD127)</f>
        <v>0</v>
      </c>
      <c r="AR125" s="35" t="s">
        <v>104</v>
      </c>
      <c r="AT125" s="36" t="s">
        <v>81</v>
      </c>
      <c r="AU125" s="36" t="s">
        <v>90</v>
      </c>
      <c r="AY125" s="35" t="s">
        <v>150</v>
      </c>
      <c r="BK125" s="37">
        <f>SUM(BK126:BK127)</f>
        <v>0</v>
      </c>
    </row>
    <row r="126" spans="2:65" s="1" customFormat="1" ht="22.5" customHeight="1">
      <c r="B126" s="421"/>
      <c r="C126" s="420" t="s">
        <v>90</v>
      </c>
      <c r="D126" s="420" t="s">
        <v>151</v>
      </c>
      <c r="E126" s="419" t="s">
        <v>152</v>
      </c>
      <c r="F126" s="558" t="s">
        <v>153</v>
      </c>
      <c r="G126" s="558"/>
      <c r="H126" s="558"/>
      <c r="I126" s="558"/>
      <c r="J126" s="418" t="s">
        <v>154</v>
      </c>
      <c r="K126" s="417">
        <v>4</v>
      </c>
      <c r="L126" s="416"/>
      <c r="M126" s="557"/>
      <c r="N126" s="557"/>
      <c r="O126" s="557"/>
      <c r="P126" s="557">
        <f>ROUND(V126*K126,2)</f>
        <v>0</v>
      </c>
      <c r="Q126" s="557"/>
      <c r="R126" s="415"/>
      <c r="T126" s="414" t="s">
        <v>20</v>
      </c>
      <c r="U126" s="398" t="s">
        <v>45</v>
      </c>
      <c r="V126" s="424">
        <f>L126+M126</f>
        <v>0</v>
      </c>
      <c r="W126" s="424">
        <f>ROUND(L126*K126,2)</f>
        <v>0</v>
      </c>
      <c r="X126" s="424">
        <f>ROUND(M126*K126,2)</f>
        <v>0</v>
      </c>
      <c r="Y126" s="423">
        <v>0</v>
      </c>
      <c r="Z126" s="423">
        <f>Y126*K126</f>
        <v>0</v>
      </c>
      <c r="AA126" s="423">
        <v>0</v>
      </c>
      <c r="AB126" s="423">
        <f>AA126*K126</f>
        <v>0</v>
      </c>
      <c r="AC126" s="423">
        <v>0</v>
      </c>
      <c r="AD126" s="422">
        <f>AC126*K126</f>
        <v>0</v>
      </c>
      <c r="AR126" s="17" t="s">
        <v>155</v>
      </c>
      <c r="AT126" s="17" t="s">
        <v>151</v>
      </c>
      <c r="AU126" s="17" t="s">
        <v>104</v>
      </c>
      <c r="AY126" s="17" t="s">
        <v>150</v>
      </c>
      <c r="BE126" s="38">
        <f>IF(U126="základní",P126,0)</f>
        <v>0</v>
      </c>
      <c r="BF126" s="38">
        <f>IF(U126="snížená",P126,0)</f>
        <v>0</v>
      </c>
      <c r="BG126" s="38">
        <f>IF(U126="zákl. přenesená",P126,0)</f>
        <v>0</v>
      </c>
      <c r="BH126" s="38">
        <f>IF(U126="sníž. přenesená",P126,0)</f>
        <v>0</v>
      </c>
      <c r="BI126" s="38">
        <f>IF(U126="nulová",P126,0)</f>
        <v>0</v>
      </c>
      <c r="BJ126" s="17" t="s">
        <v>90</v>
      </c>
      <c r="BK126" s="38">
        <f>ROUND(V126*K126,2)</f>
        <v>0</v>
      </c>
      <c r="BL126" s="17" t="s">
        <v>155</v>
      </c>
      <c r="BM126" s="17" t="s">
        <v>156</v>
      </c>
    </row>
    <row r="127" spans="2:65" s="1" customFormat="1" ht="31.5" customHeight="1">
      <c r="B127" s="421"/>
      <c r="C127" s="438" t="s">
        <v>104</v>
      </c>
      <c r="D127" s="438" t="s">
        <v>157</v>
      </c>
      <c r="E127" s="437" t="s">
        <v>158</v>
      </c>
      <c r="F127" s="559" t="s">
        <v>159</v>
      </c>
      <c r="G127" s="559"/>
      <c r="H127" s="559"/>
      <c r="I127" s="559"/>
      <c r="J127" s="436" t="s">
        <v>154</v>
      </c>
      <c r="K127" s="435">
        <v>4</v>
      </c>
      <c r="L127" s="434"/>
      <c r="M127" s="560"/>
      <c r="N127" s="560"/>
      <c r="O127" s="561"/>
      <c r="P127" s="557">
        <f>ROUND(V127*K127,2)</f>
        <v>0</v>
      </c>
      <c r="Q127" s="557"/>
      <c r="R127" s="415"/>
      <c r="T127" s="414" t="s">
        <v>20</v>
      </c>
      <c r="U127" s="398" t="s">
        <v>45</v>
      </c>
      <c r="V127" s="424">
        <f>L127+M127</f>
        <v>0</v>
      </c>
      <c r="W127" s="424">
        <f>ROUND(L127*K127,2)</f>
        <v>0</v>
      </c>
      <c r="X127" s="424">
        <f>ROUND(M127*K127,2)</f>
        <v>0</v>
      </c>
      <c r="Y127" s="423">
        <v>0</v>
      </c>
      <c r="Z127" s="423">
        <f>Y127*K127</f>
        <v>0</v>
      </c>
      <c r="AA127" s="423">
        <v>0</v>
      </c>
      <c r="AB127" s="423">
        <f>AA127*K127</f>
        <v>0</v>
      </c>
      <c r="AC127" s="423">
        <v>0</v>
      </c>
      <c r="AD127" s="422">
        <f>AC127*K127</f>
        <v>0</v>
      </c>
      <c r="AR127" s="17" t="s">
        <v>160</v>
      </c>
      <c r="AT127" s="17" t="s">
        <v>157</v>
      </c>
      <c r="AU127" s="17" t="s">
        <v>104</v>
      </c>
      <c r="AY127" s="17" t="s">
        <v>150</v>
      </c>
      <c r="BE127" s="38">
        <f>IF(U127="základní",P127,0)</f>
        <v>0</v>
      </c>
      <c r="BF127" s="38">
        <f>IF(U127="snížená",P127,0)</f>
        <v>0</v>
      </c>
      <c r="BG127" s="38">
        <f>IF(U127="zákl. přenesená",P127,0)</f>
        <v>0</v>
      </c>
      <c r="BH127" s="38">
        <f>IF(U127="sníž. přenesená",P127,0)</f>
        <v>0</v>
      </c>
      <c r="BI127" s="38">
        <f>IF(U127="nulová",P127,0)</f>
        <v>0</v>
      </c>
      <c r="BJ127" s="17" t="s">
        <v>90</v>
      </c>
      <c r="BK127" s="38">
        <f>ROUND(V127*K127,2)</f>
        <v>0</v>
      </c>
      <c r="BL127" s="17" t="s">
        <v>155</v>
      </c>
      <c r="BM127" s="17" t="s">
        <v>161</v>
      </c>
    </row>
    <row r="128" spans="2:65" s="9" customFormat="1" ht="29.85" customHeight="1">
      <c r="B128" s="432"/>
      <c r="C128" s="426"/>
      <c r="D128" s="431" t="s">
        <v>119</v>
      </c>
      <c r="E128" s="431"/>
      <c r="F128" s="431"/>
      <c r="G128" s="431"/>
      <c r="H128" s="431"/>
      <c r="I128" s="431"/>
      <c r="J128" s="431"/>
      <c r="K128" s="431"/>
      <c r="L128" s="431"/>
      <c r="M128" s="550">
        <f>BK128</f>
        <v>0</v>
      </c>
      <c r="N128" s="551"/>
      <c r="O128" s="551"/>
      <c r="P128" s="551"/>
      <c r="Q128" s="551"/>
      <c r="R128" s="430"/>
      <c r="T128" s="429"/>
      <c r="U128" s="426"/>
      <c r="V128" s="426"/>
      <c r="W128" s="428">
        <f>SUM(W129:W133)</f>
        <v>0</v>
      </c>
      <c r="X128" s="428">
        <f>SUM(X129:X133)</f>
        <v>0</v>
      </c>
      <c r="Y128" s="426"/>
      <c r="Z128" s="427">
        <f>SUM(Z129:Z133)</f>
        <v>0</v>
      </c>
      <c r="AA128" s="426"/>
      <c r="AB128" s="427">
        <f>SUM(AB129:AB133)</f>
        <v>0</v>
      </c>
      <c r="AC128" s="426"/>
      <c r="AD128" s="425">
        <f>SUM(AD129:AD133)</f>
        <v>0</v>
      </c>
      <c r="AR128" s="35" t="s">
        <v>104</v>
      </c>
      <c r="AT128" s="36" t="s">
        <v>81</v>
      </c>
      <c r="AU128" s="36" t="s">
        <v>90</v>
      </c>
      <c r="AY128" s="35" t="s">
        <v>150</v>
      </c>
      <c r="BK128" s="37">
        <f>SUM(BK129:BK133)</f>
        <v>0</v>
      </c>
    </row>
    <row r="129" spans="2:65" s="1" customFormat="1" ht="22.5" customHeight="1">
      <c r="B129" s="421"/>
      <c r="C129" s="420" t="s">
        <v>162</v>
      </c>
      <c r="D129" s="420" t="s">
        <v>151</v>
      </c>
      <c r="E129" s="419" t="s">
        <v>163</v>
      </c>
      <c r="F129" s="558" t="s">
        <v>164</v>
      </c>
      <c r="G129" s="558"/>
      <c r="H129" s="558"/>
      <c r="I129" s="558"/>
      <c r="J129" s="418" t="s">
        <v>154</v>
      </c>
      <c r="K129" s="417">
        <v>7</v>
      </c>
      <c r="L129" s="416"/>
      <c r="M129" s="557"/>
      <c r="N129" s="557"/>
      <c r="O129" s="557"/>
      <c r="P129" s="557">
        <f>ROUND(V129*K129,2)</f>
        <v>0</v>
      </c>
      <c r="Q129" s="557"/>
      <c r="R129" s="415"/>
      <c r="T129" s="414" t="s">
        <v>20</v>
      </c>
      <c r="U129" s="398" t="s">
        <v>45</v>
      </c>
      <c r="V129" s="424">
        <f>L129+M129</f>
        <v>0</v>
      </c>
      <c r="W129" s="424">
        <f>ROUND(L129*K129,2)</f>
        <v>0</v>
      </c>
      <c r="X129" s="424">
        <f>ROUND(M129*K129,2)</f>
        <v>0</v>
      </c>
      <c r="Y129" s="423">
        <v>0</v>
      </c>
      <c r="Z129" s="423">
        <f>Y129*K129</f>
        <v>0</v>
      </c>
      <c r="AA129" s="423">
        <v>0</v>
      </c>
      <c r="AB129" s="423">
        <f>AA129*K129</f>
        <v>0</v>
      </c>
      <c r="AC129" s="423">
        <v>0</v>
      </c>
      <c r="AD129" s="422">
        <f>AC129*K129</f>
        <v>0</v>
      </c>
      <c r="AR129" s="17" t="s">
        <v>155</v>
      </c>
      <c r="AT129" s="17" t="s">
        <v>151</v>
      </c>
      <c r="AU129" s="17" t="s">
        <v>104</v>
      </c>
      <c r="AY129" s="17" t="s">
        <v>150</v>
      </c>
      <c r="BE129" s="38">
        <f>IF(U129="základní",P129,0)</f>
        <v>0</v>
      </c>
      <c r="BF129" s="38">
        <f>IF(U129="snížená",P129,0)</f>
        <v>0</v>
      </c>
      <c r="BG129" s="38">
        <f>IF(U129="zákl. přenesená",P129,0)</f>
        <v>0</v>
      </c>
      <c r="BH129" s="38">
        <f>IF(U129="sníž. přenesená",P129,0)</f>
        <v>0</v>
      </c>
      <c r="BI129" s="38">
        <f>IF(U129="nulová",P129,0)</f>
        <v>0</v>
      </c>
      <c r="BJ129" s="17" t="s">
        <v>90</v>
      </c>
      <c r="BK129" s="38">
        <f>ROUND(V129*K129,2)</f>
        <v>0</v>
      </c>
      <c r="BL129" s="17" t="s">
        <v>155</v>
      </c>
      <c r="BM129" s="17" t="s">
        <v>165</v>
      </c>
    </row>
    <row r="130" spans="2:65" s="439" customFormat="1" ht="22.5" customHeight="1">
      <c r="B130" s="447"/>
      <c r="C130" s="442"/>
      <c r="D130" s="442"/>
      <c r="E130" s="446" t="s">
        <v>20</v>
      </c>
      <c r="F130" s="564" t="s">
        <v>1512</v>
      </c>
      <c r="G130" s="565"/>
      <c r="H130" s="565"/>
      <c r="I130" s="565"/>
      <c r="J130" s="442"/>
      <c r="K130" s="445">
        <v>7</v>
      </c>
      <c r="L130" s="442"/>
      <c r="M130" s="442"/>
      <c r="N130" s="442"/>
      <c r="O130" s="442"/>
      <c r="P130" s="442"/>
      <c r="Q130" s="442"/>
      <c r="R130" s="444"/>
      <c r="T130" s="443"/>
      <c r="U130" s="442"/>
      <c r="V130" s="442"/>
      <c r="W130" s="442"/>
      <c r="X130" s="442"/>
      <c r="Y130" s="442"/>
      <c r="Z130" s="442"/>
      <c r="AA130" s="442"/>
      <c r="AB130" s="442"/>
      <c r="AC130" s="442"/>
      <c r="AD130" s="441"/>
      <c r="AT130" s="440" t="s">
        <v>1509</v>
      </c>
      <c r="AU130" s="440" t="s">
        <v>104</v>
      </c>
      <c r="AV130" s="439" t="s">
        <v>104</v>
      </c>
      <c r="AW130" s="439" t="s">
        <v>6</v>
      </c>
      <c r="AX130" s="439" t="s">
        <v>90</v>
      </c>
      <c r="AY130" s="440" t="s">
        <v>150</v>
      </c>
    </row>
    <row r="131" spans="2:65" s="1" customFormat="1" ht="69.75" customHeight="1">
      <c r="B131" s="421"/>
      <c r="C131" s="438" t="s">
        <v>166</v>
      </c>
      <c r="D131" s="438" t="s">
        <v>157</v>
      </c>
      <c r="E131" s="437" t="s">
        <v>167</v>
      </c>
      <c r="F131" s="559" t="s">
        <v>168</v>
      </c>
      <c r="G131" s="559"/>
      <c r="H131" s="559"/>
      <c r="I131" s="559"/>
      <c r="J131" s="436" t="s">
        <v>169</v>
      </c>
      <c r="K131" s="435">
        <v>3</v>
      </c>
      <c r="L131" s="434"/>
      <c r="M131" s="560"/>
      <c r="N131" s="560"/>
      <c r="O131" s="561"/>
      <c r="P131" s="557">
        <f>ROUND(V131*K131,2)</f>
        <v>0</v>
      </c>
      <c r="Q131" s="557"/>
      <c r="R131" s="415"/>
      <c r="T131" s="414" t="s">
        <v>20</v>
      </c>
      <c r="U131" s="398" t="s">
        <v>45</v>
      </c>
      <c r="V131" s="424">
        <f>L131+M131</f>
        <v>0</v>
      </c>
      <c r="W131" s="424">
        <f>ROUND(L131*K131,2)</f>
        <v>0</v>
      </c>
      <c r="X131" s="424">
        <f>ROUND(M131*K131,2)</f>
        <v>0</v>
      </c>
      <c r="Y131" s="423">
        <v>0</v>
      </c>
      <c r="Z131" s="423">
        <f>Y131*K131</f>
        <v>0</v>
      </c>
      <c r="AA131" s="423">
        <v>0</v>
      </c>
      <c r="AB131" s="423">
        <f>AA131*K131</f>
        <v>0</v>
      </c>
      <c r="AC131" s="423">
        <v>0</v>
      </c>
      <c r="AD131" s="422">
        <f>AC131*K131</f>
        <v>0</v>
      </c>
      <c r="AR131" s="17" t="s">
        <v>160</v>
      </c>
      <c r="AT131" s="17" t="s">
        <v>157</v>
      </c>
      <c r="AU131" s="17" t="s">
        <v>104</v>
      </c>
      <c r="AY131" s="17" t="s">
        <v>150</v>
      </c>
      <c r="BE131" s="38">
        <f>IF(U131="základní",P131,0)</f>
        <v>0</v>
      </c>
      <c r="BF131" s="38">
        <f>IF(U131="snížená",P131,0)</f>
        <v>0</v>
      </c>
      <c r="BG131" s="38">
        <f>IF(U131="zákl. přenesená",P131,0)</f>
        <v>0</v>
      </c>
      <c r="BH131" s="38">
        <f>IF(U131="sníž. přenesená",P131,0)</f>
        <v>0</v>
      </c>
      <c r="BI131" s="38">
        <f>IF(U131="nulová",P131,0)</f>
        <v>0</v>
      </c>
      <c r="BJ131" s="17" t="s">
        <v>90</v>
      </c>
      <c r="BK131" s="38">
        <f>ROUND(V131*K131,2)</f>
        <v>0</v>
      </c>
      <c r="BL131" s="17" t="s">
        <v>155</v>
      </c>
      <c r="BM131" s="17" t="s">
        <v>170</v>
      </c>
    </row>
    <row r="132" spans="2:65" s="1" customFormat="1" ht="69.75" customHeight="1">
      <c r="B132" s="421"/>
      <c r="C132" s="438" t="s">
        <v>171</v>
      </c>
      <c r="D132" s="438" t="s">
        <v>157</v>
      </c>
      <c r="E132" s="437" t="s">
        <v>172</v>
      </c>
      <c r="F132" s="559" t="s">
        <v>173</v>
      </c>
      <c r="G132" s="559"/>
      <c r="H132" s="559"/>
      <c r="I132" s="559"/>
      <c r="J132" s="436" t="s">
        <v>169</v>
      </c>
      <c r="K132" s="435">
        <v>4</v>
      </c>
      <c r="L132" s="434"/>
      <c r="M132" s="560"/>
      <c r="N132" s="560"/>
      <c r="O132" s="561"/>
      <c r="P132" s="557">
        <f>ROUND(V132*K132,2)</f>
        <v>0</v>
      </c>
      <c r="Q132" s="557"/>
      <c r="R132" s="415"/>
      <c r="T132" s="414" t="s">
        <v>20</v>
      </c>
      <c r="U132" s="398" t="s">
        <v>45</v>
      </c>
      <c r="V132" s="424">
        <f>L132+M132</f>
        <v>0</v>
      </c>
      <c r="W132" s="424">
        <f>ROUND(L132*K132,2)</f>
        <v>0</v>
      </c>
      <c r="X132" s="424">
        <f>ROUND(M132*K132,2)</f>
        <v>0</v>
      </c>
      <c r="Y132" s="423">
        <v>0</v>
      </c>
      <c r="Z132" s="423">
        <f>Y132*K132</f>
        <v>0</v>
      </c>
      <c r="AA132" s="423">
        <v>0</v>
      </c>
      <c r="AB132" s="423">
        <f>AA132*K132</f>
        <v>0</v>
      </c>
      <c r="AC132" s="423">
        <v>0</v>
      </c>
      <c r="AD132" s="422">
        <f>AC132*K132</f>
        <v>0</v>
      </c>
      <c r="AR132" s="17" t="s">
        <v>160</v>
      </c>
      <c r="AT132" s="17" t="s">
        <v>157</v>
      </c>
      <c r="AU132" s="17" t="s">
        <v>104</v>
      </c>
      <c r="AY132" s="17" t="s">
        <v>150</v>
      </c>
      <c r="BE132" s="38">
        <f>IF(U132="základní",P132,0)</f>
        <v>0</v>
      </c>
      <c r="BF132" s="38">
        <f>IF(U132="snížená",P132,0)</f>
        <v>0</v>
      </c>
      <c r="BG132" s="38">
        <f>IF(U132="zákl. přenesená",P132,0)</f>
        <v>0</v>
      </c>
      <c r="BH132" s="38">
        <f>IF(U132="sníž. přenesená",P132,0)</f>
        <v>0</v>
      </c>
      <c r="BI132" s="38">
        <f>IF(U132="nulová",P132,0)</f>
        <v>0</v>
      </c>
      <c r="BJ132" s="17" t="s">
        <v>90</v>
      </c>
      <c r="BK132" s="38">
        <f>ROUND(V132*K132,2)</f>
        <v>0</v>
      </c>
      <c r="BL132" s="17" t="s">
        <v>155</v>
      </c>
      <c r="BM132" s="17" t="s">
        <v>174</v>
      </c>
    </row>
    <row r="133" spans="2:65" s="1" customFormat="1" ht="31.5" customHeight="1">
      <c r="B133" s="421"/>
      <c r="C133" s="438" t="s">
        <v>175</v>
      </c>
      <c r="D133" s="438" t="s">
        <v>157</v>
      </c>
      <c r="E133" s="437" t="s">
        <v>176</v>
      </c>
      <c r="F133" s="559" t="s">
        <v>177</v>
      </c>
      <c r="G133" s="559"/>
      <c r="H133" s="559"/>
      <c r="I133" s="559"/>
      <c r="J133" s="436" t="s">
        <v>154</v>
      </c>
      <c r="K133" s="435">
        <v>7</v>
      </c>
      <c r="L133" s="434"/>
      <c r="M133" s="560"/>
      <c r="N133" s="560"/>
      <c r="O133" s="561"/>
      <c r="P133" s="557">
        <f>ROUND(V133*K133,2)</f>
        <v>0</v>
      </c>
      <c r="Q133" s="557"/>
      <c r="R133" s="415"/>
      <c r="T133" s="414" t="s">
        <v>20</v>
      </c>
      <c r="U133" s="398" t="s">
        <v>45</v>
      </c>
      <c r="V133" s="424">
        <f>L133+M133</f>
        <v>0</v>
      </c>
      <c r="W133" s="424">
        <f>ROUND(L133*K133,2)</f>
        <v>0</v>
      </c>
      <c r="X133" s="424">
        <f>ROUND(M133*K133,2)</f>
        <v>0</v>
      </c>
      <c r="Y133" s="423">
        <v>0</v>
      </c>
      <c r="Z133" s="423">
        <f>Y133*K133</f>
        <v>0</v>
      </c>
      <c r="AA133" s="423">
        <v>0</v>
      </c>
      <c r="AB133" s="423">
        <f>AA133*K133</f>
        <v>0</v>
      </c>
      <c r="AC133" s="423">
        <v>0</v>
      </c>
      <c r="AD133" s="422">
        <f>AC133*K133</f>
        <v>0</v>
      </c>
      <c r="AR133" s="17" t="s">
        <v>160</v>
      </c>
      <c r="AT133" s="17" t="s">
        <v>157</v>
      </c>
      <c r="AU133" s="17" t="s">
        <v>104</v>
      </c>
      <c r="AY133" s="17" t="s">
        <v>150</v>
      </c>
      <c r="BE133" s="38">
        <f>IF(U133="základní",P133,0)</f>
        <v>0</v>
      </c>
      <c r="BF133" s="38">
        <f>IF(U133="snížená",P133,0)</f>
        <v>0</v>
      </c>
      <c r="BG133" s="38">
        <f>IF(U133="zákl. přenesená",P133,0)</f>
        <v>0</v>
      </c>
      <c r="BH133" s="38">
        <f>IF(U133="sníž. přenesená",P133,0)</f>
        <v>0</v>
      </c>
      <c r="BI133" s="38">
        <f>IF(U133="nulová",P133,0)</f>
        <v>0</v>
      </c>
      <c r="BJ133" s="17" t="s">
        <v>90</v>
      </c>
      <c r="BK133" s="38">
        <f>ROUND(V133*K133,2)</f>
        <v>0</v>
      </c>
      <c r="BL133" s="17" t="s">
        <v>155</v>
      </c>
      <c r="BM133" s="17" t="s">
        <v>178</v>
      </c>
    </row>
    <row r="134" spans="2:65" s="9" customFormat="1" ht="29.85" customHeight="1">
      <c r="B134" s="432"/>
      <c r="C134" s="426"/>
      <c r="D134" s="431" t="s">
        <v>120</v>
      </c>
      <c r="E134" s="431"/>
      <c r="F134" s="431"/>
      <c r="G134" s="431"/>
      <c r="H134" s="431"/>
      <c r="I134" s="431"/>
      <c r="J134" s="431"/>
      <c r="K134" s="431"/>
      <c r="L134" s="431"/>
      <c r="M134" s="550">
        <f>BK134</f>
        <v>0</v>
      </c>
      <c r="N134" s="551"/>
      <c r="O134" s="551"/>
      <c r="P134" s="551"/>
      <c r="Q134" s="551"/>
      <c r="R134" s="430"/>
      <c r="T134" s="429"/>
      <c r="U134" s="426"/>
      <c r="V134" s="426"/>
      <c r="W134" s="428">
        <f>W135</f>
        <v>0</v>
      </c>
      <c r="X134" s="428">
        <f>X135</f>
        <v>0</v>
      </c>
      <c r="Y134" s="426"/>
      <c r="Z134" s="427">
        <f>Z135</f>
        <v>23.504999999999999</v>
      </c>
      <c r="AA134" s="426"/>
      <c r="AB134" s="427">
        <f>AB135</f>
        <v>0</v>
      </c>
      <c r="AC134" s="426"/>
      <c r="AD134" s="425">
        <f>AD135</f>
        <v>0</v>
      </c>
      <c r="AR134" s="35" t="s">
        <v>104</v>
      </c>
      <c r="AT134" s="36" t="s">
        <v>81</v>
      </c>
      <c r="AU134" s="36" t="s">
        <v>90</v>
      </c>
      <c r="AY134" s="35" t="s">
        <v>150</v>
      </c>
      <c r="BK134" s="37">
        <f>BK135</f>
        <v>0</v>
      </c>
    </row>
    <row r="135" spans="2:65" s="1" customFormat="1" ht="44.25" customHeight="1">
      <c r="B135" s="421"/>
      <c r="C135" s="420" t="s">
        <v>179</v>
      </c>
      <c r="D135" s="420" t="s">
        <v>151</v>
      </c>
      <c r="E135" s="419" t="s">
        <v>180</v>
      </c>
      <c r="F135" s="558" t="s">
        <v>181</v>
      </c>
      <c r="G135" s="558"/>
      <c r="H135" s="558"/>
      <c r="I135" s="558"/>
      <c r="J135" s="418" t="s">
        <v>154</v>
      </c>
      <c r="K135" s="417">
        <v>1</v>
      </c>
      <c r="L135" s="416"/>
      <c r="M135" s="557"/>
      <c r="N135" s="557"/>
      <c r="O135" s="557"/>
      <c r="P135" s="557">
        <f>ROUND(V135*K135,2)</f>
        <v>0</v>
      </c>
      <c r="Q135" s="557"/>
      <c r="R135" s="415"/>
      <c r="T135" s="414" t="s">
        <v>20</v>
      </c>
      <c r="U135" s="398" t="s">
        <v>45</v>
      </c>
      <c r="V135" s="424">
        <f>L135+M135</f>
        <v>0</v>
      </c>
      <c r="W135" s="424">
        <f>ROUND(L135*K135,2)</f>
        <v>0</v>
      </c>
      <c r="X135" s="424">
        <f>ROUND(M135*K135,2)</f>
        <v>0</v>
      </c>
      <c r="Y135" s="423">
        <v>23.504999999999999</v>
      </c>
      <c r="Z135" s="423">
        <f>Y135*K135</f>
        <v>23.504999999999999</v>
      </c>
      <c r="AA135" s="423">
        <v>0</v>
      </c>
      <c r="AB135" s="423">
        <f>AA135*K135</f>
        <v>0</v>
      </c>
      <c r="AC135" s="423">
        <v>0</v>
      </c>
      <c r="AD135" s="422">
        <f>AC135*K135</f>
        <v>0</v>
      </c>
      <c r="AR135" s="17" t="s">
        <v>155</v>
      </c>
      <c r="AT135" s="17" t="s">
        <v>151</v>
      </c>
      <c r="AU135" s="17" t="s">
        <v>104</v>
      </c>
      <c r="AY135" s="17" t="s">
        <v>150</v>
      </c>
      <c r="BE135" s="38">
        <f>IF(U135="základní",P135,0)</f>
        <v>0</v>
      </c>
      <c r="BF135" s="38">
        <f>IF(U135="snížená",P135,0)</f>
        <v>0</v>
      </c>
      <c r="BG135" s="38">
        <f>IF(U135="zákl. přenesená",P135,0)</f>
        <v>0</v>
      </c>
      <c r="BH135" s="38">
        <f>IF(U135="sníž. přenesená",P135,0)</f>
        <v>0</v>
      </c>
      <c r="BI135" s="38">
        <f>IF(U135="nulová",P135,0)</f>
        <v>0</v>
      </c>
      <c r="BJ135" s="17" t="s">
        <v>90</v>
      </c>
      <c r="BK135" s="38">
        <f>ROUND(V135*K135,2)</f>
        <v>0</v>
      </c>
      <c r="BL135" s="17" t="s">
        <v>155</v>
      </c>
      <c r="BM135" s="17" t="s">
        <v>182</v>
      </c>
    </row>
    <row r="136" spans="2:65" s="9" customFormat="1" ht="29.85" customHeight="1">
      <c r="B136" s="432"/>
      <c r="C136" s="426"/>
      <c r="D136" s="431" t="s">
        <v>121</v>
      </c>
      <c r="E136" s="431"/>
      <c r="F136" s="431"/>
      <c r="G136" s="431"/>
      <c r="H136" s="431"/>
      <c r="I136" s="431"/>
      <c r="J136" s="431"/>
      <c r="K136" s="431"/>
      <c r="L136" s="431"/>
      <c r="M136" s="550">
        <f>BK136</f>
        <v>0</v>
      </c>
      <c r="N136" s="551"/>
      <c r="O136" s="551"/>
      <c r="P136" s="551"/>
      <c r="Q136" s="551"/>
      <c r="R136" s="430"/>
      <c r="T136" s="429"/>
      <c r="U136" s="426"/>
      <c r="V136" s="426"/>
      <c r="W136" s="428">
        <f>SUM(W137:W196)</f>
        <v>0</v>
      </c>
      <c r="X136" s="428">
        <f>SUM(X137:X196)</f>
        <v>0</v>
      </c>
      <c r="Y136" s="426"/>
      <c r="Z136" s="427">
        <f>SUM(Z137:Z196)</f>
        <v>200.78919999999999</v>
      </c>
      <c r="AA136" s="426"/>
      <c r="AB136" s="427">
        <f>SUM(AB137:AB196)</f>
        <v>8.3999999999999995E-3</v>
      </c>
      <c r="AC136" s="426"/>
      <c r="AD136" s="425">
        <f>SUM(AD137:AD196)</f>
        <v>0</v>
      </c>
      <c r="AR136" s="35" t="s">
        <v>104</v>
      </c>
      <c r="AT136" s="36" t="s">
        <v>81</v>
      </c>
      <c r="AU136" s="36" t="s">
        <v>90</v>
      </c>
      <c r="AY136" s="35" t="s">
        <v>150</v>
      </c>
      <c r="BK136" s="37">
        <f>SUM(BK137:BK196)</f>
        <v>0</v>
      </c>
    </row>
    <row r="137" spans="2:65" s="1" customFormat="1" ht="31.5" customHeight="1">
      <c r="B137" s="421"/>
      <c r="C137" s="420" t="s">
        <v>183</v>
      </c>
      <c r="D137" s="420" t="s">
        <v>151</v>
      </c>
      <c r="E137" s="419" t="s">
        <v>184</v>
      </c>
      <c r="F137" s="558" t="s">
        <v>185</v>
      </c>
      <c r="G137" s="558"/>
      <c r="H137" s="558"/>
      <c r="I137" s="558"/>
      <c r="J137" s="418" t="s">
        <v>186</v>
      </c>
      <c r="K137" s="417">
        <v>100</v>
      </c>
      <c r="L137" s="416"/>
      <c r="M137" s="557"/>
      <c r="N137" s="557"/>
      <c r="O137" s="557"/>
      <c r="P137" s="557">
        <f t="shared" ref="P137:P168" si="0">ROUND(V137*K137,2)</f>
        <v>0</v>
      </c>
      <c r="Q137" s="557"/>
      <c r="R137" s="415"/>
      <c r="T137" s="414" t="s">
        <v>20</v>
      </c>
      <c r="U137" s="398" t="s">
        <v>45</v>
      </c>
      <c r="V137" s="424">
        <f t="shared" ref="V137:V168" si="1">L137+M137</f>
        <v>0</v>
      </c>
      <c r="W137" s="424">
        <f t="shared" ref="W137:W168" si="2">ROUND(L137*K137,2)</f>
        <v>0</v>
      </c>
      <c r="X137" s="424">
        <f t="shared" ref="X137:X168" si="3">ROUND(M137*K137,2)</f>
        <v>0</v>
      </c>
      <c r="Y137" s="423">
        <v>7.3999999999999996E-2</v>
      </c>
      <c r="Z137" s="423">
        <f t="shared" ref="Z137:Z168" si="4">Y137*K137</f>
        <v>7.3999999999999995</v>
      </c>
      <c r="AA137" s="423">
        <v>0</v>
      </c>
      <c r="AB137" s="423">
        <f t="shared" ref="AB137:AB168" si="5">AA137*K137</f>
        <v>0</v>
      </c>
      <c r="AC137" s="423">
        <v>0</v>
      </c>
      <c r="AD137" s="422">
        <f t="shared" ref="AD137:AD168" si="6">AC137*K137</f>
        <v>0</v>
      </c>
      <c r="AR137" s="17" t="s">
        <v>155</v>
      </c>
      <c r="AT137" s="17" t="s">
        <v>151</v>
      </c>
      <c r="AU137" s="17" t="s">
        <v>104</v>
      </c>
      <c r="AY137" s="17" t="s">
        <v>150</v>
      </c>
      <c r="BE137" s="38">
        <f t="shared" ref="BE137:BE168" si="7">IF(U137="základní",P137,0)</f>
        <v>0</v>
      </c>
      <c r="BF137" s="38">
        <f t="shared" ref="BF137:BF168" si="8">IF(U137="snížená",P137,0)</f>
        <v>0</v>
      </c>
      <c r="BG137" s="38">
        <f t="shared" ref="BG137:BG168" si="9">IF(U137="zákl. přenesená",P137,0)</f>
        <v>0</v>
      </c>
      <c r="BH137" s="38">
        <f t="shared" ref="BH137:BH168" si="10">IF(U137="sníž. přenesená",P137,0)</f>
        <v>0</v>
      </c>
      <c r="BI137" s="38">
        <f t="shared" ref="BI137:BI168" si="11">IF(U137="nulová",P137,0)</f>
        <v>0</v>
      </c>
      <c r="BJ137" s="17" t="s">
        <v>90</v>
      </c>
      <c r="BK137" s="38">
        <f t="shared" ref="BK137:BK168" si="12">ROUND(V137*K137,2)</f>
        <v>0</v>
      </c>
      <c r="BL137" s="17" t="s">
        <v>155</v>
      </c>
      <c r="BM137" s="17" t="s">
        <v>187</v>
      </c>
    </row>
    <row r="138" spans="2:65" s="1" customFormat="1" ht="22.5" customHeight="1">
      <c r="B138" s="421"/>
      <c r="C138" s="438" t="s">
        <v>188</v>
      </c>
      <c r="D138" s="438" t="s">
        <v>157</v>
      </c>
      <c r="E138" s="437" t="s">
        <v>189</v>
      </c>
      <c r="F138" s="559" t="s">
        <v>190</v>
      </c>
      <c r="G138" s="559"/>
      <c r="H138" s="559"/>
      <c r="I138" s="559"/>
      <c r="J138" s="436" t="s">
        <v>186</v>
      </c>
      <c r="K138" s="435">
        <v>100</v>
      </c>
      <c r="L138" s="434"/>
      <c r="M138" s="560"/>
      <c r="N138" s="560"/>
      <c r="O138" s="561"/>
      <c r="P138" s="557">
        <f t="shared" si="0"/>
        <v>0</v>
      </c>
      <c r="Q138" s="557"/>
      <c r="R138" s="415"/>
      <c r="T138" s="414" t="s">
        <v>20</v>
      </c>
      <c r="U138" s="398" t="s">
        <v>45</v>
      </c>
      <c r="V138" s="424">
        <f t="shared" si="1"/>
        <v>0</v>
      </c>
      <c r="W138" s="424">
        <f t="shared" si="2"/>
        <v>0</v>
      </c>
      <c r="X138" s="424">
        <f t="shared" si="3"/>
        <v>0</v>
      </c>
      <c r="Y138" s="423">
        <v>0</v>
      </c>
      <c r="Z138" s="423">
        <f t="shared" si="4"/>
        <v>0</v>
      </c>
      <c r="AA138" s="423">
        <v>0</v>
      </c>
      <c r="AB138" s="423">
        <f t="shared" si="5"/>
        <v>0</v>
      </c>
      <c r="AC138" s="423">
        <v>0</v>
      </c>
      <c r="AD138" s="422">
        <f t="shared" si="6"/>
        <v>0</v>
      </c>
      <c r="AR138" s="17" t="s">
        <v>160</v>
      </c>
      <c r="AT138" s="17" t="s">
        <v>157</v>
      </c>
      <c r="AU138" s="17" t="s">
        <v>104</v>
      </c>
      <c r="AY138" s="17" t="s">
        <v>150</v>
      </c>
      <c r="BE138" s="38">
        <f t="shared" si="7"/>
        <v>0</v>
      </c>
      <c r="BF138" s="38">
        <f t="shared" si="8"/>
        <v>0</v>
      </c>
      <c r="BG138" s="38">
        <f t="shared" si="9"/>
        <v>0</v>
      </c>
      <c r="BH138" s="38">
        <f t="shared" si="10"/>
        <v>0</v>
      </c>
      <c r="BI138" s="38">
        <f t="shared" si="11"/>
        <v>0</v>
      </c>
      <c r="BJ138" s="17" t="s">
        <v>90</v>
      </c>
      <c r="BK138" s="38">
        <f t="shared" si="12"/>
        <v>0</v>
      </c>
      <c r="BL138" s="17" t="s">
        <v>155</v>
      </c>
      <c r="BM138" s="17" t="s">
        <v>191</v>
      </c>
    </row>
    <row r="139" spans="2:65" s="1" customFormat="1" ht="31.5" customHeight="1">
      <c r="B139" s="421"/>
      <c r="C139" s="420" t="s">
        <v>192</v>
      </c>
      <c r="D139" s="420" t="s">
        <v>151</v>
      </c>
      <c r="E139" s="419" t="s">
        <v>193</v>
      </c>
      <c r="F139" s="558" t="s">
        <v>194</v>
      </c>
      <c r="G139" s="558"/>
      <c r="H139" s="558"/>
      <c r="I139" s="558"/>
      <c r="J139" s="418" t="s">
        <v>154</v>
      </c>
      <c r="K139" s="417">
        <v>14</v>
      </c>
      <c r="L139" s="416"/>
      <c r="M139" s="557"/>
      <c r="N139" s="557"/>
      <c r="O139" s="557"/>
      <c r="P139" s="557">
        <f t="shared" si="0"/>
        <v>0</v>
      </c>
      <c r="Q139" s="557"/>
      <c r="R139" s="415"/>
      <c r="T139" s="414" t="s">
        <v>20</v>
      </c>
      <c r="U139" s="398" t="s">
        <v>45</v>
      </c>
      <c r="V139" s="424">
        <f t="shared" si="1"/>
        <v>0</v>
      </c>
      <c r="W139" s="424">
        <f t="shared" si="2"/>
        <v>0</v>
      </c>
      <c r="X139" s="424">
        <f t="shared" si="3"/>
        <v>0</v>
      </c>
      <c r="Y139" s="423">
        <v>9.0999999999999998E-2</v>
      </c>
      <c r="Z139" s="423">
        <f t="shared" si="4"/>
        <v>1.274</v>
      </c>
      <c r="AA139" s="423">
        <v>0</v>
      </c>
      <c r="AB139" s="423">
        <f t="shared" si="5"/>
        <v>0</v>
      </c>
      <c r="AC139" s="423">
        <v>0</v>
      </c>
      <c r="AD139" s="422">
        <f t="shared" si="6"/>
        <v>0</v>
      </c>
      <c r="AR139" s="17" t="s">
        <v>155</v>
      </c>
      <c r="AT139" s="17" t="s">
        <v>151</v>
      </c>
      <c r="AU139" s="17" t="s">
        <v>104</v>
      </c>
      <c r="AY139" s="17" t="s">
        <v>150</v>
      </c>
      <c r="BE139" s="38">
        <f t="shared" si="7"/>
        <v>0</v>
      </c>
      <c r="BF139" s="38">
        <f t="shared" si="8"/>
        <v>0</v>
      </c>
      <c r="BG139" s="38">
        <f t="shared" si="9"/>
        <v>0</v>
      </c>
      <c r="BH139" s="38">
        <f t="shared" si="10"/>
        <v>0</v>
      </c>
      <c r="BI139" s="38">
        <f t="shared" si="11"/>
        <v>0</v>
      </c>
      <c r="BJ139" s="17" t="s">
        <v>90</v>
      </c>
      <c r="BK139" s="38">
        <f t="shared" si="12"/>
        <v>0</v>
      </c>
      <c r="BL139" s="17" t="s">
        <v>155</v>
      </c>
      <c r="BM139" s="17" t="s">
        <v>195</v>
      </c>
    </row>
    <row r="140" spans="2:65" s="1" customFormat="1" ht="22.5" customHeight="1">
      <c r="B140" s="421"/>
      <c r="C140" s="438" t="s">
        <v>196</v>
      </c>
      <c r="D140" s="438" t="s">
        <v>157</v>
      </c>
      <c r="E140" s="437" t="s">
        <v>197</v>
      </c>
      <c r="F140" s="559" t="s">
        <v>198</v>
      </c>
      <c r="G140" s="559"/>
      <c r="H140" s="559"/>
      <c r="I140" s="559"/>
      <c r="J140" s="436" t="s">
        <v>169</v>
      </c>
      <c r="K140" s="435">
        <v>14</v>
      </c>
      <c r="L140" s="434"/>
      <c r="M140" s="560"/>
      <c r="N140" s="560"/>
      <c r="O140" s="561"/>
      <c r="P140" s="557">
        <f t="shared" si="0"/>
        <v>0</v>
      </c>
      <c r="Q140" s="557"/>
      <c r="R140" s="415"/>
      <c r="T140" s="414" t="s">
        <v>20</v>
      </c>
      <c r="U140" s="398" t="s">
        <v>45</v>
      </c>
      <c r="V140" s="424">
        <f t="shared" si="1"/>
        <v>0</v>
      </c>
      <c r="W140" s="424">
        <f t="shared" si="2"/>
        <v>0</v>
      </c>
      <c r="X140" s="424">
        <f t="shared" si="3"/>
        <v>0</v>
      </c>
      <c r="Y140" s="423">
        <v>0</v>
      </c>
      <c r="Z140" s="423">
        <f t="shared" si="4"/>
        <v>0</v>
      </c>
      <c r="AA140" s="423">
        <v>0</v>
      </c>
      <c r="AB140" s="423">
        <f t="shared" si="5"/>
        <v>0</v>
      </c>
      <c r="AC140" s="423">
        <v>0</v>
      </c>
      <c r="AD140" s="422">
        <f t="shared" si="6"/>
        <v>0</v>
      </c>
      <c r="AR140" s="17" t="s">
        <v>160</v>
      </c>
      <c r="AT140" s="17" t="s">
        <v>157</v>
      </c>
      <c r="AU140" s="17" t="s">
        <v>104</v>
      </c>
      <c r="AY140" s="17" t="s">
        <v>150</v>
      </c>
      <c r="BE140" s="38">
        <f t="shared" si="7"/>
        <v>0</v>
      </c>
      <c r="BF140" s="38">
        <f t="shared" si="8"/>
        <v>0</v>
      </c>
      <c r="BG140" s="38">
        <f t="shared" si="9"/>
        <v>0</v>
      </c>
      <c r="BH140" s="38">
        <f t="shared" si="10"/>
        <v>0</v>
      </c>
      <c r="BI140" s="38">
        <f t="shared" si="11"/>
        <v>0</v>
      </c>
      <c r="BJ140" s="17" t="s">
        <v>90</v>
      </c>
      <c r="BK140" s="38">
        <f t="shared" si="12"/>
        <v>0</v>
      </c>
      <c r="BL140" s="17" t="s">
        <v>155</v>
      </c>
      <c r="BM140" s="17" t="s">
        <v>199</v>
      </c>
    </row>
    <row r="141" spans="2:65" s="1" customFormat="1" ht="22.5" customHeight="1">
      <c r="B141" s="421"/>
      <c r="C141" s="420" t="s">
        <v>200</v>
      </c>
      <c r="D141" s="420" t="s">
        <v>151</v>
      </c>
      <c r="E141" s="419" t="s">
        <v>201</v>
      </c>
      <c r="F141" s="558" t="s">
        <v>202</v>
      </c>
      <c r="G141" s="558"/>
      <c r="H141" s="558"/>
      <c r="I141" s="558"/>
      <c r="J141" s="418" t="s">
        <v>154</v>
      </c>
      <c r="K141" s="417">
        <v>10</v>
      </c>
      <c r="L141" s="416"/>
      <c r="M141" s="557"/>
      <c r="N141" s="557"/>
      <c r="O141" s="557"/>
      <c r="P141" s="557">
        <f t="shared" si="0"/>
        <v>0</v>
      </c>
      <c r="Q141" s="557"/>
      <c r="R141" s="415"/>
      <c r="T141" s="414" t="s">
        <v>20</v>
      </c>
      <c r="U141" s="398" t="s">
        <v>45</v>
      </c>
      <c r="V141" s="424">
        <f t="shared" si="1"/>
        <v>0</v>
      </c>
      <c r="W141" s="424">
        <f t="shared" si="2"/>
        <v>0</v>
      </c>
      <c r="X141" s="424">
        <f t="shared" si="3"/>
        <v>0</v>
      </c>
      <c r="Y141" s="423">
        <v>0.40100000000000002</v>
      </c>
      <c r="Z141" s="423">
        <f t="shared" si="4"/>
        <v>4.01</v>
      </c>
      <c r="AA141" s="423">
        <v>0</v>
      </c>
      <c r="AB141" s="423">
        <f t="shared" si="5"/>
        <v>0</v>
      </c>
      <c r="AC141" s="423">
        <v>0</v>
      </c>
      <c r="AD141" s="422">
        <f t="shared" si="6"/>
        <v>0</v>
      </c>
      <c r="AR141" s="17" t="s">
        <v>155</v>
      </c>
      <c r="AT141" s="17" t="s">
        <v>151</v>
      </c>
      <c r="AU141" s="17" t="s">
        <v>104</v>
      </c>
      <c r="AY141" s="17" t="s">
        <v>150</v>
      </c>
      <c r="BE141" s="38">
        <f t="shared" si="7"/>
        <v>0</v>
      </c>
      <c r="BF141" s="38">
        <f t="shared" si="8"/>
        <v>0</v>
      </c>
      <c r="BG141" s="38">
        <f t="shared" si="9"/>
        <v>0</v>
      </c>
      <c r="BH141" s="38">
        <f t="shared" si="10"/>
        <v>0</v>
      </c>
      <c r="BI141" s="38">
        <f t="shared" si="11"/>
        <v>0</v>
      </c>
      <c r="BJ141" s="17" t="s">
        <v>90</v>
      </c>
      <c r="BK141" s="38">
        <f t="shared" si="12"/>
        <v>0</v>
      </c>
      <c r="BL141" s="17" t="s">
        <v>155</v>
      </c>
      <c r="BM141" s="17" t="s">
        <v>203</v>
      </c>
    </row>
    <row r="142" spans="2:65" s="1" customFormat="1" ht="31.5" customHeight="1">
      <c r="B142" s="421"/>
      <c r="C142" s="438" t="s">
        <v>204</v>
      </c>
      <c r="D142" s="438" t="s">
        <v>157</v>
      </c>
      <c r="E142" s="437" t="s">
        <v>205</v>
      </c>
      <c r="F142" s="559" t="s">
        <v>206</v>
      </c>
      <c r="G142" s="559"/>
      <c r="H142" s="559"/>
      <c r="I142" s="559"/>
      <c r="J142" s="436" t="s">
        <v>169</v>
      </c>
      <c r="K142" s="435">
        <v>10</v>
      </c>
      <c r="L142" s="434"/>
      <c r="M142" s="560"/>
      <c r="N142" s="560"/>
      <c r="O142" s="561"/>
      <c r="P142" s="557">
        <f t="shared" si="0"/>
        <v>0</v>
      </c>
      <c r="Q142" s="557"/>
      <c r="R142" s="415"/>
      <c r="T142" s="414" t="s">
        <v>20</v>
      </c>
      <c r="U142" s="398" t="s">
        <v>45</v>
      </c>
      <c r="V142" s="424">
        <f t="shared" si="1"/>
        <v>0</v>
      </c>
      <c r="W142" s="424">
        <f t="shared" si="2"/>
        <v>0</v>
      </c>
      <c r="X142" s="424">
        <f t="shared" si="3"/>
        <v>0</v>
      </c>
      <c r="Y142" s="423">
        <v>0</v>
      </c>
      <c r="Z142" s="423">
        <f t="shared" si="4"/>
        <v>0</v>
      </c>
      <c r="AA142" s="423">
        <v>0</v>
      </c>
      <c r="AB142" s="423">
        <f t="shared" si="5"/>
        <v>0</v>
      </c>
      <c r="AC142" s="423">
        <v>0</v>
      </c>
      <c r="AD142" s="422">
        <f t="shared" si="6"/>
        <v>0</v>
      </c>
      <c r="AR142" s="17" t="s">
        <v>160</v>
      </c>
      <c r="AT142" s="17" t="s">
        <v>157</v>
      </c>
      <c r="AU142" s="17" t="s">
        <v>104</v>
      </c>
      <c r="AY142" s="17" t="s">
        <v>150</v>
      </c>
      <c r="BE142" s="38">
        <f t="shared" si="7"/>
        <v>0</v>
      </c>
      <c r="BF142" s="38">
        <f t="shared" si="8"/>
        <v>0</v>
      </c>
      <c r="BG142" s="38">
        <f t="shared" si="9"/>
        <v>0</v>
      </c>
      <c r="BH142" s="38">
        <f t="shared" si="10"/>
        <v>0</v>
      </c>
      <c r="BI142" s="38">
        <f t="shared" si="11"/>
        <v>0</v>
      </c>
      <c r="BJ142" s="17" t="s">
        <v>90</v>
      </c>
      <c r="BK142" s="38">
        <f t="shared" si="12"/>
        <v>0</v>
      </c>
      <c r="BL142" s="17" t="s">
        <v>155</v>
      </c>
      <c r="BM142" s="17" t="s">
        <v>207</v>
      </c>
    </row>
    <row r="143" spans="2:65" s="1" customFormat="1" ht="31.5" customHeight="1">
      <c r="B143" s="421"/>
      <c r="C143" s="420" t="s">
        <v>208</v>
      </c>
      <c r="D143" s="420" t="s">
        <v>151</v>
      </c>
      <c r="E143" s="419" t="s">
        <v>209</v>
      </c>
      <c r="F143" s="558" t="s">
        <v>210</v>
      </c>
      <c r="G143" s="558"/>
      <c r="H143" s="558"/>
      <c r="I143" s="558"/>
      <c r="J143" s="418" t="s">
        <v>154</v>
      </c>
      <c r="K143" s="417">
        <v>20</v>
      </c>
      <c r="L143" s="416"/>
      <c r="M143" s="557"/>
      <c r="N143" s="557"/>
      <c r="O143" s="557"/>
      <c r="P143" s="557">
        <f t="shared" si="0"/>
        <v>0</v>
      </c>
      <c r="Q143" s="557"/>
      <c r="R143" s="415"/>
      <c r="T143" s="414" t="s">
        <v>20</v>
      </c>
      <c r="U143" s="398" t="s">
        <v>45</v>
      </c>
      <c r="V143" s="424">
        <f t="shared" si="1"/>
        <v>0</v>
      </c>
      <c r="W143" s="424">
        <f t="shared" si="2"/>
        <v>0</v>
      </c>
      <c r="X143" s="424">
        <f t="shared" si="3"/>
        <v>0</v>
      </c>
      <c r="Y143" s="423">
        <v>0.61199999999999999</v>
      </c>
      <c r="Z143" s="423">
        <f t="shared" si="4"/>
        <v>12.24</v>
      </c>
      <c r="AA143" s="423">
        <v>0</v>
      </c>
      <c r="AB143" s="423">
        <f t="shared" si="5"/>
        <v>0</v>
      </c>
      <c r="AC143" s="423">
        <v>0</v>
      </c>
      <c r="AD143" s="422">
        <f t="shared" si="6"/>
        <v>0</v>
      </c>
      <c r="AR143" s="17" t="s">
        <v>155</v>
      </c>
      <c r="AT143" s="17" t="s">
        <v>151</v>
      </c>
      <c r="AU143" s="17" t="s">
        <v>104</v>
      </c>
      <c r="AY143" s="17" t="s">
        <v>150</v>
      </c>
      <c r="BE143" s="38">
        <f t="shared" si="7"/>
        <v>0</v>
      </c>
      <c r="BF143" s="38">
        <f t="shared" si="8"/>
        <v>0</v>
      </c>
      <c r="BG143" s="38">
        <f t="shared" si="9"/>
        <v>0</v>
      </c>
      <c r="BH143" s="38">
        <f t="shared" si="10"/>
        <v>0</v>
      </c>
      <c r="BI143" s="38">
        <f t="shared" si="11"/>
        <v>0</v>
      </c>
      <c r="BJ143" s="17" t="s">
        <v>90</v>
      </c>
      <c r="BK143" s="38">
        <f t="shared" si="12"/>
        <v>0</v>
      </c>
      <c r="BL143" s="17" t="s">
        <v>155</v>
      </c>
      <c r="BM143" s="17" t="s">
        <v>211</v>
      </c>
    </row>
    <row r="144" spans="2:65" s="1" customFormat="1" ht="22.5" customHeight="1">
      <c r="B144" s="421"/>
      <c r="C144" s="438" t="s">
        <v>11</v>
      </c>
      <c r="D144" s="438" t="s">
        <v>157</v>
      </c>
      <c r="E144" s="437" t="s">
        <v>212</v>
      </c>
      <c r="F144" s="559" t="s">
        <v>213</v>
      </c>
      <c r="G144" s="559"/>
      <c r="H144" s="559"/>
      <c r="I144" s="559"/>
      <c r="J144" s="436" t="s">
        <v>169</v>
      </c>
      <c r="K144" s="435">
        <v>20</v>
      </c>
      <c r="L144" s="434"/>
      <c r="M144" s="560"/>
      <c r="N144" s="560"/>
      <c r="O144" s="561"/>
      <c r="P144" s="557">
        <f t="shared" si="0"/>
        <v>0</v>
      </c>
      <c r="Q144" s="557"/>
      <c r="R144" s="415"/>
      <c r="T144" s="414" t="s">
        <v>20</v>
      </c>
      <c r="U144" s="398" t="s">
        <v>45</v>
      </c>
      <c r="V144" s="424">
        <f t="shared" si="1"/>
        <v>0</v>
      </c>
      <c r="W144" s="424">
        <f t="shared" si="2"/>
        <v>0</v>
      </c>
      <c r="X144" s="424">
        <f t="shared" si="3"/>
        <v>0</v>
      </c>
      <c r="Y144" s="423">
        <v>0</v>
      </c>
      <c r="Z144" s="423">
        <f t="shared" si="4"/>
        <v>0</v>
      </c>
      <c r="AA144" s="423">
        <v>0</v>
      </c>
      <c r="AB144" s="423">
        <f t="shared" si="5"/>
        <v>0</v>
      </c>
      <c r="AC144" s="423">
        <v>0</v>
      </c>
      <c r="AD144" s="422">
        <f t="shared" si="6"/>
        <v>0</v>
      </c>
      <c r="AR144" s="17" t="s">
        <v>160</v>
      </c>
      <c r="AT144" s="17" t="s">
        <v>157</v>
      </c>
      <c r="AU144" s="17" t="s">
        <v>104</v>
      </c>
      <c r="AY144" s="17" t="s">
        <v>150</v>
      </c>
      <c r="BE144" s="38">
        <f t="shared" si="7"/>
        <v>0</v>
      </c>
      <c r="BF144" s="38">
        <f t="shared" si="8"/>
        <v>0</v>
      </c>
      <c r="BG144" s="38">
        <f t="shared" si="9"/>
        <v>0</v>
      </c>
      <c r="BH144" s="38">
        <f t="shared" si="10"/>
        <v>0</v>
      </c>
      <c r="BI144" s="38">
        <f t="shared" si="11"/>
        <v>0</v>
      </c>
      <c r="BJ144" s="17" t="s">
        <v>90</v>
      </c>
      <c r="BK144" s="38">
        <f t="shared" si="12"/>
        <v>0</v>
      </c>
      <c r="BL144" s="17" t="s">
        <v>155</v>
      </c>
      <c r="BM144" s="17" t="s">
        <v>214</v>
      </c>
    </row>
    <row r="145" spans="2:65" s="1" customFormat="1" ht="22.5" customHeight="1">
      <c r="B145" s="421"/>
      <c r="C145" s="438" t="s">
        <v>155</v>
      </c>
      <c r="D145" s="438" t="s">
        <v>157</v>
      </c>
      <c r="E145" s="437" t="s">
        <v>215</v>
      </c>
      <c r="F145" s="559" t="s">
        <v>216</v>
      </c>
      <c r="G145" s="559"/>
      <c r="H145" s="559"/>
      <c r="I145" s="559"/>
      <c r="J145" s="436" t="s">
        <v>169</v>
      </c>
      <c r="K145" s="435">
        <v>20</v>
      </c>
      <c r="L145" s="434"/>
      <c r="M145" s="560"/>
      <c r="N145" s="560"/>
      <c r="O145" s="561"/>
      <c r="P145" s="557">
        <f t="shared" si="0"/>
        <v>0</v>
      </c>
      <c r="Q145" s="557"/>
      <c r="R145" s="415"/>
      <c r="T145" s="414" t="s">
        <v>20</v>
      </c>
      <c r="U145" s="398" t="s">
        <v>45</v>
      </c>
      <c r="V145" s="424">
        <f t="shared" si="1"/>
        <v>0</v>
      </c>
      <c r="W145" s="424">
        <f t="shared" si="2"/>
        <v>0</v>
      </c>
      <c r="X145" s="424">
        <f t="shared" si="3"/>
        <v>0</v>
      </c>
      <c r="Y145" s="423">
        <v>0</v>
      </c>
      <c r="Z145" s="423">
        <f t="shared" si="4"/>
        <v>0</v>
      </c>
      <c r="AA145" s="423">
        <v>0</v>
      </c>
      <c r="AB145" s="423">
        <f t="shared" si="5"/>
        <v>0</v>
      </c>
      <c r="AC145" s="423">
        <v>0</v>
      </c>
      <c r="AD145" s="422">
        <f t="shared" si="6"/>
        <v>0</v>
      </c>
      <c r="AR145" s="17" t="s">
        <v>160</v>
      </c>
      <c r="AT145" s="17" t="s">
        <v>157</v>
      </c>
      <c r="AU145" s="17" t="s">
        <v>104</v>
      </c>
      <c r="AY145" s="17" t="s">
        <v>150</v>
      </c>
      <c r="BE145" s="38">
        <f t="shared" si="7"/>
        <v>0</v>
      </c>
      <c r="BF145" s="38">
        <f t="shared" si="8"/>
        <v>0</v>
      </c>
      <c r="BG145" s="38">
        <f t="shared" si="9"/>
        <v>0</v>
      </c>
      <c r="BH145" s="38">
        <f t="shared" si="10"/>
        <v>0</v>
      </c>
      <c r="BI145" s="38">
        <f t="shared" si="11"/>
        <v>0</v>
      </c>
      <c r="BJ145" s="17" t="s">
        <v>90</v>
      </c>
      <c r="BK145" s="38">
        <f t="shared" si="12"/>
        <v>0</v>
      </c>
      <c r="BL145" s="17" t="s">
        <v>155</v>
      </c>
      <c r="BM145" s="17" t="s">
        <v>217</v>
      </c>
    </row>
    <row r="146" spans="2:65" s="1" customFormat="1" ht="31.5" customHeight="1">
      <c r="B146" s="421"/>
      <c r="C146" s="420" t="s">
        <v>218</v>
      </c>
      <c r="D146" s="420" t="s">
        <v>151</v>
      </c>
      <c r="E146" s="419" t="s">
        <v>219</v>
      </c>
      <c r="F146" s="558" t="s">
        <v>220</v>
      </c>
      <c r="G146" s="558"/>
      <c r="H146" s="558"/>
      <c r="I146" s="558"/>
      <c r="J146" s="418" t="s">
        <v>186</v>
      </c>
      <c r="K146" s="417">
        <v>102</v>
      </c>
      <c r="L146" s="416"/>
      <c r="M146" s="557"/>
      <c r="N146" s="557"/>
      <c r="O146" s="557"/>
      <c r="P146" s="557">
        <f t="shared" si="0"/>
        <v>0</v>
      </c>
      <c r="Q146" s="557"/>
      <c r="R146" s="415"/>
      <c r="T146" s="414" t="s">
        <v>20</v>
      </c>
      <c r="U146" s="398" t="s">
        <v>45</v>
      </c>
      <c r="V146" s="424">
        <f t="shared" si="1"/>
        <v>0</v>
      </c>
      <c r="W146" s="424">
        <f t="shared" si="2"/>
        <v>0</v>
      </c>
      <c r="X146" s="424">
        <f t="shared" si="3"/>
        <v>0</v>
      </c>
      <c r="Y146" s="423">
        <v>7.3999999999999996E-2</v>
      </c>
      <c r="Z146" s="423">
        <f t="shared" si="4"/>
        <v>7.548</v>
      </c>
      <c r="AA146" s="423">
        <v>0</v>
      </c>
      <c r="AB146" s="423">
        <f t="shared" si="5"/>
        <v>0</v>
      </c>
      <c r="AC146" s="423">
        <v>0</v>
      </c>
      <c r="AD146" s="422">
        <f t="shared" si="6"/>
        <v>0</v>
      </c>
      <c r="AR146" s="17" t="s">
        <v>155</v>
      </c>
      <c r="AT146" s="17" t="s">
        <v>151</v>
      </c>
      <c r="AU146" s="17" t="s">
        <v>104</v>
      </c>
      <c r="AY146" s="17" t="s">
        <v>150</v>
      </c>
      <c r="BE146" s="38">
        <f t="shared" si="7"/>
        <v>0</v>
      </c>
      <c r="BF146" s="38">
        <f t="shared" si="8"/>
        <v>0</v>
      </c>
      <c r="BG146" s="38">
        <f t="shared" si="9"/>
        <v>0</v>
      </c>
      <c r="BH146" s="38">
        <f t="shared" si="10"/>
        <v>0</v>
      </c>
      <c r="BI146" s="38">
        <f t="shared" si="11"/>
        <v>0</v>
      </c>
      <c r="BJ146" s="17" t="s">
        <v>90</v>
      </c>
      <c r="BK146" s="38">
        <f t="shared" si="12"/>
        <v>0</v>
      </c>
      <c r="BL146" s="17" t="s">
        <v>155</v>
      </c>
      <c r="BM146" s="17" t="s">
        <v>221</v>
      </c>
    </row>
    <row r="147" spans="2:65" s="1" customFormat="1" ht="22.5" customHeight="1">
      <c r="B147" s="421"/>
      <c r="C147" s="438" t="s">
        <v>222</v>
      </c>
      <c r="D147" s="438" t="s">
        <v>157</v>
      </c>
      <c r="E147" s="437" t="s">
        <v>223</v>
      </c>
      <c r="F147" s="559" t="s">
        <v>224</v>
      </c>
      <c r="G147" s="559"/>
      <c r="H147" s="559"/>
      <c r="I147" s="559"/>
      <c r="J147" s="436" t="s">
        <v>186</v>
      </c>
      <c r="K147" s="435">
        <v>102</v>
      </c>
      <c r="L147" s="434"/>
      <c r="M147" s="560"/>
      <c r="N147" s="560"/>
      <c r="O147" s="561"/>
      <c r="P147" s="557">
        <f t="shared" si="0"/>
        <v>0</v>
      </c>
      <c r="Q147" s="557"/>
      <c r="R147" s="415"/>
      <c r="T147" s="414" t="s">
        <v>20</v>
      </c>
      <c r="U147" s="398" t="s">
        <v>45</v>
      </c>
      <c r="V147" s="424">
        <f t="shared" si="1"/>
        <v>0</v>
      </c>
      <c r="W147" s="424">
        <f t="shared" si="2"/>
        <v>0</v>
      </c>
      <c r="X147" s="424">
        <f t="shared" si="3"/>
        <v>0</v>
      </c>
      <c r="Y147" s="423">
        <v>0</v>
      </c>
      <c r="Z147" s="423">
        <f t="shared" si="4"/>
        <v>0</v>
      </c>
      <c r="AA147" s="423">
        <v>0</v>
      </c>
      <c r="AB147" s="423">
        <f t="shared" si="5"/>
        <v>0</v>
      </c>
      <c r="AC147" s="423">
        <v>0</v>
      </c>
      <c r="AD147" s="422">
        <f t="shared" si="6"/>
        <v>0</v>
      </c>
      <c r="AR147" s="17" t="s">
        <v>160</v>
      </c>
      <c r="AT147" s="17" t="s">
        <v>157</v>
      </c>
      <c r="AU147" s="17" t="s">
        <v>104</v>
      </c>
      <c r="AY147" s="17" t="s">
        <v>150</v>
      </c>
      <c r="BE147" s="38">
        <f t="shared" si="7"/>
        <v>0</v>
      </c>
      <c r="BF147" s="38">
        <f t="shared" si="8"/>
        <v>0</v>
      </c>
      <c r="BG147" s="38">
        <f t="shared" si="9"/>
        <v>0</v>
      </c>
      <c r="BH147" s="38">
        <f t="shared" si="10"/>
        <v>0</v>
      </c>
      <c r="BI147" s="38">
        <f t="shared" si="11"/>
        <v>0</v>
      </c>
      <c r="BJ147" s="17" t="s">
        <v>90</v>
      </c>
      <c r="BK147" s="38">
        <f t="shared" si="12"/>
        <v>0</v>
      </c>
      <c r="BL147" s="17" t="s">
        <v>155</v>
      </c>
      <c r="BM147" s="17" t="s">
        <v>225</v>
      </c>
    </row>
    <row r="148" spans="2:65" s="1" customFormat="1" ht="31.5" customHeight="1">
      <c r="B148" s="421"/>
      <c r="C148" s="420" t="s">
        <v>226</v>
      </c>
      <c r="D148" s="420" t="s">
        <v>151</v>
      </c>
      <c r="E148" s="419" t="s">
        <v>227</v>
      </c>
      <c r="F148" s="558" t="s">
        <v>228</v>
      </c>
      <c r="G148" s="558"/>
      <c r="H148" s="558"/>
      <c r="I148" s="558"/>
      <c r="J148" s="418" t="s">
        <v>186</v>
      </c>
      <c r="K148" s="417">
        <v>745</v>
      </c>
      <c r="L148" s="416"/>
      <c r="M148" s="557"/>
      <c r="N148" s="557"/>
      <c r="O148" s="557"/>
      <c r="P148" s="557">
        <f t="shared" si="0"/>
        <v>0</v>
      </c>
      <c r="Q148" s="557"/>
      <c r="R148" s="415"/>
      <c r="T148" s="414" t="s">
        <v>20</v>
      </c>
      <c r="U148" s="398" t="s">
        <v>45</v>
      </c>
      <c r="V148" s="424">
        <f t="shared" si="1"/>
        <v>0</v>
      </c>
      <c r="W148" s="424">
        <f t="shared" si="2"/>
        <v>0</v>
      </c>
      <c r="X148" s="424">
        <f t="shared" si="3"/>
        <v>0</v>
      </c>
      <c r="Y148" s="423">
        <v>8.5999999999999993E-2</v>
      </c>
      <c r="Z148" s="423">
        <f t="shared" si="4"/>
        <v>64.069999999999993</v>
      </c>
      <c r="AA148" s="423">
        <v>0</v>
      </c>
      <c r="AB148" s="423">
        <f t="shared" si="5"/>
        <v>0</v>
      </c>
      <c r="AC148" s="423">
        <v>0</v>
      </c>
      <c r="AD148" s="422">
        <f t="shared" si="6"/>
        <v>0</v>
      </c>
      <c r="AR148" s="17" t="s">
        <v>155</v>
      </c>
      <c r="AT148" s="17" t="s">
        <v>151</v>
      </c>
      <c r="AU148" s="17" t="s">
        <v>104</v>
      </c>
      <c r="AY148" s="17" t="s">
        <v>150</v>
      </c>
      <c r="BE148" s="38">
        <f t="shared" si="7"/>
        <v>0</v>
      </c>
      <c r="BF148" s="38">
        <f t="shared" si="8"/>
        <v>0</v>
      </c>
      <c r="BG148" s="38">
        <f t="shared" si="9"/>
        <v>0</v>
      </c>
      <c r="BH148" s="38">
        <f t="shared" si="10"/>
        <v>0</v>
      </c>
      <c r="BI148" s="38">
        <f t="shared" si="11"/>
        <v>0</v>
      </c>
      <c r="BJ148" s="17" t="s">
        <v>90</v>
      </c>
      <c r="BK148" s="38">
        <f t="shared" si="12"/>
        <v>0</v>
      </c>
      <c r="BL148" s="17" t="s">
        <v>155</v>
      </c>
      <c r="BM148" s="17" t="s">
        <v>229</v>
      </c>
    </row>
    <row r="149" spans="2:65" s="1" customFormat="1" ht="22.5" customHeight="1">
      <c r="B149" s="421"/>
      <c r="C149" s="438" t="s">
        <v>230</v>
      </c>
      <c r="D149" s="438" t="s">
        <v>157</v>
      </c>
      <c r="E149" s="437" t="s">
        <v>231</v>
      </c>
      <c r="F149" s="559" t="s">
        <v>232</v>
      </c>
      <c r="G149" s="559"/>
      <c r="H149" s="559"/>
      <c r="I149" s="559"/>
      <c r="J149" s="436" t="s">
        <v>186</v>
      </c>
      <c r="K149" s="435">
        <v>745</v>
      </c>
      <c r="L149" s="434"/>
      <c r="M149" s="560"/>
      <c r="N149" s="560"/>
      <c r="O149" s="561"/>
      <c r="P149" s="557">
        <f t="shared" si="0"/>
        <v>0</v>
      </c>
      <c r="Q149" s="557"/>
      <c r="R149" s="415"/>
      <c r="T149" s="414" t="s">
        <v>20</v>
      </c>
      <c r="U149" s="398" t="s">
        <v>45</v>
      </c>
      <c r="V149" s="424">
        <f t="shared" si="1"/>
        <v>0</v>
      </c>
      <c r="W149" s="424">
        <f t="shared" si="2"/>
        <v>0</v>
      </c>
      <c r="X149" s="424">
        <f t="shared" si="3"/>
        <v>0</v>
      </c>
      <c r="Y149" s="423">
        <v>0</v>
      </c>
      <c r="Z149" s="423">
        <f t="shared" si="4"/>
        <v>0</v>
      </c>
      <c r="AA149" s="423">
        <v>0</v>
      </c>
      <c r="AB149" s="423">
        <f t="shared" si="5"/>
        <v>0</v>
      </c>
      <c r="AC149" s="423">
        <v>0</v>
      </c>
      <c r="AD149" s="422">
        <f t="shared" si="6"/>
        <v>0</v>
      </c>
      <c r="AR149" s="17" t="s">
        <v>160</v>
      </c>
      <c r="AT149" s="17" t="s">
        <v>157</v>
      </c>
      <c r="AU149" s="17" t="s">
        <v>104</v>
      </c>
      <c r="AY149" s="17" t="s">
        <v>150</v>
      </c>
      <c r="BE149" s="38">
        <f t="shared" si="7"/>
        <v>0</v>
      </c>
      <c r="BF149" s="38">
        <f t="shared" si="8"/>
        <v>0</v>
      </c>
      <c r="BG149" s="38">
        <f t="shared" si="9"/>
        <v>0</v>
      </c>
      <c r="BH149" s="38">
        <f t="shared" si="10"/>
        <v>0</v>
      </c>
      <c r="BI149" s="38">
        <f t="shared" si="11"/>
        <v>0</v>
      </c>
      <c r="BJ149" s="17" t="s">
        <v>90</v>
      </c>
      <c r="BK149" s="38">
        <f t="shared" si="12"/>
        <v>0</v>
      </c>
      <c r="BL149" s="17" t="s">
        <v>155</v>
      </c>
      <c r="BM149" s="17" t="s">
        <v>233</v>
      </c>
    </row>
    <row r="150" spans="2:65" s="1" customFormat="1" ht="31.5" customHeight="1">
      <c r="B150" s="421"/>
      <c r="C150" s="420" t="s">
        <v>10</v>
      </c>
      <c r="D150" s="420" t="s">
        <v>151</v>
      </c>
      <c r="E150" s="419" t="s">
        <v>234</v>
      </c>
      <c r="F150" s="558" t="s">
        <v>235</v>
      </c>
      <c r="G150" s="558"/>
      <c r="H150" s="558"/>
      <c r="I150" s="558"/>
      <c r="J150" s="418" t="s">
        <v>186</v>
      </c>
      <c r="K150" s="417">
        <v>20</v>
      </c>
      <c r="L150" s="416"/>
      <c r="M150" s="557"/>
      <c r="N150" s="557"/>
      <c r="O150" s="557"/>
      <c r="P150" s="557">
        <f t="shared" si="0"/>
        <v>0</v>
      </c>
      <c r="Q150" s="557"/>
      <c r="R150" s="415"/>
      <c r="T150" s="414" t="s">
        <v>20</v>
      </c>
      <c r="U150" s="398" t="s">
        <v>45</v>
      </c>
      <c r="V150" s="424">
        <f t="shared" si="1"/>
        <v>0</v>
      </c>
      <c r="W150" s="424">
        <f t="shared" si="2"/>
        <v>0</v>
      </c>
      <c r="X150" s="424">
        <f t="shared" si="3"/>
        <v>0</v>
      </c>
      <c r="Y150" s="423">
        <v>0.10199999999999999</v>
      </c>
      <c r="Z150" s="423">
        <f t="shared" si="4"/>
        <v>2.04</v>
      </c>
      <c r="AA150" s="423">
        <v>0</v>
      </c>
      <c r="AB150" s="423">
        <f t="shared" si="5"/>
        <v>0</v>
      </c>
      <c r="AC150" s="423">
        <v>0</v>
      </c>
      <c r="AD150" s="422">
        <f t="shared" si="6"/>
        <v>0</v>
      </c>
      <c r="AR150" s="17" t="s">
        <v>155</v>
      </c>
      <c r="AT150" s="17" t="s">
        <v>151</v>
      </c>
      <c r="AU150" s="17" t="s">
        <v>104</v>
      </c>
      <c r="AY150" s="17" t="s">
        <v>150</v>
      </c>
      <c r="BE150" s="38">
        <f t="shared" si="7"/>
        <v>0</v>
      </c>
      <c r="BF150" s="38">
        <f t="shared" si="8"/>
        <v>0</v>
      </c>
      <c r="BG150" s="38">
        <f t="shared" si="9"/>
        <v>0</v>
      </c>
      <c r="BH150" s="38">
        <f t="shared" si="10"/>
        <v>0</v>
      </c>
      <c r="BI150" s="38">
        <f t="shared" si="11"/>
        <v>0</v>
      </c>
      <c r="BJ150" s="17" t="s">
        <v>90</v>
      </c>
      <c r="BK150" s="38">
        <f t="shared" si="12"/>
        <v>0</v>
      </c>
      <c r="BL150" s="17" t="s">
        <v>155</v>
      </c>
      <c r="BM150" s="17" t="s">
        <v>236</v>
      </c>
    </row>
    <row r="151" spans="2:65" s="1" customFormat="1" ht="22.5" customHeight="1">
      <c r="B151" s="421"/>
      <c r="C151" s="438" t="s">
        <v>237</v>
      </c>
      <c r="D151" s="438" t="s">
        <v>157</v>
      </c>
      <c r="E151" s="437" t="s">
        <v>238</v>
      </c>
      <c r="F151" s="559" t="s">
        <v>239</v>
      </c>
      <c r="G151" s="559"/>
      <c r="H151" s="559"/>
      <c r="I151" s="559"/>
      <c r="J151" s="436" t="s">
        <v>186</v>
      </c>
      <c r="K151" s="435">
        <v>20</v>
      </c>
      <c r="L151" s="434"/>
      <c r="M151" s="560"/>
      <c r="N151" s="560"/>
      <c r="O151" s="561"/>
      <c r="P151" s="557">
        <f t="shared" si="0"/>
        <v>0</v>
      </c>
      <c r="Q151" s="557"/>
      <c r="R151" s="415"/>
      <c r="T151" s="414" t="s">
        <v>20</v>
      </c>
      <c r="U151" s="398" t="s">
        <v>45</v>
      </c>
      <c r="V151" s="424">
        <f t="shared" si="1"/>
        <v>0</v>
      </c>
      <c r="W151" s="424">
        <f t="shared" si="2"/>
        <v>0</v>
      </c>
      <c r="X151" s="424">
        <f t="shared" si="3"/>
        <v>0</v>
      </c>
      <c r="Y151" s="423">
        <v>0</v>
      </c>
      <c r="Z151" s="423">
        <f t="shared" si="4"/>
        <v>0</v>
      </c>
      <c r="AA151" s="423">
        <v>0</v>
      </c>
      <c r="AB151" s="423">
        <f t="shared" si="5"/>
        <v>0</v>
      </c>
      <c r="AC151" s="423">
        <v>0</v>
      </c>
      <c r="AD151" s="422">
        <f t="shared" si="6"/>
        <v>0</v>
      </c>
      <c r="AR151" s="17" t="s">
        <v>160</v>
      </c>
      <c r="AT151" s="17" t="s">
        <v>157</v>
      </c>
      <c r="AU151" s="17" t="s">
        <v>104</v>
      </c>
      <c r="AY151" s="17" t="s">
        <v>150</v>
      </c>
      <c r="BE151" s="38">
        <f t="shared" si="7"/>
        <v>0</v>
      </c>
      <c r="BF151" s="38">
        <f t="shared" si="8"/>
        <v>0</v>
      </c>
      <c r="BG151" s="38">
        <f t="shared" si="9"/>
        <v>0</v>
      </c>
      <c r="BH151" s="38">
        <f t="shared" si="10"/>
        <v>0</v>
      </c>
      <c r="BI151" s="38">
        <f t="shared" si="11"/>
        <v>0</v>
      </c>
      <c r="BJ151" s="17" t="s">
        <v>90</v>
      </c>
      <c r="BK151" s="38">
        <f t="shared" si="12"/>
        <v>0</v>
      </c>
      <c r="BL151" s="17" t="s">
        <v>155</v>
      </c>
      <c r="BM151" s="17" t="s">
        <v>240</v>
      </c>
    </row>
    <row r="152" spans="2:65" s="1" customFormat="1" ht="31.5" customHeight="1">
      <c r="B152" s="421"/>
      <c r="C152" s="420" t="s">
        <v>241</v>
      </c>
      <c r="D152" s="420" t="s">
        <v>151</v>
      </c>
      <c r="E152" s="419" t="s">
        <v>242</v>
      </c>
      <c r="F152" s="558" t="s">
        <v>243</v>
      </c>
      <c r="G152" s="558"/>
      <c r="H152" s="558"/>
      <c r="I152" s="558"/>
      <c r="J152" s="418" t="s">
        <v>186</v>
      </c>
      <c r="K152" s="417">
        <v>107</v>
      </c>
      <c r="L152" s="416"/>
      <c r="M152" s="557"/>
      <c r="N152" s="557"/>
      <c r="O152" s="557"/>
      <c r="P152" s="557">
        <f t="shared" si="0"/>
        <v>0</v>
      </c>
      <c r="Q152" s="557"/>
      <c r="R152" s="415"/>
      <c r="T152" s="414" t="s">
        <v>20</v>
      </c>
      <c r="U152" s="398" t="s">
        <v>45</v>
      </c>
      <c r="V152" s="424">
        <f t="shared" si="1"/>
        <v>0</v>
      </c>
      <c r="W152" s="424">
        <f t="shared" si="2"/>
        <v>0</v>
      </c>
      <c r="X152" s="424">
        <f t="shared" si="3"/>
        <v>0</v>
      </c>
      <c r="Y152" s="423">
        <v>0.11</v>
      </c>
      <c r="Z152" s="423">
        <f t="shared" si="4"/>
        <v>11.77</v>
      </c>
      <c r="AA152" s="423">
        <v>0</v>
      </c>
      <c r="AB152" s="423">
        <f t="shared" si="5"/>
        <v>0</v>
      </c>
      <c r="AC152" s="423">
        <v>0</v>
      </c>
      <c r="AD152" s="422">
        <f t="shared" si="6"/>
        <v>0</v>
      </c>
      <c r="AR152" s="17" t="s">
        <v>155</v>
      </c>
      <c r="AT152" s="17" t="s">
        <v>151</v>
      </c>
      <c r="AU152" s="17" t="s">
        <v>104</v>
      </c>
      <c r="AY152" s="17" t="s">
        <v>150</v>
      </c>
      <c r="BE152" s="38">
        <f t="shared" si="7"/>
        <v>0</v>
      </c>
      <c r="BF152" s="38">
        <f t="shared" si="8"/>
        <v>0</v>
      </c>
      <c r="BG152" s="38">
        <f t="shared" si="9"/>
        <v>0</v>
      </c>
      <c r="BH152" s="38">
        <f t="shared" si="10"/>
        <v>0</v>
      </c>
      <c r="BI152" s="38">
        <f t="shared" si="11"/>
        <v>0</v>
      </c>
      <c r="BJ152" s="17" t="s">
        <v>90</v>
      </c>
      <c r="BK152" s="38">
        <f t="shared" si="12"/>
        <v>0</v>
      </c>
      <c r="BL152" s="17" t="s">
        <v>155</v>
      </c>
      <c r="BM152" s="17" t="s">
        <v>244</v>
      </c>
    </row>
    <row r="153" spans="2:65" s="1" customFormat="1" ht="22.5" customHeight="1">
      <c r="B153" s="421"/>
      <c r="C153" s="438" t="s">
        <v>245</v>
      </c>
      <c r="D153" s="438" t="s">
        <v>157</v>
      </c>
      <c r="E153" s="437" t="s">
        <v>246</v>
      </c>
      <c r="F153" s="559" t="s">
        <v>247</v>
      </c>
      <c r="G153" s="559"/>
      <c r="H153" s="559"/>
      <c r="I153" s="559"/>
      <c r="J153" s="436" t="s">
        <v>186</v>
      </c>
      <c r="K153" s="435">
        <v>107</v>
      </c>
      <c r="L153" s="434"/>
      <c r="M153" s="560"/>
      <c r="N153" s="560"/>
      <c r="O153" s="561"/>
      <c r="P153" s="557">
        <f t="shared" si="0"/>
        <v>0</v>
      </c>
      <c r="Q153" s="557"/>
      <c r="R153" s="415"/>
      <c r="T153" s="414" t="s">
        <v>20</v>
      </c>
      <c r="U153" s="398" t="s">
        <v>45</v>
      </c>
      <c r="V153" s="424">
        <f t="shared" si="1"/>
        <v>0</v>
      </c>
      <c r="W153" s="424">
        <f t="shared" si="2"/>
        <v>0</v>
      </c>
      <c r="X153" s="424">
        <f t="shared" si="3"/>
        <v>0</v>
      </c>
      <c r="Y153" s="423">
        <v>0</v>
      </c>
      <c r="Z153" s="423">
        <f t="shared" si="4"/>
        <v>0</v>
      </c>
      <c r="AA153" s="423">
        <v>0</v>
      </c>
      <c r="AB153" s="423">
        <f t="shared" si="5"/>
        <v>0</v>
      </c>
      <c r="AC153" s="423">
        <v>0</v>
      </c>
      <c r="AD153" s="422">
        <f t="shared" si="6"/>
        <v>0</v>
      </c>
      <c r="AR153" s="17" t="s">
        <v>160</v>
      </c>
      <c r="AT153" s="17" t="s">
        <v>157</v>
      </c>
      <c r="AU153" s="17" t="s">
        <v>104</v>
      </c>
      <c r="AY153" s="17" t="s">
        <v>150</v>
      </c>
      <c r="BE153" s="38">
        <f t="shared" si="7"/>
        <v>0</v>
      </c>
      <c r="BF153" s="38">
        <f t="shared" si="8"/>
        <v>0</v>
      </c>
      <c r="BG153" s="38">
        <f t="shared" si="9"/>
        <v>0</v>
      </c>
      <c r="BH153" s="38">
        <f t="shared" si="10"/>
        <v>0</v>
      </c>
      <c r="BI153" s="38">
        <f t="shared" si="11"/>
        <v>0</v>
      </c>
      <c r="BJ153" s="17" t="s">
        <v>90</v>
      </c>
      <c r="BK153" s="38">
        <f t="shared" si="12"/>
        <v>0</v>
      </c>
      <c r="BL153" s="17" t="s">
        <v>155</v>
      </c>
      <c r="BM153" s="17" t="s">
        <v>248</v>
      </c>
    </row>
    <row r="154" spans="2:65" s="1" customFormat="1" ht="31.5" customHeight="1">
      <c r="B154" s="421"/>
      <c r="C154" s="420" t="s">
        <v>249</v>
      </c>
      <c r="D154" s="420" t="s">
        <v>151</v>
      </c>
      <c r="E154" s="419" t="s">
        <v>250</v>
      </c>
      <c r="F154" s="558" t="s">
        <v>251</v>
      </c>
      <c r="G154" s="558"/>
      <c r="H154" s="558"/>
      <c r="I154" s="558"/>
      <c r="J154" s="418" t="s">
        <v>154</v>
      </c>
      <c r="K154" s="417">
        <v>17</v>
      </c>
      <c r="L154" s="416"/>
      <c r="M154" s="557"/>
      <c r="N154" s="557"/>
      <c r="O154" s="557"/>
      <c r="P154" s="557">
        <f t="shared" si="0"/>
        <v>0</v>
      </c>
      <c r="Q154" s="557"/>
      <c r="R154" s="415"/>
      <c r="T154" s="414" t="s">
        <v>20</v>
      </c>
      <c r="U154" s="398" t="s">
        <v>45</v>
      </c>
      <c r="V154" s="424">
        <f t="shared" si="1"/>
        <v>0</v>
      </c>
      <c r="W154" s="424">
        <f t="shared" si="2"/>
        <v>0</v>
      </c>
      <c r="X154" s="424">
        <f t="shared" si="3"/>
        <v>0</v>
      </c>
      <c r="Y154" s="423">
        <v>0.16200000000000001</v>
      </c>
      <c r="Z154" s="423">
        <f t="shared" si="4"/>
        <v>2.754</v>
      </c>
      <c r="AA154" s="423">
        <v>0</v>
      </c>
      <c r="AB154" s="423">
        <f t="shared" si="5"/>
        <v>0</v>
      </c>
      <c r="AC154" s="423">
        <v>0</v>
      </c>
      <c r="AD154" s="422">
        <f t="shared" si="6"/>
        <v>0</v>
      </c>
      <c r="AR154" s="17" t="s">
        <v>155</v>
      </c>
      <c r="AT154" s="17" t="s">
        <v>151</v>
      </c>
      <c r="AU154" s="17" t="s">
        <v>104</v>
      </c>
      <c r="AY154" s="17" t="s">
        <v>150</v>
      </c>
      <c r="BE154" s="38">
        <f t="shared" si="7"/>
        <v>0</v>
      </c>
      <c r="BF154" s="38">
        <f t="shared" si="8"/>
        <v>0</v>
      </c>
      <c r="BG154" s="38">
        <f t="shared" si="9"/>
        <v>0</v>
      </c>
      <c r="BH154" s="38">
        <f t="shared" si="10"/>
        <v>0</v>
      </c>
      <c r="BI154" s="38">
        <f t="shared" si="11"/>
        <v>0</v>
      </c>
      <c r="BJ154" s="17" t="s">
        <v>90</v>
      </c>
      <c r="BK154" s="38">
        <f t="shared" si="12"/>
        <v>0</v>
      </c>
      <c r="BL154" s="17" t="s">
        <v>155</v>
      </c>
      <c r="BM154" s="17" t="s">
        <v>252</v>
      </c>
    </row>
    <row r="155" spans="2:65" s="1" customFormat="1" ht="31.5" customHeight="1">
      <c r="B155" s="421"/>
      <c r="C155" s="420" t="s">
        <v>253</v>
      </c>
      <c r="D155" s="420" t="s">
        <v>151</v>
      </c>
      <c r="E155" s="419" t="s">
        <v>254</v>
      </c>
      <c r="F155" s="558" t="s">
        <v>255</v>
      </c>
      <c r="G155" s="558"/>
      <c r="H155" s="558"/>
      <c r="I155" s="558"/>
      <c r="J155" s="418" t="s">
        <v>154</v>
      </c>
      <c r="K155" s="417">
        <v>1</v>
      </c>
      <c r="L155" s="416"/>
      <c r="M155" s="557"/>
      <c r="N155" s="557"/>
      <c r="O155" s="557"/>
      <c r="P155" s="557">
        <f t="shared" si="0"/>
        <v>0</v>
      </c>
      <c r="Q155" s="557"/>
      <c r="R155" s="415"/>
      <c r="T155" s="414" t="s">
        <v>20</v>
      </c>
      <c r="U155" s="398" t="s">
        <v>45</v>
      </c>
      <c r="V155" s="424">
        <f t="shared" si="1"/>
        <v>0</v>
      </c>
      <c r="W155" s="424">
        <f t="shared" si="2"/>
        <v>0</v>
      </c>
      <c r="X155" s="424">
        <f t="shared" si="3"/>
        <v>0</v>
      </c>
      <c r="Y155" s="423">
        <v>0.50600000000000001</v>
      </c>
      <c r="Z155" s="423">
        <f t="shared" si="4"/>
        <v>0.50600000000000001</v>
      </c>
      <c r="AA155" s="423">
        <v>0</v>
      </c>
      <c r="AB155" s="423">
        <f t="shared" si="5"/>
        <v>0</v>
      </c>
      <c r="AC155" s="423">
        <v>0</v>
      </c>
      <c r="AD155" s="422">
        <f t="shared" si="6"/>
        <v>0</v>
      </c>
      <c r="AR155" s="17" t="s">
        <v>155</v>
      </c>
      <c r="AT155" s="17" t="s">
        <v>151</v>
      </c>
      <c r="AU155" s="17" t="s">
        <v>104</v>
      </c>
      <c r="AY155" s="17" t="s">
        <v>150</v>
      </c>
      <c r="BE155" s="38">
        <f t="shared" si="7"/>
        <v>0</v>
      </c>
      <c r="BF155" s="38">
        <f t="shared" si="8"/>
        <v>0</v>
      </c>
      <c r="BG155" s="38">
        <f t="shared" si="9"/>
        <v>0</v>
      </c>
      <c r="BH155" s="38">
        <f t="shared" si="10"/>
        <v>0</v>
      </c>
      <c r="BI155" s="38">
        <f t="shared" si="11"/>
        <v>0</v>
      </c>
      <c r="BJ155" s="17" t="s">
        <v>90</v>
      </c>
      <c r="BK155" s="38">
        <f t="shared" si="12"/>
        <v>0</v>
      </c>
      <c r="BL155" s="17" t="s">
        <v>155</v>
      </c>
      <c r="BM155" s="17" t="s">
        <v>256</v>
      </c>
    </row>
    <row r="156" spans="2:65" s="1" customFormat="1" ht="31.5" customHeight="1">
      <c r="B156" s="421"/>
      <c r="C156" s="420" t="s">
        <v>257</v>
      </c>
      <c r="D156" s="420" t="s">
        <v>151</v>
      </c>
      <c r="E156" s="419" t="s">
        <v>258</v>
      </c>
      <c r="F156" s="558" t="s">
        <v>259</v>
      </c>
      <c r="G156" s="558"/>
      <c r="H156" s="558"/>
      <c r="I156" s="558"/>
      <c r="J156" s="418" t="s">
        <v>154</v>
      </c>
      <c r="K156" s="417">
        <v>1</v>
      </c>
      <c r="L156" s="416"/>
      <c r="M156" s="557"/>
      <c r="N156" s="557"/>
      <c r="O156" s="557"/>
      <c r="P156" s="557">
        <f t="shared" si="0"/>
        <v>0</v>
      </c>
      <c r="Q156" s="557"/>
      <c r="R156" s="415"/>
      <c r="T156" s="414" t="s">
        <v>20</v>
      </c>
      <c r="U156" s="398" t="s">
        <v>45</v>
      </c>
      <c r="V156" s="424">
        <f t="shared" si="1"/>
        <v>0</v>
      </c>
      <c r="W156" s="424">
        <f t="shared" si="2"/>
        <v>0</v>
      </c>
      <c r="X156" s="424">
        <f t="shared" si="3"/>
        <v>0</v>
      </c>
      <c r="Y156" s="423">
        <v>2.532</v>
      </c>
      <c r="Z156" s="423">
        <f t="shared" si="4"/>
        <v>2.532</v>
      </c>
      <c r="AA156" s="423">
        <v>0</v>
      </c>
      <c r="AB156" s="423">
        <f t="shared" si="5"/>
        <v>0</v>
      </c>
      <c r="AC156" s="423">
        <v>0</v>
      </c>
      <c r="AD156" s="422">
        <f t="shared" si="6"/>
        <v>0</v>
      </c>
      <c r="AR156" s="17" t="s">
        <v>155</v>
      </c>
      <c r="AT156" s="17" t="s">
        <v>151</v>
      </c>
      <c r="AU156" s="17" t="s">
        <v>104</v>
      </c>
      <c r="AY156" s="17" t="s">
        <v>150</v>
      </c>
      <c r="BE156" s="38">
        <f t="shared" si="7"/>
        <v>0</v>
      </c>
      <c r="BF156" s="38">
        <f t="shared" si="8"/>
        <v>0</v>
      </c>
      <c r="BG156" s="38">
        <f t="shared" si="9"/>
        <v>0</v>
      </c>
      <c r="BH156" s="38">
        <f t="shared" si="10"/>
        <v>0</v>
      </c>
      <c r="BI156" s="38">
        <f t="shared" si="11"/>
        <v>0</v>
      </c>
      <c r="BJ156" s="17" t="s">
        <v>90</v>
      </c>
      <c r="BK156" s="38">
        <f t="shared" si="12"/>
        <v>0</v>
      </c>
      <c r="BL156" s="17" t="s">
        <v>155</v>
      </c>
      <c r="BM156" s="17" t="s">
        <v>260</v>
      </c>
    </row>
    <row r="157" spans="2:65" s="1" customFormat="1" ht="31.5" customHeight="1">
      <c r="B157" s="421"/>
      <c r="C157" s="420" t="s">
        <v>261</v>
      </c>
      <c r="D157" s="420" t="s">
        <v>151</v>
      </c>
      <c r="E157" s="419" t="s">
        <v>262</v>
      </c>
      <c r="F157" s="558" t="s">
        <v>263</v>
      </c>
      <c r="G157" s="558"/>
      <c r="H157" s="558"/>
      <c r="I157" s="558"/>
      <c r="J157" s="418" t="s">
        <v>154</v>
      </c>
      <c r="K157" s="417">
        <v>7</v>
      </c>
      <c r="L157" s="416"/>
      <c r="M157" s="557"/>
      <c r="N157" s="557"/>
      <c r="O157" s="557"/>
      <c r="P157" s="557">
        <f t="shared" si="0"/>
        <v>0</v>
      </c>
      <c r="Q157" s="557"/>
      <c r="R157" s="415"/>
      <c r="T157" s="414" t="s">
        <v>20</v>
      </c>
      <c r="U157" s="398" t="s">
        <v>45</v>
      </c>
      <c r="V157" s="424">
        <f t="shared" si="1"/>
        <v>0</v>
      </c>
      <c r="W157" s="424">
        <f t="shared" si="2"/>
        <v>0</v>
      </c>
      <c r="X157" s="424">
        <f t="shared" si="3"/>
        <v>0</v>
      </c>
      <c r="Y157" s="423">
        <v>0.14799999999999999</v>
      </c>
      <c r="Z157" s="423">
        <f t="shared" si="4"/>
        <v>1.036</v>
      </c>
      <c r="AA157" s="423">
        <v>0</v>
      </c>
      <c r="AB157" s="423">
        <f t="shared" si="5"/>
        <v>0</v>
      </c>
      <c r="AC157" s="423">
        <v>0</v>
      </c>
      <c r="AD157" s="422">
        <f t="shared" si="6"/>
        <v>0</v>
      </c>
      <c r="AR157" s="17" t="s">
        <v>155</v>
      </c>
      <c r="AT157" s="17" t="s">
        <v>151</v>
      </c>
      <c r="AU157" s="17" t="s">
        <v>104</v>
      </c>
      <c r="AY157" s="17" t="s">
        <v>150</v>
      </c>
      <c r="BE157" s="38">
        <f t="shared" si="7"/>
        <v>0</v>
      </c>
      <c r="BF157" s="38">
        <f t="shared" si="8"/>
        <v>0</v>
      </c>
      <c r="BG157" s="38">
        <f t="shared" si="9"/>
        <v>0</v>
      </c>
      <c r="BH157" s="38">
        <f t="shared" si="10"/>
        <v>0</v>
      </c>
      <c r="BI157" s="38">
        <f t="shared" si="11"/>
        <v>0</v>
      </c>
      <c r="BJ157" s="17" t="s">
        <v>90</v>
      </c>
      <c r="BK157" s="38">
        <f t="shared" si="12"/>
        <v>0</v>
      </c>
      <c r="BL157" s="17" t="s">
        <v>155</v>
      </c>
      <c r="BM157" s="17" t="s">
        <v>264</v>
      </c>
    </row>
    <row r="158" spans="2:65" s="1" customFormat="1" ht="22.5" customHeight="1">
      <c r="B158" s="421"/>
      <c r="C158" s="438" t="s">
        <v>265</v>
      </c>
      <c r="D158" s="438" t="s">
        <v>157</v>
      </c>
      <c r="E158" s="437" t="s">
        <v>266</v>
      </c>
      <c r="F158" s="559" t="s">
        <v>267</v>
      </c>
      <c r="G158" s="559"/>
      <c r="H158" s="559"/>
      <c r="I158" s="559"/>
      <c r="J158" s="436" t="s">
        <v>169</v>
      </c>
      <c r="K158" s="435">
        <v>7</v>
      </c>
      <c r="L158" s="434"/>
      <c r="M158" s="560"/>
      <c r="N158" s="560"/>
      <c r="O158" s="561"/>
      <c r="P158" s="557">
        <f t="shared" si="0"/>
        <v>0</v>
      </c>
      <c r="Q158" s="557"/>
      <c r="R158" s="415"/>
      <c r="T158" s="414" t="s">
        <v>20</v>
      </c>
      <c r="U158" s="398" t="s">
        <v>45</v>
      </c>
      <c r="V158" s="424">
        <f t="shared" si="1"/>
        <v>0</v>
      </c>
      <c r="W158" s="424">
        <f t="shared" si="2"/>
        <v>0</v>
      </c>
      <c r="X158" s="424">
        <f t="shared" si="3"/>
        <v>0</v>
      </c>
      <c r="Y158" s="423">
        <v>0</v>
      </c>
      <c r="Z158" s="423">
        <f t="shared" si="4"/>
        <v>0</v>
      </c>
      <c r="AA158" s="423">
        <v>0</v>
      </c>
      <c r="AB158" s="423">
        <f t="shared" si="5"/>
        <v>0</v>
      </c>
      <c r="AC158" s="423">
        <v>0</v>
      </c>
      <c r="AD158" s="422">
        <f t="shared" si="6"/>
        <v>0</v>
      </c>
      <c r="AR158" s="17" t="s">
        <v>160</v>
      </c>
      <c r="AT158" s="17" t="s">
        <v>157</v>
      </c>
      <c r="AU158" s="17" t="s">
        <v>104</v>
      </c>
      <c r="AY158" s="17" t="s">
        <v>150</v>
      </c>
      <c r="BE158" s="38">
        <f t="shared" si="7"/>
        <v>0</v>
      </c>
      <c r="BF158" s="38">
        <f t="shared" si="8"/>
        <v>0</v>
      </c>
      <c r="BG158" s="38">
        <f t="shared" si="9"/>
        <v>0</v>
      </c>
      <c r="BH158" s="38">
        <f t="shared" si="10"/>
        <v>0</v>
      </c>
      <c r="BI158" s="38">
        <f t="shared" si="11"/>
        <v>0</v>
      </c>
      <c r="BJ158" s="17" t="s">
        <v>90</v>
      </c>
      <c r="BK158" s="38">
        <f t="shared" si="12"/>
        <v>0</v>
      </c>
      <c r="BL158" s="17" t="s">
        <v>155</v>
      </c>
      <c r="BM158" s="17" t="s">
        <v>268</v>
      </c>
    </row>
    <row r="159" spans="2:65" s="1" customFormat="1" ht="31.5" customHeight="1">
      <c r="B159" s="421"/>
      <c r="C159" s="420" t="s">
        <v>269</v>
      </c>
      <c r="D159" s="420" t="s">
        <v>151</v>
      </c>
      <c r="E159" s="419" t="s">
        <v>270</v>
      </c>
      <c r="F159" s="558" t="s">
        <v>271</v>
      </c>
      <c r="G159" s="558"/>
      <c r="H159" s="558"/>
      <c r="I159" s="558"/>
      <c r="J159" s="418" t="s">
        <v>154</v>
      </c>
      <c r="K159" s="417">
        <v>7</v>
      </c>
      <c r="L159" s="416"/>
      <c r="M159" s="557"/>
      <c r="N159" s="557"/>
      <c r="O159" s="557"/>
      <c r="P159" s="557">
        <f t="shared" si="0"/>
        <v>0</v>
      </c>
      <c r="Q159" s="557"/>
      <c r="R159" s="415"/>
      <c r="T159" s="414" t="s">
        <v>20</v>
      </c>
      <c r="U159" s="398" t="s">
        <v>45</v>
      </c>
      <c r="V159" s="424">
        <f t="shared" si="1"/>
        <v>0</v>
      </c>
      <c r="W159" s="424">
        <f t="shared" si="2"/>
        <v>0</v>
      </c>
      <c r="X159" s="424">
        <f t="shared" si="3"/>
        <v>0</v>
      </c>
      <c r="Y159" s="423">
        <v>0.13400000000000001</v>
      </c>
      <c r="Z159" s="423">
        <f t="shared" si="4"/>
        <v>0.93800000000000006</v>
      </c>
      <c r="AA159" s="423">
        <v>0</v>
      </c>
      <c r="AB159" s="423">
        <f t="shared" si="5"/>
        <v>0</v>
      </c>
      <c r="AC159" s="423">
        <v>0</v>
      </c>
      <c r="AD159" s="422">
        <f t="shared" si="6"/>
        <v>0</v>
      </c>
      <c r="AR159" s="17" t="s">
        <v>155</v>
      </c>
      <c r="AT159" s="17" t="s">
        <v>151</v>
      </c>
      <c r="AU159" s="17" t="s">
        <v>104</v>
      </c>
      <c r="AY159" s="17" t="s">
        <v>150</v>
      </c>
      <c r="BE159" s="38">
        <f t="shared" si="7"/>
        <v>0</v>
      </c>
      <c r="BF159" s="38">
        <f t="shared" si="8"/>
        <v>0</v>
      </c>
      <c r="BG159" s="38">
        <f t="shared" si="9"/>
        <v>0</v>
      </c>
      <c r="BH159" s="38">
        <f t="shared" si="10"/>
        <v>0</v>
      </c>
      <c r="BI159" s="38">
        <f t="shared" si="11"/>
        <v>0</v>
      </c>
      <c r="BJ159" s="17" t="s">
        <v>90</v>
      </c>
      <c r="BK159" s="38">
        <f t="shared" si="12"/>
        <v>0</v>
      </c>
      <c r="BL159" s="17" t="s">
        <v>155</v>
      </c>
      <c r="BM159" s="17" t="s">
        <v>272</v>
      </c>
    </row>
    <row r="160" spans="2:65" s="1" customFormat="1" ht="22.5" customHeight="1">
      <c r="B160" s="421"/>
      <c r="C160" s="438" t="s">
        <v>273</v>
      </c>
      <c r="D160" s="438" t="s">
        <v>157</v>
      </c>
      <c r="E160" s="437" t="s">
        <v>274</v>
      </c>
      <c r="F160" s="559" t="s">
        <v>275</v>
      </c>
      <c r="G160" s="559"/>
      <c r="H160" s="559"/>
      <c r="I160" s="559"/>
      <c r="J160" s="436" t="s">
        <v>169</v>
      </c>
      <c r="K160" s="435">
        <v>7</v>
      </c>
      <c r="L160" s="434"/>
      <c r="M160" s="560"/>
      <c r="N160" s="560"/>
      <c r="O160" s="561"/>
      <c r="P160" s="557">
        <f t="shared" si="0"/>
        <v>0</v>
      </c>
      <c r="Q160" s="557"/>
      <c r="R160" s="415"/>
      <c r="T160" s="414" t="s">
        <v>20</v>
      </c>
      <c r="U160" s="398" t="s">
        <v>45</v>
      </c>
      <c r="V160" s="424">
        <f t="shared" si="1"/>
        <v>0</v>
      </c>
      <c r="W160" s="424">
        <f t="shared" si="2"/>
        <v>0</v>
      </c>
      <c r="X160" s="424">
        <f t="shared" si="3"/>
        <v>0</v>
      </c>
      <c r="Y160" s="423">
        <v>0</v>
      </c>
      <c r="Z160" s="423">
        <f t="shared" si="4"/>
        <v>0</v>
      </c>
      <c r="AA160" s="423">
        <v>0</v>
      </c>
      <c r="AB160" s="423">
        <f t="shared" si="5"/>
        <v>0</v>
      </c>
      <c r="AC160" s="423">
        <v>0</v>
      </c>
      <c r="AD160" s="422">
        <f t="shared" si="6"/>
        <v>0</v>
      </c>
      <c r="AR160" s="17" t="s">
        <v>160</v>
      </c>
      <c r="AT160" s="17" t="s">
        <v>157</v>
      </c>
      <c r="AU160" s="17" t="s">
        <v>104</v>
      </c>
      <c r="AY160" s="17" t="s">
        <v>150</v>
      </c>
      <c r="BE160" s="38">
        <f t="shared" si="7"/>
        <v>0</v>
      </c>
      <c r="BF160" s="38">
        <f t="shared" si="8"/>
        <v>0</v>
      </c>
      <c r="BG160" s="38">
        <f t="shared" si="9"/>
        <v>0</v>
      </c>
      <c r="BH160" s="38">
        <f t="shared" si="10"/>
        <v>0</v>
      </c>
      <c r="BI160" s="38">
        <f t="shared" si="11"/>
        <v>0</v>
      </c>
      <c r="BJ160" s="17" t="s">
        <v>90</v>
      </c>
      <c r="BK160" s="38">
        <f t="shared" si="12"/>
        <v>0</v>
      </c>
      <c r="BL160" s="17" t="s">
        <v>155</v>
      </c>
      <c r="BM160" s="17" t="s">
        <v>276</v>
      </c>
    </row>
    <row r="161" spans="2:65" s="1" customFormat="1" ht="31.5" customHeight="1">
      <c r="B161" s="421"/>
      <c r="C161" s="420" t="s">
        <v>160</v>
      </c>
      <c r="D161" s="420" t="s">
        <v>151</v>
      </c>
      <c r="E161" s="419" t="s">
        <v>277</v>
      </c>
      <c r="F161" s="558" t="s">
        <v>278</v>
      </c>
      <c r="G161" s="558"/>
      <c r="H161" s="558"/>
      <c r="I161" s="558"/>
      <c r="J161" s="418" t="s">
        <v>154</v>
      </c>
      <c r="K161" s="417">
        <v>1</v>
      </c>
      <c r="L161" s="416"/>
      <c r="M161" s="557"/>
      <c r="N161" s="557"/>
      <c r="O161" s="557"/>
      <c r="P161" s="557">
        <f t="shared" si="0"/>
        <v>0</v>
      </c>
      <c r="Q161" s="557"/>
      <c r="R161" s="415"/>
      <c r="T161" s="414" t="s">
        <v>20</v>
      </c>
      <c r="U161" s="398" t="s">
        <v>45</v>
      </c>
      <c r="V161" s="424">
        <f t="shared" si="1"/>
        <v>0</v>
      </c>
      <c r="W161" s="424">
        <f t="shared" si="2"/>
        <v>0</v>
      </c>
      <c r="X161" s="424">
        <f t="shared" si="3"/>
        <v>0</v>
      </c>
      <c r="Y161" s="423">
        <v>0.80200000000000005</v>
      </c>
      <c r="Z161" s="423">
        <f t="shared" si="4"/>
        <v>0.80200000000000005</v>
      </c>
      <c r="AA161" s="423">
        <v>0</v>
      </c>
      <c r="AB161" s="423">
        <f t="shared" si="5"/>
        <v>0</v>
      </c>
      <c r="AC161" s="423">
        <v>0</v>
      </c>
      <c r="AD161" s="422">
        <f t="shared" si="6"/>
        <v>0</v>
      </c>
      <c r="AR161" s="17" t="s">
        <v>155</v>
      </c>
      <c r="AT161" s="17" t="s">
        <v>151</v>
      </c>
      <c r="AU161" s="17" t="s">
        <v>104</v>
      </c>
      <c r="AY161" s="17" t="s">
        <v>150</v>
      </c>
      <c r="BE161" s="38">
        <f t="shared" si="7"/>
        <v>0</v>
      </c>
      <c r="BF161" s="38">
        <f t="shared" si="8"/>
        <v>0</v>
      </c>
      <c r="BG161" s="38">
        <f t="shared" si="9"/>
        <v>0</v>
      </c>
      <c r="BH161" s="38">
        <f t="shared" si="10"/>
        <v>0</v>
      </c>
      <c r="BI161" s="38">
        <f t="shared" si="11"/>
        <v>0</v>
      </c>
      <c r="BJ161" s="17" t="s">
        <v>90</v>
      </c>
      <c r="BK161" s="38">
        <f t="shared" si="12"/>
        <v>0</v>
      </c>
      <c r="BL161" s="17" t="s">
        <v>155</v>
      </c>
      <c r="BM161" s="17" t="s">
        <v>279</v>
      </c>
    </row>
    <row r="162" spans="2:65" s="1" customFormat="1" ht="44.25" customHeight="1">
      <c r="B162" s="421"/>
      <c r="C162" s="438" t="s">
        <v>280</v>
      </c>
      <c r="D162" s="438" t="s">
        <v>157</v>
      </c>
      <c r="E162" s="437" t="s">
        <v>281</v>
      </c>
      <c r="F162" s="559" t="s">
        <v>282</v>
      </c>
      <c r="G162" s="559"/>
      <c r="H162" s="559"/>
      <c r="I162" s="559"/>
      <c r="J162" s="436" t="s">
        <v>169</v>
      </c>
      <c r="K162" s="435">
        <v>1</v>
      </c>
      <c r="L162" s="434"/>
      <c r="M162" s="560"/>
      <c r="N162" s="560"/>
      <c r="O162" s="561"/>
      <c r="P162" s="557">
        <f t="shared" si="0"/>
        <v>0</v>
      </c>
      <c r="Q162" s="557"/>
      <c r="R162" s="415"/>
      <c r="T162" s="414" t="s">
        <v>20</v>
      </c>
      <c r="U162" s="398" t="s">
        <v>45</v>
      </c>
      <c r="V162" s="424">
        <f t="shared" si="1"/>
        <v>0</v>
      </c>
      <c r="W162" s="424">
        <f t="shared" si="2"/>
        <v>0</v>
      </c>
      <c r="X162" s="424">
        <f t="shared" si="3"/>
        <v>0</v>
      </c>
      <c r="Y162" s="423">
        <v>0</v>
      </c>
      <c r="Z162" s="423">
        <f t="shared" si="4"/>
        <v>0</v>
      </c>
      <c r="AA162" s="423">
        <v>0</v>
      </c>
      <c r="AB162" s="423">
        <f t="shared" si="5"/>
        <v>0</v>
      </c>
      <c r="AC162" s="423">
        <v>0</v>
      </c>
      <c r="AD162" s="422">
        <f t="shared" si="6"/>
        <v>0</v>
      </c>
      <c r="AR162" s="17" t="s">
        <v>160</v>
      </c>
      <c r="AT162" s="17" t="s">
        <v>157</v>
      </c>
      <c r="AU162" s="17" t="s">
        <v>104</v>
      </c>
      <c r="AY162" s="17" t="s">
        <v>150</v>
      </c>
      <c r="BE162" s="38">
        <f t="shared" si="7"/>
        <v>0</v>
      </c>
      <c r="BF162" s="38">
        <f t="shared" si="8"/>
        <v>0</v>
      </c>
      <c r="BG162" s="38">
        <f t="shared" si="9"/>
        <v>0</v>
      </c>
      <c r="BH162" s="38">
        <f t="shared" si="10"/>
        <v>0</v>
      </c>
      <c r="BI162" s="38">
        <f t="shared" si="11"/>
        <v>0</v>
      </c>
      <c r="BJ162" s="17" t="s">
        <v>90</v>
      </c>
      <c r="BK162" s="38">
        <f t="shared" si="12"/>
        <v>0</v>
      </c>
      <c r="BL162" s="17" t="s">
        <v>155</v>
      </c>
      <c r="BM162" s="17" t="s">
        <v>283</v>
      </c>
    </row>
    <row r="163" spans="2:65" s="1" customFormat="1" ht="31.5" customHeight="1">
      <c r="B163" s="421"/>
      <c r="C163" s="420" t="s">
        <v>284</v>
      </c>
      <c r="D163" s="420" t="s">
        <v>151</v>
      </c>
      <c r="E163" s="419" t="s">
        <v>285</v>
      </c>
      <c r="F163" s="558" t="s">
        <v>286</v>
      </c>
      <c r="G163" s="558"/>
      <c r="H163" s="558"/>
      <c r="I163" s="558"/>
      <c r="J163" s="418" t="s">
        <v>154</v>
      </c>
      <c r="K163" s="417">
        <v>7</v>
      </c>
      <c r="L163" s="416"/>
      <c r="M163" s="557"/>
      <c r="N163" s="557"/>
      <c r="O163" s="557"/>
      <c r="P163" s="557">
        <f t="shared" si="0"/>
        <v>0</v>
      </c>
      <c r="Q163" s="557"/>
      <c r="R163" s="415"/>
      <c r="T163" s="414" t="s">
        <v>20</v>
      </c>
      <c r="U163" s="398" t="s">
        <v>45</v>
      </c>
      <c r="V163" s="424">
        <f t="shared" si="1"/>
        <v>0</v>
      </c>
      <c r="W163" s="424">
        <f t="shared" si="2"/>
        <v>0</v>
      </c>
      <c r="X163" s="424">
        <f t="shared" si="3"/>
        <v>0</v>
      </c>
      <c r="Y163" s="423">
        <v>0.32700000000000001</v>
      </c>
      <c r="Z163" s="423">
        <f t="shared" si="4"/>
        <v>2.2890000000000001</v>
      </c>
      <c r="AA163" s="423">
        <v>0</v>
      </c>
      <c r="AB163" s="423">
        <f t="shared" si="5"/>
        <v>0</v>
      </c>
      <c r="AC163" s="423">
        <v>0</v>
      </c>
      <c r="AD163" s="422">
        <f t="shared" si="6"/>
        <v>0</v>
      </c>
      <c r="AR163" s="17" t="s">
        <v>155</v>
      </c>
      <c r="AT163" s="17" t="s">
        <v>151</v>
      </c>
      <c r="AU163" s="17" t="s">
        <v>104</v>
      </c>
      <c r="AY163" s="17" t="s">
        <v>150</v>
      </c>
      <c r="BE163" s="38">
        <f t="shared" si="7"/>
        <v>0</v>
      </c>
      <c r="BF163" s="38">
        <f t="shared" si="8"/>
        <v>0</v>
      </c>
      <c r="BG163" s="38">
        <f t="shared" si="9"/>
        <v>0</v>
      </c>
      <c r="BH163" s="38">
        <f t="shared" si="10"/>
        <v>0</v>
      </c>
      <c r="BI163" s="38">
        <f t="shared" si="11"/>
        <v>0</v>
      </c>
      <c r="BJ163" s="17" t="s">
        <v>90</v>
      </c>
      <c r="BK163" s="38">
        <f t="shared" si="12"/>
        <v>0</v>
      </c>
      <c r="BL163" s="17" t="s">
        <v>155</v>
      </c>
      <c r="BM163" s="17" t="s">
        <v>287</v>
      </c>
    </row>
    <row r="164" spans="2:65" s="1" customFormat="1" ht="22.5" customHeight="1">
      <c r="B164" s="421"/>
      <c r="C164" s="438" t="s">
        <v>288</v>
      </c>
      <c r="D164" s="438" t="s">
        <v>157</v>
      </c>
      <c r="E164" s="437" t="s">
        <v>289</v>
      </c>
      <c r="F164" s="559" t="s">
        <v>290</v>
      </c>
      <c r="G164" s="559"/>
      <c r="H164" s="559"/>
      <c r="I164" s="559"/>
      <c r="J164" s="436" t="s">
        <v>169</v>
      </c>
      <c r="K164" s="435">
        <v>7</v>
      </c>
      <c r="L164" s="434"/>
      <c r="M164" s="560"/>
      <c r="N164" s="560"/>
      <c r="O164" s="561"/>
      <c r="P164" s="557">
        <f t="shared" si="0"/>
        <v>0</v>
      </c>
      <c r="Q164" s="557"/>
      <c r="R164" s="415"/>
      <c r="T164" s="414" t="s">
        <v>20</v>
      </c>
      <c r="U164" s="398" t="s">
        <v>45</v>
      </c>
      <c r="V164" s="424">
        <f t="shared" si="1"/>
        <v>0</v>
      </c>
      <c r="W164" s="424">
        <f t="shared" si="2"/>
        <v>0</v>
      </c>
      <c r="X164" s="424">
        <f t="shared" si="3"/>
        <v>0</v>
      </c>
      <c r="Y164" s="423">
        <v>0</v>
      </c>
      <c r="Z164" s="423">
        <f t="shared" si="4"/>
        <v>0</v>
      </c>
      <c r="AA164" s="423">
        <v>0</v>
      </c>
      <c r="AB164" s="423">
        <f t="shared" si="5"/>
        <v>0</v>
      </c>
      <c r="AC164" s="423">
        <v>0</v>
      </c>
      <c r="AD164" s="422">
        <f t="shared" si="6"/>
        <v>0</v>
      </c>
      <c r="AR164" s="17" t="s">
        <v>160</v>
      </c>
      <c r="AT164" s="17" t="s">
        <v>157</v>
      </c>
      <c r="AU164" s="17" t="s">
        <v>104</v>
      </c>
      <c r="AY164" s="17" t="s">
        <v>150</v>
      </c>
      <c r="BE164" s="38">
        <f t="shared" si="7"/>
        <v>0</v>
      </c>
      <c r="BF164" s="38">
        <f t="shared" si="8"/>
        <v>0</v>
      </c>
      <c r="BG164" s="38">
        <f t="shared" si="9"/>
        <v>0</v>
      </c>
      <c r="BH164" s="38">
        <f t="shared" si="10"/>
        <v>0</v>
      </c>
      <c r="BI164" s="38">
        <f t="shared" si="11"/>
        <v>0</v>
      </c>
      <c r="BJ164" s="17" t="s">
        <v>90</v>
      </c>
      <c r="BK164" s="38">
        <f t="shared" si="12"/>
        <v>0</v>
      </c>
      <c r="BL164" s="17" t="s">
        <v>155</v>
      </c>
      <c r="BM164" s="17" t="s">
        <v>291</v>
      </c>
    </row>
    <row r="165" spans="2:65" s="1" customFormat="1" ht="22.5" customHeight="1">
      <c r="B165" s="421"/>
      <c r="C165" s="420" t="s">
        <v>292</v>
      </c>
      <c r="D165" s="420" t="s">
        <v>151</v>
      </c>
      <c r="E165" s="419" t="s">
        <v>293</v>
      </c>
      <c r="F165" s="558" t="s">
        <v>294</v>
      </c>
      <c r="G165" s="558"/>
      <c r="H165" s="558"/>
      <c r="I165" s="558"/>
      <c r="J165" s="418" t="s">
        <v>154</v>
      </c>
      <c r="K165" s="417">
        <v>3</v>
      </c>
      <c r="L165" s="416"/>
      <c r="M165" s="557"/>
      <c r="N165" s="557"/>
      <c r="O165" s="557"/>
      <c r="P165" s="557">
        <f t="shared" si="0"/>
        <v>0</v>
      </c>
      <c r="Q165" s="557"/>
      <c r="R165" s="415"/>
      <c r="T165" s="414" t="s">
        <v>20</v>
      </c>
      <c r="U165" s="398" t="s">
        <v>45</v>
      </c>
      <c r="V165" s="424">
        <f t="shared" si="1"/>
        <v>0</v>
      </c>
      <c r="W165" s="424">
        <f t="shared" si="2"/>
        <v>0</v>
      </c>
      <c r="X165" s="424">
        <f t="shared" si="3"/>
        <v>0</v>
      </c>
      <c r="Y165" s="423">
        <v>0.35799999999999998</v>
      </c>
      <c r="Z165" s="423">
        <f t="shared" si="4"/>
        <v>1.0739999999999998</v>
      </c>
      <c r="AA165" s="423">
        <v>0</v>
      </c>
      <c r="AB165" s="423">
        <f t="shared" si="5"/>
        <v>0</v>
      </c>
      <c r="AC165" s="423">
        <v>0</v>
      </c>
      <c r="AD165" s="422">
        <f t="shared" si="6"/>
        <v>0</v>
      </c>
      <c r="AR165" s="17" t="s">
        <v>155</v>
      </c>
      <c r="AT165" s="17" t="s">
        <v>151</v>
      </c>
      <c r="AU165" s="17" t="s">
        <v>104</v>
      </c>
      <c r="AY165" s="17" t="s">
        <v>150</v>
      </c>
      <c r="BE165" s="38">
        <f t="shared" si="7"/>
        <v>0</v>
      </c>
      <c r="BF165" s="38">
        <f t="shared" si="8"/>
        <v>0</v>
      </c>
      <c r="BG165" s="38">
        <f t="shared" si="9"/>
        <v>0</v>
      </c>
      <c r="BH165" s="38">
        <f t="shared" si="10"/>
        <v>0</v>
      </c>
      <c r="BI165" s="38">
        <f t="shared" si="11"/>
        <v>0</v>
      </c>
      <c r="BJ165" s="17" t="s">
        <v>90</v>
      </c>
      <c r="BK165" s="38">
        <f t="shared" si="12"/>
        <v>0</v>
      </c>
      <c r="BL165" s="17" t="s">
        <v>155</v>
      </c>
      <c r="BM165" s="17" t="s">
        <v>295</v>
      </c>
    </row>
    <row r="166" spans="2:65" s="1" customFormat="1" ht="44.25" customHeight="1">
      <c r="B166" s="421"/>
      <c r="C166" s="420" t="s">
        <v>296</v>
      </c>
      <c r="D166" s="420" t="s">
        <v>151</v>
      </c>
      <c r="E166" s="419" t="s">
        <v>297</v>
      </c>
      <c r="F166" s="558" t="s">
        <v>298</v>
      </c>
      <c r="G166" s="558"/>
      <c r="H166" s="558"/>
      <c r="I166" s="558"/>
      <c r="J166" s="418" t="s">
        <v>154</v>
      </c>
      <c r="K166" s="417">
        <v>7</v>
      </c>
      <c r="L166" s="416"/>
      <c r="M166" s="557"/>
      <c r="N166" s="557"/>
      <c r="O166" s="557"/>
      <c r="P166" s="557">
        <f t="shared" si="0"/>
        <v>0</v>
      </c>
      <c r="Q166" s="557"/>
      <c r="R166" s="415"/>
      <c r="T166" s="414" t="s">
        <v>20</v>
      </c>
      <c r="U166" s="398" t="s">
        <v>45</v>
      </c>
      <c r="V166" s="424">
        <f t="shared" si="1"/>
        <v>0</v>
      </c>
      <c r="W166" s="424">
        <f t="shared" si="2"/>
        <v>0</v>
      </c>
      <c r="X166" s="424">
        <f t="shared" si="3"/>
        <v>0</v>
      </c>
      <c r="Y166" s="423">
        <v>0.47399999999999998</v>
      </c>
      <c r="Z166" s="423">
        <f t="shared" si="4"/>
        <v>3.3179999999999996</v>
      </c>
      <c r="AA166" s="423">
        <v>0</v>
      </c>
      <c r="AB166" s="423">
        <f t="shared" si="5"/>
        <v>0</v>
      </c>
      <c r="AC166" s="423">
        <v>0</v>
      </c>
      <c r="AD166" s="422">
        <f t="shared" si="6"/>
        <v>0</v>
      </c>
      <c r="AR166" s="17" t="s">
        <v>155</v>
      </c>
      <c r="AT166" s="17" t="s">
        <v>151</v>
      </c>
      <c r="AU166" s="17" t="s">
        <v>104</v>
      </c>
      <c r="AY166" s="17" t="s">
        <v>150</v>
      </c>
      <c r="BE166" s="38">
        <f t="shared" si="7"/>
        <v>0</v>
      </c>
      <c r="BF166" s="38">
        <f t="shared" si="8"/>
        <v>0</v>
      </c>
      <c r="BG166" s="38">
        <f t="shared" si="9"/>
        <v>0</v>
      </c>
      <c r="BH166" s="38">
        <f t="shared" si="10"/>
        <v>0</v>
      </c>
      <c r="BI166" s="38">
        <f t="shared" si="11"/>
        <v>0</v>
      </c>
      <c r="BJ166" s="17" t="s">
        <v>90</v>
      </c>
      <c r="BK166" s="38">
        <f t="shared" si="12"/>
        <v>0</v>
      </c>
      <c r="BL166" s="17" t="s">
        <v>155</v>
      </c>
      <c r="BM166" s="17" t="s">
        <v>299</v>
      </c>
    </row>
    <row r="167" spans="2:65" s="1" customFormat="1" ht="31.5" customHeight="1">
      <c r="B167" s="421"/>
      <c r="C167" s="438" t="s">
        <v>300</v>
      </c>
      <c r="D167" s="438" t="s">
        <v>157</v>
      </c>
      <c r="E167" s="437" t="s">
        <v>301</v>
      </c>
      <c r="F167" s="559" t="s">
        <v>302</v>
      </c>
      <c r="G167" s="559"/>
      <c r="H167" s="559"/>
      <c r="I167" s="559"/>
      <c r="J167" s="436" t="s">
        <v>154</v>
      </c>
      <c r="K167" s="435">
        <v>7</v>
      </c>
      <c r="L167" s="434"/>
      <c r="M167" s="560"/>
      <c r="N167" s="560"/>
      <c r="O167" s="561"/>
      <c r="P167" s="557">
        <f t="shared" si="0"/>
        <v>0</v>
      </c>
      <c r="Q167" s="557"/>
      <c r="R167" s="415"/>
      <c r="T167" s="414" t="s">
        <v>20</v>
      </c>
      <c r="U167" s="398" t="s">
        <v>45</v>
      </c>
      <c r="V167" s="424">
        <f t="shared" si="1"/>
        <v>0</v>
      </c>
      <c r="W167" s="424">
        <f t="shared" si="2"/>
        <v>0</v>
      </c>
      <c r="X167" s="424">
        <f t="shared" si="3"/>
        <v>0</v>
      </c>
      <c r="Y167" s="423">
        <v>0</v>
      </c>
      <c r="Z167" s="423">
        <f t="shared" si="4"/>
        <v>0</v>
      </c>
      <c r="AA167" s="423">
        <v>1.1999999999999999E-3</v>
      </c>
      <c r="AB167" s="423">
        <f t="shared" si="5"/>
        <v>8.3999999999999995E-3</v>
      </c>
      <c r="AC167" s="423">
        <v>0</v>
      </c>
      <c r="AD167" s="422">
        <f t="shared" si="6"/>
        <v>0</v>
      </c>
      <c r="AR167" s="17" t="s">
        <v>160</v>
      </c>
      <c r="AT167" s="17" t="s">
        <v>157</v>
      </c>
      <c r="AU167" s="17" t="s">
        <v>104</v>
      </c>
      <c r="AY167" s="17" t="s">
        <v>150</v>
      </c>
      <c r="BE167" s="38">
        <f t="shared" si="7"/>
        <v>0</v>
      </c>
      <c r="BF167" s="38">
        <f t="shared" si="8"/>
        <v>0</v>
      </c>
      <c r="BG167" s="38">
        <f t="shared" si="9"/>
        <v>0</v>
      </c>
      <c r="BH167" s="38">
        <f t="shared" si="10"/>
        <v>0</v>
      </c>
      <c r="BI167" s="38">
        <f t="shared" si="11"/>
        <v>0</v>
      </c>
      <c r="BJ167" s="17" t="s">
        <v>90</v>
      </c>
      <c r="BK167" s="38">
        <f t="shared" si="12"/>
        <v>0</v>
      </c>
      <c r="BL167" s="17" t="s">
        <v>155</v>
      </c>
      <c r="BM167" s="17" t="s">
        <v>303</v>
      </c>
    </row>
    <row r="168" spans="2:65" s="1" customFormat="1" ht="31.5" customHeight="1">
      <c r="B168" s="421"/>
      <c r="C168" s="420" t="s">
        <v>304</v>
      </c>
      <c r="D168" s="420" t="s">
        <v>151</v>
      </c>
      <c r="E168" s="419" t="s">
        <v>305</v>
      </c>
      <c r="F168" s="558" t="s">
        <v>306</v>
      </c>
      <c r="G168" s="558"/>
      <c r="H168" s="558"/>
      <c r="I168" s="558"/>
      <c r="J168" s="418" t="s">
        <v>154</v>
      </c>
      <c r="K168" s="417">
        <v>9</v>
      </c>
      <c r="L168" s="416"/>
      <c r="M168" s="557"/>
      <c r="N168" s="557"/>
      <c r="O168" s="557"/>
      <c r="P168" s="557">
        <f t="shared" si="0"/>
        <v>0</v>
      </c>
      <c r="Q168" s="557"/>
      <c r="R168" s="415"/>
      <c r="T168" s="414" t="s">
        <v>20</v>
      </c>
      <c r="U168" s="398" t="s">
        <v>45</v>
      </c>
      <c r="V168" s="424">
        <f t="shared" si="1"/>
        <v>0</v>
      </c>
      <c r="W168" s="424">
        <f t="shared" si="2"/>
        <v>0</v>
      </c>
      <c r="X168" s="424">
        <f t="shared" si="3"/>
        <v>0</v>
      </c>
      <c r="Y168" s="423">
        <v>0.78400000000000003</v>
      </c>
      <c r="Z168" s="423">
        <f t="shared" si="4"/>
        <v>7.056</v>
      </c>
      <c r="AA168" s="423">
        <v>0</v>
      </c>
      <c r="AB168" s="423">
        <f t="shared" si="5"/>
        <v>0</v>
      </c>
      <c r="AC168" s="423">
        <v>0</v>
      </c>
      <c r="AD168" s="422">
        <f t="shared" si="6"/>
        <v>0</v>
      </c>
      <c r="AR168" s="17" t="s">
        <v>155</v>
      </c>
      <c r="AT168" s="17" t="s">
        <v>151</v>
      </c>
      <c r="AU168" s="17" t="s">
        <v>104</v>
      </c>
      <c r="AY168" s="17" t="s">
        <v>150</v>
      </c>
      <c r="BE168" s="38">
        <f t="shared" si="7"/>
        <v>0</v>
      </c>
      <c r="BF168" s="38">
        <f t="shared" si="8"/>
        <v>0</v>
      </c>
      <c r="BG168" s="38">
        <f t="shared" si="9"/>
        <v>0</v>
      </c>
      <c r="BH168" s="38">
        <f t="shared" si="10"/>
        <v>0</v>
      </c>
      <c r="BI168" s="38">
        <f t="shared" si="11"/>
        <v>0</v>
      </c>
      <c r="BJ168" s="17" t="s">
        <v>90</v>
      </c>
      <c r="BK168" s="38">
        <f t="shared" si="12"/>
        <v>0</v>
      </c>
      <c r="BL168" s="17" t="s">
        <v>155</v>
      </c>
      <c r="BM168" s="17" t="s">
        <v>307</v>
      </c>
    </row>
    <row r="169" spans="2:65" s="439" customFormat="1" ht="22.5" customHeight="1">
      <c r="B169" s="447"/>
      <c r="C169" s="442"/>
      <c r="D169" s="442"/>
      <c r="E169" s="446" t="s">
        <v>20</v>
      </c>
      <c r="F169" s="564" t="s">
        <v>1511</v>
      </c>
      <c r="G169" s="565"/>
      <c r="H169" s="565"/>
      <c r="I169" s="565"/>
      <c r="J169" s="442"/>
      <c r="K169" s="445">
        <v>9</v>
      </c>
      <c r="L169" s="442"/>
      <c r="M169" s="442"/>
      <c r="N169" s="442"/>
      <c r="O169" s="442"/>
      <c r="P169" s="442"/>
      <c r="Q169" s="442"/>
      <c r="R169" s="444"/>
      <c r="T169" s="443"/>
      <c r="U169" s="442"/>
      <c r="V169" s="442"/>
      <c r="W169" s="442"/>
      <c r="X169" s="442"/>
      <c r="Y169" s="442"/>
      <c r="Z169" s="442"/>
      <c r="AA169" s="442"/>
      <c r="AB169" s="442"/>
      <c r="AC169" s="442"/>
      <c r="AD169" s="441"/>
      <c r="AT169" s="440" t="s">
        <v>1509</v>
      </c>
      <c r="AU169" s="440" t="s">
        <v>104</v>
      </c>
      <c r="AV169" s="439" t="s">
        <v>104</v>
      </c>
      <c r="AW169" s="439" t="s">
        <v>6</v>
      </c>
      <c r="AX169" s="439" t="s">
        <v>90</v>
      </c>
      <c r="AY169" s="440" t="s">
        <v>150</v>
      </c>
    </row>
    <row r="170" spans="2:65" s="1" customFormat="1" ht="22.5" customHeight="1">
      <c r="B170" s="421"/>
      <c r="C170" s="438" t="s">
        <v>308</v>
      </c>
      <c r="D170" s="438" t="s">
        <v>157</v>
      </c>
      <c r="E170" s="437" t="s">
        <v>309</v>
      </c>
      <c r="F170" s="559" t="s">
        <v>310</v>
      </c>
      <c r="G170" s="559"/>
      <c r="H170" s="559"/>
      <c r="I170" s="559"/>
      <c r="J170" s="436" t="s">
        <v>154</v>
      </c>
      <c r="K170" s="435">
        <v>7</v>
      </c>
      <c r="L170" s="434"/>
      <c r="M170" s="560"/>
      <c r="N170" s="560"/>
      <c r="O170" s="561"/>
      <c r="P170" s="557">
        <f>ROUND(V170*K170,2)</f>
        <v>0</v>
      </c>
      <c r="Q170" s="557"/>
      <c r="R170" s="415"/>
      <c r="T170" s="414" t="s">
        <v>20</v>
      </c>
      <c r="U170" s="398" t="s">
        <v>45</v>
      </c>
      <c r="V170" s="424">
        <f>L170+M170</f>
        <v>0</v>
      </c>
      <c r="W170" s="424">
        <f>ROUND(L170*K170,2)</f>
        <v>0</v>
      </c>
      <c r="X170" s="424">
        <f>ROUND(M170*K170,2)</f>
        <v>0</v>
      </c>
      <c r="Y170" s="423">
        <v>0</v>
      </c>
      <c r="Z170" s="423">
        <f>Y170*K170</f>
        <v>0</v>
      </c>
      <c r="AA170" s="423">
        <v>0</v>
      </c>
      <c r="AB170" s="423">
        <f>AA170*K170</f>
        <v>0</v>
      </c>
      <c r="AC170" s="423">
        <v>0</v>
      </c>
      <c r="AD170" s="422">
        <f>AC170*K170</f>
        <v>0</v>
      </c>
      <c r="AR170" s="17" t="s">
        <v>160</v>
      </c>
      <c r="AT170" s="17" t="s">
        <v>157</v>
      </c>
      <c r="AU170" s="17" t="s">
        <v>104</v>
      </c>
      <c r="AY170" s="17" t="s">
        <v>150</v>
      </c>
      <c r="BE170" s="38">
        <f>IF(U170="základní",P170,0)</f>
        <v>0</v>
      </c>
      <c r="BF170" s="38">
        <f>IF(U170="snížená",P170,0)</f>
        <v>0</v>
      </c>
      <c r="BG170" s="38">
        <f>IF(U170="zákl. přenesená",P170,0)</f>
        <v>0</v>
      </c>
      <c r="BH170" s="38">
        <f>IF(U170="sníž. přenesená",P170,0)</f>
        <v>0</v>
      </c>
      <c r="BI170" s="38">
        <f>IF(U170="nulová",P170,0)</f>
        <v>0</v>
      </c>
      <c r="BJ170" s="17" t="s">
        <v>90</v>
      </c>
      <c r="BK170" s="38">
        <f>ROUND(V170*K170,2)</f>
        <v>0</v>
      </c>
      <c r="BL170" s="17" t="s">
        <v>155</v>
      </c>
      <c r="BM170" s="17" t="s">
        <v>311</v>
      </c>
    </row>
    <row r="171" spans="2:65" s="1" customFormat="1" ht="22.5" customHeight="1">
      <c r="B171" s="421"/>
      <c r="C171" s="438" t="s">
        <v>312</v>
      </c>
      <c r="D171" s="438" t="s">
        <v>157</v>
      </c>
      <c r="E171" s="437" t="s">
        <v>313</v>
      </c>
      <c r="F171" s="559" t="s">
        <v>314</v>
      </c>
      <c r="G171" s="559"/>
      <c r="H171" s="559"/>
      <c r="I171" s="559"/>
      <c r="J171" s="436" t="s">
        <v>154</v>
      </c>
      <c r="K171" s="435">
        <v>2</v>
      </c>
      <c r="L171" s="434"/>
      <c r="M171" s="560"/>
      <c r="N171" s="560"/>
      <c r="O171" s="561"/>
      <c r="P171" s="557">
        <f>ROUND(V171*K171,2)</f>
        <v>0</v>
      </c>
      <c r="Q171" s="557"/>
      <c r="R171" s="415"/>
      <c r="T171" s="414" t="s">
        <v>20</v>
      </c>
      <c r="U171" s="398" t="s">
        <v>45</v>
      </c>
      <c r="V171" s="424">
        <f>L171+M171</f>
        <v>0</v>
      </c>
      <c r="W171" s="424">
        <f>ROUND(L171*K171,2)</f>
        <v>0</v>
      </c>
      <c r="X171" s="424">
        <f>ROUND(M171*K171,2)</f>
        <v>0</v>
      </c>
      <c r="Y171" s="423">
        <v>0</v>
      </c>
      <c r="Z171" s="423">
        <f>Y171*K171</f>
        <v>0</v>
      </c>
      <c r="AA171" s="423">
        <v>0</v>
      </c>
      <c r="AB171" s="423">
        <f>AA171*K171</f>
        <v>0</v>
      </c>
      <c r="AC171" s="423">
        <v>0</v>
      </c>
      <c r="AD171" s="422">
        <f>AC171*K171</f>
        <v>0</v>
      </c>
      <c r="AR171" s="17" t="s">
        <v>160</v>
      </c>
      <c r="AT171" s="17" t="s">
        <v>157</v>
      </c>
      <c r="AU171" s="17" t="s">
        <v>104</v>
      </c>
      <c r="AY171" s="17" t="s">
        <v>150</v>
      </c>
      <c r="BE171" s="38">
        <f>IF(U171="základní",P171,0)</f>
        <v>0</v>
      </c>
      <c r="BF171" s="38">
        <f>IF(U171="snížená",P171,0)</f>
        <v>0</v>
      </c>
      <c r="BG171" s="38">
        <f>IF(U171="zákl. přenesená",P171,0)</f>
        <v>0</v>
      </c>
      <c r="BH171" s="38">
        <f>IF(U171="sníž. přenesená",P171,0)</f>
        <v>0</v>
      </c>
      <c r="BI171" s="38">
        <f>IF(U171="nulová",P171,0)</f>
        <v>0</v>
      </c>
      <c r="BJ171" s="17" t="s">
        <v>90</v>
      </c>
      <c r="BK171" s="38">
        <f>ROUND(V171*K171,2)</f>
        <v>0</v>
      </c>
      <c r="BL171" s="17" t="s">
        <v>155</v>
      </c>
      <c r="BM171" s="17" t="s">
        <v>315</v>
      </c>
    </row>
    <row r="172" spans="2:65" s="1" customFormat="1" ht="31.5" customHeight="1">
      <c r="B172" s="421"/>
      <c r="C172" s="420" t="s">
        <v>316</v>
      </c>
      <c r="D172" s="420" t="s">
        <v>151</v>
      </c>
      <c r="E172" s="419" t="s">
        <v>317</v>
      </c>
      <c r="F172" s="558" t="s">
        <v>318</v>
      </c>
      <c r="G172" s="558"/>
      <c r="H172" s="558"/>
      <c r="I172" s="558"/>
      <c r="J172" s="418" t="s">
        <v>154</v>
      </c>
      <c r="K172" s="417">
        <v>2</v>
      </c>
      <c r="L172" s="416"/>
      <c r="M172" s="557"/>
      <c r="N172" s="557"/>
      <c r="O172" s="557"/>
      <c r="P172" s="557">
        <f>ROUND(V172*K172,2)</f>
        <v>0</v>
      </c>
      <c r="Q172" s="557"/>
      <c r="R172" s="415"/>
      <c r="T172" s="414" t="s">
        <v>20</v>
      </c>
      <c r="U172" s="398" t="s">
        <v>45</v>
      </c>
      <c r="V172" s="424">
        <f>L172+M172</f>
        <v>0</v>
      </c>
      <c r="W172" s="424">
        <f>ROUND(L172*K172,2)</f>
        <v>0</v>
      </c>
      <c r="X172" s="424">
        <f>ROUND(M172*K172,2)</f>
        <v>0</v>
      </c>
      <c r="Y172" s="423">
        <v>0.86399999999999999</v>
      </c>
      <c r="Z172" s="423">
        <f>Y172*K172</f>
        <v>1.728</v>
      </c>
      <c r="AA172" s="423">
        <v>0</v>
      </c>
      <c r="AB172" s="423">
        <f>AA172*K172</f>
        <v>0</v>
      </c>
      <c r="AC172" s="423">
        <v>0</v>
      </c>
      <c r="AD172" s="422">
        <f>AC172*K172</f>
        <v>0</v>
      </c>
      <c r="AR172" s="17" t="s">
        <v>155</v>
      </c>
      <c r="AT172" s="17" t="s">
        <v>151</v>
      </c>
      <c r="AU172" s="17" t="s">
        <v>104</v>
      </c>
      <c r="AY172" s="17" t="s">
        <v>150</v>
      </c>
      <c r="BE172" s="38">
        <f>IF(U172="základní",P172,0)</f>
        <v>0</v>
      </c>
      <c r="BF172" s="38">
        <f>IF(U172="snížená",P172,0)</f>
        <v>0</v>
      </c>
      <c r="BG172" s="38">
        <f>IF(U172="zákl. přenesená",P172,0)</f>
        <v>0</v>
      </c>
      <c r="BH172" s="38">
        <f>IF(U172="sníž. přenesená",P172,0)</f>
        <v>0</v>
      </c>
      <c r="BI172" s="38">
        <f>IF(U172="nulová",P172,0)</f>
        <v>0</v>
      </c>
      <c r="BJ172" s="17" t="s">
        <v>90</v>
      </c>
      <c r="BK172" s="38">
        <f>ROUND(V172*K172,2)</f>
        <v>0</v>
      </c>
      <c r="BL172" s="17" t="s">
        <v>155</v>
      </c>
      <c r="BM172" s="17" t="s">
        <v>319</v>
      </c>
    </row>
    <row r="173" spans="2:65" s="1" customFormat="1" ht="31.5" customHeight="1">
      <c r="B173" s="421"/>
      <c r="C173" s="438" t="s">
        <v>320</v>
      </c>
      <c r="D173" s="438" t="s">
        <v>157</v>
      </c>
      <c r="E173" s="437" t="s">
        <v>321</v>
      </c>
      <c r="F173" s="559" t="s">
        <v>322</v>
      </c>
      <c r="G173" s="559"/>
      <c r="H173" s="559"/>
      <c r="I173" s="559"/>
      <c r="J173" s="436" t="s">
        <v>154</v>
      </c>
      <c r="K173" s="435">
        <v>2</v>
      </c>
      <c r="L173" s="434"/>
      <c r="M173" s="560"/>
      <c r="N173" s="560"/>
      <c r="O173" s="561"/>
      <c r="P173" s="557">
        <f>ROUND(V173*K173,2)</f>
        <v>0</v>
      </c>
      <c r="Q173" s="557"/>
      <c r="R173" s="415"/>
      <c r="T173" s="414" t="s">
        <v>20</v>
      </c>
      <c r="U173" s="398" t="s">
        <v>45</v>
      </c>
      <c r="V173" s="424">
        <f>L173+M173</f>
        <v>0</v>
      </c>
      <c r="W173" s="424">
        <f>ROUND(L173*K173,2)</f>
        <v>0</v>
      </c>
      <c r="X173" s="424">
        <f>ROUND(M173*K173,2)</f>
        <v>0</v>
      </c>
      <c r="Y173" s="423">
        <v>0</v>
      </c>
      <c r="Z173" s="423">
        <f>Y173*K173</f>
        <v>0</v>
      </c>
      <c r="AA173" s="423">
        <v>0</v>
      </c>
      <c r="AB173" s="423">
        <f>AA173*K173</f>
        <v>0</v>
      </c>
      <c r="AC173" s="423">
        <v>0</v>
      </c>
      <c r="AD173" s="422">
        <f>AC173*K173</f>
        <v>0</v>
      </c>
      <c r="AR173" s="17" t="s">
        <v>160</v>
      </c>
      <c r="AT173" s="17" t="s">
        <v>157</v>
      </c>
      <c r="AU173" s="17" t="s">
        <v>104</v>
      </c>
      <c r="AY173" s="17" t="s">
        <v>150</v>
      </c>
      <c r="BE173" s="38">
        <f>IF(U173="základní",P173,0)</f>
        <v>0</v>
      </c>
      <c r="BF173" s="38">
        <f>IF(U173="snížená",P173,0)</f>
        <v>0</v>
      </c>
      <c r="BG173" s="38">
        <f>IF(U173="zákl. přenesená",P173,0)</f>
        <v>0</v>
      </c>
      <c r="BH173" s="38">
        <f>IF(U173="sníž. přenesená",P173,0)</f>
        <v>0</v>
      </c>
      <c r="BI173" s="38">
        <f>IF(U173="nulová",P173,0)</f>
        <v>0</v>
      </c>
      <c r="BJ173" s="17" t="s">
        <v>90</v>
      </c>
      <c r="BK173" s="38">
        <f>ROUND(V173*K173,2)</f>
        <v>0</v>
      </c>
      <c r="BL173" s="17" t="s">
        <v>155</v>
      </c>
      <c r="BM173" s="17" t="s">
        <v>323</v>
      </c>
    </row>
    <row r="174" spans="2:65" s="1" customFormat="1" ht="31.5" customHeight="1">
      <c r="B174" s="421"/>
      <c r="C174" s="420" t="s">
        <v>324</v>
      </c>
      <c r="D174" s="420" t="s">
        <v>151</v>
      </c>
      <c r="E174" s="419" t="s">
        <v>325</v>
      </c>
      <c r="F174" s="558" t="s">
        <v>326</v>
      </c>
      <c r="G174" s="558"/>
      <c r="H174" s="558"/>
      <c r="I174" s="558"/>
      <c r="J174" s="418" t="s">
        <v>186</v>
      </c>
      <c r="K174" s="417">
        <v>4.7</v>
      </c>
      <c r="L174" s="416"/>
      <c r="M174" s="557"/>
      <c r="N174" s="557"/>
      <c r="O174" s="557"/>
      <c r="P174" s="557">
        <f>ROUND(V174*K174,2)</f>
        <v>0</v>
      </c>
      <c r="Q174" s="557"/>
      <c r="R174" s="415"/>
      <c r="T174" s="414" t="s">
        <v>20</v>
      </c>
      <c r="U174" s="398" t="s">
        <v>45</v>
      </c>
      <c r="V174" s="424">
        <f>L174+M174</f>
        <v>0</v>
      </c>
      <c r="W174" s="424">
        <f>ROUND(L174*K174,2)</f>
        <v>0</v>
      </c>
      <c r="X174" s="424">
        <f>ROUND(M174*K174,2)</f>
        <v>0</v>
      </c>
      <c r="Y174" s="423">
        <v>0.42599999999999999</v>
      </c>
      <c r="Z174" s="423">
        <f>Y174*K174</f>
        <v>2.0022000000000002</v>
      </c>
      <c r="AA174" s="423">
        <v>0</v>
      </c>
      <c r="AB174" s="423">
        <f>AA174*K174</f>
        <v>0</v>
      </c>
      <c r="AC174" s="423">
        <v>0</v>
      </c>
      <c r="AD174" s="422">
        <f>AC174*K174</f>
        <v>0</v>
      </c>
      <c r="AR174" s="17" t="s">
        <v>155</v>
      </c>
      <c r="AT174" s="17" t="s">
        <v>151</v>
      </c>
      <c r="AU174" s="17" t="s">
        <v>104</v>
      </c>
      <c r="AY174" s="17" t="s">
        <v>150</v>
      </c>
      <c r="BE174" s="38">
        <f>IF(U174="základní",P174,0)</f>
        <v>0</v>
      </c>
      <c r="BF174" s="38">
        <f>IF(U174="snížená",P174,0)</f>
        <v>0</v>
      </c>
      <c r="BG174" s="38">
        <f>IF(U174="zákl. přenesená",P174,0)</f>
        <v>0</v>
      </c>
      <c r="BH174" s="38">
        <f>IF(U174="sníž. přenesená",P174,0)</f>
        <v>0</v>
      </c>
      <c r="BI174" s="38">
        <f>IF(U174="nulová",P174,0)</f>
        <v>0</v>
      </c>
      <c r="BJ174" s="17" t="s">
        <v>90</v>
      </c>
      <c r="BK174" s="38">
        <f>ROUND(V174*K174,2)</f>
        <v>0</v>
      </c>
      <c r="BL174" s="17" t="s">
        <v>155</v>
      </c>
      <c r="BM174" s="17" t="s">
        <v>327</v>
      </c>
    </row>
    <row r="175" spans="2:65" s="439" customFormat="1" ht="22.5" customHeight="1">
      <c r="B175" s="447"/>
      <c r="C175" s="442"/>
      <c r="D175" s="442"/>
      <c r="E175" s="446" t="s">
        <v>20</v>
      </c>
      <c r="F175" s="564" t="s">
        <v>1510</v>
      </c>
      <c r="G175" s="565"/>
      <c r="H175" s="565"/>
      <c r="I175" s="565"/>
      <c r="J175" s="442"/>
      <c r="K175" s="445">
        <v>4.7</v>
      </c>
      <c r="L175" s="442"/>
      <c r="M175" s="442"/>
      <c r="N175" s="442"/>
      <c r="O175" s="442"/>
      <c r="P175" s="442"/>
      <c r="Q175" s="442"/>
      <c r="R175" s="444"/>
      <c r="T175" s="443"/>
      <c r="U175" s="442"/>
      <c r="V175" s="442"/>
      <c r="W175" s="442"/>
      <c r="X175" s="442"/>
      <c r="Y175" s="442"/>
      <c r="Z175" s="442"/>
      <c r="AA175" s="442"/>
      <c r="AB175" s="442"/>
      <c r="AC175" s="442"/>
      <c r="AD175" s="441"/>
      <c r="AT175" s="440" t="s">
        <v>1509</v>
      </c>
      <c r="AU175" s="440" t="s">
        <v>104</v>
      </c>
      <c r="AV175" s="439" t="s">
        <v>104</v>
      </c>
      <c r="AW175" s="439" t="s">
        <v>6</v>
      </c>
      <c r="AX175" s="439" t="s">
        <v>90</v>
      </c>
      <c r="AY175" s="440" t="s">
        <v>150</v>
      </c>
    </row>
    <row r="176" spans="2:65" s="1" customFormat="1" ht="22.5" customHeight="1">
      <c r="B176" s="421"/>
      <c r="C176" s="438" t="s">
        <v>328</v>
      </c>
      <c r="D176" s="438" t="s">
        <v>157</v>
      </c>
      <c r="E176" s="437" t="s">
        <v>329</v>
      </c>
      <c r="F176" s="559" t="s">
        <v>330</v>
      </c>
      <c r="G176" s="559"/>
      <c r="H176" s="559"/>
      <c r="I176" s="559"/>
      <c r="J176" s="436" t="s">
        <v>154</v>
      </c>
      <c r="K176" s="435">
        <v>1</v>
      </c>
      <c r="L176" s="434"/>
      <c r="M176" s="560"/>
      <c r="N176" s="560"/>
      <c r="O176" s="561"/>
      <c r="P176" s="557">
        <f t="shared" ref="P176:P196" si="13">ROUND(V176*K176,2)</f>
        <v>0</v>
      </c>
      <c r="Q176" s="557"/>
      <c r="R176" s="415"/>
      <c r="T176" s="414" t="s">
        <v>20</v>
      </c>
      <c r="U176" s="398" t="s">
        <v>45</v>
      </c>
      <c r="V176" s="424">
        <f t="shared" ref="V176:V196" si="14">L176+M176</f>
        <v>0</v>
      </c>
      <c r="W176" s="424">
        <f t="shared" ref="W176:W196" si="15">ROUND(L176*K176,2)</f>
        <v>0</v>
      </c>
      <c r="X176" s="424">
        <f t="shared" ref="X176:X196" si="16">ROUND(M176*K176,2)</f>
        <v>0</v>
      </c>
      <c r="Y176" s="423">
        <v>0</v>
      </c>
      <c r="Z176" s="423">
        <f t="shared" ref="Z176:Z196" si="17">Y176*K176</f>
        <v>0</v>
      </c>
      <c r="AA176" s="423">
        <v>0</v>
      </c>
      <c r="AB176" s="423">
        <f t="shared" ref="AB176:AB196" si="18">AA176*K176</f>
        <v>0</v>
      </c>
      <c r="AC176" s="423">
        <v>0</v>
      </c>
      <c r="AD176" s="422">
        <f t="shared" ref="AD176:AD196" si="19">AC176*K176</f>
        <v>0</v>
      </c>
      <c r="AR176" s="17" t="s">
        <v>160</v>
      </c>
      <c r="AT176" s="17" t="s">
        <v>157</v>
      </c>
      <c r="AU176" s="17" t="s">
        <v>104</v>
      </c>
      <c r="AY176" s="17" t="s">
        <v>150</v>
      </c>
      <c r="BE176" s="38">
        <f t="shared" ref="BE176:BE196" si="20">IF(U176="základní",P176,0)</f>
        <v>0</v>
      </c>
      <c r="BF176" s="38">
        <f t="shared" ref="BF176:BF196" si="21">IF(U176="snížená",P176,0)</f>
        <v>0</v>
      </c>
      <c r="BG176" s="38">
        <f t="shared" ref="BG176:BG196" si="22">IF(U176="zákl. přenesená",P176,0)</f>
        <v>0</v>
      </c>
      <c r="BH176" s="38">
        <f t="shared" ref="BH176:BH196" si="23">IF(U176="sníž. přenesená",P176,0)</f>
        <v>0</v>
      </c>
      <c r="BI176" s="38">
        <f t="shared" ref="BI176:BI196" si="24">IF(U176="nulová",P176,0)</f>
        <v>0</v>
      </c>
      <c r="BJ176" s="17" t="s">
        <v>90</v>
      </c>
      <c r="BK176" s="38">
        <f t="shared" ref="BK176:BK196" si="25">ROUND(V176*K176,2)</f>
        <v>0</v>
      </c>
      <c r="BL176" s="17" t="s">
        <v>155</v>
      </c>
      <c r="BM176" s="17" t="s">
        <v>331</v>
      </c>
    </row>
    <row r="177" spans="2:65" s="1" customFormat="1" ht="22.5" customHeight="1">
      <c r="B177" s="421"/>
      <c r="C177" s="438" t="s">
        <v>332</v>
      </c>
      <c r="D177" s="438" t="s">
        <v>157</v>
      </c>
      <c r="E177" s="437" t="s">
        <v>333</v>
      </c>
      <c r="F177" s="559" t="s">
        <v>334</v>
      </c>
      <c r="G177" s="559"/>
      <c r="H177" s="559"/>
      <c r="I177" s="559"/>
      <c r="J177" s="436" t="s">
        <v>154</v>
      </c>
      <c r="K177" s="435">
        <v>6</v>
      </c>
      <c r="L177" s="434"/>
      <c r="M177" s="560"/>
      <c r="N177" s="560"/>
      <c r="O177" s="561"/>
      <c r="P177" s="557">
        <f t="shared" si="13"/>
        <v>0</v>
      </c>
      <c r="Q177" s="557"/>
      <c r="R177" s="415"/>
      <c r="T177" s="414" t="s">
        <v>20</v>
      </c>
      <c r="U177" s="398" t="s">
        <v>45</v>
      </c>
      <c r="V177" s="424">
        <f t="shared" si="14"/>
        <v>0</v>
      </c>
      <c r="W177" s="424">
        <f t="shared" si="15"/>
        <v>0</v>
      </c>
      <c r="X177" s="424">
        <f t="shared" si="16"/>
        <v>0</v>
      </c>
      <c r="Y177" s="423">
        <v>0</v>
      </c>
      <c r="Z177" s="423">
        <f t="shared" si="17"/>
        <v>0</v>
      </c>
      <c r="AA177" s="423">
        <v>0</v>
      </c>
      <c r="AB177" s="423">
        <f t="shared" si="18"/>
        <v>0</v>
      </c>
      <c r="AC177" s="423">
        <v>0</v>
      </c>
      <c r="AD177" s="422">
        <f t="shared" si="19"/>
        <v>0</v>
      </c>
      <c r="AR177" s="17" t="s">
        <v>160</v>
      </c>
      <c r="AT177" s="17" t="s">
        <v>157</v>
      </c>
      <c r="AU177" s="17" t="s">
        <v>104</v>
      </c>
      <c r="AY177" s="17" t="s">
        <v>150</v>
      </c>
      <c r="BE177" s="38">
        <f t="shared" si="20"/>
        <v>0</v>
      </c>
      <c r="BF177" s="38">
        <f t="shared" si="21"/>
        <v>0</v>
      </c>
      <c r="BG177" s="38">
        <f t="shared" si="22"/>
        <v>0</v>
      </c>
      <c r="BH177" s="38">
        <f t="shared" si="23"/>
        <v>0</v>
      </c>
      <c r="BI177" s="38">
        <f t="shared" si="24"/>
        <v>0</v>
      </c>
      <c r="BJ177" s="17" t="s">
        <v>90</v>
      </c>
      <c r="BK177" s="38">
        <f t="shared" si="25"/>
        <v>0</v>
      </c>
      <c r="BL177" s="17" t="s">
        <v>155</v>
      </c>
      <c r="BM177" s="17" t="s">
        <v>335</v>
      </c>
    </row>
    <row r="178" spans="2:65" s="1" customFormat="1" ht="31.5" customHeight="1">
      <c r="B178" s="421"/>
      <c r="C178" s="420" t="s">
        <v>336</v>
      </c>
      <c r="D178" s="420" t="s">
        <v>151</v>
      </c>
      <c r="E178" s="419" t="s">
        <v>337</v>
      </c>
      <c r="F178" s="558" t="s">
        <v>338</v>
      </c>
      <c r="G178" s="558"/>
      <c r="H178" s="558"/>
      <c r="I178" s="558"/>
      <c r="J178" s="418" t="s">
        <v>154</v>
      </c>
      <c r="K178" s="417">
        <v>13</v>
      </c>
      <c r="L178" s="416"/>
      <c r="M178" s="557"/>
      <c r="N178" s="557"/>
      <c r="O178" s="557"/>
      <c r="P178" s="557">
        <f t="shared" si="13"/>
        <v>0</v>
      </c>
      <c r="Q178" s="557"/>
      <c r="R178" s="415"/>
      <c r="T178" s="414" t="s">
        <v>20</v>
      </c>
      <c r="U178" s="398" t="s">
        <v>45</v>
      </c>
      <c r="V178" s="424">
        <f t="shared" si="14"/>
        <v>0</v>
      </c>
      <c r="W178" s="424">
        <f t="shared" si="15"/>
        <v>0</v>
      </c>
      <c r="X178" s="424">
        <f t="shared" si="16"/>
        <v>0</v>
      </c>
      <c r="Y178" s="423">
        <v>0.61199999999999999</v>
      </c>
      <c r="Z178" s="423">
        <f t="shared" si="17"/>
        <v>7.9559999999999995</v>
      </c>
      <c r="AA178" s="423">
        <v>0</v>
      </c>
      <c r="AB178" s="423">
        <f t="shared" si="18"/>
        <v>0</v>
      </c>
      <c r="AC178" s="423">
        <v>0</v>
      </c>
      <c r="AD178" s="422">
        <f t="shared" si="19"/>
        <v>0</v>
      </c>
      <c r="AR178" s="17" t="s">
        <v>155</v>
      </c>
      <c r="AT178" s="17" t="s">
        <v>151</v>
      </c>
      <c r="AU178" s="17" t="s">
        <v>104</v>
      </c>
      <c r="AY178" s="17" t="s">
        <v>150</v>
      </c>
      <c r="BE178" s="38">
        <f t="shared" si="20"/>
        <v>0</v>
      </c>
      <c r="BF178" s="38">
        <f t="shared" si="21"/>
        <v>0</v>
      </c>
      <c r="BG178" s="38">
        <f t="shared" si="22"/>
        <v>0</v>
      </c>
      <c r="BH178" s="38">
        <f t="shared" si="23"/>
        <v>0</v>
      </c>
      <c r="BI178" s="38">
        <f t="shared" si="24"/>
        <v>0</v>
      </c>
      <c r="BJ178" s="17" t="s">
        <v>90</v>
      </c>
      <c r="BK178" s="38">
        <f t="shared" si="25"/>
        <v>0</v>
      </c>
      <c r="BL178" s="17" t="s">
        <v>155</v>
      </c>
      <c r="BM178" s="17" t="s">
        <v>339</v>
      </c>
    </row>
    <row r="179" spans="2:65" s="1" customFormat="1" ht="31.5" customHeight="1">
      <c r="B179" s="421"/>
      <c r="C179" s="438" t="s">
        <v>340</v>
      </c>
      <c r="D179" s="438" t="s">
        <v>157</v>
      </c>
      <c r="E179" s="437" t="s">
        <v>341</v>
      </c>
      <c r="F179" s="559" t="s">
        <v>342</v>
      </c>
      <c r="G179" s="559"/>
      <c r="H179" s="559"/>
      <c r="I179" s="559"/>
      <c r="J179" s="436" t="s">
        <v>154</v>
      </c>
      <c r="K179" s="435">
        <v>13</v>
      </c>
      <c r="L179" s="434"/>
      <c r="M179" s="560"/>
      <c r="N179" s="560"/>
      <c r="O179" s="561"/>
      <c r="P179" s="557">
        <f t="shared" si="13"/>
        <v>0</v>
      </c>
      <c r="Q179" s="557"/>
      <c r="R179" s="415"/>
      <c r="T179" s="414" t="s">
        <v>20</v>
      </c>
      <c r="U179" s="398" t="s">
        <v>45</v>
      </c>
      <c r="V179" s="424">
        <f t="shared" si="14"/>
        <v>0</v>
      </c>
      <c r="W179" s="424">
        <f t="shared" si="15"/>
        <v>0</v>
      </c>
      <c r="X179" s="424">
        <f t="shared" si="16"/>
        <v>0</v>
      </c>
      <c r="Y179" s="423">
        <v>0</v>
      </c>
      <c r="Z179" s="423">
        <f t="shared" si="17"/>
        <v>0</v>
      </c>
      <c r="AA179" s="423">
        <v>0</v>
      </c>
      <c r="AB179" s="423">
        <f t="shared" si="18"/>
        <v>0</v>
      </c>
      <c r="AC179" s="423">
        <v>0</v>
      </c>
      <c r="AD179" s="422">
        <f t="shared" si="19"/>
        <v>0</v>
      </c>
      <c r="AR179" s="17" t="s">
        <v>160</v>
      </c>
      <c r="AT179" s="17" t="s">
        <v>157</v>
      </c>
      <c r="AU179" s="17" t="s">
        <v>104</v>
      </c>
      <c r="AY179" s="17" t="s">
        <v>150</v>
      </c>
      <c r="BE179" s="38">
        <f t="shared" si="20"/>
        <v>0</v>
      </c>
      <c r="BF179" s="38">
        <f t="shared" si="21"/>
        <v>0</v>
      </c>
      <c r="BG179" s="38">
        <f t="shared" si="22"/>
        <v>0</v>
      </c>
      <c r="BH179" s="38">
        <f t="shared" si="23"/>
        <v>0</v>
      </c>
      <c r="BI179" s="38">
        <f t="shared" si="24"/>
        <v>0</v>
      </c>
      <c r="BJ179" s="17" t="s">
        <v>90</v>
      </c>
      <c r="BK179" s="38">
        <f t="shared" si="25"/>
        <v>0</v>
      </c>
      <c r="BL179" s="17" t="s">
        <v>155</v>
      </c>
      <c r="BM179" s="17" t="s">
        <v>343</v>
      </c>
    </row>
    <row r="180" spans="2:65" s="1" customFormat="1" ht="31.5" customHeight="1">
      <c r="B180" s="421"/>
      <c r="C180" s="420" t="s">
        <v>344</v>
      </c>
      <c r="D180" s="420" t="s">
        <v>151</v>
      </c>
      <c r="E180" s="419" t="s">
        <v>345</v>
      </c>
      <c r="F180" s="558" t="s">
        <v>346</v>
      </c>
      <c r="G180" s="558"/>
      <c r="H180" s="558"/>
      <c r="I180" s="558"/>
      <c r="J180" s="418" t="s">
        <v>154</v>
      </c>
      <c r="K180" s="417">
        <v>9</v>
      </c>
      <c r="L180" s="416"/>
      <c r="M180" s="557"/>
      <c r="N180" s="557"/>
      <c r="O180" s="557"/>
      <c r="P180" s="557">
        <f t="shared" si="13"/>
        <v>0</v>
      </c>
      <c r="Q180" s="557"/>
      <c r="R180" s="415"/>
      <c r="T180" s="414" t="s">
        <v>20</v>
      </c>
      <c r="U180" s="398" t="s">
        <v>45</v>
      </c>
      <c r="V180" s="424">
        <f t="shared" si="14"/>
        <v>0</v>
      </c>
      <c r="W180" s="424">
        <f t="shared" si="15"/>
        <v>0</v>
      </c>
      <c r="X180" s="424">
        <f t="shared" si="16"/>
        <v>0</v>
      </c>
      <c r="Y180" s="423">
        <v>0.33</v>
      </c>
      <c r="Z180" s="423">
        <f t="shared" si="17"/>
        <v>2.97</v>
      </c>
      <c r="AA180" s="423">
        <v>0</v>
      </c>
      <c r="AB180" s="423">
        <f t="shared" si="18"/>
        <v>0</v>
      </c>
      <c r="AC180" s="423">
        <v>0</v>
      </c>
      <c r="AD180" s="422">
        <f t="shared" si="19"/>
        <v>0</v>
      </c>
      <c r="AR180" s="17" t="s">
        <v>155</v>
      </c>
      <c r="AT180" s="17" t="s">
        <v>151</v>
      </c>
      <c r="AU180" s="17" t="s">
        <v>104</v>
      </c>
      <c r="AY180" s="17" t="s">
        <v>150</v>
      </c>
      <c r="BE180" s="38">
        <f t="shared" si="20"/>
        <v>0</v>
      </c>
      <c r="BF180" s="38">
        <f t="shared" si="21"/>
        <v>0</v>
      </c>
      <c r="BG180" s="38">
        <f t="shared" si="22"/>
        <v>0</v>
      </c>
      <c r="BH180" s="38">
        <f t="shared" si="23"/>
        <v>0</v>
      </c>
      <c r="BI180" s="38">
        <f t="shared" si="24"/>
        <v>0</v>
      </c>
      <c r="BJ180" s="17" t="s">
        <v>90</v>
      </c>
      <c r="BK180" s="38">
        <f t="shared" si="25"/>
        <v>0</v>
      </c>
      <c r="BL180" s="17" t="s">
        <v>155</v>
      </c>
      <c r="BM180" s="17" t="s">
        <v>347</v>
      </c>
    </row>
    <row r="181" spans="2:65" s="1" customFormat="1" ht="22.5" customHeight="1">
      <c r="B181" s="421"/>
      <c r="C181" s="438" t="s">
        <v>348</v>
      </c>
      <c r="D181" s="438" t="s">
        <v>157</v>
      </c>
      <c r="E181" s="437" t="s">
        <v>349</v>
      </c>
      <c r="F181" s="559" t="s">
        <v>350</v>
      </c>
      <c r="G181" s="559"/>
      <c r="H181" s="559"/>
      <c r="I181" s="559"/>
      <c r="J181" s="436" t="s">
        <v>154</v>
      </c>
      <c r="K181" s="435">
        <v>9</v>
      </c>
      <c r="L181" s="434"/>
      <c r="M181" s="560"/>
      <c r="N181" s="560"/>
      <c r="O181" s="561"/>
      <c r="P181" s="557">
        <f t="shared" si="13"/>
        <v>0</v>
      </c>
      <c r="Q181" s="557"/>
      <c r="R181" s="415"/>
      <c r="T181" s="414" t="s">
        <v>20</v>
      </c>
      <c r="U181" s="398" t="s">
        <v>45</v>
      </c>
      <c r="V181" s="424">
        <f t="shared" si="14"/>
        <v>0</v>
      </c>
      <c r="W181" s="424">
        <f t="shared" si="15"/>
        <v>0</v>
      </c>
      <c r="X181" s="424">
        <f t="shared" si="16"/>
        <v>0</v>
      </c>
      <c r="Y181" s="423">
        <v>0</v>
      </c>
      <c r="Z181" s="423">
        <f t="shared" si="17"/>
        <v>0</v>
      </c>
      <c r="AA181" s="423">
        <v>0</v>
      </c>
      <c r="AB181" s="423">
        <f t="shared" si="18"/>
        <v>0</v>
      </c>
      <c r="AC181" s="423">
        <v>0</v>
      </c>
      <c r="AD181" s="422">
        <f t="shared" si="19"/>
        <v>0</v>
      </c>
      <c r="AR181" s="17" t="s">
        <v>160</v>
      </c>
      <c r="AT181" s="17" t="s">
        <v>157</v>
      </c>
      <c r="AU181" s="17" t="s">
        <v>104</v>
      </c>
      <c r="AY181" s="17" t="s">
        <v>150</v>
      </c>
      <c r="BE181" s="38">
        <f t="shared" si="20"/>
        <v>0</v>
      </c>
      <c r="BF181" s="38">
        <f t="shared" si="21"/>
        <v>0</v>
      </c>
      <c r="BG181" s="38">
        <f t="shared" si="22"/>
        <v>0</v>
      </c>
      <c r="BH181" s="38">
        <f t="shared" si="23"/>
        <v>0</v>
      </c>
      <c r="BI181" s="38">
        <f t="shared" si="24"/>
        <v>0</v>
      </c>
      <c r="BJ181" s="17" t="s">
        <v>90</v>
      </c>
      <c r="BK181" s="38">
        <f t="shared" si="25"/>
        <v>0</v>
      </c>
      <c r="BL181" s="17" t="s">
        <v>155</v>
      </c>
      <c r="BM181" s="17" t="s">
        <v>351</v>
      </c>
    </row>
    <row r="182" spans="2:65" s="1" customFormat="1" ht="31.5" customHeight="1">
      <c r="B182" s="421"/>
      <c r="C182" s="420" t="s">
        <v>352</v>
      </c>
      <c r="D182" s="420" t="s">
        <v>151</v>
      </c>
      <c r="E182" s="419" t="s">
        <v>353</v>
      </c>
      <c r="F182" s="558" t="s">
        <v>354</v>
      </c>
      <c r="G182" s="558"/>
      <c r="H182" s="558"/>
      <c r="I182" s="558"/>
      <c r="J182" s="418" t="s">
        <v>154</v>
      </c>
      <c r="K182" s="417">
        <v>2</v>
      </c>
      <c r="L182" s="416"/>
      <c r="M182" s="557"/>
      <c r="N182" s="557"/>
      <c r="O182" s="557"/>
      <c r="P182" s="557">
        <f t="shared" si="13"/>
        <v>0</v>
      </c>
      <c r="Q182" s="557"/>
      <c r="R182" s="415"/>
      <c r="T182" s="414" t="s">
        <v>20</v>
      </c>
      <c r="U182" s="398" t="s">
        <v>45</v>
      </c>
      <c r="V182" s="424">
        <f t="shared" si="14"/>
        <v>0</v>
      </c>
      <c r="W182" s="424">
        <f t="shared" si="15"/>
        <v>0</v>
      </c>
      <c r="X182" s="424">
        <f t="shared" si="16"/>
        <v>0</v>
      </c>
      <c r="Y182" s="423">
        <v>0.41599999999999998</v>
      </c>
      <c r="Z182" s="423">
        <f t="shared" si="17"/>
        <v>0.83199999999999996</v>
      </c>
      <c r="AA182" s="423">
        <v>0</v>
      </c>
      <c r="AB182" s="423">
        <f t="shared" si="18"/>
        <v>0</v>
      </c>
      <c r="AC182" s="423">
        <v>0</v>
      </c>
      <c r="AD182" s="422">
        <f t="shared" si="19"/>
        <v>0</v>
      </c>
      <c r="AR182" s="17" t="s">
        <v>155</v>
      </c>
      <c r="AT182" s="17" t="s">
        <v>151</v>
      </c>
      <c r="AU182" s="17" t="s">
        <v>104</v>
      </c>
      <c r="AY182" s="17" t="s">
        <v>150</v>
      </c>
      <c r="BE182" s="38">
        <f t="shared" si="20"/>
        <v>0</v>
      </c>
      <c r="BF182" s="38">
        <f t="shared" si="21"/>
        <v>0</v>
      </c>
      <c r="BG182" s="38">
        <f t="shared" si="22"/>
        <v>0</v>
      </c>
      <c r="BH182" s="38">
        <f t="shared" si="23"/>
        <v>0</v>
      </c>
      <c r="BI182" s="38">
        <f t="shared" si="24"/>
        <v>0</v>
      </c>
      <c r="BJ182" s="17" t="s">
        <v>90</v>
      </c>
      <c r="BK182" s="38">
        <f t="shared" si="25"/>
        <v>0</v>
      </c>
      <c r="BL182" s="17" t="s">
        <v>155</v>
      </c>
      <c r="BM182" s="17" t="s">
        <v>355</v>
      </c>
    </row>
    <row r="183" spans="2:65" s="1" customFormat="1" ht="22.5" customHeight="1">
      <c r="B183" s="421"/>
      <c r="C183" s="438" t="s">
        <v>356</v>
      </c>
      <c r="D183" s="438" t="s">
        <v>157</v>
      </c>
      <c r="E183" s="437" t="s">
        <v>357</v>
      </c>
      <c r="F183" s="559" t="s">
        <v>358</v>
      </c>
      <c r="G183" s="559"/>
      <c r="H183" s="559"/>
      <c r="I183" s="559"/>
      <c r="J183" s="436" t="s">
        <v>154</v>
      </c>
      <c r="K183" s="435">
        <v>2</v>
      </c>
      <c r="L183" s="434"/>
      <c r="M183" s="560"/>
      <c r="N183" s="560"/>
      <c r="O183" s="561"/>
      <c r="P183" s="557">
        <f t="shared" si="13"/>
        <v>0</v>
      </c>
      <c r="Q183" s="557"/>
      <c r="R183" s="415"/>
      <c r="T183" s="414" t="s">
        <v>20</v>
      </c>
      <c r="U183" s="398" t="s">
        <v>45</v>
      </c>
      <c r="V183" s="424">
        <f t="shared" si="14"/>
        <v>0</v>
      </c>
      <c r="W183" s="424">
        <f t="shared" si="15"/>
        <v>0</v>
      </c>
      <c r="X183" s="424">
        <f t="shared" si="16"/>
        <v>0</v>
      </c>
      <c r="Y183" s="423">
        <v>0</v>
      </c>
      <c r="Z183" s="423">
        <f t="shared" si="17"/>
        <v>0</v>
      </c>
      <c r="AA183" s="423">
        <v>0</v>
      </c>
      <c r="AB183" s="423">
        <f t="shared" si="18"/>
        <v>0</v>
      </c>
      <c r="AC183" s="423">
        <v>0</v>
      </c>
      <c r="AD183" s="422">
        <f t="shared" si="19"/>
        <v>0</v>
      </c>
      <c r="AR183" s="17" t="s">
        <v>160</v>
      </c>
      <c r="AT183" s="17" t="s">
        <v>157</v>
      </c>
      <c r="AU183" s="17" t="s">
        <v>104</v>
      </c>
      <c r="AY183" s="17" t="s">
        <v>150</v>
      </c>
      <c r="BE183" s="38">
        <f t="shared" si="20"/>
        <v>0</v>
      </c>
      <c r="BF183" s="38">
        <f t="shared" si="21"/>
        <v>0</v>
      </c>
      <c r="BG183" s="38">
        <f t="shared" si="22"/>
        <v>0</v>
      </c>
      <c r="BH183" s="38">
        <f t="shared" si="23"/>
        <v>0</v>
      </c>
      <c r="BI183" s="38">
        <f t="shared" si="24"/>
        <v>0</v>
      </c>
      <c r="BJ183" s="17" t="s">
        <v>90</v>
      </c>
      <c r="BK183" s="38">
        <f t="shared" si="25"/>
        <v>0</v>
      </c>
      <c r="BL183" s="17" t="s">
        <v>155</v>
      </c>
      <c r="BM183" s="17" t="s">
        <v>359</v>
      </c>
    </row>
    <row r="184" spans="2:65" s="1" customFormat="1" ht="44.25" customHeight="1">
      <c r="B184" s="421"/>
      <c r="C184" s="420" t="s">
        <v>360</v>
      </c>
      <c r="D184" s="420" t="s">
        <v>151</v>
      </c>
      <c r="E184" s="419" t="s">
        <v>361</v>
      </c>
      <c r="F184" s="558" t="s">
        <v>362</v>
      </c>
      <c r="G184" s="558"/>
      <c r="H184" s="558"/>
      <c r="I184" s="558"/>
      <c r="J184" s="418" t="s">
        <v>186</v>
      </c>
      <c r="K184" s="417">
        <v>120</v>
      </c>
      <c r="L184" s="416"/>
      <c r="M184" s="557"/>
      <c r="N184" s="557"/>
      <c r="O184" s="557"/>
      <c r="P184" s="557">
        <f t="shared" si="13"/>
        <v>0</v>
      </c>
      <c r="Q184" s="557"/>
      <c r="R184" s="415"/>
      <c r="T184" s="414" t="s">
        <v>20</v>
      </c>
      <c r="U184" s="398" t="s">
        <v>45</v>
      </c>
      <c r="V184" s="424">
        <f t="shared" si="14"/>
        <v>0</v>
      </c>
      <c r="W184" s="424">
        <f t="shared" si="15"/>
        <v>0</v>
      </c>
      <c r="X184" s="424">
        <f t="shared" si="16"/>
        <v>0</v>
      </c>
      <c r="Y184" s="423">
        <v>5.7000000000000002E-2</v>
      </c>
      <c r="Z184" s="423">
        <f t="shared" si="17"/>
        <v>6.84</v>
      </c>
      <c r="AA184" s="423">
        <v>0</v>
      </c>
      <c r="AB184" s="423">
        <f t="shared" si="18"/>
        <v>0</v>
      </c>
      <c r="AC184" s="423">
        <v>0</v>
      </c>
      <c r="AD184" s="422">
        <f t="shared" si="19"/>
        <v>0</v>
      </c>
      <c r="AR184" s="17" t="s">
        <v>155</v>
      </c>
      <c r="AT184" s="17" t="s">
        <v>151</v>
      </c>
      <c r="AU184" s="17" t="s">
        <v>104</v>
      </c>
      <c r="AY184" s="17" t="s">
        <v>150</v>
      </c>
      <c r="BE184" s="38">
        <f t="shared" si="20"/>
        <v>0</v>
      </c>
      <c r="BF184" s="38">
        <f t="shared" si="21"/>
        <v>0</v>
      </c>
      <c r="BG184" s="38">
        <f t="shared" si="22"/>
        <v>0</v>
      </c>
      <c r="BH184" s="38">
        <f t="shared" si="23"/>
        <v>0</v>
      </c>
      <c r="BI184" s="38">
        <f t="shared" si="24"/>
        <v>0</v>
      </c>
      <c r="BJ184" s="17" t="s">
        <v>90</v>
      </c>
      <c r="BK184" s="38">
        <f t="shared" si="25"/>
        <v>0</v>
      </c>
      <c r="BL184" s="17" t="s">
        <v>155</v>
      </c>
      <c r="BM184" s="17" t="s">
        <v>363</v>
      </c>
    </row>
    <row r="185" spans="2:65" s="1" customFormat="1" ht="22.5" customHeight="1">
      <c r="B185" s="421"/>
      <c r="C185" s="438" t="s">
        <v>364</v>
      </c>
      <c r="D185" s="438" t="s">
        <v>157</v>
      </c>
      <c r="E185" s="437" t="s">
        <v>365</v>
      </c>
      <c r="F185" s="559" t="s">
        <v>366</v>
      </c>
      <c r="G185" s="559"/>
      <c r="H185" s="559"/>
      <c r="I185" s="559"/>
      <c r="J185" s="436" t="s">
        <v>186</v>
      </c>
      <c r="K185" s="435">
        <v>100</v>
      </c>
      <c r="L185" s="434"/>
      <c r="M185" s="560"/>
      <c r="N185" s="560"/>
      <c r="O185" s="561"/>
      <c r="P185" s="557">
        <f t="shared" si="13"/>
        <v>0</v>
      </c>
      <c r="Q185" s="557"/>
      <c r="R185" s="415"/>
      <c r="T185" s="414" t="s">
        <v>20</v>
      </c>
      <c r="U185" s="398" t="s">
        <v>45</v>
      </c>
      <c r="V185" s="424">
        <f t="shared" si="14"/>
        <v>0</v>
      </c>
      <c r="W185" s="424">
        <f t="shared" si="15"/>
        <v>0</v>
      </c>
      <c r="X185" s="424">
        <f t="shared" si="16"/>
        <v>0</v>
      </c>
      <c r="Y185" s="423">
        <v>0</v>
      </c>
      <c r="Z185" s="423">
        <f t="shared" si="17"/>
        <v>0</v>
      </c>
      <c r="AA185" s="423">
        <v>0</v>
      </c>
      <c r="AB185" s="423">
        <f t="shared" si="18"/>
        <v>0</v>
      </c>
      <c r="AC185" s="423">
        <v>0</v>
      </c>
      <c r="AD185" s="422">
        <f t="shared" si="19"/>
        <v>0</v>
      </c>
      <c r="AR185" s="17" t="s">
        <v>160</v>
      </c>
      <c r="AT185" s="17" t="s">
        <v>157</v>
      </c>
      <c r="AU185" s="17" t="s">
        <v>104</v>
      </c>
      <c r="AY185" s="17" t="s">
        <v>150</v>
      </c>
      <c r="BE185" s="38">
        <f t="shared" si="20"/>
        <v>0</v>
      </c>
      <c r="BF185" s="38">
        <f t="shared" si="21"/>
        <v>0</v>
      </c>
      <c r="BG185" s="38">
        <f t="shared" si="22"/>
        <v>0</v>
      </c>
      <c r="BH185" s="38">
        <f t="shared" si="23"/>
        <v>0</v>
      </c>
      <c r="BI185" s="38">
        <f t="shared" si="24"/>
        <v>0</v>
      </c>
      <c r="BJ185" s="17" t="s">
        <v>90</v>
      </c>
      <c r="BK185" s="38">
        <f t="shared" si="25"/>
        <v>0</v>
      </c>
      <c r="BL185" s="17" t="s">
        <v>155</v>
      </c>
      <c r="BM185" s="17" t="s">
        <v>367</v>
      </c>
    </row>
    <row r="186" spans="2:65" s="1" customFormat="1" ht="22.5" customHeight="1">
      <c r="B186" s="421"/>
      <c r="C186" s="438" t="s">
        <v>368</v>
      </c>
      <c r="D186" s="438" t="s">
        <v>157</v>
      </c>
      <c r="E186" s="437" t="s">
        <v>369</v>
      </c>
      <c r="F186" s="559" t="s">
        <v>370</v>
      </c>
      <c r="G186" s="559"/>
      <c r="H186" s="559"/>
      <c r="I186" s="559"/>
      <c r="J186" s="436" t="s">
        <v>186</v>
      </c>
      <c r="K186" s="435">
        <v>20</v>
      </c>
      <c r="L186" s="434"/>
      <c r="M186" s="560"/>
      <c r="N186" s="560"/>
      <c r="O186" s="561"/>
      <c r="P186" s="557">
        <f t="shared" si="13"/>
        <v>0</v>
      </c>
      <c r="Q186" s="557"/>
      <c r="R186" s="415"/>
      <c r="T186" s="414" t="s">
        <v>20</v>
      </c>
      <c r="U186" s="398" t="s">
        <v>45</v>
      </c>
      <c r="V186" s="424">
        <f t="shared" si="14"/>
        <v>0</v>
      </c>
      <c r="W186" s="424">
        <f t="shared" si="15"/>
        <v>0</v>
      </c>
      <c r="X186" s="424">
        <f t="shared" si="16"/>
        <v>0</v>
      </c>
      <c r="Y186" s="423">
        <v>0</v>
      </c>
      <c r="Z186" s="423">
        <f t="shared" si="17"/>
        <v>0</v>
      </c>
      <c r="AA186" s="423">
        <v>0</v>
      </c>
      <c r="AB186" s="423">
        <f t="shared" si="18"/>
        <v>0</v>
      </c>
      <c r="AC186" s="423">
        <v>0</v>
      </c>
      <c r="AD186" s="422">
        <f t="shared" si="19"/>
        <v>0</v>
      </c>
      <c r="AR186" s="17" t="s">
        <v>160</v>
      </c>
      <c r="AT186" s="17" t="s">
        <v>157</v>
      </c>
      <c r="AU186" s="17" t="s">
        <v>104</v>
      </c>
      <c r="AY186" s="17" t="s">
        <v>150</v>
      </c>
      <c r="BE186" s="38">
        <f t="shared" si="20"/>
        <v>0</v>
      </c>
      <c r="BF186" s="38">
        <f t="shared" si="21"/>
        <v>0</v>
      </c>
      <c r="BG186" s="38">
        <f t="shared" si="22"/>
        <v>0</v>
      </c>
      <c r="BH186" s="38">
        <f t="shared" si="23"/>
        <v>0</v>
      </c>
      <c r="BI186" s="38">
        <f t="shared" si="24"/>
        <v>0</v>
      </c>
      <c r="BJ186" s="17" t="s">
        <v>90</v>
      </c>
      <c r="BK186" s="38">
        <f t="shared" si="25"/>
        <v>0</v>
      </c>
      <c r="BL186" s="17" t="s">
        <v>155</v>
      </c>
      <c r="BM186" s="17" t="s">
        <v>371</v>
      </c>
    </row>
    <row r="187" spans="2:65" s="1" customFormat="1" ht="31.5" customHeight="1">
      <c r="B187" s="421"/>
      <c r="C187" s="420" t="s">
        <v>372</v>
      </c>
      <c r="D187" s="420" t="s">
        <v>151</v>
      </c>
      <c r="E187" s="419" t="s">
        <v>373</v>
      </c>
      <c r="F187" s="558" t="s">
        <v>374</v>
      </c>
      <c r="G187" s="558"/>
      <c r="H187" s="558"/>
      <c r="I187" s="558"/>
      <c r="J187" s="418" t="s">
        <v>154</v>
      </c>
      <c r="K187" s="417">
        <v>20</v>
      </c>
      <c r="L187" s="416"/>
      <c r="M187" s="557"/>
      <c r="N187" s="557"/>
      <c r="O187" s="557"/>
      <c r="P187" s="557">
        <f t="shared" si="13"/>
        <v>0</v>
      </c>
      <c r="Q187" s="557"/>
      <c r="R187" s="415"/>
      <c r="T187" s="414" t="s">
        <v>20</v>
      </c>
      <c r="U187" s="398" t="s">
        <v>45</v>
      </c>
      <c r="V187" s="424">
        <f t="shared" si="14"/>
        <v>0</v>
      </c>
      <c r="W187" s="424">
        <f t="shared" si="15"/>
        <v>0</v>
      </c>
      <c r="X187" s="424">
        <f t="shared" si="16"/>
        <v>0</v>
      </c>
      <c r="Y187" s="423">
        <v>0.44700000000000001</v>
      </c>
      <c r="Z187" s="423">
        <f t="shared" si="17"/>
        <v>8.94</v>
      </c>
      <c r="AA187" s="423">
        <v>0</v>
      </c>
      <c r="AB187" s="423">
        <f t="shared" si="18"/>
        <v>0</v>
      </c>
      <c r="AC187" s="423">
        <v>0</v>
      </c>
      <c r="AD187" s="422">
        <f t="shared" si="19"/>
        <v>0</v>
      </c>
      <c r="AR187" s="17" t="s">
        <v>155</v>
      </c>
      <c r="AT187" s="17" t="s">
        <v>151</v>
      </c>
      <c r="AU187" s="17" t="s">
        <v>104</v>
      </c>
      <c r="AY187" s="17" t="s">
        <v>150</v>
      </c>
      <c r="BE187" s="38">
        <f t="shared" si="20"/>
        <v>0</v>
      </c>
      <c r="BF187" s="38">
        <f t="shared" si="21"/>
        <v>0</v>
      </c>
      <c r="BG187" s="38">
        <f t="shared" si="22"/>
        <v>0</v>
      </c>
      <c r="BH187" s="38">
        <f t="shared" si="23"/>
        <v>0</v>
      </c>
      <c r="BI187" s="38">
        <f t="shared" si="24"/>
        <v>0</v>
      </c>
      <c r="BJ187" s="17" t="s">
        <v>90</v>
      </c>
      <c r="BK187" s="38">
        <f t="shared" si="25"/>
        <v>0</v>
      </c>
      <c r="BL187" s="17" t="s">
        <v>155</v>
      </c>
      <c r="BM187" s="17" t="s">
        <v>375</v>
      </c>
    </row>
    <row r="188" spans="2:65" s="1" customFormat="1" ht="22.5" customHeight="1">
      <c r="B188" s="421"/>
      <c r="C188" s="438" t="s">
        <v>376</v>
      </c>
      <c r="D188" s="438" t="s">
        <v>157</v>
      </c>
      <c r="E188" s="437" t="s">
        <v>377</v>
      </c>
      <c r="F188" s="559" t="s">
        <v>378</v>
      </c>
      <c r="G188" s="559"/>
      <c r="H188" s="559"/>
      <c r="I188" s="559"/>
      <c r="J188" s="436" t="s">
        <v>169</v>
      </c>
      <c r="K188" s="435">
        <v>4</v>
      </c>
      <c r="L188" s="434"/>
      <c r="M188" s="560"/>
      <c r="N188" s="560"/>
      <c r="O188" s="561"/>
      <c r="P188" s="557">
        <f t="shared" si="13"/>
        <v>0</v>
      </c>
      <c r="Q188" s="557"/>
      <c r="R188" s="415"/>
      <c r="T188" s="414" t="s">
        <v>20</v>
      </c>
      <c r="U188" s="398" t="s">
        <v>45</v>
      </c>
      <c r="V188" s="424">
        <f t="shared" si="14"/>
        <v>0</v>
      </c>
      <c r="W188" s="424">
        <f t="shared" si="15"/>
        <v>0</v>
      </c>
      <c r="X188" s="424">
        <f t="shared" si="16"/>
        <v>0</v>
      </c>
      <c r="Y188" s="423">
        <v>0</v>
      </c>
      <c r="Z188" s="423">
        <f t="shared" si="17"/>
        <v>0</v>
      </c>
      <c r="AA188" s="423">
        <v>0</v>
      </c>
      <c r="AB188" s="423">
        <f t="shared" si="18"/>
        <v>0</v>
      </c>
      <c r="AC188" s="423">
        <v>0</v>
      </c>
      <c r="AD188" s="422">
        <f t="shared" si="19"/>
        <v>0</v>
      </c>
      <c r="AR188" s="17" t="s">
        <v>160</v>
      </c>
      <c r="AT188" s="17" t="s">
        <v>157</v>
      </c>
      <c r="AU188" s="17" t="s">
        <v>104</v>
      </c>
      <c r="AY188" s="17" t="s">
        <v>150</v>
      </c>
      <c r="BE188" s="38">
        <f t="shared" si="20"/>
        <v>0</v>
      </c>
      <c r="BF188" s="38">
        <f t="shared" si="21"/>
        <v>0</v>
      </c>
      <c r="BG188" s="38">
        <f t="shared" si="22"/>
        <v>0</v>
      </c>
      <c r="BH188" s="38">
        <f t="shared" si="23"/>
        <v>0</v>
      </c>
      <c r="BI188" s="38">
        <f t="shared" si="24"/>
        <v>0</v>
      </c>
      <c r="BJ188" s="17" t="s">
        <v>90</v>
      </c>
      <c r="BK188" s="38">
        <f t="shared" si="25"/>
        <v>0</v>
      </c>
      <c r="BL188" s="17" t="s">
        <v>155</v>
      </c>
      <c r="BM188" s="17" t="s">
        <v>379</v>
      </c>
    </row>
    <row r="189" spans="2:65" s="1" customFormat="1" ht="22.5" customHeight="1">
      <c r="B189" s="421"/>
      <c r="C189" s="438" t="s">
        <v>380</v>
      </c>
      <c r="D189" s="438" t="s">
        <v>157</v>
      </c>
      <c r="E189" s="437" t="s">
        <v>381</v>
      </c>
      <c r="F189" s="559" t="s">
        <v>382</v>
      </c>
      <c r="G189" s="559"/>
      <c r="H189" s="559"/>
      <c r="I189" s="559"/>
      <c r="J189" s="436" t="s">
        <v>169</v>
      </c>
      <c r="K189" s="435">
        <v>4</v>
      </c>
      <c r="L189" s="434"/>
      <c r="M189" s="560"/>
      <c r="N189" s="560"/>
      <c r="O189" s="561"/>
      <c r="P189" s="557">
        <f t="shared" si="13"/>
        <v>0</v>
      </c>
      <c r="Q189" s="557"/>
      <c r="R189" s="415"/>
      <c r="T189" s="414" t="s">
        <v>20</v>
      </c>
      <c r="U189" s="398" t="s">
        <v>45</v>
      </c>
      <c r="V189" s="424">
        <f t="shared" si="14"/>
        <v>0</v>
      </c>
      <c r="W189" s="424">
        <f t="shared" si="15"/>
        <v>0</v>
      </c>
      <c r="X189" s="424">
        <f t="shared" si="16"/>
        <v>0</v>
      </c>
      <c r="Y189" s="423">
        <v>0</v>
      </c>
      <c r="Z189" s="423">
        <f t="shared" si="17"/>
        <v>0</v>
      </c>
      <c r="AA189" s="423">
        <v>0</v>
      </c>
      <c r="AB189" s="423">
        <f t="shared" si="18"/>
        <v>0</v>
      </c>
      <c r="AC189" s="423">
        <v>0</v>
      </c>
      <c r="AD189" s="422">
        <f t="shared" si="19"/>
        <v>0</v>
      </c>
      <c r="AR189" s="17" t="s">
        <v>160</v>
      </c>
      <c r="AT189" s="17" t="s">
        <v>157</v>
      </c>
      <c r="AU189" s="17" t="s">
        <v>104</v>
      </c>
      <c r="AY189" s="17" t="s">
        <v>150</v>
      </c>
      <c r="BE189" s="38">
        <f t="shared" si="20"/>
        <v>0</v>
      </c>
      <c r="BF189" s="38">
        <f t="shared" si="21"/>
        <v>0</v>
      </c>
      <c r="BG189" s="38">
        <f t="shared" si="22"/>
        <v>0</v>
      </c>
      <c r="BH189" s="38">
        <f t="shared" si="23"/>
        <v>0</v>
      </c>
      <c r="BI189" s="38">
        <f t="shared" si="24"/>
        <v>0</v>
      </c>
      <c r="BJ189" s="17" t="s">
        <v>90</v>
      </c>
      <c r="BK189" s="38">
        <f t="shared" si="25"/>
        <v>0</v>
      </c>
      <c r="BL189" s="17" t="s">
        <v>155</v>
      </c>
      <c r="BM189" s="17" t="s">
        <v>383</v>
      </c>
    </row>
    <row r="190" spans="2:65" s="1" customFormat="1" ht="22.5" customHeight="1">
      <c r="B190" s="421"/>
      <c r="C190" s="438" t="s">
        <v>384</v>
      </c>
      <c r="D190" s="438" t="s">
        <v>157</v>
      </c>
      <c r="E190" s="437" t="s">
        <v>385</v>
      </c>
      <c r="F190" s="559" t="s">
        <v>386</v>
      </c>
      <c r="G190" s="559"/>
      <c r="H190" s="559"/>
      <c r="I190" s="559"/>
      <c r="J190" s="436" t="s">
        <v>169</v>
      </c>
      <c r="K190" s="435">
        <v>16</v>
      </c>
      <c r="L190" s="434"/>
      <c r="M190" s="560"/>
      <c r="N190" s="560"/>
      <c r="O190" s="561"/>
      <c r="P190" s="557">
        <f t="shared" si="13"/>
        <v>0</v>
      </c>
      <c r="Q190" s="557"/>
      <c r="R190" s="415"/>
      <c r="T190" s="414" t="s">
        <v>20</v>
      </c>
      <c r="U190" s="398" t="s">
        <v>45</v>
      </c>
      <c r="V190" s="424">
        <f t="shared" si="14"/>
        <v>0</v>
      </c>
      <c r="W190" s="424">
        <f t="shared" si="15"/>
        <v>0</v>
      </c>
      <c r="X190" s="424">
        <f t="shared" si="16"/>
        <v>0</v>
      </c>
      <c r="Y190" s="423">
        <v>0</v>
      </c>
      <c r="Z190" s="423">
        <f t="shared" si="17"/>
        <v>0</v>
      </c>
      <c r="AA190" s="423">
        <v>0</v>
      </c>
      <c r="AB190" s="423">
        <f t="shared" si="18"/>
        <v>0</v>
      </c>
      <c r="AC190" s="423">
        <v>0</v>
      </c>
      <c r="AD190" s="422">
        <f t="shared" si="19"/>
        <v>0</v>
      </c>
      <c r="AR190" s="17" t="s">
        <v>160</v>
      </c>
      <c r="AT190" s="17" t="s">
        <v>157</v>
      </c>
      <c r="AU190" s="17" t="s">
        <v>104</v>
      </c>
      <c r="AY190" s="17" t="s">
        <v>150</v>
      </c>
      <c r="BE190" s="38">
        <f t="shared" si="20"/>
        <v>0</v>
      </c>
      <c r="BF190" s="38">
        <f t="shared" si="21"/>
        <v>0</v>
      </c>
      <c r="BG190" s="38">
        <f t="shared" si="22"/>
        <v>0</v>
      </c>
      <c r="BH190" s="38">
        <f t="shared" si="23"/>
        <v>0</v>
      </c>
      <c r="BI190" s="38">
        <f t="shared" si="24"/>
        <v>0</v>
      </c>
      <c r="BJ190" s="17" t="s">
        <v>90</v>
      </c>
      <c r="BK190" s="38">
        <f t="shared" si="25"/>
        <v>0</v>
      </c>
      <c r="BL190" s="17" t="s">
        <v>155</v>
      </c>
      <c r="BM190" s="17" t="s">
        <v>387</v>
      </c>
    </row>
    <row r="191" spans="2:65" s="1" customFormat="1" ht="31.5" customHeight="1">
      <c r="B191" s="421"/>
      <c r="C191" s="420" t="s">
        <v>388</v>
      </c>
      <c r="D191" s="420" t="s">
        <v>151</v>
      </c>
      <c r="E191" s="419" t="s">
        <v>389</v>
      </c>
      <c r="F191" s="558" t="s">
        <v>390</v>
      </c>
      <c r="G191" s="558"/>
      <c r="H191" s="558"/>
      <c r="I191" s="558"/>
      <c r="J191" s="418" t="s">
        <v>154</v>
      </c>
      <c r="K191" s="417">
        <v>1</v>
      </c>
      <c r="L191" s="416"/>
      <c r="M191" s="557"/>
      <c r="N191" s="557"/>
      <c r="O191" s="557"/>
      <c r="P191" s="557">
        <f t="shared" si="13"/>
        <v>0</v>
      </c>
      <c r="Q191" s="557"/>
      <c r="R191" s="415"/>
      <c r="T191" s="414" t="s">
        <v>20</v>
      </c>
      <c r="U191" s="398" t="s">
        <v>45</v>
      </c>
      <c r="V191" s="424">
        <f t="shared" si="14"/>
        <v>0</v>
      </c>
      <c r="W191" s="424">
        <f t="shared" si="15"/>
        <v>0</v>
      </c>
      <c r="X191" s="424">
        <f t="shared" si="16"/>
        <v>0</v>
      </c>
      <c r="Y191" s="423">
        <v>12.32</v>
      </c>
      <c r="Z191" s="423">
        <f t="shared" si="17"/>
        <v>12.32</v>
      </c>
      <c r="AA191" s="423">
        <v>0</v>
      </c>
      <c r="AB191" s="423">
        <f t="shared" si="18"/>
        <v>0</v>
      </c>
      <c r="AC191" s="423">
        <v>0</v>
      </c>
      <c r="AD191" s="422">
        <f t="shared" si="19"/>
        <v>0</v>
      </c>
      <c r="AR191" s="17" t="s">
        <v>155</v>
      </c>
      <c r="AT191" s="17" t="s">
        <v>151</v>
      </c>
      <c r="AU191" s="17" t="s">
        <v>104</v>
      </c>
      <c r="AY191" s="17" t="s">
        <v>150</v>
      </c>
      <c r="BE191" s="38">
        <f t="shared" si="20"/>
        <v>0</v>
      </c>
      <c r="BF191" s="38">
        <f t="shared" si="21"/>
        <v>0</v>
      </c>
      <c r="BG191" s="38">
        <f t="shared" si="22"/>
        <v>0</v>
      </c>
      <c r="BH191" s="38">
        <f t="shared" si="23"/>
        <v>0</v>
      </c>
      <c r="BI191" s="38">
        <f t="shared" si="24"/>
        <v>0</v>
      </c>
      <c r="BJ191" s="17" t="s">
        <v>90</v>
      </c>
      <c r="BK191" s="38">
        <f t="shared" si="25"/>
        <v>0</v>
      </c>
      <c r="BL191" s="17" t="s">
        <v>155</v>
      </c>
      <c r="BM191" s="17" t="s">
        <v>391</v>
      </c>
    </row>
    <row r="192" spans="2:65" s="1" customFormat="1" ht="22.5" customHeight="1">
      <c r="B192" s="421"/>
      <c r="C192" s="420" t="s">
        <v>392</v>
      </c>
      <c r="D192" s="420" t="s">
        <v>151</v>
      </c>
      <c r="E192" s="419" t="s">
        <v>393</v>
      </c>
      <c r="F192" s="558" t="s">
        <v>394</v>
      </c>
      <c r="G192" s="558"/>
      <c r="H192" s="558"/>
      <c r="I192" s="558"/>
      <c r="J192" s="418" t="s">
        <v>154</v>
      </c>
      <c r="K192" s="417">
        <v>1</v>
      </c>
      <c r="L192" s="416"/>
      <c r="M192" s="557"/>
      <c r="N192" s="557"/>
      <c r="O192" s="557"/>
      <c r="P192" s="557">
        <f t="shared" si="13"/>
        <v>0</v>
      </c>
      <c r="Q192" s="557"/>
      <c r="R192" s="415"/>
      <c r="T192" s="414" t="s">
        <v>20</v>
      </c>
      <c r="U192" s="398" t="s">
        <v>45</v>
      </c>
      <c r="V192" s="424">
        <f t="shared" si="14"/>
        <v>0</v>
      </c>
      <c r="W192" s="424">
        <f t="shared" si="15"/>
        <v>0</v>
      </c>
      <c r="X192" s="424">
        <f t="shared" si="16"/>
        <v>0</v>
      </c>
      <c r="Y192" s="423">
        <v>15.817</v>
      </c>
      <c r="Z192" s="423">
        <f t="shared" si="17"/>
        <v>15.817</v>
      </c>
      <c r="AA192" s="423">
        <v>0</v>
      </c>
      <c r="AB192" s="423">
        <f t="shared" si="18"/>
        <v>0</v>
      </c>
      <c r="AC192" s="423">
        <v>0</v>
      </c>
      <c r="AD192" s="422">
        <f t="shared" si="19"/>
        <v>0</v>
      </c>
      <c r="AR192" s="17" t="s">
        <v>155</v>
      </c>
      <c r="AT192" s="17" t="s">
        <v>151</v>
      </c>
      <c r="AU192" s="17" t="s">
        <v>104</v>
      </c>
      <c r="AY192" s="17" t="s">
        <v>150</v>
      </c>
      <c r="BE192" s="38">
        <f t="shared" si="20"/>
        <v>0</v>
      </c>
      <c r="BF192" s="38">
        <f t="shared" si="21"/>
        <v>0</v>
      </c>
      <c r="BG192" s="38">
        <f t="shared" si="22"/>
        <v>0</v>
      </c>
      <c r="BH192" s="38">
        <f t="shared" si="23"/>
        <v>0</v>
      </c>
      <c r="BI192" s="38">
        <f t="shared" si="24"/>
        <v>0</v>
      </c>
      <c r="BJ192" s="17" t="s">
        <v>90</v>
      </c>
      <c r="BK192" s="38">
        <f t="shared" si="25"/>
        <v>0</v>
      </c>
      <c r="BL192" s="17" t="s">
        <v>155</v>
      </c>
      <c r="BM192" s="17" t="s">
        <v>395</v>
      </c>
    </row>
    <row r="193" spans="2:65" s="1" customFormat="1" ht="22.5" customHeight="1">
      <c r="B193" s="421"/>
      <c r="C193" s="420" t="s">
        <v>396</v>
      </c>
      <c r="D193" s="420" t="s">
        <v>151</v>
      </c>
      <c r="E193" s="419" t="s">
        <v>397</v>
      </c>
      <c r="F193" s="558" t="s">
        <v>398</v>
      </c>
      <c r="G193" s="558"/>
      <c r="H193" s="558"/>
      <c r="I193" s="558"/>
      <c r="J193" s="418" t="s">
        <v>399</v>
      </c>
      <c r="K193" s="417">
        <v>1</v>
      </c>
      <c r="L193" s="416"/>
      <c r="M193" s="557"/>
      <c r="N193" s="557"/>
      <c r="O193" s="557"/>
      <c r="P193" s="557">
        <f t="shared" si="13"/>
        <v>0</v>
      </c>
      <c r="Q193" s="557"/>
      <c r="R193" s="415"/>
      <c r="T193" s="414" t="s">
        <v>20</v>
      </c>
      <c r="U193" s="398" t="s">
        <v>45</v>
      </c>
      <c r="V193" s="424">
        <f t="shared" si="14"/>
        <v>0</v>
      </c>
      <c r="W193" s="424">
        <f t="shared" si="15"/>
        <v>0</v>
      </c>
      <c r="X193" s="424">
        <f t="shared" si="16"/>
        <v>0</v>
      </c>
      <c r="Y193" s="423">
        <v>8.7270000000000003</v>
      </c>
      <c r="Z193" s="423">
        <f t="shared" si="17"/>
        <v>8.7270000000000003</v>
      </c>
      <c r="AA193" s="423">
        <v>0</v>
      </c>
      <c r="AB193" s="423">
        <f t="shared" si="18"/>
        <v>0</v>
      </c>
      <c r="AC193" s="423">
        <v>0</v>
      </c>
      <c r="AD193" s="422">
        <f t="shared" si="19"/>
        <v>0</v>
      </c>
      <c r="AR193" s="17" t="s">
        <v>155</v>
      </c>
      <c r="AT193" s="17" t="s">
        <v>151</v>
      </c>
      <c r="AU193" s="17" t="s">
        <v>104</v>
      </c>
      <c r="AY193" s="17" t="s">
        <v>150</v>
      </c>
      <c r="BE193" s="38">
        <f t="shared" si="20"/>
        <v>0</v>
      </c>
      <c r="BF193" s="38">
        <f t="shared" si="21"/>
        <v>0</v>
      </c>
      <c r="BG193" s="38">
        <f t="shared" si="22"/>
        <v>0</v>
      </c>
      <c r="BH193" s="38">
        <f t="shared" si="23"/>
        <v>0</v>
      </c>
      <c r="BI193" s="38">
        <f t="shared" si="24"/>
        <v>0</v>
      </c>
      <c r="BJ193" s="17" t="s">
        <v>90</v>
      </c>
      <c r="BK193" s="38">
        <f t="shared" si="25"/>
        <v>0</v>
      </c>
      <c r="BL193" s="17" t="s">
        <v>155</v>
      </c>
      <c r="BM193" s="17" t="s">
        <v>400</v>
      </c>
    </row>
    <row r="194" spans="2:65" s="1" customFormat="1" ht="31.5" customHeight="1">
      <c r="B194" s="421"/>
      <c r="C194" s="420" t="s">
        <v>401</v>
      </c>
      <c r="D194" s="420" t="s">
        <v>151</v>
      </c>
      <c r="E194" s="419" t="s">
        <v>402</v>
      </c>
      <c r="F194" s="558" t="s">
        <v>403</v>
      </c>
      <c r="G194" s="558"/>
      <c r="H194" s="558"/>
      <c r="I194" s="558"/>
      <c r="J194" s="418" t="s">
        <v>404</v>
      </c>
      <c r="K194" s="417">
        <v>1805.4760000000001</v>
      </c>
      <c r="L194" s="416"/>
      <c r="M194" s="557"/>
      <c r="N194" s="557"/>
      <c r="O194" s="557"/>
      <c r="P194" s="557">
        <f t="shared" si="13"/>
        <v>0</v>
      </c>
      <c r="Q194" s="557"/>
      <c r="R194" s="415"/>
      <c r="T194" s="414" t="s">
        <v>20</v>
      </c>
      <c r="U194" s="398" t="s">
        <v>45</v>
      </c>
      <c r="V194" s="424">
        <f t="shared" si="14"/>
        <v>0</v>
      </c>
      <c r="W194" s="424">
        <f t="shared" si="15"/>
        <v>0</v>
      </c>
      <c r="X194" s="424">
        <f t="shared" si="16"/>
        <v>0</v>
      </c>
      <c r="Y194" s="423">
        <v>0</v>
      </c>
      <c r="Z194" s="423">
        <f t="shared" si="17"/>
        <v>0</v>
      </c>
      <c r="AA194" s="423">
        <v>0</v>
      </c>
      <c r="AB194" s="423">
        <f t="shared" si="18"/>
        <v>0</v>
      </c>
      <c r="AC194" s="423">
        <v>0</v>
      </c>
      <c r="AD194" s="422">
        <f t="shared" si="19"/>
        <v>0</v>
      </c>
      <c r="AR194" s="17" t="s">
        <v>155</v>
      </c>
      <c r="AT194" s="17" t="s">
        <v>151</v>
      </c>
      <c r="AU194" s="17" t="s">
        <v>104</v>
      </c>
      <c r="AY194" s="17" t="s">
        <v>150</v>
      </c>
      <c r="BE194" s="38">
        <f t="shared" si="20"/>
        <v>0</v>
      </c>
      <c r="BF194" s="38">
        <f t="shared" si="21"/>
        <v>0</v>
      </c>
      <c r="BG194" s="38">
        <f t="shared" si="22"/>
        <v>0</v>
      </c>
      <c r="BH194" s="38">
        <f t="shared" si="23"/>
        <v>0</v>
      </c>
      <c r="BI194" s="38">
        <f t="shared" si="24"/>
        <v>0</v>
      </c>
      <c r="BJ194" s="17" t="s">
        <v>90</v>
      </c>
      <c r="BK194" s="38">
        <f t="shared" si="25"/>
        <v>0</v>
      </c>
      <c r="BL194" s="17" t="s">
        <v>155</v>
      </c>
      <c r="BM194" s="17" t="s">
        <v>405</v>
      </c>
    </row>
    <row r="195" spans="2:65" s="1" customFormat="1" ht="31.5" customHeight="1">
      <c r="B195" s="421"/>
      <c r="C195" s="420" t="s">
        <v>406</v>
      </c>
      <c r="D195" s="420" t="s">
        <v>151</v>
      </c>
      <c r="E195" s="419" t="s">
        <v>407</v>
      </c>
      <c r="F195" s="558" t="s">
        <v>408</v>
      </c>
      <c r="G195" s="558"/>
      <c r="H195" s="558"/>
      <c r="I195" s="558"/>
      <c r="J195" s="418" t="s">
        <v>404</v>
      </c>
      <c r="K195" s="417">
        <v>1805.4760000000001</v>
      </c>
      <c r="L195" s="416"/>
      <c r="M195" s="557"/>
      <c r="N195" s="557"/>
      <c r="O195" s="557"/>
      <c r="P195" s="557">
        <f t="shared" si="13"/>
        <v>0</v>
      </c>
      <c r="Q195" s="557"/>
      <c r="R195" s="415"/>
      <c r="T195" s="414" t="s">
        <v>20</v>
      </c>
      <c r="U195" s="398" t="s">
        <v>45</v>
      </c>
      <c r="V195" s="424">
        <f t="shared" si="14"/>
        <v>0</v>
      </c>
      <c r="W195" s="424">
        <f t="shared" si="15"/>
        <v>0</v>
      </c>
      <c r="X195" s="424">
        <f t="shared" si="16"/>
        <v>0</v>
      </c>
      <c r="Y195" s="423">
        <v>0</v>
      </c>
      <c r="Z195" s="423">
        <f t="shared" si="17"/>
        <v>0</v>
      </c>
      <c r="AA195" s="423">
        <v>0</v>
      </c>
      <c r="AB195" s="423">
        <f t="shared" si="18"/>
        <v>0</v>
      </c>
      <c r="AC195" s="423">
        <v>0</v>
      </c>
      <c r="AD195" s="422">
        <f t="shared" si="19"/>
        <v>0</v>
      </c>
      <c r="AR195" s="17" t="s">
        <v>155</v>
      </c>
      <c r="AT195" s="17" t="s">
        <v>151</v>
      </c>
      <c r="AU195" s="17" t="s">
        <v>104</v>
      </c>
      <c r="AY195" s="17" t="s">
        <v>150</v>
      </c>
      <c r="BE195" s="38">
        <f t="shared" si="20"/>
        <v>0</v>
      </c>
      <c r="BF195" s="38">
        <f t="shared" si="21"/>
        <v>0</v>
      </c>
      <c r="BG195" s="38">
        <f t="shared" si="22"/>
        <v>0</v>
      </c>
      <c r="BH195" s="38">
        <f t="shared" si="23"/>
        <v>0</v>
      </c>
      <c r="BI195" s="38">
        <f t="shared" si="24"/>
        <v>0</v>
      </c>
      <c r="BJ195" s="17" t="s">
        <v>90</v>
      </c>
      <c r="BK195" s="38">
        <f t="shared" si="25"/>
        <v>0</v>
      </c>
      <c r="BL195" s="17" t="s">
        <v>155</v>
      </c>
      <c r="BM195" s="17" t="s">
        <v>409</v>
      </c>
    </row>
    <row r="196" spans="2:65" s="1" customFormat="1" ht="22.5" customHeight="1">
      <c r="B196" s="421"/>
      <c r="C196" s="420" t="s">
        <v>410</v>
      </c>
      <c r="D196" s="420" t="s">
        <v>151</v>
      </c>
      <c r="E196" s="419" t="s">
        <v>411</v>
      </c>
      <c r="F196" s="558" t="s">
        <v>412</v>
      </c>
      <c r="G196" s="558"/>
      <c r="H196" s="558"/>
      <c r="I196" s="558"/>
      <c r="J196" s="418" t="s">
        <v>404</v>
      </c>
      <c r="K196" s="417">
        <v>2682.47</v>
      </c>
      <c r="L196" s="416"/>
      <c r="M196" s="557"/>
      <c r="N196" s="557"/>
      <c r="O196" s="557"/>
      <c r="P196" s="557">
        <f t="shared" si="13"/>
        <v>0</v>
      </c>
      <c r="Q196" s="557"/>
      <c r="R196" s="415"/>
      <c r="T196" s="414" t="s">
        <v>20</v>
      </c>
      <c r="U196" s="398" t="s">
        <v>45</v>
      </c>
      <c r="V196" s="424">
        <f t="shared" si="14"/>
        <v>0</v>
      </c>
      <c r="W196" s="424">
        <f t="shared" si="15"/>
        <v>0</v>
      </c>
      <c r="X196" s="424">
        <f t="shared" si="16"/>
        <v>0</v>
      </c>
      <c r="Y196" s="423">
        <v>0</v>
      </c>
      <c r="Z196" s="423">
        <f t="shared" si="17"/>
        <v>0</v>
      </c>
      <c r="AA196" s="423">
        <v>0</v>
      </c>
      <c r="AB196" s="423">
        <f t="shared" si="18"/>
        <v>0</v>
      </c>
      <c r="AC196" s="423">
        <v>0</v>
      </c>
      <c r="AD196" s="422">
        <f t="shared" si="19"/>
        <v>0</v>
      </c>
      <c r="AR196" s="17" t="s">
        <v>155</v>
      </c>
      <c r="AT196" s="17" t="s">
        <v>151</v>
      </c>
      <c r="AU196" s="17" t="s">
        <v>104</v>
      </c>
      <c r="AY196" s="17" t="s">
        <v>150</v>
      </c>
      <c r="BE196" s="38">
        <f t="shared" si="20"/>
        <v>0</v>
      </c>
      <c r="BF196" s="38">
        <f t="shared" si="21"/>
        <v>0</v>
      </c>
      <c r="BG196" s="38">
        <f t="shared" si="22"/>
        <v>0</v>
      </c>
      <c r="BH196" s="38">
        <f t="shared" si="23"/>
        <v>0</v>
      </c>
      <c r="BI196" s="38">
        <f t="shared" si="24"/>
        <v>0</v>
      </c>
      <c r="BJ196" s="17" t="s">
        <v>90</v>
      </c>
      <c r="BK196" s="38">
        <f t="shared" si="25"/>
        <v>0</v>
      </c>
      <c r="BL196" s="17" t="s">
        <v>155</v>
      </c>
      <c r="BM196" s="17" t="s">
        <v>413</v>
      </c>
    </row>
    <row r="197" spans="2:65" s="9" customFormat="1" ht="29.85" customHeight="1">
      <c r="B197" s="432"/>
      <c r="C197" s="426"/>
      <c r="D197" s="431" t="s">
        <v>122</v>
      </c>
      <c r="E197" s="431"/>
      <c r="F197" s="431"/>
      <c r="G197" s="431"/>
      <c r="H197" s="431"/>
      <c r="I197" s="431"/>
      <c r="J197" s="431"/>
      <c r="K197" s="431"/>
      <c r="L197" s="431"/>
      <c r="M197" s="553">
        <f>BK197</f>
        <v>0</v>
      </c>
      <c r="N197" s="554"/>
      <c r="O197" s="554"/>
      <c r="P197" s="554"/>
      <c r="Q197" s="554"/>
      <c r="R197" s="430"/>
      <c r="T197" s="429"/>
      <c r="U197" s="426"/>
      <c r="V197" s="426"/>
      <c r="W197" s="428">
        <f>W198+W200</f>
        <v>0</v>
      </c>
      <c r="X197" s="428">
        <f>X198+X200</f>
        <v>0</v>
      </c>
      <c r="Y197" s="426"/>
      <c r="Z197" s="427">
        <f>Z198+Z200</f>
        <v>0</v>
      </c>
      <c r="AA197" s="426"/>
      <c r="AB197" s="427">
        <f>AB198+AB200</f>
        <v>0</v>
      </c>
      <c r="AC197" s="426"/>
      <c r="AD197" s="425">
        <f>AD198+AD200</f>
        <v>0</v>
      </c>
      <c r="AR197" s="35" t="s">
        <v>104</v>
      </c>
      <c r="AT197" s="36" t="s">
        <v>81</v>
      </c>
      <c r="AU197" s="36" t="s">
        <v>90</v>
      </c>
      <c r="AY197" s="35" t="s">
        <v>150</v>
      </c>
      <c r="BK197" s="37">
        <f>BK198+BK200</f>
        <v>0</v>
      </c>
    </row>
    <row r="198" spans="2:65" s="9" customFormat="1" ht="14.85" customHeight="1">
      <c r="B198" s="432"/>
      <c r="C198" s="426"/>
      <c r="D198" s="431" t="s">
        <v>123</v>
      </c>
      <c r="E198" s="431"/>
      <c r="F198" s="431"/>
      <c r="G198" s="431"/>
      <c r="H198" s="431"/>
      <c r="I198" s="431"/>
      <c r="J198" s="431"/>
      <c r="K198" s="431"/>
      <c r="L198" s="431"/>
      <c r="M198" s="555">
        <f>BK198</f>
        <v>0</v>
      </c>
      <c r="N198" s="556"/>
      <c r="O198" s="556"/>
      <c r="P198" s="556"/>
      <c r="Q198" s="556"/>
      <c r="R198" s="430"/>
      <c r="T198" s="429"/>
      <c r="U198" s="426"/>
      <c r="V198" s="426"/>
      <c r="W198" s="428">
        <f>W199</f>
        <v>0</v>
      </c>
      <c r="X198" s="428">
        <f>X199</f>
        <v>0</v>
      </c>
      <c r="Y198" s="426"/>
      <c r="Z198" s="427">
        <f>Z199</f>
        <v>0</v>
      </c>
      <c r="AA198" s="426"/>
      <c r="AB198" s="427">
        <f>AB199</f>
        <v>0</v>
      </c>
      <c r="AC198" s="426"/>
      <c r="AD198" s="425">
        <f>AD199</f>
        <v>0</v>
      </c>
      <c r="AR198" s="35" t="s">
        <v>104</v>
      </c>
      <c r="AT198" s="36" t="s">
        <v>81</v>
      </c>
      <c r="AU198" s="36" t="s">
        <v>104</v>
      </c>
      <c r="AY198" s="35" t="s">
        <v>150</v>
      </c>
      <c r="BK198" s="37">
        <f>BK199</f>
        <v>0</v>
      </c>
    </row>
    <row r="199" spans="2:65" s="1" customFormat="1" ht="31.5" customHeight="1">
      <c r="B199" s="421"/>
      <c r="C199" s="438" t="s">
        <v>414</v>
      </c>
      <c r="D199" s="438" t="s">
        <v>157</v>
      </c>
      <c r="E199" s="437" t="s">
        <v>415</v>
      </c>
      <c r="F199" s="559" t="s">
        <v>416</v>
      </c>
      <c r="G199" s="559"/>
      <c r="H199" s="559"/>
      <c r="I199" s="559"/>
      <c r="J199" s="436" t="s">
        <v>20</v>
      </c>
      <c r="K199" s="435">
        <v>1</v>
      </c>
      <c r="L199" s="434"/>
      <c r="M199" s="560"/>
      <c r="N199" s="560"/>
      <c r="O199" s="561"/>
      <c r="P199" s="557">
        <f>ROUND(V199*K199,2)</f>
        <v>0</v>
      </c>
      <c r="Q199" s="557"/>
      <c r="R199" s="415"/>
      <c r="T199" s="414" t="s">
        <v>20</v>
      </c>
      <c r="U199" s="398" t="s">
        <v>45</v>
      </c>
      <c r="V199" s="424">
        <f>L199+M199</f>
        <v>0</v>
      </c>
      <c r="W199" s="424">
        <f>ROUND(L199*K199,2)</f>
        <v>0</v>
      </c>
      <c r="X199" s="424">
        <f>ROUND(M199*K199,2)</f>
        <v>0</v>
      </c>
      <c r="Y199" s="423">
        <v>0</v>
      </c>
      <c r="Z199" s="423">
        <f>Y199*K199</f>
        <v>0</v>
      </c>
      <c r="AA199" s="423">
        <v>0</v>
      </c>
      <c r="AB199" s="423">
        <f>AA199*K199</f>
        <v>0</v>
      </c>
      <c r="AC199" s="423">
        <v>0</v>
      </c>
      <c r="AD199" s="422">
        <f>AC199*K199</f>
        <v>0</v>
      </c>
      <c r="AR199" s="17" t="s">
        <v>160</v>
      </c>
      <c r="AT199" s="17" t="s">
        <v>157</v>
      </c>
      <c r="AU199" s="17" t="s">
        <v>162</v>
      </c>
      <c r="AY199" s="17" t="s">
        <v>150</v>
      </c>
      <c r="BE199" s="38">
        <f>IF(U199="základní",P199,0)</f>
        <v>0</v>
      </c>
      <c r="BF199" s="38">
        <f>IF(U199="snížená",P199,0)</f>
        <v>0</v>
      </c>
      <c r="BG199" s="38">
        <f>IF(U199="zákl. přenesená",P199,0)</f>
        <v>0</v>
      </c>
      <c r="BH199" s="38">
        <f>IF(U199="sníž. přenesená",P199,0)</f>
        <v>0</v>
      </c>
      <c r="BI199" s="38">
        <f>IF(U199="nulová",P199,0)</f>
        <v>0</v>
      </c>
      <c r="BJ199" s="17" t="s">
        <v>90</v>
      </c>
      <c r="BK199" s="38">
        <f>ROUND(V199*K199,2)</f>
        <v>0</v>
      </c>
      <c r="BL199" s="17" t="s">
        <v>155</v>
      </c>
      <c r="BM199" s="17" t="s">
        <v>417</v>
      </c>
    </row>
    <row r="200" spans="2:65" s="9" customFormat="1" ht="22.35" customHeight="1">
      <c r="B200" s="432"/>
      <c r="C200" s="426"/>
      <c r="D200" s="431" t="s">
        <v>124</v>
      </c>
      <c r="E200" s="431"/>
      <c r="F200" s="431"/>
      <c r="G200" s="431"/>
      <c r="H200" s="431"/>
      <c r="I200" s="431"/>
      <c r="J200" s="431"/>
      <c r="K200" s="431"/>
      <c r="L200" s="431"/>
      <c r="M200" s="550">
        <f>BK200</f>
        <v>0</v>
      </c>
      <c r="N200" s="551"/>
      <c r="O200" s="551"/>
      <c r="P200" s="551"/>
      <c r="Q200" s="551"/>
      <c r="R200" s="430"/>
      <c r="T200" s="429"/>
      <c r="U200" s="426"/>
      <c r="V200" s="426"/>
      <c r="W200" s="428">
        <f>SUM(W201:W212)</f>
        <v>0</v>
      </c>
      <c r="X200" s="428">
        <f>SUM(X201:X212)</f>
        <v>0</v>
      </c>
      <c r="Y200" s="426"/>
      <c r="Z200" s="427">
        <f>SUM(Z201:Z212)</f>
        <v>0</v>
      </c>
      <c r="AA200" s="426"/>
      <c r="AB200" s="427">
        <f>SUM(AB201:AB212)</f>
        <v>0</v>
      </c>
      <c r="AC200" s="426"/>
      <c r="AD200" s="425">
        <f>SUM(AD201:AD212)</f>
        <v>0</v>
      </c>
      <c r="AR200" s="35" t="s">
        <v>104</v>
      </c>
      <c r="AT200" s="36" t="s">
        <v>81</v>
      </c>
      <c r="AU200" s="36" t="s">
        <v>104</v>
      </c>
      <c r="AY200" s="35" t="s">
        <v>150</v>
      </c>
      <c r="BK200" s="37">
        <f>SUM(BK201:BK212)</f>
        <v>0</v>
      </c>
    </row>
    <row r="201" spans="2:65" s="1" customFormat="1" ht="31.5" customHeight="1">
      <c r="B201" s="421"/>
      <c r="C201" s="438" t="s">
        <v>418</v>
      </c>
      <c r="D201" s="438" t="s">
        <v>157</v>
      </c>
      <c r="E201" s="437" t="s">
        <v>419</v>
      </c>
      <c r="F201" s="559" t="s">
        <v>420</v>
      </c>
      <c r="G201" s="559"/>
      <c r="H201" s="559"/>
      <c r="I201" s="559"/>
      <c r="J201" s="436" t="s">
        <v>154</v>
      </c>
      <c r="K201" s="435">
        <v>1</v>
      </c>
      <c r="L201" s="434"/>
      <c r="M201" s="560"/>
      <c r="N201" s="560"/>
      <c r="O201" s="561"/>
      <c r="P201" s="557">
        <f t="shared" ref="P201:P212" si="26">ROUND(V201*K201,2)</f>
        <v>0</v>
      </c>
      <c r="Q201" s="557"/>
      <c r="R201" s="415"/>
      <c r="T201" s="414" t="s">
        <v>20</v>
      </c>
      <c r="U201" s="398" t="s">
        <v>45</v>
      </c>
      <c r="V201" s="424">
        <f t="shared" ref="V201:V212" si="27">L201+M201</f>
        <v>0</v>
      </c>
      <c r="W201" s="424">
        <f t="shared" ref="W201:W212" si="28">ROUND(L201*K201,2)</f>
        <v>0</v>
      </c>
      <c r="X201" s="424">
        <f t="shared" ref="X201:X212" si="29">ROUND(M201*K201,2)</f>
        <v>0</v>
      </c>
      <c r="Y201" s="423">
        <v>0</v>
      </c>
      <c r="Z201" s="423">
        <f t="shared" ref="Z201:Z212" si="30">Y201*K201</f>
        <v>0</v>
      </c>
      <c r="AA201" s="423">
        <v>0</v>
      </c>
      <c r="AB201" s="423">
        <f t="shared" ref="AB201:AB212" si="31">AA201*K201</f>
        <v>0</v>
      </c>
      <c r="AC201" s="423">
        <v>0</v>
      </c>
      <c r="AD201" s="422">
        <f t="shared" ref="AD201:AD212" si="32">AC201*K201</f>
        <v>0</v>
      </c>
      <c r="AR201" s="17" t="s">
        <v>160</v>
      </c>
      <c r="AT201" s="17" t="s">
        <v>157</v>
      </c>
      <c r="AU201" s="17" t="s">
        <v>162</v>
      </c>
      <c r="AY201" s="17" t="s">
        <v>150</v>
      </c>
      <c r="BE201" s="38">
        <f t="shared" ref="BE201:BE212" si="33">IF(U201="základní",P201,0)</f>
        <v>0</v>
      </c>
      <c r="BF201" s="38">
        <f t="shared" ref="BF201:BF212" si="34">IF(U201="snížená",P201,0)</f>
        <v>0</v>
      </c>
      <c r="BG201" s="38">
        <f t="shared" ref="BG201:BG212" si="35">IF(U201="zákl. přenesená",P201,0)</f>
        <v>0</v>
      </c>
      <c r="BH201" s="38">
        <f t="shared" ref="BH201:BH212" si="36">IF(U201="sníž. přenesená",P201,0)</f>
        <v>0</v>
      </c>
      <c r="BI201" s="38">
        <f t="shared" ref="BI201:BI212" si="37">IF(U201="nulová",P201,0)</f>
        <v>0</v>
      </c>
      <c r="BJ201" s="17" t="s">
        <v>90</v>
      </c>
      <c r="BK201" s="38">
        <f t="shared" ref="BK201:BK212" si="38">ROUND(V201*K201,2)</f>
        <v>0</v>
      </c>
      <c r="BL201" s="17" t="s">
        <v>155</v>
      </c>
      <c r="BM201" s="17" t="s">
        <v>421</v>
      </c>
    </row>
    <row r="202" spans="2:65" s="1" customFormat="1" ht="31.5" customHeight="1">
      <c r="B202" s="421"/>
      <c r="C202" s="438" t="s">
        <v>422</v>
      </c>
      <c r="D202" s="438" t="s">
        <v>157</v>
      </c>
      <c r="E202" s="437" t="s">
        <v>423</v>
      </c>
      <c r="F202" s="559" t="s">
        <v>424</v>
      </c>
      <c r="G202" s="559"/>
      <c r="H202" s="559"/>
      <c r="I202" s="559"/>
      <c r="J202" s="436" t="s">
        <v>169</v>
      </c>
      <c r="K202" s="435">
        <v>1</v>
      </c>
      <c r="L202" s="434"/>
      <c r="M202" s="560"/>
      <c r="N202" s="560"/>
      <c r="O202" s="561"/>
      <c r="P202" s="557">
        <f t="shared" si="26"/>
        <v>0</v>
      </c>
      <c r="Q202" s="557"/>
      <c r="R202" s="415"/>
      <c r="T202" s="414" t="s">
        <v>20</v>
      </c>
      <c r="U202" s="398" t="s">
        <v>45</v>
      </c>
      <c r="V202" s="424">
        <f t="shared" si="27"/>
        <v>0</v>
      </c>
      <c r="W202" s="424">
        <f t="shared" si="28"/>
        <v>0</v>
      </c>
      <c r="X202" s="424">
        <f t="shared" si="29"/>
        <v>0</v>
      </c>
      <c r="Y202" s="423">
        <v>0</v>
      </c>
      <c r="Z202" s="423">
        <f t="shared" si="30"/>
        <v>0</v>
      </c>
      <c r="AA202" s="423">
        <v>0</v>
      </c>
      <c r="AB202" s="423">
        <f t="shared" si="31"/>
        <v>0</v>
      </c>
      <c r="AC202" s="423">
        <v>0</v>
      </c>
      <c r="AD202" s="422">
        <f t="shared" si="32"/>
        <v>0</v>
      </c>
      <c r="AR202" s="17" t="s">
        <v>160</v>
      </c>
      <c r="AT202" s="17" t="s">
        <v>157</v>
      </c>
      <c r="AU202" s="17" t="s">
        <v>162</v>
      </c>
      <c r="AY202" s="17" t="s">
        <v>150</v>
      </c>
      <c r="BE202" s="38">
        <f t="shared" si="33"/>
        <v>0</v>
      </c>
      <c r="BF202" s="38">
        <f t="shared" si="34"/>
        <v>0</v>
      </c>
      <c r="BG202" s="38">
        <f t="shared" si="35"/>
        <v>0</v>
      </c>
      <c r="BH202" s="38">
        <f t="shared" si="36"/>
        <v>0</v>
      </c>
      <c r="BI202" s="38">
        <f t="shared" si="37"/>
        <v>0</v>
      </c>
      <c r="BJ202" s="17" t="s">
        <v>90</v>
      </c>
      <c r="BK202" s="38">
        <f t="shared" si="38"/>
        <v>0</v>
      </c>
      <c r="BL202" s="17" t="s">
        <v>155</v>
      </c>
      <c r="BM202" s="17" t="s">
        <v>425</v>
      </c>
    </row>
    <row r="203" spans="2:65" s="1" customFormat="1" ht="22.5" customHeight="1">
      <c r="B203" s="421"/>
      <c r="C203" s="438" t="s">
        <v>426</v>
      </c>
      <c r="D203" s="438" t="s">
        <v>157</v>
      </c>
      <c r="E203" s="437" t="s">
        <v>427</v>
      </c>
      <c r="F203" s="559" t="s">
        <v>428</v>
      </c>
      <c r="G203" s="559"/>
      <c r="H203" s="559"/>
      <c r="I203" s="559"/>
      <c r="J203" s="436" t="s">
        <v>429</v>
      </c>
      <c r="K203" s="435">
        <v>5</v>
      </c>
      <c r="L203" s="434"/>
      <c r="M203" s="560"/>
      <c r="N203" s="560"/>
      <c r="O203" s="561"/>
      <c r="P203" s="557">
        <f t="shared" si="26"/>
        <v>0</v>
      </c>
      <c r="Q203" s="557"/>
      <c r="R203" s="415"/>
      <c r="T203" s="414" t="s">
        <v>20</v>
      </c>
      <c r="U203" s="398" t="s">
        <v>45</v>
      </c>
      <c r="V203" s="424">
        <f t="shared" si="27"/>
        <v>0</v>
      </c>
      <c r="W203" s="424">
        <f t="shared" si="28"/>
        <v>0</v>
      </c>
      <c r="X203" s="424">
        <f t="shared" si="29"/>
        <v>0</v>
      </c>
      <c r="Y203" s="423">
        <v>0</v>
      </c>
      <c r="Z203" s="423">
        <f t="shared" si="30"/>
        <v>0</v>
      </c>
      <c r="AA203" s="423">
        <v>0</v>
      </c>
      <c r="AB203" s="423">
        <f t="shared" si="31"/>
        <v>0</v>
      </c>
      <c r="AC203" s="423">
        <v>0</v>
      </c>
      <c r="AD203" s="422">
        <f t="shared" si="32"/>
        <v>0</v>
      </c>
      <c r="AR203" s="17" t="s">
        <v>160</v>
      </c>
      <c r="AT203" s="17" t="s">
        <v>157</v>
      </c>
      <c r="AU203" s="17" t="s">
        <v>162</v>
      </c>
      <c r="AY203" s="17" t="s">
        <v>150</v>
      </c>
      <c r="BE203" s="38">
        <f t="shared" si="33"/>
        <v>0</v>
      </c>
      <c r="BF203" s="38">
        <f t="shared" si="34"/>
        <v>0</v>
      </c>
      <c r="BG203" s="38">
        <f t="shared" si="35"/>
        <v>0</v>
      </c>
      <c r="BH203" s="38">
        <f t="shared" si="36"/>
        <v>0</v>
      </c>
      <c r="BI203" s="38">
        <f t="shared" si="37"/>
        <v>0</v>
      </c>
      <c r="BJ203" s="17" t="s">
        <v>90</v>
      </c>
      <c r="BK203" s="38">
        <f t="shared" si="38"/>
        <v>0</v>
      </c>
      <c r="BL203" s="17" t="s">
        <v>155</v>
      </c>
      <c r="BM203" s="17" t="s">
        <v>430</v>
      </c>
    </row>
    <row r="204" spans="2:65" s="1" customFormat="1" ht="22.5" customHeight="1">
      <c r="B204" s="421"/>
      <c r="C204" s="438" t="s">
        <v>431</v>
      </c>
      <c r="D204" s="438" t="s">
        <v>157</v>
      </c>
      <c r="E204" s="437" t="s">
        <v>432</v>
      </c>
      <c r="F204" s="559" t="s">
        <v>433</v>
      </c>
      <c r="G204" s="559"/>
      <c r="H204" s="559"/>
      <c r="I204" s="559"/>
      <c r="J204" s="436" t="s">
        <v>169</v>
      </c>
      <c r="K204" s="435">
        <v>34</v>
      </c>
      <c r="L204" s="434"/>
      <c r="M204" s="560"/>
      <c r="N204" s="560"/>
      <c r="O204" s="561"/>
      <c r="P204" s="557">
        <f t="shared" si="26"/>
        <v>0</v>
      </c>
      <c r="Q204" s="557"/>
      <c r="R204" s="415"/>
      <c r="T204" s="414" t="s">
        <v>20</v>
      </c>
      <c r="U204" s="398" t="s">
        <v>45</v>
      </c>
      <c r="V204" s="424">
        <f t="shared" si="27"/>
        <v>0</v>
      </c>
      <c r="W204" s="424">
        <f t="shared" si="28"/>
        <v>0</v>
      </c>
      <c r="X204" s="424">
        <f t="shared" si="29"/>
        <v>0</v>
      </c>
      <c r="Y204" s="423">
        <v>0</v>
      </c>
      <c r="Z204" s="423">
        <f t="shared" si="30"/>
        <v>0</v>
      </c>
      <c r="AA204" s="423">
        <v>0</v>
      </c>
      <c r="AB204" s="423">
        <f t="shared" si="31"/>
        <v>0</v>
      </c>
      <c r="AC204" s="423">
        <v>0</v>
      </c>
      <c r="AD204" s="422">
        <f t="shared" si="32"/>
        <v>0</v>
      </c>
      <c r="AR204" s="17" t="s">
        <v>160</v>
      </c>
      <c r="AT204" s="17" t="s">
        <v>157</v>
      </c>
      <c r="AU204" s="17" t="s">
        <v>162</v>
      </c>
      <c r="AY204" s="17" t="s">
        <v>150</v>
      </c>
      <c r="BE204" s="38">
        <f t="shared" si="33"/>
        <v>0</v>
      </c>
      <c r="BF204" s="38">
        <f t="shared" si="34"/>
        <v>0</v>
      </c>
      <c r="BG204" s="38">
        <f t="shared" si="35"/>
        <v>0</v>
      </c>
      <c r="BH204" s="38">
        <f t="shared" si="36"/>
        <v>0</v>
      </c>
      <c r="BI204" s="38">
        <f t="shared" si="37"/>
        <v>0</v>
      </c>
      <c r="BJ204" s="17" t="s">
        <v>90</v>
      </c>
      <c r="BK204" s="38">
        <f t="shared" si="38"/>
        <v>0</v>
      </c>
      <c r="BL204" s="17" t="s">
        <v>155</v>
      </c>
      <c r="BM204" s="17" t="s">
        <v>434</v>
      </c>
    </row>
    <row r="205" spans="2:65" s="1" customFormat="1" ht="22.5" customHeight="1">
      <c r="B205" s="421"/>
      <c r="C205" s="438" t="s">
        <v>435</v>
      </c>
      <c r="D205" s="438" t="s">
        <v>157</v>
      </c>
      <c r="E205" s="437" t="s">
        <v>436</v>
      </c>
      <c r="F205" s="559" t="s">
        <v>437</v>
      </c>
      <c r="G205" s="559"/>
      <c r="H205" s="559"/>
      <c r="I205" s="559"/>
      <c r="J205" s="436" t="s">
        <v>169</v>
      </c>
      <c r="K205" s="435">
        <v>3</v>
      </c>
      <c r="L205" s="434"/>
      <c r="M205" s="560"/>
      <c r="N205" s="560"/>
      <c r="O205" s="561"/>
      <c r="P205" s="557">
        <f t="shared" si="26"/>
        <v>0</v>
      </c>
      <c r="Q205" s="557"/>
      <c r="R205" s="415"/>
      <c r="T205" s="414" t="s">
        <v>20</v>
      </c>
      <c r="U205" s="398" t="s">
        <v>45</v>
      </c>
      <c r="V205" s="424">
        <f t="shared" si="27"/>
        <v>0</v>
      </c>
      <c r="W205" s="424">
        <f t="shared" si="28"/>
        <v>0</v>
      </c>
      <c r="X205" s="424">
        <f t="shared" si="29"/>
        <v>0</v>
      </c>
      <c r="Y205" s="423">
        <v>0</v>
      </c>
      <c r="Z205" s="423">
        <f t="shared" si="30"/>
        <v>0</v>
      </c>
      <c r="AA205" s="423">
        <v>0</v>
      </c>
      <c r="AB205" s="423">
        <f t="shared" si="31"/>
        <v>0</v>
      </c>
      <c r="AC205" s="423">
        <v>0</v>
      </c>
      <c r="AD205" s="422">
        <f t="shared" si="32"/>
        <v>0</v>
      </c>
      <c r="AR205" s="17" t="s">
        <v>160</v>
      </c>
      <c r="AT205" s="17" t="s">
        <v>157</v>
      </c>
      <c r="AU205" s="17" t="s">
        <v>162</v>
      </c>
      <c r="AY205" s="17" t="s">
        <v>150</v>
      </c>
      <c r="BE205" s="38">
        <f t="shared" si="33"/>
        <v>0</v>
      </c>
      <c r="BF205" s="38">
        <f t="shared" si="34"/>
        <v>0</v>
      </c>
      <c r="BG205" s="38">
        <f t="shared" si="35"/>
        <v>0</v>
      </c>
      <c r="BH205" s="38">
        <f t="shared" si="36"/>
        <v>0</v>
      </c>
      <c r="BI205" s="38">
        <f t="shared" si="37"/>
        <v>0</v>
      </c>
      <c r="BJ205" s="17" t="s">
        <v>90</v>
      </c>
      <c r="BK205" s="38">
        <f t="shared" si="38"/>
        <v>0</v>
      </c>
      <c r="BL205" s="17" t="s">
        <v>155</v>
      </c>
      <c r="BM205" s="17" t="s">
        <v>438</v>
      </c>
    </row>
    <row r="206" spans="2:65" s="1" customFormat="1" ht="22.5" customHeight="1">
      <c r="B206" s="421"/>
      <c r="C206" s="438" t="s">
        <v>439</v>
      </c>
      <c r="D206" s="438" t="s">
        <v>157</v>
      </c>
      <c r="E206" s="437" t="s">
        <v>440</v>
      </c>
      <c r="F206" s="559" t="s">
        <v>441</v>
      </c>
      <c r="G206" s="559"/>
      <c r="H206" s="559"/>
      <c r="I206" s="559"/>
      <c r="J206" s="436" t="s">
        <v>429</v>
      </c>
      <c r="K206" s="435">
        <v>7</v>
      </c>
      <c r="L206" s="434"/>
      <c r="M206" s="560"/>
      <c r="N206" s="560"/>
      <c r="O206" s="561"/>
      <c r="P206" s="557">
        <f t="shared" si="26"/>
        <v>0</v>
      </c>
      <c r="Q206" s="557"/>
      <c r="R206" s="415"/>
      <c r="T206" s="414" t="s">
        <v>20</v>
      </c>
      <c r="U206" s="398" t="s">
        <v>45</v>
      </c>
      <c r="V206" s="424">
        <f t="shared" si="27"/>
        <v>0</v>
      </c>
      <c r="W206" s="424">
        <f t="shared" si="28"/>
        <v>0</v>
      </c>
      <c r="X206" s="424">
        <f t="shared" si="29"/>
        <v>0</v>
      </c>
      <c r="Y206" s="423">
        <v>0</v>
      </c>
      <c r="Z206" s="423">
        <f t="shared" si="30"/>
        <v>0</v>
      </c>
      <c r="AA206" s="423">
        <v>0</v>
      </c>
      <c r="AB206" s="423">
        <f t="shared" si="31"/>
        <v>0</v>
      </c>
      <c r="AC206" s="423">
        <v>0</v>
      </c>
      <c r="AD206" s="422">
        <f t="shared" si="32"/>
        <v>0</v>
      </c>
      <c r="AR206" s="17" t="s">
        <v>160</v>
      </c>
      <c r="AT206" s="17" t="s">
        <v>157</v>
      </c>
      <c r="AU206" s="17" t="s">
        <v>162</v>
      </c>
      <c r="AY206" s="17" t="s">
        <v>150</v>
      </c>
      <c r="BE206" s="38">
        <f t="shared" si="33"/>
        <v>0</v>
      </c>
      <c r="BF206" s="38">
        <f t="shared" si="34"/>
        <v>0</v>
      </c>
      <c r="BG206" s="38">
        <f t="shared" si="35"/>
        <v>0</v>
      </c>
      <c r="BH206" s="38">
        <f t="shared" si="36"/>
        <v>0</v>
      </c>
      <c r="BI206" s="38">
        <f t="shared" si="37"/>
        <v>0</v>
      </c>
      <c r="BJ206" s="17" t="s">
        <v>90</v>
      </c>
      <c r="BK206" s="38">
        <f t="shared" si="38"/>
        <v>0</v>
      </c>
      <c r="BL206" s="17" t="s">
        <v>155</v>
      </c>
      <c r="BM206" s="17" t="s">
        <v>442</v>
      </c>
    </row>
    <row r="207" spans="2:65" s="1" customFormat="1" ht="22.5" customHeight="1">
      <c r="B207" s="421"/>
      <c r="C207" s="438" t="s">
        <v>443</v>
      </c>
      <c r="D207" s="438" t="s">
        <v>157</v>
      </c>
      <c r="E207" s="437" t="s">
        <v>444</v>
      </c>
      <c r="F207" s="559" t="s">
        <v>445</v>
      </c>
      <c r="G207" s="559"/>
      <c r="H207" s="559"/>
      <c r="I207" s="559"/>
      <c r="J207" s="436" t="s">
        <v>429</v>
      </c>
      <c r="K207" s="435">
        <v>3</v>
      </c>
      <c r="L207" s="434"/>
      <c r="M207" s="560"/>
      <c r="N207" s="560"/>
      <c r="O207" s="561"/>
      <c r="P207" s="557">
        <f t="shared" si="26"/>
        <v>0</v>
      </c>
      <c r="Q207" s="557"/>
      <c r="R207" s="415"/>
      <c r="T207" s="414" t="s">
        <v>20</v>
      </c>
      <c r="U207" s="398" t="s">
        <v>45</v>
      </c>
      <c r="V207" s="424">
        <f t="shared" si="27"/>
        <v>0</v>
      </c>
      <c r="W207" s="424">
        <f t="shared" si="28"/>
        <v>0</v>
      </c>
      <c r="X207" s="424">
        <f t="shared" si="29"/>
        <v>0</v>
      </c>
      <c r="Y207" s="423">
        <v>0</v>
      </c>
      <c r="Z207" s="423">
        <f t="shared" si="30"/>
        <v>0</v>
      </c>
      <c r="AA207" s="423">
        <v>0</v>
      </c>
      <c r="AB207" s="423">
        <f t="shared" si="31"/>
        <v>0</v>
      </c>
      <c r="AC207" s="423">
        <v>0</v>
      </c>
      <c r="AD207" s="422">
        <f t="shared" si="32"/>
        <v>0</v>
      </c>
      <c r="AR207" s="17" t="s">
        <v>160</v>
      </c>
      <c r="AT207" s="17" t="s">
        <v>157</v>
      </c>
      <c r="AU207" s="17" t="s">
        <v>162</v>
      </c>
      <c r="AY207" s="17" t="s">
        <v>150</v>
      </c>
      <c r="BE207" s="38">
        <f t="shared" si="33"/>
        <v>0</v>
      </c>
      <c r="BF207" s="38">
        <f t="shared" si="34"/>
        <v>0</v>
      </c>
      <c r="BG207" s="38">
        <f t="shared" si="35"/>
        <v>0</v>
      </c>
      <c r="BH207" s="38">
        <f t="shared" si="36"/>
        <v>0</v>
      </c>
      <c r="BI207" s="38">
        <f t="shared" si="37"/>
        <v>0</v>
      </c>
      <c r="BJ207" s="17" t="s">
        <v>90</v>
      </c>
      <c r="BK207" s="38">
        <f t="shared" si="38"/>
        <v>0</v>
      </c>
      <c r="BL207" s="17" t="s">
        <v>155</v>
      </c>
      <c r="BM207" s="17" t="s">
        <v>446</v>
      </c>
    </row>
    <row r="208" spans="2:65" s="1" customFormat="1" ht="22.5" customHeight="1">
      <c r="B208" s="421"/>
      <c r="C208" s="438" t="s">
        <v>447</v>
      </c>
      <c r="D208" s="438" t="s">
        <v>157</v>
      </c>
      <c r="E208" s="437" t="s">
        <v>448</v>
      </c>
      <c r="F208" s="559" t="s">
        <v>449</v>
      </c>
      <c r="G208" s="559"/>
      <c r="H208" s="559"/>
      <c r="I208" s="559"/>
      <c r="J208" s="436" t="s">
        <v>429</v>
      </c>
      <c r="K208" s="435">
        <v>11</v>
      </c>
      <c r="L208" s="434"/>
      <c r="M208" s="560"/>
      <c r="N208" s="560"/>
      <c r="O208" s="561"/>
      <c r="P208" s="557">
        <f t="shared" si="26"/>
        <v>0</v>
      </c>
      <c r="Q208" s="557"/>
      <c r="R208" s="415"/>
      <c r="T208" s="414" t="s">
        <v>20</v>
      </c>
      <c r="U208" s="398" t="s">
        <v>45</v>
      </c>
      <c r="V208" s="424">
        <f t="shared" si="27"/>
        <v>0</v>
      </c>
      <c r="W208" s="424">
        <f t="shared" si="28"/>
        <v>0</v>
      </c>
      <c r="X208" s="424">
        <f t="shared" si="29"/>
        <v>0</v>
      </c>
      <c r="Y208" s="423">
        <v>0</v>
      </c>
      <c r="Z208" s="423">
        <f t="shared" si="30"/>
        <v>0</v>
      </c>
      <c r="AA208" s="423">
        <v>0</v>
      </c>
      <c r="AB208" s="423">
        <f t="shared" si="31"/>
        <v>0</v>
      </c>
      <c r="AC208" s="423">
        <v>0</v>
      </c>
      <c r="AD208" s="422">
        <f t="shared" si="32"/>
        <v>0</v>
      </c>
      <c r="AR208" s="17" t="s">
        <v>160</v>
      </c>
      <c r="AT208" s="17" t="s">
        <v>157</v>
      </c>
      <c r="AU208" s="17" t="s">
        <v>162</v>
      </c>
      <c r="AY208" s="17" t="s">
        <v>150</v>
      </c>
      <c r="BE208" s="38">
        <f t="shared" si="33"/>
        <v>0</v>
      </c>
      <c r="BF208" s="38">
        <f t="shared" si="34"/>
        <v>0</v>
      </c>
      <c r="BG208" s="38">
        <f t="shared" si="35"/>
        <v>0</v>
      </c>
      <c r="BH208" s="38">
        <f t="shared" si="36"/>
        <v>0</v>
      </c>
      <c r="BI208" s="38">
        <f t="shared" si="37"/>
        <v>0</v>
      </c>
      <c r="BJ208" s="17" t="s">
        <v>90</v>
      </c>
      <c r="BK208" s="38">
        <f t="shared" si="38"/>
        <v>0</v>
      </c>
      <c r="BL208" s="17" t="s">
        <v>155</v>
      </c>
      <c r="BM208" s="17" t="s">
        <v>450</v>
      </c>
    </row>
    <row r="209" spans="2:65" s="1" customFormat="1" ht="22.5" customHeight="1">
      <c r="B209" s="421"/>
      <c r="C209" s="438" t="s">
        <v>451</v>
      </c>
      <c r="D209" s="438" t="s">
        <v>157</v>
      </c>
      <c r="E209" s="437" t="s">
        <v>452</v>
      </c>
      <c r="F209" s="559" t="s">
        <v>453</v>
      </c>
      <c r="G209" s="559"/>
      <c r="H209" s="559"/>
      <c r="I209" s="559"/>
      <c r="J209" s="436" t="s">
        <v>429</v>
      </c>
      <c r="K209" s="435">
        <v>2</v>
      </c>
      <c r="L209" s="434"/>
      <c r="M209" s="560"/>
      <c r="N209" s="560"/>
      <c r="O209" s="561"/>
      <c r="P209" s="557">
        <f t="shared" si="26"/>
        <v>0</v>
      </c>
      <c r="Q209" s="557"/>
      <c r="R209" s="415"/>
      <c r="T209" s="414" t="s">
        <v>20</v>
      </c>
      <c r="U209" s="398" t="s">
        <v>45</v>
      </c>
      <c r="V209" s="424">
        <f t="shared" si="27"/>
        <v>0</v>
      </c>
      <c r="W209" s="424">
        <f t="shared" si="28"/>
        <v>0</v>
      </c>
      <c r="X209" s="424">
        <f t="shared" si="29"/>
        <v>0</v>
      </c>
      <c r="Y209" s="423">
        <v>0</v>
      </c>
      <c r="Z209" s="423">
        <f t="shared" si="30"/>
        <v>0</v>
      </c>
      <c r="AA209" s="423">
        <v>0</v>
      </c>
      <c r="AB209" s="423">
        <f t="shared" si="31"/>
        <v>0</v>
      </c>
      <c r="AC209" s="423">
        <v>0</v>
      </c>
      <c r="AD209" s="422">
        <f t="shared" si="32"/>
        <v>0</v>
      </c>
      <c r="AR209" s="17" t="s">
        <v>160</v>
      </c>
      <c r="AT209" s="17" t="s">
        <v>157</v>
      </c>
      <c r="AU209" s="17" t="s">
        <v>162</v>
      </c>
      <c r="AY209" s="17" t="s">
        <v>150</v>
      </c>
      <c r="BE209" s="38">
        <f t="shared" si="33"/>
        <v>0</v>
      </c>
      <c r="BF209" s="38">
        <f t="shared" si="34"/>
        <v>0</v>
      </c>
      <c r="BG209" s="38">
        <f t="shared" si="35"/>
        <v>0</v>
      </c>
      <c r="BH209" s="38">
        <f t="shared" si="36"/>
        <v>0</v>
      </c>
      <c r="BI209" s="38">
        <f t="shared" si="37"/>
        <v>0</v>
      </c>
      <c r="BJ209" s="17" t="s">
        <v>90</v>
      </c>
      <c r="BK209" s="38">
        <f t="shared" si="38"/>
        <v>0</v>
      </c>
      <c r="BL209" s="17" t="s">
        <v>155</v>
      </c>
      <c r="BM209" s="17" t="s">
        <v>454</v>
      </c>
    </row>
    <row r="210" spans="2:65" s="1" customFormat="1" ht="31.5" customHeight="1">
      <c r="B210" s="421"/>
      <c r="C210" s="438" t="s">
        <v>455</v>
      </c>
      <c r="D210" s="438" t="s">
        <v>157</v>
      </c>
      <c r="E210" s="437" t="s">
        <v>456</v>
      </c>
      <c r="F210" s="559" t="s">
        <v>457</v>
      </c>
      <c r="G210" s="559"/>
      <c r="H210" s="559"/>
      <c r="I210" s="559"/>
      <c r="J210" s="436" t="s">
        <v>429</v>
      </c>
      <c r="K210" s="435">
        <v>2</v>
      </c>
      <c r="L210" s="434"/>
      <c r="M210" s="560"/>
      <c r="N210" s="560"/>
      <c r="O210" s="561"/>
      <c r="P210" s="557">
        <f t="shared" si="26"/>
        <v>0</v>
      </c>
      <c r="Q210" s="557"/>
      <c r="R210" s="415"/>
      <c r="T210" s="414" t="s">
        <v>20</v>
      </c>
      <c r="U210" s="398" t="s">
        <v>45</v>
      </c>
      <c r="V210" s="424">
        <f t="shared" si="27"/>
        <v>0</v>
      </c>
      <c r="W210" s="424">
        <f t="shared" si="28"/>
        <v>0</v>
      </c>
      <c r="X210" s="424">
        <f t="shared" si="29"/>
        <v>0</v>
      </c>
      <c r="Y210" s="423">
        <v>0</v>
      </c>
      <c r="Z210" s="423">
        <f t="shared" si="30"/>
        <v>0</v>
      </c>
      <c r="AA210" s="423">
        <v>0</v>
      </c>
      <c r="AB210" s="423">
        <f t="shared" si="31"/>
        <v>0</v>
      </c>
      <c r="AC210" s="423">
        <v>0</v>
      </c>
      <c r="AD210" s="422">
        <f t="shared" si="32"/>
        <v>0</v>
      </c>
      <c r="AR210" s="17" t="s">
        <v>160</v>
      </c>
      <c r="AT210" s="17" t="s">
        <v>157</v>
      </c>
      <c r="AU210" s="17" t="s">
        <v>162</v>
      </c>
      <c r="AY210" s="17" t="s">
        <v>150</v>
      </c>
      <c r="BE210" s="38">
        <f t="shared" si="33"/>
        <v>0</v>
      </c>
      <c r="BF210" s="38">
        <f t="shared" si="34"/>
        <v>0</v>
      </c>
      <c r="BG210" s="38">
        <f t="shared" si="35"/>
        <v>0</v>
      </c>
      <c r="BH210" s="38">
        <f t="shared" si="36"/>
        <v>0</v>
      </c>
      <c r="BI210" s="38">
        <f t="shared" si="37"/>
        <v>0</v>
      </c>
      <c r="BJ210" s="17" t="s">
        <v>90</v>
      </c>
      <c r="BK210" s="38">
        <f t="shared" si="38"/>
        <v>0</v>
      </c>
      <c r="BL210" s="17" t="s">
        <v>155</v>
      </c>
      <c r="BM210" s="17" t="s">
        <v>458</v>
      </c>
    </row>
    <row r="211" spans="2:65" s="1" customFormat="1" ht="22.5" customHeight="1">
      <c r="B211" s="421"/>
      <c r="C211" s="438" t="s">
        <v>459</v>
      </c>
      <c r="D211" s="438" t="s">
        <v>157</v>
      </c>
      <c r="E211" s="437" t="s">
        <v>460</v>
      </c>
      <c r="F211" s="559" t="s">
        <v>461</v>
      </c>
      <c r="G211" s="559"/>
      <c r="H211" s="559"/>
      <c r="I211" s="559"/>
      <c r="J211" s="436" t="s">
        <v>429</v>
      </c>
      <c r="K211" s="435">
        <v>4</v>
      </c>
      <c r="L211" s="434"/>
      <c r="M211" s="560"/>
      <c r="N211" s="560"/>
      <c r="O211" s="561"/>
      <c r="P211" s="557">
        <f t="shared" si="26"/>
        <v>0</v>
      </c>
      <c r="Q211" s="557"/>
      <c r="R211" s="415"/>
      <c r="T211" s="414" t="s">
        <v>20</v>
      </c>
      <c r="U211" s="398" t="s">
        <v>45</v>
      </c>
      <c r="V211" s="424">
        <f t="shared" si="27"/>
        <v>0</v>
      </c>
      <c r="W211" s="424">
        <f t="shared" si="28"/>
        <v>0</v>
      </c>
      <c r="X211" s="424">
        <f t="shared" si="29"/>
        <v>0</v>
      </c>
      <c r="Y211" s="423">
        <v>0</v>
      </c>
      <c r="Z211" s="423">
        <f t="shared" si="30"/>
        <v>0</v>
      </c>
      <c r="AA211" s="423">
        <v>0</v>
      </c>
      <c r="AB211" s="423">
        <f t="shared" si="31"/>
        <v>0</v>
      </c>
      <c r="AC211" s="423">
        <v>0</v>
      </c>
      <c r="AD211" s="422">
        <f t="shared" si="32"/>
        <v>0</v>
      </c>
      <c r="AR211" s="17" t="s">
        <v>160</v>
      </c>
      <c r="AT211" s="17" t="s">
        <v>157</v>
      </c>
      <c r="AU211" s="17" t="s">
        <v>162</v>
      </c>
      <c r="AY211" s="17" t="s">
        <v>150</v>
      </c>
      <c r="BE211" s="38">
        <f t="shared" si="33"/>
        <v>0</v>
      </c>
      <c r="BF211" s="38">
        <f t="shared" si="34"/>
        <v>0</v>
      </c>
      <c r="BG211" s="38">
        <f t="shared" si="35"/>
        <v>0</v>
      </c>
      <c r="BH211" s="38">
        <f t="shared" si="36"/>
        <v>0</v>
      </c>
      <c r="BI211" s="38">
        <f t="shared" si="37"/>
        <v>0</v>
      </c>
      <c r="BJ211" s="17" t="s">
        <v>90</v>
      </c>
      <c r="BK211" s="38">
        <f t="shared" si="38"/>
        <v>0</v>
      </c>
      <c r="BL211" s="17" t="s">
        <v>155</v>
      </c>
      <c r="BM211" s="17" t="s">
        <v>462</v>
      </c>
    </row>
    <row r="212" spans="2:65" s="1" customFormat="1" ht="31.5" customHeight="1">
      <c r="B212" s="421"/>
      <c r="C212" s="438" t="s">
        <v>463</v>
      </c>
      <c r="D212" s="438" t="s">
        <v>157</v>
      </c>
      <c r="E212" s="437" t="s">
        <v>464</v>
      </c>
      <c r="F212" s="559" t="s">
        <v>465</v>
      </c>
      <c r="G212" s="559"/>
      <c r="H212" s="559"/>
      <c r="I212" s="559"/>
      <c r="J212" s="436" t="s">
        <v>466</v>
      </c>
      <c r="K212" s="435">
        <v>1</v>
      </c>
      <c r="L212" s="434"/>
      <c r="M212" s="560"/>
      <c r="N212" s="560"/>
      <c r="O212" s="561"/>
      <c r="P212" s="557">
        <f t="shared" si="26"/>
        <v>0</v>
      </c>
      <c r="Q212" s="557"/>
      <c r="R212" s="415"/>
      <c r="T212" s="414" t="s">
        <v>20</v>
      </c>
      <c r="U212" s="398" t="s">
        <v>45</v>
      </c>
      <c r="V212" s="424">
        <f t="shared" si="27"/>
        <v>0</v>
      </c>
      <c r="W212" s="424">
        <f t="shared" si="28"/>
        <v>0</v>
      </c>
      <c r="X212" s="424">
        <f t="shared" si="29"/>
        <v>0</v>
      </c>
      <c r="Y212" s="423">
        <v>0</v>
      </c>
      <c r="Z212" s="423">
        <f t="shared" si="30"/>
        <v>0</v>
      </c>
      <c r="AA212" s="423">
        <v>0</v>
      </c>
      <c r="AB212" s="423">
        <f t="shared" si="31"/>
        <v>0</v>
      </c>
      <c r="AC212" s="423">
        <v>0</v>
      </c>
      <c r="AD212" s="422">
        <f t="shared" si="32"/>
        <v>0</v>
      </c>
      <c r="AR212" s="17" t="s">
        <v>160</v>
      </c>
      <c r="AT212" s="17" t="s">
        <v>157</v>
      </c>
      <c r="AU212" s="17" t="s">
        <v>162</v>
      </c>
      <c r="AY212" s="17" t="s">
        <v>150</v>
      </c>
      <c r="BE212" s="38">
        <f t="shared" si="33"/>
        <v>0</v>
      </c>
      <c r="BF212" s="38">
        <f t="shared" si="34"/>
        <v>0</v>
      </c>
      <c r="BG212" s="38">
        <f t="shared" si="35"/>
        <v>0</v>
      </c>
      <c r="BH212" s="38">
        <f t="shared" si="36"/>
        <v>0</v>
      </c>
      <c r="BI212" s="38">
        <f t="shared" si="37"/>
        <v>0</v>
      </c>
      <c r="BJ212" s="17" t="s">
        <v>90</v>
      </c>
      <c r="BK212" s="38">
        <f t="shared" si="38"/>
        <v>0</v>
      </c>
      <c r="BL212" s="17" t="s">
        <v>155</v>
      </c>
      <c r="BM212" s="17" t="s">
        <v>467</v>
      </c>
    </row>
    <row r="213" spans="2:65" s="9" customFormat="1" ht="37.35" customHeight="1">
      <c r="B213" s="432"/>
      <c r="C213" s="426"/>
      <c r="D213" s="433" t="s">
        <v>125</v>
      </c>
      <c r="E213" s="433"/>
      <c r="F213" s="433"/>
      <c r="G213" s="433"/>
      <c r="H213" s="433"/>
      <c r="I213" s="433"/>
      <c r="J213" s="433"/>
      <c r="K213" s="433"/>
      <c r="L213" s="433"/>
      <c r="M213" s="562">
        <f>BK213</f>
        <v>0</v>
      </c>
      <c r="N213" s="563"/>
      <c r="O213" s="563"/>
      <c r="P213" s="563"/>
      <c r="Q213" s="563"/>
      <c r="R213" s="430"/>
      <c r="T213" s="429"/>
      <c r="U213" s="426"/>
      <c r="V213" s="426"/>
      <c r="W213" s="428">
        <f>W214+W218+W220+W222</f>
        <v>0</v>
      </c>
      <c r="X213" s="428">
        <f>X214+X218+X220+X222</f>
        <v>0</v>
      </c>
      <c r="Y213" s="426"/>
      <c r="Z213" s="427">
        <f>Z214+Z218+Z220+Z222</f>
        <v>0</v>
      </c>
      <c r="AA213" s="426"/>
      <c r="AB213" s="427">
        <f>AB214+AB218+AB220+AB222</f>
        <v>0</v>
      </c>
      <c r="AC213" s="426"/>
      <c r="AD213" s="425">
        <f>AD214+AD218+AD220+AD222</f>
        <v>0</v>
      </c>
      <c r="AR213" s="35" t="s">
        <v>171</v>
      </c>
      <c r="AT213" s="36" t="s">
        <v>81</v>
      </c>
      <c r="AU213" s="36" t="s">
        <v>82</v>
      </c>
      <c r="AY213" s="35" t="s">
        <v>150</v>
      </c>
      <c r="BK213" s="37">
        <f>BK214+BK218+BK220+BK222</f>
        <v>0</v>
      </c>
    </row>
    <row r="214" spans="2:65" s="9" customFormat="1" ht="19.899999999999999" customHeight="1">
      <c r="B214" s="432"/>
      <c r="C214" s="426"/>
      <c r="D214" s="431" t="s">
        <v>126</v>
      </c>
      <c r="E214" s="431"/>
      <c r="F214" s="431"/>
      <c r="G214" s="431"/>
      <c r="H214" s="431"/>
      <c r="I214" s="431"/>
      <c r="J214" s="431"/>
      <c r="K214" s="431"/>
      <c r="L214" s="431"/>
      <c r="M214" s="555">
        <f>BK214</f>
        <v>0</v>
      </c>
      <c r="N214" s="556"/>
      <c r="O214" s="556"/>
      <c r="P214" s="556"/>
      <c r="Q214" s="556"/>
      <c r="R214" s="430"/>
      <c r="T214" s="429"/>
      <c r="U214" s="426"/>
      <c r="V214" s="426"/>
      <c r="W214" s="428">
        <f>SUM(W215:W217)</f>
        <v>0</v>
      </c>
      <c r="X214" s="428">
        <f>SUM(X215:X217)</f>
        <v>0</v>
      </c>
      <c r="Y214" s="426"/>
      <c r="Z214" s="427">
        <f>SUM(Z215:Z217)</f>
        <v>0</v>
      </c>
      <c r="AA214" s="426"/>
      <c r="AB214" s="427">
        <f>SUM(AB215:AB217)</f>
        <v>0</v>
      </c>
      <c r="AC214" s="426"/>
      <c r="AD214" s="425">
        <f>SUM(AD215:AD217)</f>
        <v>0</v>
      </c>
      <c r="AR214" s="35" t="s">
        <v>171</v>
      </c>
      <c r="AT214" s="36" t="s">
        <v>81</v>
      </c>
      <c r="AU214" s="36" t="s">
        <v>90</v>
      </c>
      <c r="AY214" s="35" t="s">
        <v>150</v>
      </c>
      <c r="BK214" s="37">
        <f>SUM(BK215:BK217)</f>
        <v>0</v>
      </c>
    </row>
    <row r="215" spans="2:65" s="1" customFormat="1" ht="22.5" customHeight="1">
      <c r="B215" s="421"/>
      <c r="C215" s="420" t="s">
        <v>468</v>
      </c>
      <c r="D215" s="420" t="s">
        <v>151</v>
      </c>
      <c r="E215" s="419" t="s">
        <v>469</v>
      </c>
      <c r="F215" s="558" t="s">
        <v>470</v>
      </c>
      <c r="G215" s="558"/>
      <c r="H215" s="558"/>
      <c r="I215" s="558"/>
      <c r="J215" s="418" t="s">
        <v>466</v>
      </c>
      <c r="K215" s="417">
        <v>1</v>
      </c>
      <c r="L215" s="416"/>
      <c r="M215" s="557"/>
      <c r="N215" s="557"/>
      <c r="O215" s="557"/>
      <c r="P215" s="557">
        <f>ROUND(V215*K215,2)</f>
        <v>0</v>
      </c>
      <c r="Q215" s="557"/>
      <c r="R215" s="415"/>
      <c r="T215" s="414" t="s">
        <v>20</v>
      </c>
      <c r="U215" s="398" t="s">
        <v>45</v>
      </c>
      <c r="V215" s="424">
        <f>L215+M215</f>
        <v>0</v>
      </c>
      <c r="W215" s="424">
        <f>ROUND(L215*K215,2)</f>
        <v>0</v>
      </c>
      <c r="X215" s="424">
        <f>ROUND(M215*K215,2)</f>
        <v>0</v>
      </c>
      <c r="Y215" s="423">
        <v>0</v>
      </c>
      <c r="Z215" s="423">
        <f>Y215*K215</f>
        <v>0</v>
      </c>
      <c r="AA215" s="423">
        <v>0</v>
      </c>
      <c r="AB215" s="423">
        <f>AA215*K215</f>
        <v>0</v>
      </c>
      <c r="AC215" s="423">
        <v>0</v>
      </c>
      <c r="AD215" s="422">
        <f>AC215*K215</f>
        <v>0</v>
      </c>
      <c r="AR215" s="17" t="s">
        <v>471</v>
      </c>
      <c r="AT215" s="17" t="s">
        <v>151</v>
      </c>
      <c r="AU215" s="17" t="s">
        <v>104</v>
      </c>
      <c r="AY215" s="17" t="s">
        <v>150</v>
      </c>
      <c r="BE215" s="38">
        <f>IF(U215="základní",P215,0)</f>
        <v>0</v>
      </c>
      <c r="BF215" s="38">
        <f>IF(U215="snížená",P215,0)</f>
        <v>0</v>
      </c>
      <c r="BG215" s="38">
        <f>IF(U215="zákl. přenesená",P215,0)</f>
        <v>0</v>
      </c>
      <c r="BH215" s="38">
        <f>IF(U215="sníž. přenesená",P215,0)</f>
        <v>0</v>
      </c>
      <c r="BI215" s="38">
        <f>IF(U215="nulová",P215,0)</f>
        <v>0</v>
      </c>
      <c r="BJ215" s="17" t="s">
        <v>90</v>
      </c>
      <c r="BK215" s="38">
        <f>ROUND(V215*K215,2)</f>
        <v>0</v>
      </c>
      <c r="BL215" s="17" t="s">
        <v>471</v>
      </c>
      <c r="BM215" s="17" t="s">
        <v>472</v>
      </c>
    </row>
    <row r="216" spans="2:65" s="1" customFormat="1" ht="22.5" customHeight="1">
      <c r="B216" s="421"/>
      <c r="C216" s="420" t="s">
        <v>473</v>
      </c>
      <c r="D216" s="420" t="s">
        <v>151</v>
      </c>
      <c r="E216" s="419" t="s">
        <v>474</v>
      </c>
      <c r="F216" s="558" t="s">
        <v>475</v>
      </c>
      <c r="G216" s="558"/>
      <c r="H216" s="558"/>
      <c r="I216" s="558"/>
      <c r="J216" s="418" t="s">
        <v>154</v>
      </c>
      <c r="K216" s="417">
        <v>1</v>
      </c>
      <c r="L216" s="416"/>
      <c r="M216" s="557"/>
      <c r="N216" s="557"/>
      <c r="O216" s="557"/>
      <c r="P216" s="557">
        <f>ROUND(V216*K216,2)</f>
        <v>0</v>
      </c>
      <c r="Q216" s="557"/>
      <c r="R216" s="415"/>
      <c r="T216" s="414" t="s">
        <v>20</v>
      </c>
      <c r="U216" s="398" t="s">
        <v>45</v>
      </c>
      <c r="V216" s="424">
        <f>L216+M216</f>
        <v>0</v>
      </c>
      <c r="W216" s="424">
        <f>ROUND(L216*K216,2)</f>
        <v>0</v>
      </c>
      <c r="X216" s="424">
        <f>ROUND(M216*K216,2)</f>
        <v>0</v>
      </c>
      <c r="Y216" s="423">
        <v>0</v>
      </c>
      <c r="Z216" s="423">
        <f>Y216*K216</f>
        <v>0</v>
      </c>
      <c r="AA216" s="423">
        <v>0</v>
      </c>
      <c r="AB216" s="423">
        <f>AA216*K216</f>
        <v>0</v>
      </c>
      <c r="AC216" s="423">
        <v>0</v>
      </c>
      <c r="AD216" s="422">
        <f>AC216*K216</f>
        <v>0</v>
      </c>
      <c r="AR216" s="17" t="s">
        <v>471</v>
      </c>
      <c r="AT216" s="17" t="s">
        <v>151</v>
      </c>
      <c r="AU216" s="17" t="s">
        <v>104</v>
      </c>
      <c r="AY216" s="17" t="s">
        <v>150</v>
      </c>
      <c r="BE216" s="38">
        <f>IF(U216="základní",P216,0)</f>
        <v>0</v>
      </c>
      <c r="BF216" s="38">
        <f>IF(U216="snížená",P216,0)</f>
        <v>0</v>
      </c>
      <c r="BG216" s="38">
        <f>IF(U216="zákl. přenesená",P216,0)</f>
        <v>0</v>
      </c>
      <c r="BH216" s="38">
        <f>IF(U216="sníž. přenesená",P216,0)</f>
        <v>0</v>
      </c>
      <c r="BI216" s="38">
        <f>IF(U216="nulová",P216,0)</f>
        <v>0</v>
      </c>
      <c r="BJ216" s="17" t="s">
        <v>90</v>
      </c>
      <c r="BK216" s="38">
        <f>ROUND(V216*K216,2)</f>
        <v>0</v>
      </c>
      <c r="BL216" s="17" t="s">
        <v>471</v>
      </c>
      <c r="BM216" s="17" t="s">
        <v>476</v>
      </c>
    </row>
    <row r="217" spans="2:65" s="1" customFormat="1" ht="22.5" customHeight="1">
      <c r="B217" s="421"/>
      <c r="C217" s="420" t="s">
        <v>477</v>
      </c>
      <c r="D217" s="420" t="s">
        <v>151</v>
      </c>
      <c r="E217" s="419" t="s">
        <v>478</v>
      </c>
      <c r="F217" s="558" t="s">
        <v>479</v>
      </c>
      <c r="G217" s="558"/>
      <c r="H217" s="558"/>
      <c r="I217" s="558"/>
      <c r="J217" s="418" t="s">
        <v>466</v>
      </c>
      <c r="K217" s="417">
        <v>1</v>
      </c>
      <c r="L217" s="416"/>
      <c r="M217" s="557"/>
      <c r="N217" s="557"/>
      <c r="O217" s="557"/>
      <c r="P217" s="557">
        <f>ROUND(V217*K217,2)</f>
        <v>0</v>
      </c>
      <c r="Q217" s="557"/>
      <c r="R217" s="415"/>
      <c r="T217" s="414" t="s">
        <v>20</v>
      </c>
      <c r="U217" s="398" t="s">
        <v>45</v>
      </c>
      <c r="V217" s="424">
        <f>L217+M217</f>
        <v>0</v>
      </c>
      <c r="W217" s="424">
        <f>ROUND(L217*K217,2)</f>
        <v>0</v>
      </c>
      <c r="X217" s="424">
        <f>ROUND(M217*K217,2)</f>
        <v>0</v>
      </c>
      <c r="Y217" s="423">
        <v>0</v>
      </c>
      <c r="Z217" s="423">
        <f>Y217*K217</f>
        <v>0</v>
      </c>
      <c r="AA217" s="423">
        <v>0</v>
      </c>
      <c r="AB217" s="423">
        <f>AA217*K217</f>
        <v>0</v>
      </c>
      <c r="AC217" s="423">
        <v>0</v>
      </c>
      <c r="AD217" s="422">
        <f>AC217*K217</f>
        <v>0</v>
      </c>
      <c r="AR217" s="17" t="s">
        <v>471</v>
      </c>
      <c r="AT217" s="17" t="s">
        <v>151</v>
      </c>
      <c r="AU217" s="17" t="s">
        <v>104</v>
      </c>
      <c r="AY217" s="17" t="s">
        <v>150</v>
      </c>
      <c r="BE217" s="38">
        <f>IF(U217="základní",P217,0)</f>
        <v>0</v>
      </c>
      <c r="BF217" s="38">
        <f>IF(U217="snížená",P217,0)</f>
        <v>0</v>
      </c>
      <c r="BG217" s="38">
        <f>IF(U217="zákl. přenesená",P217,0)</f>
        <v>0</v>
      </c>
      <c r="BH217" s="38">
        <f>IF(U217="sníž. přenesená",P217,0)</f>
        <v>0</v>
      </c>
      <c r="BI217" s="38">
        <f>IF(U217="nulová",P217,0)</f>
        <v>0</v>
      </c>
      <c r="BJ217" s="17" t="s">
        <v>90</v>
      </c>
      <c r="BK217" s="38">
        <f>ROUND(V217*K217,2)</f>
        <v>0</v>
      </c>
      <c r="BL217" s="17" t="s">
        <v>471</v>
      </c>
      <c r="BM217" s="17" t="s">
        <v>480</v>
      </c>
    </row>
    <row r="218" spans="2:65" s="9" customFormat="1" ht="29.85" customHeight="1">
      <c r="B218" s="432"/>
      <c r="C218" s="426"/>
      <c r="D218" s="431" t="s">
        <v>127</v>
      </c>
      <c r="E218" s="431"/>
      <c r="F218" s="431"/>
      <c r="G218" s="431"/>
      <c r="H218" s="431"/>
      <c r="I218" s="431"/>
      <c r="J218" s="431"/>
      <c r="K218" s="431"/>
      <c r="L218" s="431"/>
      <c r="M218" s="550">
        <f>BK218</f>
        <v>0</v>
      </c>
      <c r="N218" s="551"/>
      <c r="O218" s="551"/>
      <c r="P218" s="551"/>
      <c r="Q218" s="551"/>
      <c r="R218" s="430"/>
      <c r="T218" s="429"/>
      <c r="U218" s="426"/>
      <c r="V218" s="426"/>
      <c r="W218" s="428">
        <f>W219</f>
        <v>0</v>
      </c>
      <c r="X218" s="428">
        <f>X219</f>
        <v>0</v>
      </c>
      <c r="Y218" s="426"/>
      <c r="Z218" s="427">
        <f>Z219</f>
        <v>0</v>
      </c>
      <c r="AA218" s="426"/>
      <c r="AB218" s="427">
        <f>AB219</f>
        <v>0</v>
      </c>
      <c r="AC218" s="426"/>
      <c r="AD218" s="425">
        <f>AD219</f>
        <v>0</v>
      </c>
      <c r="AR218" s="35" t="s">
        <v>171</v>
      </c>
      <c r="AT218" s="36" t="s">
        <v>81</v>
      </c>
      <c r="AU218" s="36" t="s">
        <v>90</v>
      </c>
      <c r="AY218" s="35" t="s">
        <v>150</v>
      </c>
      <c r="BK218" s="37">
        <f>BK219</f>
        <v>0</v>
      </c>
    </row>
    <row r="219" spans="2:65" s="1" customFormat="1" ht="22.5" customHeight="1">
      <c r="B219" s="421"/>
      <c r="C219" s="420" t="s">
        <v>481</v>
      </c>
      <c r="D219" s="420" t="s">
        <v>151</v>
      </c>
      <c r="E219" s="419" t="s">
        <v>482</v>
      </c>
      <c r="F219" s="558" t="s">
        <v>483</v>
      </c>
      <c r="G219" s="558"/>
      <c r="H219" s="558"/>
      <c r="I219" s="558"/>
      <c r="J219" s="418" t="s">
        <v>466</v>
      </c>
      <c r="K219" s="417">
        <v>1</v>
      </c>
      <c r="L219" s="416"/>
      <c r="M219" s="557"/>
      <c r="N219" s="557"/>
      <c r="O219" s="557"/>
      <c r="P219" s="557">
        <f>ROUND(V219*K219,2)</f>
        <v>0</v>
      </c>
      <c r="Q219" s="557"/>
      <c r="R219" s="415"/>
      <c r="T219" s="414" t="s">
        <v>20</v>
      </c>
      <c r="U219" s="398" t="s">
        <v>45</v>
      </c>
      <c r="V219" s="424">
        <f>L219+M219</f>
        <v>0</v>
      </c>
      <c r="W219" s="424">
        <f>ROUND(L219*K219,2)</f>
        <v>0</v>
      </c>
      <c r="X219" s="424">
        <f>ROUND(M219*K219,2)</f>
        <v>0</v>
      </c>
      <c r="Y219" s="423">
        <v>0</v>
      </c>
      <c r="Z219" s="423">
        <f>Y219*K219</f>
        <v>0</v>
      </c>
      <c r="AA219" s="423">
        <v>0</v>
      </c>
      <c r="AB219" s="423">
        <f>AA219*K219</f>
        <v>0</v>
      </c>
      <c r="AC219" s="423">
        <v>0</v>
      </c>
      <c r="AD219" s="422">
        <f>AC219*K219</f>
        <v>0</v>
      </c>
      <c r="AR219" s="17" t="s">
        <v>471</v>
      </c>
      <c r="AT219" s="17" t="s">
        <v>151</v>
      </c>
      <c r="AU219" s="17" t="s">
        <v>104</v>
      </c>
      <c r="AY219" s="17" t="s">
        <v>150</v>
      </c>
      <c r="BE219" s="38">
        <f>IF(U219="základní",P219,0)</f>
        <v>0</v>
      </c>
      <c r="BF219" s="38">
        <f>IF(U219="snížená",P219,0)</f>
        <v>0</v>
      </c>
      <c r="BG219" s="38">
        <f>IF(U219="zákl. přenesená",P219,0)</f>
        <v>0</v>
      </c>
      <c r="BH219" s="38">
        <f>IF(U219="sníž. přenesená",P219,0)</f>
        <v>0</v>
      </c>
      <c r="BI219" s="38">
        <f>IF(U219="nulová",P219,0)</f>
        <v>0</v>
      </c>
      <c r="BJ219" s="17" t="s">
        <v>90</v>
      </c>
      <c r="BK219" s="38">
        <f>ROUND(V219*K219,2)</f>
        <v>0</v>
      </c>
      <c r="BL219" s="17" t="s">
        <v>471</v>
      </c>
      <c r="BM219" s="17" t="s">
        <v>484</v>
      </c>
    </row>
    <row r="220" spans="2:65" s="9" customFormat="1" ht="29.85" customHeight="1">
      <c r="B220" s="432"/>
      <c r="C220" s="426"/>
      <c r="D220" s="431" t="s">
        <v>128</v>
      </c>
      <c r="E220" s="431"/>
      <c r="F220" s="431"/>
      <c r="G220" s="431"/>
      <c r="H220" s="431"/>
      <c r="I220" s="431"/>
      <c r="J220" s="431"/>
      <c r="K220" s="431"/>
      <c r="L220" s="431"/>
      <c r="M220" s="550">
        <f>BK220</f>
        <v>0</v>
      </c>
      <c r="N220" s="551"/>
      <c r="O220" s="551"/>
      <c r="P220" s="551"/>
      <c r="Q220" s="551"/>
      <c r="R220" s="430"/>
      <c r="T220" s="429"/>
      <c r="U220" s="426"/>
      <c r="V220" s="426"/>
      <c r="W220" s="428">
        <f>W221</f>
        <v>0</v>
      </c>
      <c r="X220" s="428">
        <f>X221</f>
        <v>0</v>
      </c>
      <c r="Y220" s="426"/>
      <c r="Z220" s="427">
        <f>Z221</f>
        <v>0</v>
      </c>
      <c r="AA220" s="426"/>
      <c r="AB220" s="427">
        <f>AB221</f>
        <v>0</v>
      </c>
      <c r="AC220" s="426"/>
      <c r="AD220" s="425">
        <f>AD221</f>
        <v>0</v>
      </c>
      <c r="AR220" s="35" t="s">
        <v>171</v>
      </c>
      <c r="AT220" s="36" t="s">
        <v>81</v>
      </c>
      <c r="AU220" s="36" t="s">
        <v>90</v>
      </c>
      <c r="AY220" s="35" t="s">
        <v>150</v>
      </c>
      <c r="BK220" s="37">
        <f>BK221</f>
        <v>0</v>
      </c>
    </row>
    <row r="221" spans="2:65" s="1" customFormat="1" ht="22.5" customHeight="1">
      <c r="B221" s="421"/>
      <c r="C221" s="420" t="s">
        <v>485</v>
      </c>
      <c r="D221" s="420" t="s">
        <v>151</v>
      </c>
      <c r="E221" s="419" t="s">
        <v>486</v>
      </c>
      <c r="F221" s="558" t="s">
        <v>487</v>
      </c>
      <c r="G221" s="558"/>
      <c r="H221" s="558"/>
      <c r="I221" s="558"/>
      <c r="J221" s="418" t="s">
        <v>488</v>
      </c>
      <c r="K221" s="417">
        <v>10</v>
      </c>
      <c r="L221" s="416"/>
      <c r="M221" s="557"/>
      <c r="N221" s="557"/>
      <c r="O221" s="557"/>
      <c r="P221" s="557">
        <f>ROUND(V221*K221,2)</f>
        <v>0</v>
      </c>
      <c r="Q221" s="557"/>
      <c r="R221" s="415"/>
      <c r="T221" s="414" t="s">
        <v>20</v>
      </c>
      <c r="U221" s="398" t="s">
        <v>45</v>
      </c>
      <c r="V221" s="424">
        <f>L221+M221</f>
        <v>0</v>
      </c>
      <c r="W221" s="424">
        <f>ROUND(L221*K221,2)</f>
        <v>0</v>
      </c>
      <c r="X221" s="424">
        <f>ROUND(M221*K221,2)</f>
        <v>0</v>
      </c>
      <c r="Y221" s="423">
        <v>0</v>
      </c>
      <c r="Z221" s="423">
        <f>Y221*K221</f>
        <v>0</v>
      </c>
      <c r="AA221" s="423">
        <v>0</v>
      </c>
      <c r="AB221" s="423">
        <f>AA221*K221</f>
        <v>0</v>
      </c>
      <c r="AC221" s="423">
        <v>0</v>
      </c>
      <c r="AD221" s="422">
        <f>AC221*K221</f>
        <v>0</v>
      </c>
      <c r="AR221" s="17" t="s">
        <v>471</v>
      </c>
      <c r="AT221" s="17" t="s">
        <v>151</v>
      </c>
      <c r="AU221" s="17" t="s">
        <v>104</v>
      </c>
      <c r="AY221" s="17" t="s">
        <v>150</v>
      </c>
      <c r="BE221" s="38">
        <f>IF(U221="základní",P221,0)</f>
        <v>0</v>
      </c>
      <c r="BF221" s="38">
        <f>IF(U221="snížená",P221,0)</f>
        <v>0</v>
      </c>
      <c r="BG221" s="38">
        <f>IF(U221="zákl. přenesená",P221,0)</f>
        <v>0</v>
      </c>
      <c r="BH221" s="38">
        <f>IF(U221="sníž. přenesená",P221,0)</f>
        <v>0</v>
      </c>
      <c r="BI221" s="38">
        <f>IF(U221="nulová",P221,0)</f>
        <v>0</v>
      </c>
      <c r="BJ221" s="17" t="s">
        <v>90</v>
      </c>
      <c r="BK221" s="38">
        <f>ROUND(V221*K221,2)</f>
        <v>0</v>
      </c>
      <c r="BL221" s="17" t="s">
        <v>471</v>
      </c>
      <c r="BM221" s="17" t="s">
        <v>489</v>
      </c>
    </row>
    <row r="222" spans="2:65" s="9" customFormat="1" ht="29.85" customHeight="1">
      <c r="B222" s="432"/>
      <c r="C222" s="426"/>
      <c r="D222" s="431" t="s">
        <v>129</v>
      </c>
      <c r="E222" s="431"/>
      <c r="F222" s="431"/>
      <c r="G222" s="431"/>
      <c r="H222" s="431"/>
      <c r="I222" s="431"/>
      <c r="J222" s="431"/>
      <c r="K222" s="431"/>
      <c r="L222" s="431"/>
      <c r="M222" s="550">
        <f>BK222</f>
        <v>0</v>
      </c>
      <c r="N222" s="551"/>
      <c r="O222" s="551"/>
      <c r="P222" s="551"/>
      <c r="Q222" s="551"/>
      <c r="R222" s="430"/>
      <c r="T222" s="429"/>
      <c r="U222" s="426"/>
      <c r="V222" s="426"/>
      <c r="W222" s="428">
        <f>W223+SUM(W224:W237)</f>
        <v>0</v>
      </c>
      <c r="X222" s="428">
        <f>X223+SUM(X224:X237)</f>
        <v>0</v>
      </c>
      <c r="Y222" s="426"/>
      <c r="Z222" s="427">
        <f>Z223+SUM(Z224:Z237)</f>
        <v>0</v>
      </c>
      <c r="AA222" s="426"/>
      <c r="AB222" s="427">
        <f>AB223+SUM(AB224:AB237)</f>
        <v>0</v>
      </c>
      <c r="AC222" s="426"/>
      <c r="AD222" s="425">
        <f>AD223+SUM(AD224:AD237)</f>
        <v>0</v>
      </c>
      <c r="AR222" s="35" t="s">
        <v>171</v>
      </c>
      <c r="AT222" s="36" t="s">
        <v>81</v>
      </c>
      <c r="AU222" s="36" t="s">
        <v>90</v>
      </c>
      <c r="AY222" s="35" t="s">
        <v>150</v>
      </c>
      <c r="BK222" s="37">
        <f>BK223+SUM(BK224:BK237)</f>
        <v>0</v>
      </c>
    </row>
    <row r="223" spans="2:65" s="1" customFormat="1" ht="31.5" customHeight="1">
      <c r="B223" s="421"/>
      <c r="C223" s="420" t="s">
        <v>490</v>
      </c>
      <c r="D223" s="420" t="s">
        <v>151</v>
      </c>
      <c r="E223" s="419" t="s">
        <v>491</v>
      </c>
      <c r="F223" s="558" t="s">
        <v>492</v>
      </c>
      <c r="G223" s="558"/>
      <c r="H223" s="558"/>
      <c r="I223" s="558"/>
      <c r="J223" s="418" t="s">
        <v>493</v>
      </c>
      <c r="K223" s="417">
        <v>8</v>
      </c>
      <c r="L223" s="416"/>
      <c r="M223" s="557"/>
      <c r="N223" s="557"/>
      <c r="O223" s="557"/>
      <c r="P223" s="557">
        <f t="shared" ref="P223:P236" si="39">ROUND(V223*K223,2)</f>
        <v>0</v>
      </c>
      <c r="Q223" s="557"/>
      <c r="R223" s="415"/>
      <c r="T223" s="414" t="s">
        <v>20</v>
      </c>
      <c r="U223" s="398" t="s">
        <v>45</v>
      </c>
      <c r="V223" s="424">
        <f t="shared" ref="V223:V236" si="40">L223+M223</f>
        <v>0</v>
      </c>
      <c r="W223" s="424">
        <f t="shared" ref="W223:W236" si="41">ROUND(L223*K223,2)</f>
        <v>0</v>
      </c>
      <c r="X223" s="424">
        <f t="shared" ref="X223:X236" si="42">ROUND(M223*K223,2)</f>
        <v>0</v>
      </c>
      <c r="Y223" s="423">
        <v>0</v>
      </c>
      <c r="Z223" s="423">
        <f t="shared" ref="Z223:Z236" si="43">Y223*K223</f>
        <v>0</v>
      </c>
      <c r="AA223" s="423">
        <v>0</v>
      </c>
      <c r="AB223" s="423">
        <f t="shared" ref="AB223:AB236" si="44">AA223*K223</f>
        <v>0</v>
      </c>
      <c r="AC223" s="423">
        <v>0</v>
      </c>
      <c r="AD223" s="422">
        <f t="shared" ref="AD223:AD236" si="45">AC223*K223</f>
        <v>0</v>
      </c>
      <c r="AR223" s="17" t="s">
        <v>471</v>
      </c>
      <c r="AT223" s="17" t="s">
        <v>151</v>
      </c>
      <c r="AU223" s="17" t="s">
        <v>104</v>
      </c>
      <c r="AY223" s="17" t="s">
        <v>150</v>
      </c>
      <c r="BE223" s="38">
        <f t="shared" ref="BE223:BE236" si="46">IF(U223="základní",P223,0)</f>
        <v>0</v>
      </c>
      <c r="BF223" s="38">
        <f t="shared" ref="BF223:BF236" si="47">IF(U223="snížená",P223,0)</f>
        <v>0</v>
      </c>
      <c r="BG223" s="38">
        <f t="shared" ref="BG223:BG236" si="48">IF(U223="zákl. přenesená",P223,0)</f>
        <v>0</v>
      </c>
      <c r="BH223" s="38">
        <f t="shared" ref="BH223:BH236" si="49">IF(U223="sníž. přenesená",P223,0)</f>
        <v>0</v>
      </c>
      <c r="BI223" s="38">
        <f t="shared" ref="BI223:BI236" si="50">IF(U223="nulová",P223,0)</f>
        <v>0</v>
      </c>
      <c r="BJ223" s="17" t="s">
        <v>90</v>
      </c>
      <c r="BK223" s="38">
        <f t="shared" ref="BK223:BK236" si="51">ROUND(V223*K223,2)</f>
        <v>0</v>
      </c>
      <c r="BL223" s="17" t="s">
        <v>471</v>
      </c>
      <c r="BM223" s="17" t="s">
        <v>494</v>
      </c>
    </row>
    <row r="224" spans="2:65" s="1" customFormat="1" ht="22.5" customHeight="1">
      <c r="B224" s="421"/>
      <c r="C224" s="420" t="s">
        <v>495</v>
      </c>
      <c r="D224" s="420" t="s">
        <v>151</v>
      </c>
      <c r="E224" s="419" t="s">
        <v>496</v>
      </c>
      <c r="F224" s="558" t="s">
        <v>497</v>
      </c>
      <c r="G224" s="558"/>
      <c r="H224" s="558"/>
      <c r="I224" s="558"/>
      <c r="J224" s="418" t="s">
        <v>493</v>
      </c>
      <c r="K224" s="417">
        <v>10</v>
      </c>
      <c r="L224" s="416"/>
      <c r="M224" s="557"/>
      <c r="N224" s="557"/>
      <c r="O224" s="557"/>
      <c r="P224" s="557">
        <f t="shared" si="39"/>
        <v>0</v>
      </c>
      <c r="Q224" s="557"/>
      <c r="R224" s="415"/>
      <c r="T224" s="414" t="s">
        <v>20</v>
      </c>
      <c r="U224" s="398" t="s">
        <v>45</v>
      </c>
      <c r="V224" s="424">
        <f t="shared" si="40"/>
        <v>0</v>
      </c>
      <c r="W224" s="424">
        <f t="shared" si="41"/>
        <v>0</v>
      </c>
      <c r="X224" s="424">
        <f t="shared" si="42"/>
        <v>0</v>
      </c>
      <c r="Y224" s="423">
        <v>0</v>
      </c>
      <c r="Z224" s="423">
        <f t="shared" si="43"/>
        <v>0</v>
      </c>
      <c r="AA224" s="423">
        <v>0</v>
      </c>
      <c r="AB224" s="423">
        <f t="shared" si="44"/>
        <v>0</v>
      </c>
      <c r="AC224" s="423">
        <v>0</v>
      </c>
      <c r="AD224" s="422">
        <f t="shared" si="45"/>
        <v>0</v>
      </c>
      <c r="AR224" s="17" t="s">
        <v>471</v>
      </c>
      <c r="AT224" s="17" t="s">
        <v>151</v>
      </c>
      <c r="AU224" s="17" t="s">
        <v>104</v>
      </c>
      <c r="AY224" s="17" t="s">
        <v>150</v>
      </c>
      <c r="BE224" s="38">
        <f t="shared" si="46"/>
        <v>0</v>
      </c>
      <c r="BF224" s="38">
        <f t="shared" si="47"/>
        <v>0</v>
      </c>
      <c r="BG224" s="38">
        <f t="shared" si="48"/>
        <v>0</v>
      </c>
      <c r="BH224" s="38">
        <f t="shared" si="49"/>
        <v>0</v>
      </c>
      <c r="BI224" s="38">
        <f t="shared" si="50"/>
        <v>0</v>
      </c>
      <c r="BJ224" s="17" t="s">
        <v>90</v>
      </c>
      <c r="BK224" s="38">
        <f t="shared" si="51"/>
        <v>0</v>
      </c>
      <c r="BL224" s="17" t="s">
        <v>471</v>
      </c>
      <c r="BM224" s="17" t="s">
        <v>498</v>
      </c>
    </row>
    <row r="225" spans="2:65" s="1" customFormat="1" ht="31.5" customHeight="1">
      <c r="B225" s="421"/>
      <c r="C225" s="420" t="s">
        <v>499</v>
      </c>
      <c r="D225" s="420" t="s">
        <v>151</v>
      </c>
      <c r="E225" s="419" t="s">
        <v>500</v>
      </c>
      <c r="F225" s="558" t="s">
        <v>501</v>
      </c>
      <c r="G225" s="558"/>
      <c r="H225" s="558"/>
      <c r="I225" s="558"/>
      <c r="J225" s="418" t="s">
        <v>493</v>
      </c>
      <c r="K225" s="417">
        <v>5</v>
      </c>
      <c r="L225" s="416"/>
      <c r="M225" s="557"/>
      <c r="N225" s="557"/>
      <c r="O225" s="557"/>
      <c r="P225" s="557">
        <f t="shared" si="39"/>
        <v>0</v>
      </c>
      <c r="Q225" s="557"/>
      <c r="R225" s="415"/>
      <c r="T225" s="414" t="s">
        <v>20</v>
      </c>
      <c r="U225" s="398" t="s">
        <v>45</v>
      </c>
      <c r="V225" s="424">
        <f t="shared" si="40"/>
        <v>0</v>
      </c>
      <c r="W225" s="424">
        <f t="shared" si="41"/>
        <v>0</v>
      </c>
      <c r="X225" s="424">
        <f t="shared" si="42"/>
        <v>0</v>
      </c>
      <c r="Y225" s="423">
        <v>0</v>
      </c>
      <c r="Z225" s="423">
        <f t="shared" si="43"/>
        <v>0</v>
      </c>
      <c r="AA225" s="423">
        <v>0</v>
      </c>
      <c r="AB225" s="423">
        <f t="shared" si="44"/>
        <v>0</v>
      </c>
      <c r="AC225" s="423">
        <v>0</v>
      </c>
      <c r="AD225" s="422">
        <f t="shared" si="45"/>
        <v>0</v>
      </c>
      <c r="AR225" s="17" t="s">
        <v>471</v>
      </c>
      <c r="AT225" s="17" t="s">
        <v>151</v>
      </c>
      <c r="AU225" s="17" t="s">
        <v>104</v>
      </c>
      <c r="AY225" s="17" t="s">
        <v>150</v>
      </c>
      <c r="BE225" s="38">
        <f t="shared" si="46"/>
        <v>0</v>
      </c>
      <c r="BF225" s="38">
        <f t="shared" si="47"/>
        <v>0</v>
      </c>
      <c r="BG225" s="38">
        <f t="shared" si="48"/>
        <v>0</v>
      </c>
      <c r="BH225" s="38">
        <f t="shared" si="49"/>
        <v>0</v>
      </c>
      <c r="BI225" s="38">
        <f t="shared" si="50"/>
        <v>0</v>
      </c>
      <c r="BJ225" s="17" t="s">
        <v>90</v>
      </c>
      <c r="BK225" s="38">
        <f t="shared" si="51"/>
        <v>0</v>
      </c>
      <c r="BL225" s="17" t="s">
        <v>471</v>
      </c>
      <c r="BM225" s="17" t="s">
        <v>502</v>
      </c>
    </row>
    <row r="226" spans="2:65" s="1" customFormat="1" ht="31.5" customHeight="1">
      <c r="B226" s="421"/>
      <c r="C226" s="420" t="s">
        <v>503</v>
      </c>
      <c r="D226" s="420" t="s">
        <v>151</v>
      </c>
      <c r="E226" s="419" t="s">
        <v>504</v>
      </c>
      <c r="F226" s="558" t="s">
        <v>505</v>
      </c>
      <c r="G226" s="558"/>
      <c r="H226" s="558"/>
      <c r="I226" s="558"/>
      <c r="J226" s="418" t="s">
        <v>493</v>
      </c>
      <c r="K226" s="417">
        <v>4</v>
      </c>
      <c r="L226" s="416"/>
      <c r="M226" s="557"/>
      <c r="N226" s="557"/>
      <c r="O226" s="557"/>
      <c r="P226" s="557">
        <f t="shared" si="39"/>
        <v>0</v>
      </c>
      <c r="Q226" s="557"/>
      <c r="R226" s="415"/>
      <c r="T226" s="414" t="s">
        <v>20</v>
      </c>
      <c r="U226" s="398" t="s">
        <v>45</v>
      </c>
      <c r="V226" s="424">
        <f t="shared" si="40"/>
        <v>0</v>
      </c>
      <c r="W226" s="424">
        <f t="shared" si="41"/>
        <v>0</v>
      </c>
      <c r="X226" s="424">
        <f t="shared" si="42"/>
        <v>0</v>
      </c>
      <c r="Y226" s="423">
        <v>0</v>
      </c>
      <c r="Z226" s="423">
        <f t="shared" si="43"/>
        <v>0</v>
      </c>
      <c r="AA226" s="423">
        <v>0</v>
      </c>
      <c r="AB226" s="423">
        <f t="shared" si="44"/>
        <v>0</v>
      </c>
      <c r="AC226" s="423">
        <v>0</v>
      </c>
      <c r="AD226" s="422">
        <f t="shared" si="45"/>
        <v>0</v>
      </c>
      <c r="AR226" s="17" t="s">
        <v>471</v>
      </c>
      <c r="AT226" s="17" t="s">
        <v>151</v>
      </c>
      <c r="AU226" s="17" t="s">
        <v>104</v>
      </c>
      <c r="AY226" s="17" t="s">
        <v>150</v>
      </c>
      <c r="BE226" s="38">
        <f t="shared" si="46"/>
        <v>0</v>
      </c>
      <c r="BF226" s="38">
        <f t="shared" si="47"/>
        <v>0</v>
      </c>
      <c r="BG226" s="38">
        <f t="shared" si="48"/>
        <v>0</v>
      </c>
      <c r="BH226" s="38">
        <f t="shared" si="49"/>
        <v>0</v>
      </c>
      <c r="BI226" s="38">
        <f t="shared" si="50"/>
        <v>0</v>
      </c>
      <c r="BJ226" s="17" t="s">
        <v>90</v>
      </c>
      <c r="BK226" s="38">
        <f t="shared" si="51"/>
        <v>0</v>
      </c>
      <c r="BL226" s="17" t="s">
        <v>471</v>
      </c>
      <c r="BM226" s="17" t="s">
        <v>506</v>
      </c>
    </row>
    <row r="227" spans="2:65" s="1" customFormat="1" ht="31.5" customHeight="1">
      <c r="B227" s="421"/>
      <c r="C227" s="420" t="s">
        <v>507</v>
      </c>
      <c r="D227" s="420" t="s">
        <v>151</v>
      </c>
      <c r="E227" s="419" t="s">
        <v>508</v>
      </c>
      <c r="F227" s="558" t="s">
        <v>509</v>
      </c>
      <c r="G227" s="558"/>
      <c r="H227" s="558"/>
      <c r="I227" s="558"/>
      <c r="J227" s="418" t="s">
        <v>493</v>
      </c>
      <c r="K227" s="417">
        <v>16</v>
      </c>
      <c r="L227" s="416"/>
      <c r="M227" s="557"/>
      <c r="N227" s="557"/>
      <c r="O227" s="557"/>
      <c r="P227" s="557">
        <f t="shared" si="39"/>
        <v>0</v>
      </c>
      <c r="Q227" s="557"/>
      <c r="R227" s="415"/>
      <c r="T227" s="414" t="s">
        <v>20</v>
      </c>
      <c r="U227" s="398" t="s">
        <v>45</v>
      </c>
      <c r="V227" s="424">
        <f t="shared" si="40"/>
        <v>0</v>
      </c>
      <c r="W227" s="424">
        <f t="shared" si="41"/>
        <v>0</v>
      </c>
      <c r="X227" s="424">
        <f t="shared" si="42"/>
        <v>0</v>
      </c>
      <c r="Y227" s="423">
        <v>0</v>
      </c>
      <c r="Z227" s="423">
        <f t="shared" si="43"/>
        <v>0</v>
      </c>
      <c r="AA227" s="423">
        <v>0</v>
      </c>
      <c r="AB227" s="423">
        <f t="shared" si="44"/>
        <v>0</v>
      </c>
      <c r="AC227" s="423">
        <v>0</v>
      </c>
      <c r="AD227" s="422">
        <f t="shared" si="45"/>
        <v>0</v>
      </c>
      <c r="AR227" s="17" t="s">
        <v>471</v>
      </c>
      <c r="AT227" s="17" t="s">
        <v>151</v>
      </c>
      <c r="AU227" s="17" t="s">
        <v>104</v>
      </c>
      <c r="AY227" s="17" t="s">
        <v>150</v>
      </c>
      <c r="BE227" s="38">
        <f t="shared" si="46"/>
        <v>0</v>
      </c>
      <c r="BF227" s="38">
        <f t="shared" si="47"/>
        <v>0</v>
      </c>
      <c r="BG227" s="38">
        <f t="shared" si="48"/>
        <v>0</v>
      </c>
      <c r="BH227" s="38">
        <f t="shared" si="49"/>
        <v>0</v>
      </c>
      <c r="BI227" s="38">
        <f t="shared" si="50"/>
        <v>0</v>
      </c>
      <c r="BJ227" s="17" t="s">
        <v>90</v>
      </c>
      <c r="BK227" s="38">
        <f t="shared" si="51"/>
        <v>0</v>
      </c>
      <c r="BL227" s="17" t="s">
        <v>471</v>
      </c>
      <c r="BM227" s="17" t="s">
        <v>510</v>
      </c>
    </row>
    <row r="228" spans="2:65" s="1" customFormat="1" ht="22.5" customHeight="1">
      <c r="B228" s="421"/>
      <c r="C228" s="420" t="s">
        <v>511</v>
      </c>
      <c r="D228" s="420" t="s">
        <v>151</v>
      </c>
      <c r="E228" s="419" t="s">
        <v>512</v>
      </c>
      <c r="F228" s="558" t="s">
        <v>513</v>
      </c>
      <c r="G228" s="558"/>
      <c r="H228" s="558"/>
      <c r="I228" s="558"/>
      <c r="J228" s="418" t="s">
        <v>493</v>
      </c>
      <c r="K228" s="417">
        <v>10</v>
      </c>
      <c r="L228" s="416"/>
      <c r="M228" s="557"/>
      <c r="N228" s="557"/>
      <c r="O228" s="557"/>
      <c r="P228" s="557">
        <f t="shared" si="39"/>
        <v>0</v>
      </c>
      <c r="Q228" s="557"/>
      <c r="R228" s="415"/>
      <c r="T228" s="414" t="s">
        <v>20</v>
      </c>
      <c r="U228" s="398" t="s">
        <v>45</v>
      </c>
      <c r="V228" s="424">
        <f t="shared" si="40"/>
        <v>0</v>
      </c>
      <c r="W228" s="424">
        <f t="shared" si="41"/>
        <v>0</v>
      </c>
      <c r="X228" s="424">
        <f t="shared" si="42"/>
        <v>0</v>
      </c>
      <c r="Y228" s="423">
        <v>0</v>
      </c>
      <c r="Z228" s="423">
        <f t="shared" si="43"/>
        <v>0</v>
      </c>
      <c r="AA228" s="423">
        <v>0</v>
      </c>
      <c r="AB228" s="423">
        <f t="shared" si="44"/>
        <v>0</v>
      </c>
      <c r="AC228" s="423">
        <v>0</v>
      </c>
      <c r="AD228" s="422">
        <f t="shared" si="45"/>
        <v>0</v>
      </c>
      <c r="AR228" s="17" t="s">
        <v>471</v>
      </c>
      <c r="AT228" s="17" t="s">
        <v>151</v>
      </c>
      <c r="AU228" s="17" t="s">
        <v>104</v>
      </c>
      <c r="AY228" s="17" t="s">
        <v>150</v>
      </c>
      <c r="BE228" s="38">
        <f t="shared" si="46"/>
        <v>0</v>
      </c>
      <c r="BF228" s="38">
        <f t="shared" si="47"/>
        <v>0</v>
      </c>
      <c r="BG228" s="38">
        <f t="shared" si="48"/>
        <v>0</v>
      </c>
      <c r="BH228" s="38">
        <f t="shared" si="49"/>
        <v>0</v>
      </c>
      <c r="BI228" s="38">
        <f t="shared" si="50"/>
        <v>0</v>
      </c>
      <c r="BJ228" s="17" t="s">
        <v>90</v>
      </c>
      <c r="BK228" s="38">
        <f t="shared" si="51"/>
        <v>0</v>
      </c>
      <c r="BL228" s="17" t="s">
        <v>471</v>
      </c>
      <c r="BM228" s="17" t="s">
        <v>514</v>
      </c>
    </row>
    <row r="229" spans="2:65" s="1" customFormat="1" ht="22.5" customHeight="1">
      <c r="B229" s="421"/>
      <c r="C229" s="420" t="s">
        <v>515</v>
      </c>
      <c r="D229" s="420" t="s">
        <v>151</v>
      </c>
      <c r="E229" s="419" t="s">
        <v>516</v>
      </c>
      <c r="F229" s="558" t="s">
        <v>517</v>
      </c>
      <c r="G229" s="558"/>
      <c r="H229" s="558"/>
      <c r="I229" s="558"/>
      <c r="J229" s="418" t="s">
        <v>493</v>
      </c>
      <c r="K229" s="417">
        <v>8</v>
      </c>
      <c r="L229" s="416"/>
      <c r="M229" s="557"/>
      <c r="N229" s="557"/>
      <c r="O229" s="557"/>
      <c r="P229" s="557">
        <f t="shared" si="39"/>
        <v>0</v>
      </c>
      <c r="Q229" s="557"/>
      <c r="R229" s="415"/>
      <c r="T229" s="414" t="s">
        <v>20</v>
      </c>
      <c r="U229" s="398" t="s">
        <v>45</v>
      </c>
      <c r="V229" s="424">
        <f t="shared" si="40"/>
        <v>0</v>
      </c>
      <c r="W229" s="424">
        <f t="shared" si="41"/>
        <v>0</v>
      </c>
      <c r="X229" s="424">
        <f t="shared" si="42"/>
        <v>0</v>
      </c>
      <c r="Y229" s="423">
        <v>0</v>
      </c>
      <c r="Z229" s="423">
        <f t="shared" si="43"/>
        <v>0</v>
      </c>
      <c r="AA229" s="423">
        <v>0</v>
      </c>
      <c r="AB229" s="423">
        <f t="shared" si="44"/>
        <v>0</v>
      </c>
      <c r="AC229" s="423">
        <v>0</v>
      </c>
      <c r="AD229" s="422">
        <f t="shared" si="45"/>
        <v>0</v>
      </c>
      <c r="AR229" s="17" t="s">
        <v>471</v>
      </c>
      <c r="AT229" s="17" t="s">
        <v>151</v>
      </c>
      <c r="AU229" s="17" t="s">
        <v>104</v>
      </c>
      <c r="AY229" s="17" t="s">
        <v>150</v>
      </c>
      <c r="BE229" s="38">
        <f t="shared" si="46"/>
        <v>0</v>
      </c>
      <c r="BF229" s="38">
        <f t="shared" si="47"/>
        <v>0</v>
      </c>
      <c r="BG229" s="38">
        <f t="shared" si="48"/>
        <v>0</v>
      </c>
      <c r="BH229" s="38">
        <f t="shared" si="49"/>
        <v>0</v>
      </c>
      <c r="BI229" s="38">
        <f t="shared" si="50"/>
        <v>0</v>
      </c>
      <c r="BJ229" s="17" t="s">
        <v>90</v>
      </c>
      <c r="BK229" s="38">
        <f t="shared" si="51"/>
        <v>0</v>
      </c>
      <c r="BL229" s="17" t="s">
        <v>471</v>
      </c>
      <c r="BM229" s="17" t="s">
        <v>518</v>
      </c>
    </row>
    <row r="230" spans="2:65" s="1" customFormat="1" ht="31.5" customHeight="1">
      <c r="B230" s="421"/>
      <c r="C230" s="420" t="s">
        <v>519</v>
      </c>
      <c r="D230" s="420" t="s">
        <v>151</v>
      </c>
      <c r="E230" s="419" t="s">
        <v>520</v>
      </c>
      <c r="F230" s="558" t="s">
        <v>521</v>
      </c>
      <c r="G230" s="558"/>
      <c r="H230" s="558"/>
      <c r="I230" s="558"/>
      <c r="J230" s="418" t="s">
        <v>466</v>
      </c>
      <c r="K230" s="417">
        <v>1</v>
      </c>
      <c r="L230" s="416"/>
      <c r="M230" s="557"/>
      <c r="N230" s="557"/>
      <c r="O230" s="557"/>
      <c r="P230" s="557">
        <f t="shared" si="39"/>
        <v>0</v>
      </c>
      <c r="Q230" s="557"/>
      <c r="R230" s="415"/>
      <c r="T230" s="414" t="s">
        <v>20</v>
      </c>
      <c r="U230" s="398" t="s">
        <v>45</v>
      </c>
      <c r="V230" s="424">
        <f t="shared" si="40"/>
        <v>0</v>
      </c>
      <c r="W230" s="424">
        <f t="shared" si="41"/>
        <v>0</v>
      </c>
      <c r="X230" s="424">
        <f t="shared" si="42"/>
        <v>0</v>
      </c>
      <c r="Y230" s="423">
        <v>0</v>
      </c>
      <c r="Z230" s="423">
        <f t="shared" si="43"/>
        <v>0</v>
      </c>
      <c r="AA230" s="423">
        <v>0</v>
      </c>
      <c r="AB230" s="423">
        <f t="shared" si="44"/>
        <v>0</v>
      </c>
      <c r="AC230" s="423">
        <v>0</v>
      </c>
      <c r="AD230" s="422">
        <f t="shared" si="45"/>
        <v>0</v>
      </c>
      <c r="AR230" s="17" t="s">
        <v>471</v>
      </c>
      <c r="AT230" s="17" t="s">
        <v>151</v>
      </c>
      <c r="AU230" s="17" t="s">
        <v>104</v>
      </c>
      <c r="AY230" s="17" t="s">
        <v>150</v>
      </c>
      <c r="BE230" s="38">
        <f t="shared" si="46"/>
        <v>0</v>
      </c>
      <c r="BF230" s="38">
        <f t="shared" si="47"/>
        <v>0</v>
      </c>
      <c r="BG230" s="38">
        <f t="shared" si="48"/>
        <v>0</v>
      </c>
      <c r="BH230" s="38">
        <f t="shared" si="49"/>
        <v>0</v>
      </c>
      <c r="BI230" s="38">
        <f t="shared" si="50"/>
        <v>0</v>
      </c>
      <c r="BJ230" s="17" t="s">
        <v>90</v>
      </c>
      <c r="BK230" s="38">
        <f t="shared" si="51"/>
        <v>0</v>
      </c>
      <c r="BL230" s="17" t="s">
        <v>471</v>
      </c>
      <c r="BM230" s="17" t="s">
        <v>522</v>
      </c>
    </row>
    <row r="231" spans="2:65" s="1" customFormat="1" ht="31.5" customHeight="1">
      <c r="B231" s="421"/>
      <c r="C231" s="420" t="s">
        <v>523</v>
      </c>
      <c r="D231" s="420" t="s">
        <v>151</v>
      </c>
      <c r="E231" s="419" t="s">
        <v>524</v>
      </c>
      <c r="F231" s="558" t="s">
        <v>525</v>
      </c>
      <c r="G231" s="558"/>
      <c r="H231" s="558"/>
      <c r="I231" s="558"/>
      <c r="J231" s="418" t="s">
        <v>466</v>
      </c>
      <c r="K231" s="417">
        <v>1</v>
      </c>
      <c r="L231" s="416"/>
      <c r="M231" s="557"/>
      <c r="N231" s="557"/>
      <c r="O231" s="557"/>
      <c r="P231" s="557">
        <f t="shared" si="39"/>
        <v>0</v>
      </c>
      <c r="Q231" s="557"/>
      <c r="R231" s="415"/>
      <c r="T231" s="414" t="s">
        <v>20</v>
      </c>
      <c r="U231" s="398" t="s">
        <v>45</v>
      </c>
      <c r="V231" s="424">
        <f t="shared" si="40"/>
        <v>0</v>
      </c>
      <c r="W231" s="424">
        <f t="shared" si="41"/>
        <v>0</v>
      </c>
      <c r="X231" s="424">
        <f t="shared" si="42"/>
        <v>0</v>
      </c>
      <c r="Y231" s="423">
        <v>0</v>
      </c>
      <c r="Z231" s="423">
        <f t="shared" si="43"/>
        <v>0</v>
      </c>
      <c r="AA231" s="423">
        <v>0</v>
      </c>
      <c r="AB231" s="423">
        <f t="shared" si="44"/>
        <v>0</v>
      </c>
      <c r="AC231" s="423">
        <v>0</v>
      </c>
      <c r="AD231" s="422">
        <f t="shared" si="45"/>
        <v>0</v>
      </c>
      <c r="AR231" s="17" t="s">
        <v>471</v>
      </c>
      <c r="AT231" s="17" t="s">
        <v>151</v>
      </c>
      <c r="AU231" s="17" t="s">
        <v>104</v>
      </c>
      <c r="AY231" s="17" t="s">
        <v>150</v>
      </c>
      <c r="BE231" s="38">
        <f t="shared" si="46"/>
        <v>0</v>
      </c>
      <c r="BF231" s="38">
        <f t="shared" si="47"/>
        <v>0</v>
      </c>
      <c r="BG231" s="38">
        <f t="shared" si="48"/>
        <v>0</v>
      </c>
      <c r="BH231" s="38">
        <f t="shared" si="49"/>
        <v>0</v>
      </c>
      <c r="BI231" s="38">
        <f t="shared" si="50"/>
        <v>0</v>
      </c>
      <c r="BJ231" s="17" t="s">
        <v>90</v>
      </c>
      <c r="BK231" s="38">
        <f t="shared" si="51"/>
        <v>0</v>
      </c>
      <c r="BL231" s="17" t="s">
        <v>471</v>
      </c>
      <c r="BM231" s="17" t="s">
        <v>526</v>
      </c>
    </row>
    <row r="232" spans="2:65" s="1" customFormat="1" ht="44.25" customHeight="1">
      <c r="B232" s="421"/>
      <c r="C232" s="420" t="s">
        <v>527</v>
      </c>
      <c r="D232" s="420" t="s">
        <v>151</v>
      </c>
      <c r="E232" s="419" t="s">
        <v>528</v>
      </c>
      <c r="F232" s="558" t="s">
        <v>529</v>
      </c>
      <c r="G232" s="558"/>
      <c r="H232" s="558"/>
      <c r="I232" s="558"/>
      <c r="J232" s="418" t="s">
        <v>466</v>
      </c>
      <c r="K232" s="417">
        <v>1</v>
      </c>
      <c r="L232" s="416"/>
      <c r="M232" s="557"/>
      <c r="N232" s="557"/>
      <c r="O232" s="557"/>
      <c r="P232" s="557">
        <f t="shared" si="39"/>
        <v>0</v>
      </c>
      <c r="Q232" s="557"/>
      <c r="R232" s="415"/>
      <c r="T232" s="414" t="s">
        <v>20</v>
      </c>
      <c r="U232" s="398" t="s">
        <v>45</v>
      </c>
      <c r="V232" s="424">
        <f t="shared" si="40"/>
        <v>0</v>
      </c>
      <c r="W232" s="424">
        <f t="shared" si="41"/>
        <v>0</v>
      </c>
      <c r="X232" s="424">
        <f t="shared" si="42"/>
        <v>0</v>
      </c>
      <c r="Y232" s="423">
        <v>0</v>
      </c>
      <c r="Z232" s="423">
        <f t="shared" si="43"/>
        <v>0</v>
      </c>
      <c r="AA232" s="423">
        <v>0</v>
      </c>
      <c r="AB232" s="423">
        <f t="shared" si="44"/>
        <v>0</v>
      </c>
      <c r="AC232" s="423">
        <v>0</v>
      </c>
      <c r="AD232" s="422">
        <f t="shared" si="45"/>
        <v>0</v>
      </c>
      <c r="AR232" s="17" t="s">
        <v>471</v>
      </c>
      <c r="AT232" s="17" t="s">
        <v>151</v>
      </c>
      <c r="AU232" s="17" t="s">
        <v>104</v>
      </c>
      <c r="AY232" s="17" t="s">
        <v>150</v>
      </c>
      <c r="BE232" s="38">
        <f t="shared" si="46"/>
        <v>0</v>
      </c>
      <c r="BF232" s="38">
        <f t="shared" si="47"/>
        <v>0</v>
      </c>
      <c r="BG232" s="38">
        <f t="shared" si="48"/>
        <v>0</v>
      </c>
      <c r="BH232" s="38">
        <f t="shared" si="49"/>
        <v>0</v>
      </c>
      <c r="BI232" s="38">
        <f t="shared" si="50"/>
        <v>0</v>
      </c>
      <c r="BJ232" s="17" t="s">
        <v>90</v>
      </c>
      <c r="BK232" s="38">
        <f t="shared" si="51"/>
        <v>0</v>
      </c>
      <c r="BL232" s="17" t="s">
        <v>471</v>
      </c>
      <c r="BM232" s="17" t="s">
        <v>530</v>
      </c>
    </row>
    <row r="233" spans="2:65" s="1" customFormat="1" ht="31.5" customHeight="1">
      <c r="B233" s="421"/>
      <c r="C233" s="420" t="s">
        <v>531</v>
      </c>
      <c r="D233" s="420" t="s">
        <v>151</v>
      </c>
      <c r="E233" s="419" t="s">
        <v>532</v>
      </c>
      <c r="F233" s="558" t="s">
        <v>533</v>
      </c>
      <c r="G233" s="558"/>
      <c r="H233" s="558"/>
      <c r="I233" s="558"/>
      <c r="J233" s="418" t="s">
        <v>466</v>
      </c>
      <c r="K233" s="417">
        <v>1</v>
      </c>
      <c r="L233" s="416"/>
      <c r="M233" s="557"/>
      <c r="N233" s="557"/>
      <c r="O233" s="557"/>
      <c r="P233" s="557">
        <f t="shared" si="39"/>
        <v>0</v>
      </c>
      <c r="Q233" s="557"/>
      <c r="R233" s="415"/>
      <c r="T233" s="414" t="s">
        <v>20</v>
      </c>
      <c r="U233" s="398" t="s">
        <v>45</v>
      </c>
      <c r="V233" s="424">
        <f t="shared" si="40"/>
        <v>0</v>
      </c>
      <c r="W233" s="424">
        <f t="shared" si="41"/>
        <v>0</v>
      </c>
      <c r="X233" s="424">
        <f t="shared" si="42"/>
        <v>0</v>
      </c>
      <c r="Y233" s="423">
        <v>0</v>
      </c>
      <c r="Z233" s="423">
        <f t="shared" si="43"/>
        <v>0</v>
      </c>
      <c r="AA233" s="423">
        <v>0</v>
      </c>
      <c r="AB233" s="423">
        <f t="shared" si="44"/>
        <v>0</v>
      </c>
      <c r="AC233" s="423">
        <v>0</v>
      </c>
      <c r="AD233" s="422">
        <f t="shared" si="45"/>
        <v>0</v>
      </c>
      <c r="AR233" s="17" t="s">
        <v>471</v>
      </c>
      <c r="AT233" s="17" t="s">
        <v>151</v>
      </c>
      <c r="AU233" s="17" t="s">
        <v>104</v>
      </c>
      <c r="AY233" s="17" t="s">
        <v>150</v>
      </c>
      <c r="BE233" s="38">
        <f t="shared" si="46"/>
        <v>0</v>
      </c>
      <c r="BF233" s="38">
        <f t="shared" si="47"/>
        <v>0</v>
      </c>
      <c r="BG233" s="38">
        <f t="shared" si="48"/>
        <v>0</v>
      </c>
      <c r="BH233" s="38">
        <f t="shared" si="49"/>
        <v>0</v>
      </c>
      <c r="BI233" s="38">
        <f t="shared" si="50"/>
        <v>0</v>
      </c>
      <c r="BJ233" s="17" t="s">
        <v>90</v>
      </c>
      <c r="BK233" s="38">
        <f t="shared" si="51"/>
        <v>0</v>
      </c>
      <c r="BL233" s="17" t="s">
        <v>471</v>
      </c>
      <c r="BM233" s="17" t="s">
        <v>534</v>
      </c>
    </row>
    <row r="234" spans="2:65" s="1" customFormat="1" ht="57" customHeight="1">
      <c r="B234" s="421"/>
      <c r="C234" s="420" t="s">
        <v>535</v>
      </c>
      <c r="D234" s="420" t="s">
        <v>151</v>
      </c>
      <c r="E234" s="419" t="s">
        <v>536</v>
      </c>
      <c r="F234" s="558" t="s">
        <v>537</v>
      </c>
      <c r="G234" s="558"/>
      <c r="H234" s="558"/>
      <c r="I234" s="558"/>
      <c r="J234" s="418" t="s">
        <v>466</v>
      </c>
      <c r="K234" s="417">
        <v>1</v>
      </c>
      <c r="L234" s="416"/>
      <c r="M234" s="557"/>
      <c r="N234" s="557"/>
      <c r="O234" s="557"/>
      <c r="P234" s="557">
        <f t="shared" si="39"/>
        <v>0</v>
      </c>
      <c r="Q234" s="557"/>
      <c r="R234" s="415"/>
      <c r="T234" s="414" t="s">
        <v>20</v>
      </c>
      <c r="U234" s="398" t="s">
        <v>45</v>
      </c>
      <c r="V234" s="424">
        <f t="shared" si="40"/>
        <v>0</v>
      </c>
      <c r="W234" s="424">
        <f t="shared" si="41"/>
        <v>0</v>
      </c>
      <c r="X234" s="424">
        <f t="shared" si="42"/>
        <v>0</v>
      </c>
      <c r="Y234" s="423">
        <v>0</v>
      </c>
      <c r="Z234" s="423">
        <f t="shared" si="43"/>
        <v>0</v>
      </c>
      <c r="AA234" s="423">
        <v>0</v>
      </c>
      <c r="AB234" s="423">
        <f t="shared" si="44"/>
        <v>0</v>
      </c>
      <c r="AC234" s="423">
        <v>0</v>
      </c>
      <c r="AD234" s="422">
        <f t="shared" si="45"/>
        <v>0</v>
      </c>
      <c r="AR234" s="17" t="s">
        <v>471</v>
      </c>
      <c r="AT234" s="17" t="s">
        <v>151</v>
      </c>
      <c r="AU234" s="17" t="s">
        <v>104</v>
      </c>
      <c r="AY234" s="17" t="s">
        <v>150</v>
      </c>
      <c r="BE234" s="38">
        <f t="shared" si="46"/>
        <v>0</v>
      </c>
      <c r="BF234" s="38">
        <f t="shared" si="47"/>
        <v>0</v>
      </c>
      <c r="BG234" s="38">
        <f t="shared" si="48"/>
        <v>0</v>
      </c>
      <c r="BH234" s="38">
        <f t="shared" si="49"/>
        <v>0</v>
      </c>
      <c r="BI234" s="38">
        <f t="shared" si="50"/>
        <v>0</v>
      </c>
      <c r="BJ234" s="17" t="s">
        <v>90</v>
      </c>
      <c r="BK234" s="38">
        <f t="shared" si="51"/>
        <v>0</v>
      </c>
      <c r="BL234" s="17" t="s">
        <v>471</v>
      </c>
      <c r="BM234" s="17" t="s">
        <v>538</v>
      </c>
    </row>
    <row r="235" spans="2:65" s="1" customFormat="1" ht="22.5" customHeight="1">
      <c r="B235" s="421"/>
      <c r="C235" s="420" t="s">
        <v>539</v>
      </c>
      <c r="D235" s="420" t="s">
        <v>151</v>
      </c>
      <c r="E235" s="419" t="s">
        <v>540</v>
      </c>
      <c r="F235" s="558" t="s">
        <v>541</v>
      </c>
      <c r="G235" s="558"/>
      <c r="H235" s="558"/>
      <c r="I235" s="558"/>
      <c r="J235" s="418" t="s">
        <v>493</v>
      </c>
      <c r="K235" s="417">
        <v>3</v>
      </c>
      <c r="L235" s="416"/>
      <c r="M235" s="557"/>
      <c r="N235" s="557"/>
      <c r="O235" s="557"/>
      <c r="P235" s="557">
        <f t="shared" si="39"/>
        <v>0</v>
      </c>
      <c r="Q235" s="557"/>
      <c r="R235" s="415"/>
      <c r="T235" s="414" t="s">
        <v>20</v>
      </c>
      <c r="U235" s="398" t="s">
        <v>45</v>
      </c>
      <c r="V235" s="424">
        <f t="shared" si="40"/>
        <v>0</v>
      </c>
      <c r="W235" s="424">
        <f t="shared" si="41"/>
        <v>0</v>
      </c>
      <c r="X235" s="424">
        <f t="shared" si="42"/>
        <v>0</v>
      </c>
      <c r="Y235" s="423">
        <v>0</v>
      </c>
      <c r="Z235" s="423">
        <f t="shared" si="43"/>
        <v>0</v>
      </c>
      <c r="AA235" s="423">
        <v>0</v>
      </c>
      <c r="AB235" s="423">
        <f t="shared" si="44"/>
        <v>0</v>
      </c>
      <c r="AC235" s="423">
        <v>0</v>
      </c>
      <c r="AD235" s="422">
        <f t="shared" si="45"/>
        <v>0</v>
      </c>
      <c r="AR235" s="17" t="s">
        <v>471</v>
      </c>
      <c r="AT235" s="17" t="s">
        <v>151</v>
      </c>
      <c r="AU235" s="17" t="s">
        <v>104</v>
      </c>
      <c r="AY235" s="17" t="s">
        <v>150</v>
      </c>
      <c r="BE235" s="38">
        <f t="shared" si="46"/>
        <v>0</v>
      </c>
      <c r="BF235" s="38">
        <f t="shared" si="47"/>
        <v>0</v>
      </c>
      <c r="BG235" s="38">
        <f t="shared" si="48"/>
        <v>0</v>
      </c>
      <c r="BH235" s="38">
        <f t="shared" si="49"/>
        <v>0</v>
      </c>
      <c r="BI235" s="38">
        <f t="shared" si="50"/>
        <v>0</v>
      </c>
      <c r="BJ235" s="17" t="s">
        <v>90</v>
      </c>
      <c r="BK235" s="38">
        <f t="shared" si="51"/>
        <v>0</v>
      </c>
      <c r="BL235" s="17" t="s">
        <v>471</v>
      </c>
      <c r="BM235" s="17" t="s">
        <v>542</v>
      </c>
    </row>
    <row r="236" spans="2:65" s="1" customFormat="1" ht="22.5" customHeight="1">
      <c r="B236" s="421"/>
      <c r="C236" s="420" t="s">
        <v>543</v>
      </c>
      <c r="D236" s="420" t="s">
        <v>151</v>
      </c>
      <c r="E236" s="419" t="s">
        <v>544</v>
      </c>
      <c r="F236" s="558" t="s">
        <v>545</v>
      </c>
      <c r="G236" s="558"/>
      <c r="H236" s="558"/>
      <c r="I236" s="558"/>
      <c r="J236" s="418" t="s">
        <v>493</v>
      </c>
      <c r="K236" s="417">
        <v>2</v>
      </c>
      <c r="L236" s="416"/>
      <c r="M236" s="557"/>
      <c r="N236" s="557"/>
      <c r="O236" s="557"/>
      <c r="P236" s="557">
        <f t="shared" si="39"/>
        <v>0</v>
      </c>
      <c r="Q236" s="557"/>
      <c r="R236" s="415"/>
      <c r="T236" s="414" t="s">
        <v>20</v>
      </c>
      <c r="U236" s="398" t="s">
        <v>45</v>
      </c>
      <c r="V236" s="424">
        <f t="shared" si="40"/>
        <v>0</v>
      </c>
      <c r="W236" s="424">
        <f t="shared" si="41"/>
        <v>0</v>
      </c>
      <c r="X236" s="424">
        <f t="shared" si="42"/>
        <v>0</v>
      </c>
      <c r="Y236" s="423">
        <v>0</v>
      </c>
      <c r="Z236" s="423">
        <f t="shared" si="43"/>
        <v>0</v>
      </c>
      <c r="AA236" s="423">
        <v>0</v>
      </c>
      <c r="AB236" s="423">
        <f t="shared" si="44"/>
        <v>0</v>
      </c>
      <c r="AC236" s="423">
        <v>0</v>
      </c>
      <c r="AD236" s="422">
        <f t="shared" si="45"/>
        <v>0</v>
      </c>
      <c r="AR236" s="17" t="s">
        <v>471</v>
      </c>
      <c r="AT236" s="17" t="s">
        <v>151</v>
      </c>
      <c r="AU236" s="17" t="s">
        <v>104</v>
      </c>
      <c r="AY236" s="17" t="s">
        <v>150</v>
      </c>
      <c r="BE236" s="38">
        <f t="shared" si="46"/>
        <v>0</v>
      </c>
      <c r="BF236" s="38">
        <f t="shared" si="47"/>
        <v>0</v>
      </c>
      <c r="BG236" s="38">
        <f t="shared" si="48"/>
        <v>0</v>
      </c>
      <c r="BH236" s="38">
        <f t="shared" si="49"/>
        <v>0</v>
      </c>
      <c r="BI236" s="38">
        <f t="shared" si="50"/>
        <v>0</v>
      </c>
      <c r="BJ236" s="17" t="s">
        <v>90</v>
      </c>
      <c r="BK236" s="38">
        <f t="shared" si="51"/>
        <v>0</v>
      </c>
      <c r="BL236" s="17" t="s">
        <v>471</v>
      </c>
      <c r="BM236" s="17" t="s">
        <v>546</v>
      </c>
    </row>
    <row r="237" spans="2:65" s="9" customFormat="1" ht="22.35" customHeight="1">
      <c r="B237" s="432"/>
      <c r="C237" s="426"/>
      <c r="D237" s="431" t="s">
        <v>130</v>
      </c>
      <c r="E237" s="431"/>
      <c r="F237" s="431"/>
      <c r="G237" s="431"/>
      <c r="H237" s="431"/>
      <c r="I237" s="431"/>
      <c r="J237" s="431"/>
      <c r="K237" s="431"/>
      <c r="L237" s="431"/>
      <c r="M237" s="550">
        <f>BK237</f>
        <v>0</v>
      </c>
      <c r="N237" s="551"/>
      <c r="O237" s="551"/>
      <c r="P237" s="551"/>
      <c r="Q237" s="551"/>
      <c r="R237" s="430"/>
      <c r="T237" s="429"/>
      <c r="U237" s="426"/>
      <c r="V237" s="426"/>
      <c r="W237" s="428">
        <f>SUM(W238:W244)</f>
        <v>0</v>
      </c>
      <c r="X237" s="428">
        <f>SUM(X238:X244)</f>
        <v>0</v>
      </c>
      <c r="Y237" s="426"/>
      <c r="Z237" s="427">
        <f>SUM(Z238:Z244)</f>
        <v>0</v>
      </c>
      <c r="AA237" s="426"/>
      <c r="AB237" s="427">
        <f>SUM(AB238:AB244)</f>
        <v>0</v>
      </c>
      <c r="AC237" s="426"/>
      <c r="AD237" s="425">
        <f>SUM(AD238:AD244)</f>
        <v>0</v>
      </c>
      <c r="AR237" s="35" t="s">
        <v>171</v>
      </c>
      <c r="AT237" s="36" t="s">
        <v>81</v>
      </c>
      <c r="AU237" s="36" t="s">
        <v>104</v>
      </c>
      <c r="AY237" s="35" t="s">
        <v>150</v>
      </c>
      <c r="BK237" s="37">
        <f>SUM(BK238:BK244)</f>
        <v>0</v>
      </c>
    </row>
    <row r="238" spans="2:65" s="1" customFormat="1" ht="69.75" customHeight="1">
      <c r="B238" s="421"/>
      <c r="C238" s="420" t="s">
        <v>547</v>
      </c>
      <c r="D238" s="420" t="s">
        <v>151</v>
      </c>
      <c r="E238" s="419" t="s">
        <v>548</v>
      </c>
      <c r="F238" s="558" t="s">
        <v>549</v>
      </c>
      <c r="G238" s="558"/>
      <c r="H238" s="558"/>
      <c r="I238" s="558"/>
      <c r="J238" s="418" t="s">
        <v>550</v>
      </c>
      <c r="K238" s="417">
        <v>0</v>
      </c>
      <c r="L238" s="416">
        <v>0</v>
      </c>
      <c r="M238" s="557">
        <v>0</v>
      </c>
      <c r="N238" s="557"/>
      <c r="O238" s="557"/>
      <c r="P238" s="557">
        <f t="shared" ref="P238:P244" si="52">ROUND(V238*K238,2)</f>
        <v>0</v>
      </c>
      <c r="Q238" s="557"/>
      <c r="R238" s="415"/>
      <c r="T238" s="414" t="s">
        <v>20</v>
      </c>
      <c r="U238" s="398" t="s">
        <v>45</v>
      </c>
      <c r="V238" s="424">
        <f t="shared" ref="V238:V244" si="53">L238+M238</f>
        <v>0</v>
      </c>
      <c r="W238" s="424">
        <f t="shared" ref="W238:W244" si="54">ROUND(L238*K238,2)</f>
        <v>0</v>
      </c>
      <c r="X238" s="424">
        <f t="shared" ref="X238:X244" si="55">ROUND(M238*K238,2)</f>
        <v>0</v>
      </c>
      <c r="Y238" s="423">
        <v>0</v>
      </c>
      <c r="Z238" s="423">
        <f t="shared" ref="Z238:Z244" si="56">Y238*K238</f>
        <v>0</v>
      </c>
      <c r="AA238" s="423">
        <v>0</v>
      </c>
      <c r="AB238" s="423">
        <f t="shared" ref="AB238:AB244" si="57">AA238*K238</f>
        <v>0</v>
      </c>
      <c r="AC238" s="423">
        <v>0</v>
      </c>
      <c r="AD238" s="422">
        <f t="shared" ref="AD238:AD244" si="58">AC238*K238</f>
        <v>0</v>
      </c>
      <c r="AR238" s="17" t="s">
        <v>471</v>
      </c>
      <c r="AT238" s="17" t="s">
        <v>151</v>
      </c>
      <c r="AU238" s="17" t="s">
        <v>162</v>
      </c>
      <c r="AY238" s="17" t="s">
        <v>150</v>
      </c>
      <c r="BE238" s="38">
        <f t="shared" ref="BE238:BE244" si="59">IF(U238="základní",P238,0)</f>
        <v>0</v>
      </c>
      <c r="BF238" s="38">
        <f t="shared" ref="BF238:BF244" si="60">IF(U238="snížená",P238,0)</f>
        <v>0</v>
      </c>
      <c r="BG238" s="38">
        <f t="shared" ref="BG238:BG244" si="61">IF(U238="zákl. přenesená",P238,0)</f>
        <v>0</v>
      </c>
      <c r="BH238" s="38">
        <f t="shared" ref="BH238:BH244" si="62">IF(U238="sníž. přenesená",P238,0)</f>
        <v>0</v>
      </c>
      <c r="BI238" s="38">
        <f t="shared" ref="BI238:BI244" si="63">IF(U238="nulová",P238,0)</f>
        <v>0</v>
      </c>
      <c r="BJ238" s="17" t="s">
        <v>90</v>
      </c>
      <c r="BK238" s="38">
        <f t="shared" ref="BK238:BK244" si="64">ROUND(V238*K238,2)</f>
        <v>0</v>
      </c>
      <c r="BL238" s="17" t="s">
        <v>471</v>
      </c>
      <c r="BM238" s="17" t="s">
        <v>551</v>
      </c>
    </row>
    <row r="239" spans="2:65" s="1" customFormat="1" ht="57" customHeight="1">
      <c r="B239" s="421"/>
      <c r="C239" s="420" t="s">
        <v>552</v>
      </c>
      <c r="D239" s="420" t="s">
        <v>151</v>
      </c>
      <c r="E239" s="419" t="s">
        <v>553</v>
      </c>
      <c r="F239" s="558" t="s">
        <v>554</v>
      </c>
      <c r="G239" s="558"/>
      <c r="H239" s="558"/>
      <c r="I239" s="558"/>
      <c r="J239" s="418" t="s">
        <v>550</v>
      </c>
      <c r="K239" s="417">
        <v>0</v>
      </c>
      <c r="L239" s="416">
        <v>0</v>
      </c>
      <c r="M239" s="557">
        <v>0</v>
      </c>
      <c r="N239" s="557"/>
      <c r="O239" s="557"/>
      <c r="P239" s="557">
        <f t="shared" si="52"/>
        <v>0</v>
      </c>
      <c r="Q239" s="557"/>
      <c r="R239" s="415"/>
      <c r="T239" s="414" t="s">
        <v>20</v>
      </c>
      <c r="U239" s="398" t="s">
        <v>45</v>
      </c>
      <c r="V239" s="424">
        <f t="shared" si="53"/>
        <v>0</v>
      </c>
      <c r="W239" s="424">
        <f t="shared" si="54"/>
        <v>0</v>
      </c>
      <c r="X239" s="424">
        <f t="shared" si="55"/>
        <v>0</v>
      </c>
      <c r="Y239" s="423">
        <v>0</v>
      </c>
      <c r="Z239" s="423">
        <f t="shared" si="56"/>
        <v>0</v>
      </c>
      <c r="AA239" s="423">
        <v>0</v>
      </c>
      <c r="AB239" s="423">
        <f t="shared" si="57"/>
        <v>0</v>
      </c>
      <c r="AC239" s="423">
        <v>0</v>
      </c>
      <c r="AD239" s="422">
        <f t="shared" si="58"/>
        <v>0</v>
      </c>
      <c r="AR239" s="17" t="s">
        <v>471</v>
      </c>
      <c r="AT239" s="17" t="s">
        <v>151</v>
      </c>
      <c r="AU239" s="17" t="s">
        <v>162</v>
      </c>
      <c r="AY239" s="17" t="s">
        <v>150</v>
      </c>
      <c r="BE239" s="38">
        <f t="shared" si="59"/>
        <v>0</v>
      </c>
      <c r="BF239" s="38">
        <f t="shared" si="60"/>
        <v>0</v>
      </c>
      <c r="BG239" s="38">
        <f t="shared" si="61"/>
        <v>0</v>
      </c>
      <c r="BH239" s="38">
        <f t="shared" si="62"/>
        <v>0</v>
      </c>
      <c r="BI239" s="38">
        <f t="shared" si="63"/>
        <v>0</v>
      </c>
      <c r="BJ239" s="17" t="s">
        <v>90</v>
      </c>
      <c r="BK239" s="38">
        <f t="shared" si="64"/>
        <v>0</v>
      </c>
      <c r="BL239" s="17" t="s">
        <v>471</v>
      </c>
      <c r="BM239" s="17" t="s">
        <v>555</v>
      </c>
    </row>
    <row r="240" spans="2:65" s="1" customFormat="1" ht="31.5" customHeight="1">
      <c r="B240" s="421"/>
      <c r="C240" s="420" t="s">
        <v>556</v>
      </c>
      <c r="D240" s="420" t="s">
        <v>151</v>
      </c>
      <c r="E240" s="419" t="s">
        <v>557</v>
      </c>
      <c r="F240" s="558" t="s">
        <v>558</v>
      </c>
      <c r="G240" s="558"/>
      <c r="H240" s="558"/>
      <c r="I240" s="558"/>
      <c r="J240" s="418" t="s">
        <v>550</v>
      </c>
      <c r="K240" s="417">
        <v>0</v>
      </c>
      <c r="L240" s="416">
        <v>0</v>
      </c>
      <c r="M240" s="557">
        <v>0</v>
      </c>
      <c r="N240" s="557"/>
      <c r="O240" s="557"/>
      <c r="P240" s="557">
        <f t="shared" si="52"/>
        <v>0</v>
      </c>
      <c r="Q240" s="557"/>
      <c r="R240" s="415"/>
      <c r="T240" s="414" t="s">
        <v>20</v>
      </c>
      <c r="U240" s="398" t="s">
        <v>45</v>
      </c>
      <c r="V240" s="424">
        <f t="shared" si="53"/>
        <v>0</v>
      </c>
      <c r="W240" s="424">
        <f t="shared" si="54"/>
        <v>0</v>
      </c>
      <c r="X240" s="424">
        <f t="shared" si="55"/>
        <v>0</v>
      </c>
      <c r="Y240" s="423">
        <v>0</v>
      </c>
      <c r="Z240" s="423">
        <f t="shared" si="56"/>
        <v>0</v>
      </c>
      <c r="AA240" s="423">
        <v>0</v>
      </c>
      <c r="AB240" s="423">
        <f t="shared" si="57"/>
        <v>0</v>
      </c>
      <c r="AC240" s="423">
        <v>0</v>
      </c>
      <c r="AD240" s="422">
        <f t="shared" si="58"/>
        <v>0</v>
      </c>
      <c r="AR240" s="17" t="s">
        <v>471</v>
      </c>
      <c r="AT240" s="17" t="s">
        <v>151</v>
      </c>
      <c r="AU240" s="17" t="s">
        <v>162</v>
      </c>
      <c r="AY240" s="17" t="s">
        <v>150</v>
      </c>
      <c r="BE240" s="38">
        <f t="shared" si="59"/>
        <v>0</v>
      </c>
      <c r="BF240" s="38">
        <f t="shared" si="60"/>
        <v>0</v>
      </c>
      <c r="BG240" s="38">
        <f t="shared" si="61"/>
        <v>0</v>
      </c>
      <c r="BH240" s="38">
        <f t="shared" si="62"/>
        <v>0</v>
      </c>
      <c r="BI240" s="38">
        <f t="shared" si="63"/>
        <v>0</v>
      </c>
      <c r="BJ240" s="17" t="s">
        <v>90</v>
      </c>
      <c r="BK240" s="38">
        <f t="shared" si="64"/>
        <v>0</v>
      </c>
      <c r="BL240" s="17" t="s">
        <v>471</v>
      </c>
      <c r="BM240" s="17" t="s">
        <v>559</v>
      </c>
    </row>
    <row r="241" spans="2:65" s="1" customFormat="1" ht="82.5" customHeight="1">
      <c r="B241" s="421"/>
      <c r="C241" s="420" t="s">
        <v>560</v>
      </c>
      <c r="D241" s="420" t="s">
        <v>151</v>
      </c>
      <c r="E241" s="419" t="s">
        <v>561</v>
      </c>
      <c r="F241" s="558" t="s">
        <v>562</v>
      </c>
      <c r="G241" s="558"/>
      <c r="H241" s="558"/>
      <c r="I241" s="558"/>
      <c r="J241" s="418" t="s">
        <v>550</v>
      </c>
      <c r="K241" s="417">
        <v>0</v>
      </c>
      <c r="L241" s="416">
        <v>0</v>
      </c>
      <c r="M241" s="557">
        <v>0</v>
      </c>
      <c r="N241" s="557"/>
      <c r="O241" s="557"/>
      <c r="P241" s="557">
        <f t="shared" si="52"/>
        <v>0</v>
      </c>
      <c r="Q241" s="557"/>
      <c r="R241" s="415"/>
      <c r="T241" s="414" t="s">
        <v>20</v>
      </c>
      <c r="U241" s="398" t="s">
        <v>45</v>
      </c>
      <c r="V241" s="424">
        <f t="shared" si="53"/>
        <v>0</v>
      </c>
      <c r="W241" s="424">
        <f t="shared" si="54"/>
        <v>0</v>
      </c>
      <c r="X241" s="424">
        <f t="shared" si="55"/>
        <v>0</v>
      </c>
      <c r="Y241" s="423">
        <v>0</v>
      </c>
      <c r="Z241" s="423">
        <f t="shared" si="56"/>
        <v>0</v>
      </c>
      <c r="AA241" s="423">
        <v>0</v>
      </c>
      <c r="AB241" s="423">
        <f t="shared" si="57"/>
        <v>0</v>
      </c>
      <c r="AC241" s="423">
        <v>0</v>
      </c>
      <c r="AD241" s="422">
        <f t="shared" si="58"/>
        <v>0</v>
      </c>
      <c r="AR241" s="17" t="s">
        <v>471</v>
      </c>
      <c r="AT241" s="17" t="s">
        <v>151</v>
      </c>
      <c r="AU241" s="17" t="s">
        <v>162</v>
      </c>
      <c r="AY241" s="17" t="s">
        <v>150</v>
      </c>
      <c r="BE241" s="38">
        <f t="shared" si="59"/>
        <v>0</v>
      </c>
      <c r="BF241" s="38">
        <f t="shared" si="60"/>
        <v>0</v>
      </c>
      <c r="BG241" s="38">
        <f t="shared" si="61"/>
        <v>0</v>
      </c>
      <c r="BH241" s="38">
        <f t="shared" si="62"/>
        <v>0</v>
      </c>
      <c r="BI241" s="38">
        <f t="shared" si="63"/>
        <v>0</v>
      </c>
      <c r="BJ241" s="17" t="s">
        <v>90</v>
      </c>
      <c r="BK241" s="38">
        <f t="shared" si="64"/>
        <v>0</v>
      </c>
      <c r="BL241" s="17" t="s">
        <v>471</v>
      </c>
      <c r="BM241" s="17" t="s">
        <v>563</v>
      </c>
    </row>
    <row r="242" spans="2:65" s="1" customFormat="1" ht="82.5" customHeight="1">
      <c r="B242" s="421"/>
      <c r="C242" s="420" t="s">
        <v>564</v>
      </c>
      <c r="D242" s="420" t="s">
        <v>151</v>
      </c>
      <c r="E242" s="419" t="s">
        <v>565</v>
      </c>
      <c r="F242" s="558" t="s">
        <v>566</v>
      </c>
      <c r="G242" s="558"/>
      <c r="H242" s="558"/>
      <c r="I242" s="558"/>
      <c r="J242" s="418" t="s">
        <v>550</v>
      </c>
      <c r="K242" s="417">
        <v>0</v>
      </c>
      <c r="L242" s="416">
        <v>0</v>
      </c>
      <c r="M242" s="557">
        <v>0</v>
      </c>
      <c r="N242" s="557"/>
      <c r="O242" s="557"/>
      <c r="P242" s="557">
        <f t="shared" si="52"/>
        <v>0</v>
      </c>
      <c r="Q242" s="557"/>
      <c r="R242" s="415"/>
      <c r="T242" s="414" t="s">
        <v>20</v>
      </c>
      <c r="U242" s="398" t="s">
        <v>45</v>
      </c>
      <c r="V242" s="424">
        <f t="shared" si="53"/>
        <v>0</v>
      </c>
      <c r="W242" s="424">
        <f t="shared" si="54"/>
        <v>0</v>
      </c>
      <c r="X242" s="424">
        <f t="shared" si="55"/>
        <v>0</v>
      </c>
      <c r="Y242" s="423">
        <v>0</v>
      </c>
      <c r="Z242" s="423">
        <f t="shared" si="56"/>
        <v>0</v>
      </c>
      <c r="AA242" s="423">
        <v>0</v>
      </c>
      <c r="AB242" s="423">
        <f t="shared" si="57"/>
        <v>0</v>
      </c>
      <c r="AC242" s="423">
        <v>0</v>
      </c>
      <c r="AD242" s="422">
        <f t="shared" si="58"/>
        <v>0</v>
      </c>
      <c r="AR242" s="17" t="s">
        <v>471</v>
      </c>
      <c r="AT242" s="17" t="s">
        <v>151</v>
      </c>
      <c r="AU242" s="17" t="s">
        <v>162</v>
      </c>
      <c r="AY242" s="17" t="s">
        <v>150</v>
      </c>
      <c r="BE242" s="38">
        <f t="shared" si="59"/>
        <v>0</v>
      </c>
      <c r="BF242" s="38">
        <f t="shared" si="60"/>
        <v>0</v>
      </c>
      <c r="BG242" s="38">
        <f t="shared" si="61"/>
        <v>0</v>
      </c>
      <c r="BH242" s="38">
        <f t="shared" si="62"/>
        <v>0</v>
      </c>
      <c r="BI242" s="38">
        <f t="shared" si="63"/>
        <v>0</v>
      </c>
      <c r="BJ242" s="17" t="s">
        <v>90</v>
      </c>
      <c r="BK242" s="38">
        <f t="shared" si="64"/>
        <v>0</v>
      </c>
      <c r="BL242" s="17" t="s">
        <v>471</v>
      </c>
      <c r="BM242" s="17" t="s">
        <v>567</v>
      </c>
    </row>
    <row r="243" spans="2:65" s="1" customFormat="1" ht="82.5" customHeight="1">
      <c r="B243" s="421"/>
      <c r="C243" s="420" t="s">
        <v>568</v>
      </c>
      <c r="D243" s="420" t="s">
        <v>151</v>
      </c>
      <c r="E243" s="419" t="s">
        <v>569</v>
      </c>
      <c r="F243" s="558" t="s">
        <v>570</v>
      </c>
      <c r="G243" s="558"/>
      <c r="H243" s="558"/>
      <c r="I243" s="558"/>
      <c r="J243" s="418" t="s">
        <v>550</v>
      </c>
      <c r="K243" s="417">
        <v>0</v>
      </c>
      <c r="L243" s="416">
        <v>0</v>
      </c>
      <c r="M243" s="557">
        <v>0</v>
      </c>
      <c r="N243" s="557"/>
      <c r="O243" s="557"/>
      <c r="P243" s="557">
        <f t="shared" si="52"/>
        <v>0</v>
      </c>
      <c r="Q243" s="557"/>
      <c r="R243" s="415"/>
      <c r="T243" s="414" t="s">
        <v>20</v>
      </c>
      <c r="U243" s="398" t="s">
        <v>45</v>
      </c>
      <c r="V243" s="424">
        <f t="shared" si="53"/>
        <v>0</v>
      </c>
      <c r="W243" s="424">
        <f t="shared" si="54"/>
        <v>0</v>
      </c>
      <c r="X243" s="424">
        <f t="shared" si="55"/>
        <v>0</v>
      </c>
      <c r="Y243" s="423">
        <v>0</v>
      </c>
      <c r="Z243" s="423">
        <f t="shared" si="56"/>
        <v>0</v>
      </c>
      <c r="AA243" s="423">
        <v>0</v>
      </c>
      <c r="AB243" s="423">
        <f t="shared" si="57"/>
        <v>0</v>
      </c>
      <c r="AC243" s="423">
        <v>0</v>
      </c>
      <c r="AD243" s="422">
        <f t="shared" si="58"/>
        <v>0</v>
      </c>
      <c r="AR243" s="17" t="s">
        <v>471</v>
      </c>
      <c r="AT243" s="17" t="s">
        <v>151</v>
      </c>
      <c r="AU243" s="17" t="s">
        <v>162</v>
      </c>
      <c r="AY243" s="17" t="s">
        <v>150</v>
      </c>
      <c r="BE243" s="38">
        <f t="shared" si="59"/>
        <v>0</v>
      </c>
      <c r="BF243" s="38">
        <f t="shared" si="60"/>
        <v>0</v>
      </c>
      <c r="BG243" s="38">
        <f t="shared" si="61"/>
        <v>0</v>
      </c>
      <c r="BH243" s="38">
        <f t="shared" si="62"/>
        <v>0</v>
      </c>
      <c r="BI243" s="38">
        <f t="shared" si="63"/>
        <v>0</v>
      </c>
      <c r="BJ243" s="17" t="s">
        <v>90</v>
      </c>
      <c r="BK243" s="38">
        <f t="shared" si="64"/>
        <v>0</v>
      </c>
      <c r="BL243" s="17" t="s">
        <v>471</v>
      </c>
      <c r="BM243" s="17" t="s">
        <v>571</v>
      </c>
    </row>
    <row r="244" spans="2:65" s="1" customFormat="1" ht="31.5" customHeight="1">
      <c r="B244" s="421"/>
      <c r="C244" s="420" t="s">
        <v>572</v>
      </c>
      <c r="D244" s="420" t="s">
        <v>151</v>
      </c>
      <c r="E244" s="419" t="s">
        <v>573</v>
      </c>
      <c r="F244" s="558" t="s">
        <v>574</v>
      </c>
      <c r="G244" s="558"/>
      <c r="H244" s="558"/>
      <c r="I244" s="558"/>
      <c r="J244" s="418" t="s">
        <v>550</v>
      </c>
      <c r="K244" s="417">
        <v>0</v>
      </c>
      <c r="L244" s="416">
        <v>0</v>
      </c>
      <c r="M244" s="557">
        <v>0</v>
      </c>
      <c r="N244" s="557"/>
      <c r="O244" s="557"/>
      <c r="P244" s="557">
        <f t="shared" si="52"/>
        <v>0</v>
      </c>
      <c r="Q244" s="557"/>
      <c r="R244" s="415"/>
      <c r="T244" s="414" t="s">
        <v>20</v>
      </c>
      <c r="U244" s="413" t="s">
        <v>45</v>
      </c>
      <c r="V244" s="412">
        <f t="shared" si="53"/>
        <v>0</v>
      </c>
      <c r="W244" s="412">
        <f t="shared" si="54"/>
        <v>0</v>
      </c>
      <c r="X244" s="412">
        <f t="shared" si="55"/>
        <v>0</v>
      </c>
      <c r="Y244" s="411">
        <v>0</v>
      </c>
      <c r="Z244" s="411">
        <f t="shared" si="56"/>
        <v>0</v>
      </c>
      <c r="AA244" s="411">
        <v>0</v>
      </c>
      <c r="AB244" s="411">
        <f t="shared" si="57"/>
        <v>0</v>
      </c>
      <c r="AC244" s="411">
        <v>0</v>
      </c>
      <c r="AD244" s="410">
        <f t="shared" si="58"/>
        <v>0</v>
      </c>
      <c r="AR244" s="17" t="s">
        <v>471</v>
      </c>
      <c r="AT244" s="17" t="s">
        <v>151</v>
      </c>
      <c r="AU244" s="17" t="s">
        <v>162</v>
      </c>
      <c r="AY244" s="17" t="s">
        <v>150</v>
      </c>
      <c r="BE244" s="38">
        <f t="shared" si="59"/>
        <v>0</v>
      </c>
      <c r="BF244" s="38">
        <f t="shared" si="60"/>
        <v>0</v>
      </c>
      <c r="BG244" s="38">
        <f t="shared" si="61"/>
        <v>0</v>
      </c>
      <c r="BH244" s="38">
        <f t="shared" si="62"/>
        <v>0</v>
      </c>
      <c r="BI244" s="38">
        <f t="shared" si="63"/>
        <v>0</v>
      </c>
      <c r="BJ244" s="17" t="s">
        <v>90</v>
      </c>
      <c r="BK244" s="38">
        <f t="shared" si="64"/>
        <v>0</v>
      </c>
      <c r="BL244" s="17" t="s">
        <v>471</v>
      </c>
      <c r="BM244" s="17" t="s">
        <v>575</v>
      </c>
    </row>
    <row r="245" spans="2:65" s="1" customFormat="1" ht="6.95" customHeight="1">
      <c r="B245" s="345"/>
      <c r="C245" s="344"/>
      <c r="D245" s="344"/>
      <c r="E245" s="344"/>
      <c r="F245" s="344"/>
      <c r="G245" s="344"/>
      <c r="H245" s="344"/>
      <c r="I245" s="344"/>
      <c r="J245" s="344"/>
      <c r="K245" s="344"/>
      <c r="L245" s="344"/>
      <c r="M245" s="344"/>
      <c r="N245" s="344"/>
      <c r="O245" s="344"/>
      <c r="P245" s="344"/>
      <c r="Q245" s="344"/>
      <c r="R245" s="343"/>
    </row>
  </sheetData>
  <mergeCells count="428">
    <mergeCell ref="O12:P12"/>
    <mergeCell ref="O14:P14"/>
    <mergeCell ref="O15:P15"/>
    <mergeCell ref="C2:Q2"/>
    <mergeCell ref="C4:Q4"/>
    <mergeCell ref="F6:P6"/>
    <mergeCell ref="F7:P7"/>
    <mergeCell ref="O9:P9"/>
    <mergeCell ref="O11:P11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90:J90"/>
    <mergeCell ref="K90:L90"/>
    <mergeCell ref="M90:Q90"/>
    <mergeCell ref="H91:J91"/>
    <mergeCell ref="K91:L91"/>
    <mergeCell ref="M91:Q91"/>
    <mergeCell ref="H89:J89"/>
    <mergeCell ref="K89:L89"/>
    <mergeCell ref="M89:Q89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M104:Q104"/>
    <mergeCell ref="L106:Q106"/>
    <mergeCell ref="C112:Q112"/>
    <mergeCell ref="K101:L101"/>
    <mergeCell ref="M101:Q101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100:J100"/>
    <mergeCell ref="K100:L100"/>
    <mergeCell ref="M100:Q100"/>
    <mergeCell ref="H101:J101"/>
    <mergeCell ref="H102:J102"/>
    <mergeCell ref="K102:L102"/>
    <mergeCell ref="M102:Q102"/>
    <mergeCell ref="F114:P114"/>
    <mergeCell ref="F115:P115"/>
    <mergeCell ref="M117:P117"/>
    <mergeCell ref="M119:Q119"/>
    <mergeCell ref="M120:Q120"/>
    <mergeCell ref="F122:I122"/>
    <mergeCell ref="P122:Q122"/>
    <mergeCell ref="M122:O122"/>
    <mergeCell ref="F126:I126"/>
    <mergeCell ref="P126:Q126"/>
    <mergeCell ref="M126:O126"/>
    <mergeCell ref="M123:Q123"/>
    <mergeCell ref="M124:Q124"/>
    <mergeCell ref="M125:Q125"/>
    <mergeCell ref="F133:I133"/>
    <mergeCell ref="P133:Q133"/>
    <mergeCell ref="M133:O133"/>
    <mergeCell ref="F135:I135"/>
    <mergeCell ref="P135:Q135"/>
    <mergeCell ref="M135:O135"/>
    <mergeCell ref="F132:I132"/>
    <mergeCell ref="P132:Q132"/>
    <mergeCell ref="M132:O132"/>
    <mergeCell ref="F130:I130"/>
    <mergeCell ref="F131:I131"/>
    <mergeCell ref="P131:Q131"/>
    <mergeCell ref="M131:O131"/>
    <mergeCell ref="F129:I129"/>
    <mergeCell ref="P129:Q129"/>
    <mergeCell ref="M129:O129"/>
    <mergeCell ref="F127:I127"/>
    <mergeCell ref="P127:Q127"/>
    <mergeCell ref="M127:O127"/>
    <mergeCell ref="F137:I137"/>
    <mergeCell ref="P137:Q137"/>
    <mergeCell ref="M137:O137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46:I146"/>
    <mergeCell ref="P146:Q146"/>
    <mergeCell ref="M146:O146"/>
    <mergeCell ref="F141:I141"/>
    <mergeCell ref="P141:Q141"/>
    <mergeCell ref="M141:O141"/>
    <mergeCell ref="F142:I142"/>
    <mergeCell ref="P142:Q142"/>
    <mergeCell ref="M142:O142"/>
    <mergeCell ref="F143:I143"/>
    <mergeCell ref="F144:I144"/>
    <mergeCell ref="P144:Q144"/>
    <mergeCell ref="M144:O144"/>
    <mergeCell ref="F145:I145"/>
    <mergeCell ref="P145:Q145"/>
    <mergeCell ref="M145:O145"/>
    <mergeCell ref="P143:Q143"/>
    <mergeCell ref="M143:O143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58:I158"/>
    <mergeCell ref="P158:Q158"/>
    <mergeCell ref="M158:O158"/>
    <mergeCell ref="F153:I153"/>
    <mergeCell ref="P153:Q153"/>
    <mergeCell ref="M153:O153"/>
    <mergeCell ref="F154:I154"/>
    <mergeCell ref="P154:Q154"/>
    <mergeCell ref="M154:O154"/>
    <mergeCell ref="F155:I155"/>
    <mergeCell ref="F156:I156"/>
    <mergeCell ref="P156:Q156"/>
    <mergeCell ref="M156:O156"/>
    <mergeCell ref="F157:I157"/>
    <mergeCell ref="P157:Q157"/>
    <mergeCell ref="M157:O157"/>
    <mergeCell ref="P155:Q155"/>
    <mergeCell ref="M155:O155"/>
    <mergeCell ref="F159:I159"/>
    <mergeCell ref="P159:Q159"/>
    <mergeCell ref="M159:O159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63:I163"/>
    <mergeCell ref="P163:Q163"/>
    <mergeCell ref="M163:O163"/>
    <mergeCell ref="F164:I164"/>
    <mergeCell ref="P164:Q164"/>
    <mergeCell ref="M164:O164"/>
    <mergeCell ref="F171:I171"/>
    <mergeCell ref="P171:Q171"/>
    <mergeCell ref="M171:O171"/>
    <mergeCell ref="F165:I165"/>
    <mergeCell ref="P165:Q165"/>
    <mergeCell ref="M165:O165"/>
    <mergeCell ref="F166:I166"/>
    <mergeCell ref="P166:Q166"/>
    <mergeCell ref="M166:O166"/>
    <mergeCell ref="F167:I167"/>
    <mergeCell ref="F168:I168"/>
    <mergeCell ref="P168:Q168"/>
    <mergeCell ref="M168:O168"/>
    <mergeCell ref="F169:I169"/>
    <mergeCell ref="F170:I170"/>
    <mergeCell ref="P170:Q170"/>
    <mergeCell ref="M170:O170"/>
    <mergeCell ref="P167:Q167"/>
    <mergeCell ref="M167:O16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75:I175"/>
    <mergeCell ref="F176:I176"/>
    <mergeCell ref="P176:Q176"/>
    <mergeCell ref="M176:O176"/>
    <mergeCell ref="F177:I177"/>
    <mergeCell ref="P177:Q177"/>
    <mergeCell ref="M177:O177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81:I181"/>
    <mergeCell ref="P181:Q181"/>
    <mergeCell ref="M181:O181"/>
    <mergeCell ref="F187:I187"/>
    <mergeCell ref="P187:Q187"/>
    <mergeCell ref="M187:O187"/>
    <mergeCell ref="F182:I182"/>
    <mergeCell ref="P182:Q182"/>
    <mergeCell ref="M182:O182"/>
    <mergeCell ref="F183:I183"/>
    <mergeCell ref="P183:Q183"/>
    <mergeCell ref="M183:O183"/>
    <mergeCell ref="F184:I184"/>
    <mergeCell ref="F185:I185"/>
    <mergeCell ref="P185:Q185"/>
    <mergeCell ref="M185:O185"/>
    <mergeCell ref="F186:I186"/>
    <mergeCell ref="P186:Q186"/>
    <mergeCell ref="M186:O186"/>
    <mergeCell ref="P184:Q184"/>
    <mergeCell ref="M184:O184"/>
    <mergeCell ref="F188:I188"/>
    <mergeCell ref="P188:Q188"/>
    <mergeCell ref="M188:O188"/>
    <mergeCell ref="F189:I189"/>
    <mergeCell ref="P189:Q189"/>
    <mergeCell ref="M189:O189"/>
    <mergeCell ref="F190:I190"/>
    <mergeCell ref="P190:Q190"/>
    <mergeCell ref="M190:O190"/>
    <mergeCell ref="F191:I191"/>
    <mergeCell ref="P191:Q191"/>
    <mergeCell ref="M191:O191"/>
    <mergeCell ref="F192:I192"/>
    <mergeCell ref="P192:Q192"/>
    <mergeCell ref="M192:O192"/>
    <mergeCell ref="F193:I193"/>
    <mergeCell ref="P193:Q193"/>
    <mergeCell ref="M193:O193"/>
    <mergeCell ref="F202:I202"/>
    <mergeCell ref="P202:Q202"/>
    <mergeCell ref="M202:O202"/>
    <mergeCell ref="F194:I194"/>
    <mergeCell ref="P194:Q194"/>
    <mergeCell ref="M194:O194"/>
    <mergeCell ref="F195:I195"/>
    <mergeCell ref="P195:Q195"/>
    <mergeCell ref="M195:O195"/>
    <mergeCell ref="F196:I196"/>
    <mergeCell ref="F199:I199"/>
    <mergeCell ref="P199:Q199"/>
    <mergeCell ref="M199:O199"/>
    <mergeCell ref="F201:I201"/>
    <mergeCell ref="P201:Q201"/>
    <mergeCell ref="M201:O201"/>
    <mergeCell ref="P196:Q196"/>
    <mergeCell ref="M196:O196"/>
    <mergeCell ref="F203:I203"/>
    <mergeCell ref="P203:Q203"/>
    <mergeCell ref="M203:O203"/>
    <mergeCell ref="F204:I204"/>
    <mergeCell ref="P204:Q204"/>
    <mergeCell ref="M204:O204"/>
    <mergeCell ref="F205:I205"/>
    <mergeCell ref="P205:Q205"/>
    <mergeCell ref="M205:O205"/>
    <mergeCell ref="F206:I206"/>
    <mergeCell ref="P206:Q206"/>
    <mergeCell ref="M206:O206"/>
    <mergeCell ref="F207:I207"/>
    <mergeCell ref="P207:Q207"/>
    <mergeCell ref="M207:O207"/>
    <mergeCell ref="F208:I208"/>
    <mergeCell ref="P208:Q208"/>
    <mergeCell ref="M208:O208"/>
    <mergeCell ref="F209:I209"/>
    <mergeCell ref="P209:Q209"/>
    <mergeCell ref="M209:O209"/>
    <mergeCell ref="F210:I210"/>
    <mergeCell ref="P210:Q210"/>
    <mergeCell ref="M210:O210"/>
    <mergeCell ref="F211:I211"/>
    <mergeCell ref="P211:Q211"/>
    <mergeCell ref="M211:O211"/>
    <mergeCell ref="F221:I221"/>
    <mergeCell ref="P221:Q221"/>
    <mergeCell ref="M221:O221"/>
    <mergeCell ref="M220:Q220"/>
    <mergeCell ref="F212:I212"/>
    <mergeCell ref="P212:Q212"/>
    <mergeCell ref="M212:O212"/>
    <mergeCell ref="F215:I215"/>
    <mergeCell ref="P215:Q215"/>
    <mergeCell ref="M215:O215"/>
    <mergeCell ref="F217:I217"/>
    <mergeCell ref="P217:Q217"/>
    <mergeCell ref="M217:O217"/>
    <mergeCell ref="F219:I219"/>
    <mergeCell ref="P219:Q219"/>
    <mergeCell ref="M219:O219"/>
    <mergeCell ref="M213:Q213"/>
    <mergeCell ref="M214:Q214"/>
    <mergeCell ref="M218:Q218"/>
    <mergeCell ref="F216:I216"/>
    <mergeCell ref="P216:Q216"/>
    <mergeCell ref="M216:O216"/>
    <mergeCell ref="P230:Q230"/>
    <mergeCell ref="M230:O230"/>
    <mergeCell ref="F231:I231"/>
    <mergeCell ref="M228:O228"/>
    <mergeCell ref="F223:I223"/>
    <mergeCell ref="P223:Q223"/>
    <mergeCell ref="M223:O223"/>
    <mergeCell ref="F224:I224"/>
    <mergeCell ref="P224:Q224"/>
    <mergeCell ref="M224:O224"/>
    <mergeCell ref="F225:I225"/>
    <mergeCell ref="P225:Q225"/>
    <mergeCell ref="M225:O225"/>
    <mergeCell ref="F238:I238"/>
    <mergeCell ref="P238:Q238"/>
    <mergeCell ref="M238:O238"/>
    <mergeCell ref="F232:I232"/>
    <mergeCell ref="P232:Q232"/>
    <mergeCell ref="M232:O232"/>
    <mergeCell ref="F233:I233"/>
    <mergeCell ref="P233:Q233"/>
    <mergeCell ref="F236:I236"/>
    <mergeCell ref="P236:Q236"/>
    <mergeCell ref="M236:O236"/>
    <mergeCell ref="M233:O233"/>
    <mergeCell ref="F234:I234"/>
    <mergeCell ref="F235:I235"/>
    <mergeCell ref="P235:Q235"/>
    <mergeCell ref="M235:O235"/>
    <mergeCell ref="P234:Q234"/>
    <mergeCell ref="M234:O234"/>
    <mergeCell ref="F244:I244"/>
    <mergeCell ref="P244:Q244"/>
    <mergeCell ref="M244:O244"/>
    <mergeCell ref="F239:I239"/>
    <mergeCell ref="P239:Q239"/>
    <mergeCell ref="M239:O239"/>
    <mergeCell ref="F240:I240"/>
    <mergeCell ref="P240:Q240"/>
    <mergeCell ref="M240:O240"/>
    <mergeCell ref="F241:I241"/>
    <mergeCell ref="F242:I242"/>
    <mergeCell ref="P242:Q242"/>
    <mergeCell ref="M242:O242"/>
    <mergeCell ref="F243:I243"/>
    <mergeCell ref="P243:Q243"/>
    <mergeCell ref="M243:O243"/>
    <mergeCell ref="P241:Q241"/>
    <mergeCell ref="M241:O241"/>
    <mergeCell ref="M222:Q222"/>
    <mergeCell ref="M237:Q237"/>
    <mergeCell ref="H1:K1"/>
    <mergeCell ref="S2:AF2"/>
    <mergeCell ref="M128:Q128"/>
    <mergeCell ref="M134:Q134"/>
    <mergeCell ref="M136:Q136"/>
    <mergeCell ref="M197:Q197"/>
    <mergeCell ref="M198:Q198"/>
    <mergeCell ref="M200:Q200"/>
    <mergeCell ref="P231:Q231"/>
    <mergeCell ref="M231:O231"/>
    <mergeCell ref="F226:I226"/>
    <mergeCell ref="P226:Q226"/>
    <mergeCell ref="M226:O226"/>
    <mergeCell ref="F227:I227"/>
    <mergeCell ref="P227:Q227"/>
    <mergeCell ref="M227:O227"/>
    <mergeCell ref="F228:I228"/>
    <mergeCell ref="P228:Q228"/>
    <mergeCell ref="F229:I229"/>
    <mergeCell ref="P229:Q229"/>
    <mergeCell ref="M229:O229"/>
    <mergeCell ref="F230:I230"/>
  </mergeCells>
  <hyperlinks>
    <hyperlink ref="F1:G1" location="C2" display="1) Krycí list rozpočtu"/>
    <hyperlink ref="H1:K1" location="C86" display="2) Rekapitulace rozpočtu"/>
    <hyperlink ref="L1" location="C122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9"/>
  <sheetViews>
    <sheetView showGridLines="0" workbookViewId="0">
      <pane ySplit="1" topLeftCell="A174" activePane="bottomLeft" state="frozen"/>
      <selection activeCell="E21" sqref="E21"/>
      <selection pane="bottomLeft" activeCell="AH178" sqref="AH178"/>
    </sheetView>
  </sheetViews>
  <sheetFormatPr defaultRowHeight="13.5"/>
  <cols>
    <col min="1" max="1" width="8.33203125" style="39" customWidth="1"/>
    <col min="2" max="2" width="1.6640625" style="39" customWidth="1"/>
    <col min="3" max="3" width="4.1640625" style="39" customWidth="1"/>
    <col min="4" max="4" width="4.33203125" style="39" customWidth="1"/>
    <col min="5" max="5" width="17.1640625" style="39" customWidth="1"/>
    <col min="6" max="7" width="11.1640625" style="39" customWidth="1"/>
    <col min="8" max="8" width="12.5" style="39" customWidth="1"/>
    <col min="9" max="9" width="7" style="39" customWidth="1"/>
    <col min="10" max="10" width="5.1640625" style="39" customWidth="1"/>
    <col min="11" max="11" width="11.5" style="39" customWidth="1"/>
    <col min="12" max="12" width="12" style="39" customWidth="1"/>
    <col min="13" max="14" width="6" style="39" customWidth="1"/>
    <col min="15" max="15" width="2" style="39" customWidth="1"/>
    <col min="16" max="16" width="12.5" style="39" customWidth="1"/>
    <col min="17" max="17" width="4.1640625" style="39" customWidth="1"/>
    <col min="18" max="18" width="1.6640625" style="39" customWidth="1"/>
    <col min="19" max="19" width="8.1640625" style="39" customWidth="1"/>
    <col min="20" max="20" width="29.6640625" style="39" hidden="1" customWidth="1"/>
    <col min="21" max="21" width="16.33203125" style="39" hidden="1" customWidth="1"/>
    <col min="22" max="24" width="20" style="39" hidden="1" customWidth="1"/>
    <col min="25" max="25" width="12.33203125" style="39" hidden="1" customWidth="1"/>
    <col min="26" max="26" width="16.33203125" style="39" hidden="1" customWidth="1"/>
    <col min="27" max="27" width="12.33203125" style="39" hidden="1" customWidth="1"/>
    <col min="28" max="28" width="15" style="39" hidden="1" customWidth="1"/>
    <col min="29" max="29" width="11" style="39" hidden="1" customWidth="1"/>
    <col min="30" max="30" width="15" style="39" hidden="1" customWidth="1"/>
    <col min="31" max="31" width="16.33203125" style="39" hidden="1" customWidth="1"/>
    <col min="32" max="16384" width="9.33203125" style="39"/>
  </cols>
  <sheetData>
    <row r="1" spans="1:66" ht="21.75" customHeight="1">
      <c r="A1" s="30"/>
      <c r="B1" s="11"/>
      <c r="C1" s="11"/>
      <c r="D1" s="12" t="s">
        <v>1</v>
      </c>
      <c r="E1" s="11"/>
      <c r="F1" s="13" t="s">
        <v>99</v>
      </c>
      <c r="G1" s="13"/>
      <c r="H1" s="552" t="s">
        <v>100</v>
      </c>
      <c r="I1" s="552"/>
      <c r="J1" s="552"/>
      <c r="K1" s="552"/>
      <c r="L1" s="13" t="s">
        <v>101</v>
      </c>
      <c r="M1" s="11"/>
      <c r="N1" s="11"/>
      <c r="O1" s="12" t="s">
        <v>102</v>
      </c>
      <c r="P1" s="11"/>
      <c r="Q1" s="11"/>
      <c r="R1" s="11"/>
      <c r="S1" s="13" t="s">
        <v>103</v>
      </c>
      <c r="T1" s="13"/>
      <c r="U1" s="30"/>
      <c r="V1" s="30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540" t="s">
        <v>7</v>
      </c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S2" s="514" t="s">
        <v>8</v>
      </c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T2" s="17" t="s">
        <v>94</v>
      </c>
    </row>
    <row r="3" spans="1:66" ht="6.95" customHeight="1">
      <c r="B3" s="409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7"/>
      <c r="AT3" s="17" t="s">
        <v>104</v>
      </c>
    </row>
    <row r="4" spans="1:66" ht="36.950000000000003" customHeight="1">
      <c r="B4" s="356"/>
      <c r="C4" s="518" t="s">
        <v>105</v>
      </c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354"/>
      <c r="T4" s="18" t="s">
        <v>13</v>
      </c>
      <c r="AT4" s="17" t="s">
        <v>5</v>
      </c>
    </row>
    <row r="5" spans="1:66" ht="6.95" customHeight="1">
      <c r="B5" s="356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4"/>
    </row>
    <row r="6" spans="1:66" ht="25.35" customHeight="1">
      <c r="B6" s="356"/>
      <c r="C6" s="355"/>
      <c r="D6" s="379" t="s">
        <v>17</v>
      </c>
      <c r="E6" s="355"/>
      <c r="F6" s="570" t="str">
        <f>'Rekapitulace elektro'!K6</f>
        <v>Rozšíření WC návštěvníků při restauraci Obora</v>
      </c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355"/>
      <c r="R6" s="354"/>
    </row>
    <row r="7" spans="1:66" s="1" customFormat="1" ht="32.85" customHeight="1">
      <c r="B7" s="349"/>
      <c r="C7" s="21"/>
      <c r="D7" s="405" t="s">
        <v>106</v>
      </c>
      <c r="E7" s="21"/>
      <c r="F7" s="544" t="s">
        <v>576</v>
      </c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21"/>
      <c r="R7" s="346"/>
    </row>
    <row r="8" spans="1:66" s="1" customFormat="1" ht="14.45" customHeight="1">
      <c r="B8" s="349"/>
      <c r="C8" s="21"/>
      <c r="D8" s="379" t="s">
        <v>19</v>
      </c>
      <c r="E8" s="21"/>
      <c r="F8" s="404" t="s">
        <v>20</v>
      </c>
      <c r="G8" s="21"/>
      <c r="H8" s="21"/>
      <c r="I8" s="21"/>
      <c r="J8" s="21"/>
      <c r="K8" s="21"/>
      <c r="L8" s="21"/>
      <c r="M8" s="379" t="s">
        <v>21</v>
      </c>
      <c r="N8" s="21"/>
      <c r="O8" s="404" t="s">
        <v>20</v>
      </c>
      <c r="P8" s="21"/>
      <c r="Q8" s="21"/>
      <c r="R8" s="346"/>
    </row>
    <row r="9" spans="1:66" s="1" customFormat="1" ht="14.45" customHeight="1">
      <c r="B9" s="349"/>
      <c r="C9" s="21"/>
      <c r="D9" s="379" t="s">
        <v>22</v>
      </c>
      <c r="E9" s="21"/>
      <c r="F9" s="404" t="s">
        <v>23</v>
      </c>
      <c r="G9" s="21"/>
      <c r="H9" s="21"/>
      <c r="I9" s="21"/>
      <c r="J9" s="21"/>
      <c r="K9" s="21"/>
      <c r="L9" s="21"/>
      <c r="M9" s="379" t="s">
        <v>24</v>
      </c>
      <c r="N9" s="21"/>
      <c r="O9" s="573" t="str">
        <f>'Rekapitulace elektro'!AN8</f>
        <v>22. 1. 2017</v>
      </c>
      <c r="P9" s="573"/>
      <c r="Q9" s="21"/>
      <c r="R9" s="346"/>
    </row>
    <row r="10" spans="1:66" s="1" customFormat="1" ht="10.9" customHeight="1">
      <c r="B10" s="349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346"/>
    </row>
    <row r="11" spans="1:66" s="1" customFormat="1" ht="14.45" customHeight="1">
      <c r="B11" s="349"/>
      <c r="C11" s="21"/>
      <c r="D11" s="379" t="s">
        <v>26</v>
      </c>
      <c r="E11" s="21"/>
      <c r="F11" s="21"/>
      <c r="G11" s="21"/>
      <c r="H11" s="21"/>
      <c r="I11" s="21"/>
      <c r="J11" s="21"/>
      <c r="K11" s="21"/>
      <c r="L11" s="21"/>
      <c r="M11" s="379" t="s">
        <v>27</v>
      </c>
      <c r="N11" s="21"/>
      <c r="O11" s="542" t="s">
        <v>28</v>
      </c>
      <c r="P11" s="542"/>
      <c r="Q11" s="21"/>
      <c r="R11" s="346"/>
    </row>
    <row r="12" spans="1:66" s="1" customFormat="1" ht="18" customHeight="1">
      <c r="B12" s="349"/>
      <c r="C12" s="21"/>
      <c r="D12" s="21"/>
      <c r="E12" s="404" t="s">
        <v>29</v>
      </c>
      <c r="F12" s="21"/>
      <c r="G12" s="21"/>
      <c r="H12" s="21"/>
      <c r="I12" s="21"/>
      <c r="J12" s="21"/>
      <c r="K12" s="21"/>
      <c r="L12" s="21"/>
      <c r="M12" s="379" t="s">
        <v>30</v>
      </c>
      <c r="N12" s="21"/>
      <c r="O12" s="542" t="s">
        <v>31</v>
      </c>
      <c r="P12" s="542"/>
      <c r="Q12" s="21"/>
      <c r="R12" s="346"/>
    </row>
    <row r="13" spans="1:66" s="1" customFormat="1" ht="6.95" customHeight="1">
      <c r="B13" s="349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346"/>
    </row>
    <row r="14" spans="1:66" s="1" customFormat="1" ht="14.45" customHeight="1">
      <c r="B14" s="349"/>
      <c r="C14" s="21"/>
      <c r="D14" s="379" t="s">
        <v>32</v>
      </c>
      <c r="E14" s="21"/>
      <c r="F14" s="21"/>
      <c r="G14" s="21"/>
      <c r="H14" s="21"/>
      <c r="I14" s="21"/>
      <c r="J14" s="21"/>
      <c r="K14" s="21"/>
      <c r="L14" s="21"/>
      <c r="M14" s="379" t="s">
        <v>27</v>
      </c>
      <c r="N14" s="21"/>
      <c r="O14" s="542" t="s">
        <v>20</v>
      </c>
      <c r="P14" s="542"/>
      <c r="Q14" s="21"/>
      <c r="R14" s="346"/>
    </row>
    <row r="15" spans="1:66" s="1" customFormat="1" ht="18" customHeight="1">
      <c r="B15" s="349"/>
      <c r="C15" s="21"/>
      <c r="D15" s="21"/>
      <c r="E15" s="404" t="s">
        <v>33</v>
      </c>
      <c r="F15" s="21"/>
      <c r="G15" s="21"/>
      <c r="H15" s="21"/>
      <c r="I15" s="21"/>
      <c r="J15" s="21"/>
      <c r="K15" s="21"/>
      <c r="L15" s="21"/>
      <c r="M15" s="379" t="s">
        <v>30</v>
      </c>
      <c r="N15" s="21"/>
      <c r="O15" s="542" t="s">
        <v>20</v>
      </c>
      <c r="P15" s="542"/>
      <c r="Q15" s="21"/>
      <c r="R15" s="346"/>
    </row>
    <row r="16" spans="1:66" s="1" customFormat="1" ht="6.95" customHeight="1">
      <c r="B16" s="349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346"/>
    </row>
    <row r="17" spans="2:18" s="1" customFormat="1" ht="14.45" customHeight="1">
      <c r="B17" s="349"/>
      <c r="C17" s="21"/>
      <c r="D17" s="379" t="s">
        <v>34</v>
      </c>
      <c r="E17" s="21"/>
      <c r="F17" s="21"/>
      <c r="G17" s="21"/>
      <c r="H17" s="21"/>
      <c r="I17" s="21"/>
      <c r="J17" s="21"/>
      <c r="K17" s="21"/>
      <c r="L17" s="21"/>
      <c r="M17" s="379" t="s">
        <v>27</v>
      </c>
      <c r="N17" s="21"/>
      <c r="O17" s="542" t="s">
        <v>35</v>
      </c>
      <c r="P17" s="542"/>
      <c r="Q17" s="21"/>
      <c r="R17" s="346"/>
    </row>
    <row r="18" spans="2:18" s="1" customFormat="1" ht="18" customHeight="1">
      <c r="B18" s="349"/>
      <c r="C18" s="21"/>
      <c r="D18" s="21"/>
      <c r="E18" s="404" t="s">
        <v>36</v>
      </c>
      <c r="F18" s="21"/>
      <c r="G18" s="21"/>
      <c r="H18" s="21"/>
      <c r="I18" s="21"/>
      <c r="J18" s="21"/>
      <c r="K18" s="21"/>
      <c r="L18" s="21"/>
      <c r="M18" s="379" t="s">
        <v>30</v>
      </c>
      <c r="N18" s="21"/>
      <c r="O18" s="542" t="s">
        <v>20</v>
      </c>
      <c r="P18" s="542"/>
      <c r="Q18" s="21"/>
      <c r="R18" s="346"/>
    </row>
    <row r="19" spans="2:18" s="1" customFormat="1" ht="6.95" customHeight="1">
      <c r="B19" s="349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346"/>
    </row>
    <row r="20" spans="2:18" s="1" customFormat="1" ht="14.45" customHeight="1">
      <c r="B20" s="349"/>
      <c r="C20" s="21"/>
      <c r="D20" s="379" t="s">
        <v>37</v>
      </c>
      <c r="E20" s="21"/>
      <c r="F20" s="21"/>
      <c r="G20" s="21"/>
      <c r="H20" s="21"/>
      <c r="I20" s="21"/>
      <c r="J20" s="21"/>
      <c r="K20" s="21"/>
      <c r="L20" s="21"/>
      <c r="M20" s="379" t="s">
        <v>27</v>
      </c>
      <c r="N20" s="21"/>
      <c r="O20" s="542" t="s">
        <v>20</v>
      </c>
      <c r="P20" s="542"/>
      <c r="Q20" s="21"/>
      <c r="R20" s="346"/>
    </row>
    <row r="21" spans="2:18" s="1" customFormat="1" ht="18" customHeight="1">
      <c r="B21" s="349"/>
      <c r="C21" s="21"/>
      <c r="D21" s="21"/>
      <c r="E21" s="404"/>
      <c r="F21" s="21"/>
      <c r="G21" s="21"/>
      <c r="H21" s="21"/>
      <c r="I21" s="21"/>
      <c r="J21" s="21"/>
      <c r="K21" s="21"/>
      <c r="L21" s="21"/>
      <c r="M21" s="379" t="s">
        <v>30</v>
      </c>
      <c r="N21" s="21"/>
      <c r="O21" s="542" t="s">
        <v>20</v>
      </c>
      <c r="P21" s="542"/>
      <c r="Q21" s="21"/>
      <c r="R21" s="346"/>
    </row>
    <row r="22" spans="2:18" s="1" customFormat="1" ht="6.95" customHeight="1">
      <c r="B22" s="349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346"/>
    </row>
    <row r="23" spans="2:18" s="1" customFormat="1" ht="14.45" customHeight="1">
      <c r="B23" s="349"/>
      <c r="C23" s="21"/>
      <c r="D23" s="379" t="s">
        <v>38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346"/>
    </row>
    <row r="24" spans="2:18" s="1" customFormat="1" ht="22.5" customHeight="1">
      <c r="B24" s="349"/>
      <c r="C24" s="21"/>
      <c r="D24" s="21"/>
      <c r="E24" s="545" t="s">
        <v>20</v>
      </c>
      <c r="F24" s="545"/>
      <c r="G24" s="545"/>
      <c r="H24" s="545"/>
      <c r="I24" s="545"/>
      <c r="J24" s="545"/>
      <c r="K24" s="545"/>
      <c r="L24" s="545"/>
      <c r="M24" s="21"/>
      <c r="N24" s="21"/>
      <c r="O24" s="21"/>
      <c r="P24" s="21"/>
      <c r="Q24" s="21"/>
      <c r="R24" s="346"/>
    </row>
    <row r="25" spans="2:18" s="1" customFormat="1" ht="6.95" customHeight="1">
      <c r="B25" s="34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346"/>
    </row>
    <row r="26" spans="2:18" s="1" customFormat="1" ht="6.95" customHeight="1">
      <c r="B26" s="349"/>
      <c r="C26" s="2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1"/>
      <c r="R26" s="346"/>
    </row>
    <row r="27" spans="2:18" s="1" customFormat="1" ht="14.45" customHeight="1">
      <c r="B27" s="349"/>
      <c r="C27" s="21"/>
      <c r="D27" s="472" t="s">
        <v>108</v>
      </c>
      <c r="E27" s="21"/>
      <c r="F27" s="21"/>
      <c r="G27" s="21"/>
      <c r="H27" s="21"/>
      <c r="I27" s="21"/>
      <c r="J27" s="21"/>
      <c r="K27" s="21"/>
      <c r="L27" s="21"/>
      <c r="M27" s="546">
        <f>M88</f>
        <v>0</v>
      </c>
      <c r="N27" s="546"/>
      <c r="O27" s="546"/>
      <c r="P27" s="546"/>
      <c r="Q27" s="21"/>
      <c r="R27" s="346"/>
    </row>
    <row r="28" spans="2:18" s="1" customFormat="1" ht="15">
      <c r="B28" s="349"/>
      <c r="C28" s="21"/>
      <c r="D28" s="21"/>
      <c r="E28" s="379" t="s">
        <v>40</v>
      </c>
      <c r="F28" s="21"/>
      <c r="G28" s="21"/>
      <c r="H28" s="21"/>
      <c r="I28" s="21"/>
      <c r="J28" s="21"/>
      <c r="K28" s="21"/>
      <c r="L28" s="21"/>
      <c r="M28" s="547">
        <f>H88</f>
        <v>0</v>
      </c>
      <c r="N28" s="547"/>
      <c r="O28" s="547"/>
      <c r="P28" s="547"/>
      <c r="Q28" s="21"/>
      <c r="R28" s="346"/>
    </row>
    <row r="29" spans="2:18" s="1" customFormat="1" ht="15">
      <c r="B29" s="349"/>
      <c r="C29" s="21"/>
      <c r="D29" s="21"/>
      <c r="E29" s="379" t="s">
        <v>41</v>
      </c>
      <c r="F29" s="21"/>
      <c r="G29" s="21"/>
      <c r="H29" s="21"/>
      <c r="I29" s="21"/>
      <c r="J29" s="21"/>
      <c r="K29" s="21"/>
      <c r="L29" s="21"/>
      <c r="M29" s="547">
        <f>K88</f>
        <v>0</v>
      </c>
      <c r="N29" s="547"/>
      <c r="O29" s="547"/>
      <c r="P29" s="547"/>
      <c r="Q29" s="21"/>
      <c r="R29" s="346"/>
    </row>
    <row r="30" spans="2:18" s="1" customFormat="1" ht="14.45" customHeight="1">
      <c r="B30" s="349"/>
      <c r="C30" s="21"/>
      <c r="D30" s="402" t="s">
        <v>109</v>
      </c>
      <c r="E30" s="21"/>
      <c r="F30" s="21"/>
      <c r="G30" s="21"/>
      <c r="H30" s="21"/>
      <c r="I30" s="21"/>
      <c r="J30" s="21"/>
      <c r="K30" s="21"/>
      <c r="L30" s="21"/>
      <c r="M30" s="546">
        <f>M98</f>
        <v>0</v>
      </c>
      <c r="N30" s="546"/>
      <c r="O30" s="546"/>
      <c r="P30" s="546"/>
      <c r="Q30" s="21"/>
      <c r="R30" s="346"/>
    </row>
    <row r="31" spans="2:18" s="1" customFormat="1" ht="6.95" customHeight="1">
      <c r="B31" s="349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346"/>
    </row>
    <row r="32" spans="2:18" s="1" customFormat="1" ht="25.35" customHeight="1">
      <c r="B32" s="349"/>
      <c r="C32" s="21"/>
      <c r="D32" s="471" t="s">
        <v>43</v>
      </c>
      <c r="E32" s="21"/>
      <c r="F32" s="21"/>
      <c r="G32" s="21"/>
      <c r="H32" s="21"/>
      <c r="I32" s="21"/>
      <c r="J32" s="21"/>
      <c r="K32" s="21"/>
      <c r="L32" s="21"/>
      <c r="M32" s="587">
        <f>ROUND(M27+M30,2)</f>
        <v>0</v>
      </c>
      <c r="N32" s="572"/>
      <c r="O32" s="572"/>
      <c r="P32" s="572"/>
      <c r="Q32" s="21"/>
      <c r="R32" s="346"/>
    </row>
    <row r="33" spans="2:18" s="1" customFormat="1" ht="6.95" customHeight="1">
      <c r="B33" s="349"/>
      <c r="C33" s="21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1"/>
      <c r="R33" s="346"/>
    </row>
    <row r="34" spans="2:18" s="1" customFormat="1" ht="14.45" customHeight="1">
      <c r="B34" s="349"/>
      <c r="C34" s="21"/>
      <c r="D34" s="40" t="s">
        <v>44</v>
      </c>
      <c r="E34" s="40" t="s">
        <v>45</v>
      </c>
      <c r="F34" s="470">
        <v>0.21</v>
      </c>
      <c r="G34" s="469" t="s">
        <v>46</v>
      </c>
      <c r="H34" s="584">
        <f>ROUND((SUM(BE98:BE99)+SUM(BE117:BE178)), 2)</f>
        <v>0</v>
      </c>
      <c r="I34" s="572"/>
      <c r="J34" s="572"/>
      <c r="K34" s="21"/>
      <c r="L34" s="21"/>
      <c r="M34" s="584">
        <f>ROUND(ROUND((SUM(BE98:BE99)+SUM(BE117:BE178)), 2)*F34, 2)</f>
        <v>0</v>
      </c>
      <c r="N34" s="572"/>
      <c r="O34" s="572"/>
      <c r="P34" s="572"/>
      <c r="Q34" s="21"/>
      <c r="R34" s="346"/>
    </row>
    <row r="35" spans="2:18" s="1" customFormat="1" ht="14.45" customHeight="1">
      <c r="B35" s="349"/>
      <c r="C35" s="21"/>
      <c r="D35" s="21"/>
      <c r="E35" s="40" t="s">
        <v>47</v>
      </c>
      <c r="F35" s="470">
        <v>0.15</v>
      </c>
      <c r="G35" s="469" t="s">
        <v>46</v>
      </c>
      <c r="H35" s="584">
        <f>ROUND((SUM(BF98:BF99)+SUM(BF117:BF178)), 2)</f>
        <v>0</v>
      </c>
      <c r="I35" s="572"/>
      <c r="J35" s="572"/>
      <c r="K35" s="21"/>
      <c r="L35" s="21"/>
      <c r="M35" s="584">
        <f>ROUND(ROUND((SUM(BF98:BF99)+SUM(BF117:BF178)), 2)*F35, 2)</f>
        <v>0</v>
      </c>
      <c r="N35" s="572"/>
      <c r="O35" s="572"/>
      <c r="P35" s="572"/>
      <c r="Q35" s="21"/>
      <c r="R35" s="346"/>
    </row>
    <row r="36" spans="2:18" s="1" customFormat="1" ht="14.45" hidden="1" customHeight="1">
      <c r="B36" s="349"/>
      <c r="C36" s="21"/>
      <c r="D36" s="21"/>
      <c r="E36" s="40" t="s">
        <v>48</v>
      </c>
      <c r="F36" s="470">
        <v>0.21</v>
      </c>
      <c r="G36" s="469" t="s">
        <v>46</v>
      </c>
      <c r="H36" s="584">
        <f>ROUND((SUM(BG98:BG99)+SUM(BG117:BG178)), 2)</f>
        <v>0</v>
      </c>
      <c r="I36" s="572"/>
      <c r="J36" s="572"/>
      <c r="K36" s="21"/>
      <c r="L36" s="21"/>
      <c r="M36" s="584">
        <v>0</v>
      </c>
      <c r="N36" s="572"/>
      <c r="O36" s="572"/>
      <c r="P36" s="572"/>
      <c r="Q36" s="21"/>
      <c r="R36" s="346"/>
    </row>
    <row r="37" spans="2:18" s="1" customFormat="1" ht="14.45" hidden="1" customHeight="1">
      <c r="B37" s="349"/>
      <c r="C37" s="21"/>
      <c r="D37" s="21"/>
      <c r="E37" s="40" t="s">
        <v>49</v>
      </c>
      <c r="F37" s="470">
        <v>0.15</v>
      </c>
      <c r="G37" s="469" t="s">
        <v>46</v>
      </c>
      <c r="H37" s="584">
        <f>ROUND((SUM(BH98:BH99)+SUM(BH117:BH178)), 2)</f>
        <v>0</v>
      </c>
      <c r="I37" s="572"/>
      <c r="J37" s="572"/>
      <c r="K37" s="21"/>
      <c r="L37" s="21"/>
      <c r="M37" s="584">
        <v>0</v>
      </c>
      <c r="N37" s="572"/>
      <c r="O37" s="572"/>
      <c r="P37" s="572"/>
      <c r="Q37" s="21"/>
      <c r="R37" s="346"/>
    </row>
    <row r="38" spans="2:18" s="1" customFormat="1" ht="14.45" hidden="1" customHeight="1">
      <c r="B38" s="349"/>
      <c r="C38" s="21"/>
      <c r="D38" s="21"/>
      <c r="E38" s="40" t="s">
        <v>50</v>
      </c>
      <c r="F38" s="470">
        <v>0</v>
      </c>
      <c r="G38" s="469" t="s">
        <v>46</v>
      </c>
      <c r="H38" s="584">
        <f>ROUND((SUM(BI98:BI99)+SUM(BI117:BI178)), 2)</f>
        <v>0</v>
      </c>
      <c r="I38" s="572"/>
      <c r="J38" s="572"/>
      <c r="K38" s="21"/>
      <c r="L38" s="21"/>
      <c r="M38" s="584">
        <v>0</v>
      </c>
      <c r="N38" s="572"/>
      <c r="O38" s="572"/>
      <c r="P38" s="572"/>
      <c r="Q38" s="21"/>
      <c r="R38" s="346"/>
    </row>
    <row r="39" spans="2:18" s="1" customFormat="1" ht="6.95" customHeight="1">
      <c r="B39" s="34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346"/>
    </row>
    <row r="40" spans="2:18" s="1" customFormat="1" ht="25.35" customHeight="1">
      <c r="B40" s="349"/>
      <c r="C40" s="347"/>
      <c r="D40" s="468" t="s">
        <v>51</v>
      </c>
      <c r="E40" s="378"/>
      <c r="F40" s="378"/>
      <c r="G40" s="467" t="s">
        <v>52</v>
      </c>
      <c r="H40" s="466" t="s">
        <v>53</v>
      </c>
      <c r="I40" s="378"/>
      <c r="J40" s="378"/>
      <c r="K40" s="378"/>
      <c r="L40" s="585">
        <f>SUM(M32:M38)</f>
        <v>0</v>
      </c>
      <c r="M40" s="585"/>
      <c r="N40" s="585"/>
      <c r="O40" s="585"/>
      <c r="P40" s="586"/>
      <c r="Q40" s="347"/>
      <c r="R40" s="346"/>
    </row>
    <row r="41" spans="2:18" s="1" customFormat="1" ht="14.45" customHeight="1">
      <c r="B41" s="349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346"/>
    </row>
    <row r="42" spans="2:18" s="1" customFormat="1" ht="14.45" customHeight="1">
      <c r="B42" s="34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346"/>
    </row>
    <row r="43" spans="2:18">
      <c r="B43" s="356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4"/>
    </row>
    <row r="44" spans="2:18">
      <c r="B44" s="356"/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355"/>
      <c r="Q44" s="355"/>
      <c r="R44" s="354"/>
    </row>
    <row r="45" spans="2:18">
      <c r="B45" s="356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4"/>
    </row>
    <row r="46" spans="2:18">
      <c r="B46" s="356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4"/>
    </row>
    <row r="47" spans="2:18">
      <c r="B47" s="356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4"/>
    </row>
    <row r="48" spans="2:18">
      <c r="B48" s="356"/>
      <c r="C48" s="355"/>
      <c r="D48" s="355"/>
      <c r="E48" s="355"/>
      <c r="F48" s="355"/>
      <c r="G48" s="355"/>
      <c r="H48" s="355"/>
      <c r="I48" s="355"/>
      <c r="J48" s="355"/>
      <c r="K48" s="355"/>
      <c r="L48" s="355"/>
      <c r="M48" s="355"/>
      <c r="N48" s="355"/>
      <c r="O48" s="355"/>
      <c r="P48" s="355"/>
      <c r="Q48" s="355"/>
      <c r="R48" s="354"/>
    </row>
    <row r="49" spans="2:18">
      <c r="B49" s="356"/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355"/>
      <c r="Q49" s="355"/>
      <c r="R49" s="354"/>
    </row>
    <row r="50" spans="2:18" s="1" customFormat="1" ht="15">
      <c r="B50" s="349"/>
      <c r="C50" s="21"/>
      <c r="D50" s="391" t="s">
        <v>54</v>
      </c>
      <c r="E50" s="19"/>
      <c r="F50" s="19"/>
      <c r="G50" s="19"/>
      <c r="H50" s="20"/>
      <c r="I50" s="21"/>
      <c r="J50" s="391" t="s">
        <v>55</v>
      </c>
      <c r="K50" s="19"/>
      <c r="L50" s="19"/>
      <c r="M50" s="19"/>
      <c r="N50" s="19"/>
      <c r="O50" s="19"/>
      <c r="P50" s="20"/>
      <c r="Q50" s="21"/>
      <c r="R50" s="346"/>
    </row>
    <row r="51" spans="2:18">
      <c r="B51" s="356"/>
      <c r="C51" s="355"/>
      <c r="D51" s="390"/>
      <c r="E51" s="355"/>
      <c r="F51" s="355"/>
      <c r="G51" s="355"/>
      <c r="H51" s="389"/>
      <c r="I51" s="355"/>
      <c r="J51" s="390"/>
      <c r="K51" s="355"/>
      <c r="L51" s="355"/>
      <c r="M51" s="355"/>
      <c r="N51" s="355"/>
      <c r="O51" s="355"/>
      <c r="P51" s="389"/>
      <c r="Q51" s="355"/>
      <c r="R51" s="354"/>
    </row>
    <row r="52" spans="2:18">
      <c r="B52" s="356"/>
      <c r="C52" s="355"/>
      <c r="D52" s="390"/>
      <c r="E52" s="355"/>
      <c r="F52" s="355"/>
      <c r="G52" s="355"/>
      <c r="H52" s="389"/>
      <c r="I52" s="355"/>
      <c r="J52" s="390"/>
      <c r="K52" s="355"/>
      <c r="L52" s="355"/>
      <c r="M52" s="355"/>
      <c r="N52" s="355"/>
      <c r="O52" s="355"/>
      <c r="P52" s="389"/>
      <c r="Q52" s="355"/>
      <c r="R52" s="354"/>
    </row>
    <row r="53" spans="2:18">
      <c r="B53" s="356"/>
      <c r="C53" s="355"/>
      <c r="D53" s="390"/>
      <c r="E53" s="355"/>
      <c r="F53" s="355"/>
      <c r="G53" s="355"/>
      <c r="H53" s="389"/>
      <c r="I53" s="355"/>
      <c r="J53" s="390"/>
      <c r="K53" s="355"/>
      <c r="L53" s="355"/>
      <c r="M53" s="355"/>
      <c r="N53" s="355"/>
      <c r="O53" s="355"/>
      <c r="P53" s="389"/>
      <c r="Q53" s="355"/>
      <c r="R53" s="354"/>
    </row>
    <row r="54" spans="2:18">
      <c r="B54" s="356"/>
      <c r="C54" s="355"/>
      <c r="D54" s="390"/>
      <c r="E54" s="355"/>
      <c r="F54" s="355"/>
      <c r="G54" s="355"/>
      <c r="H54" s="389"/>
      <c r="I54" s="355"/>
      <c r="J54" s="390"/>
      <c r="K54" s="355"/>
      <c r="L54" s="355"/>
      <c r="M54" s="355"/>
      <c r="N54" s="355"/>
      <c r="O54" s="355"/>
      <c r="P54" s="389"/>
      <c r="Q54" s="355"/>
      <c r="R54" s="354"/>
    </row>
    <row r="55" spans="2:18">
      <c r="B55" s="356"/>
      <c r="C55" s="355"/>
      <c r="D55" s="390"/>
      <c r="E55" s="355"/>
      <c r="F55" s="355"/>
      <c r="G55" s="355"/>
      <c r="H55" s="389"/>
      <c r="I55" s="355"/>
      <c r="J55" s="390"/>
      <c r="K55" s="355"/>
      <c r="L55" s="355"/>
      <c r="M55" s="355"/>
      <c r="N55" s="355"/>
      <c r="O55" s="355"/>
      <c r="P55" s="389"/>
      <c r="Q55" s="355"/>
      <c r="R55" s="354"/>
    </row>
    <row r="56" spans="2:18">
      <c r="B56" s="356"/>
      <c r="C56" s="355"/>
      <c r="D56" s="390"/>
      <c r="E56" s="355"/>
      <c r="F56" s="355"/>
      <c r="G56" s="355"/>
      <c r="H56" s="389"/>
      <c r="I56" s="355"/>
      <c r="J56" s="390"/>
      <c r="K56" s="355"/>
      <c r="L56" s="355"/>
      <c r="M56" s="355"/>
      <c r="N56" s="355"/>
      <c r="O56" s="355"/>
      <c r="P56" s="389"/>
      <c r="Q56" s="355"/>
      <c r="R56" s="354"/>
    </row>
    <row r="57" spans="2:18">
      <c r="B57" s="356"/>
      <c r="C57" s="355"/>
      <c r="D57" s="390"/>
      <c r="E57" s="355"/>
      <c r="F57" s="355"/>
      <c r="G57" s="355"/>
      <c r="H57" s="389"/>
      <c r="I57" s="355"/>
      <c r="J57" s="390"/>
      <c r="K57" s="355"/>
      <c r="L57" s="355"/>
      <c r="M57" s="355"/>
      <c r="N57" s="355"/>
      <c r="O57" s="355"/>
      <c r="P57" s="389"/>
      <c r="Q57" s="355"/>
      <c r="R57" s="354"/>
    </row>
    <row r="58" spans="2:18">
      <c r="B58" s="356"/>
      <c r="C58" s="355"/>
      <c r="D58" s="390"/>
      <c r="E58" s="355"/>
      <c r="F58" s="355"/>
      <c r="G58" s="355"/>
      <c r="H58" s="389"/>
      <c r="I58" s="355"/>
      <c r="J58" s="390"/>
      <c r="K58" s="355"/>
      <c r="L58" s="355"/>
      <c r="M58" s="355"/>
      <c r="N58" s="355"/>
      <c r="O58" s="355"/>
      <c r="P58" s="389"/>
      <c r="Q58" s="355"/>
      <c r="R58" s="354"/>
    </row>
    <row r="59" spans="2:18" s="1" customFormat="1" ht="15">
      <c r="B59" s="349"/>
      <c r="C59" s="21"/>
      <c r="D59" s="388" t="s">
        <v>56</v>
      </c>
      <c r="E59" s="28"/>
      <c r="F59" s="28"/>
      <c r="G59" s="387" t="s">
        <v>57</v>
      </c>
      <c r="H59" s="29"/>
      <c r="I59" s="21"/>
      <c r="J59" s="388" t="s">
        <v>56</v>
      </c>
      <c r="K59" s="28"/>
      <c r="L59" s="28"/>
      <c r="M59" s="28"/>
      <c r="N59" s="387" t="s">
        <v>57</v>
      </c>
      <c r="O59" s="28"/>
      <c r="P59" s="29"/>
      <c r="Q59" s="21"/>
      <c r="R59" s="346"/>
    </row>
    <row r="60" spans="2:18">
      <c r="B60" s="356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5"/>
      <c r="P60" s="355"/>
      <c r="Q60" s="355"/>
      <c r="R60" s="354"/>
    </row>
    <row r="61" spans="2:18" s="1" customFormat="1" ht="15">
      <c r="B61" s="349"/>
      <c r="C61" s="21"/>
      <c r="D61" s="391" t="s">
        <v>58</v>
      </c>
      <c r="E61" s="19"/>
      <c r="F61" s="19"/>
      <c r="G61" s="19"/>
      <c r="H61" s="20"/>
      <c r="I61" s="21"/>
      <c r="J61" s="391" t="s">
        <v>59</v>
      </c>
      <c r="K61" s="19"/>
      <c r="L61" s="19"/>
      <c r="M61" s="19"/>
      <c r="N61" s="19"/>
      <c r="O61" s="19"/>
      <c r="P61" s="20"/>
      <c r="Q61" s="21"/>
      <c r="R61" s="346"/>
    </row>
    <row r="62" spans="2:18">
      <c r="B62" s="356"/>
      <c r="C62" s="355"/>
      <c r="D62" s="390"/>
      <c r="E62" s="355"/>
      <c r="F62" s="355"/>
      <c r="G62" s="355"/>
      <c r="H62" s="389"/>
      <c r="I62" s="355"/>
      <c r="J62" s="390"/>
      <c r="K62" s="355"/>
      <c r="L62" s="355"/>
      <c r="M62" s="355"/>
      <c r="N62" s="355"/>
      <c r="O62" s="355"/>
      <c r="P62" s="389"/>
      <c r="Q62" s="355"/>
      <c r="R62" s="354"/>
    </row>
    <row r="63" spans="2:18">
      <c r="B63" s="356"/>
      <c r="C63" s="355"/>
      <c r="D63" s="390"/>
      <c r="E63" s="355"/>
      <c r="F63" s="355"/>
      <c r="G63" s="355"/>
      <c r="H63" s="389"/>
      <c r="I63" s="355"/>
      <c r="J63" s="390"/>
      <c r="K63" s="355"/>
      <c r="L63" s="355"/>
      <c r="M63" s="355"/>
      <c r="N63" s="355"/>
      <c r="O63" s="355"/>
      <c r="P63" s="389"/>
      <c r="Q63" s="355"/>
      <c r="R63" s="354"/>
    </row>
    <row r="64" spans="2:18">
      <c r="B64" s="356"/>
      <c r="C64" s="355"/>
      <c r="D64" s="390"/>
      <c r="E64" s="355"/>
      <c r="F64" s="355"/>
      <c r="G64" s="355"/>
      <c r="H64" s="389"/>
      <c r="I64" s="355"/>
      <c r="J64" s="390"/>
      <c r="K64" s="355"/>
      <c r="L64" s="355"/>
      <c r="M64" s="355"/>
      <c r="N64" s="355"/>
      <c r="O64" s="355"/>
      <c r="P64" s="389"/>
      <c r="Q64" s="355"/>
      <c r="R64" s="354"/>
    </row>
    <row r="65" spans="2:18">
      <c r="B65" s="356"/>
      <c r="C65" s="355"/>
      <c r="D65" s="390"/>
      <c r="E65" s="355"/>
      <c r="F65" s="355"/>
      <c r="G65" s="355"/>
      <c r="H65" s="389"/>
      <c r="I65" s="355"/>
      <c r="J65" s="390"/>
      <c r="K65" s="355"/>
      <c r="L65" s="355"/>
      <c r="M65" s="355"/>
      <c r="N65" s="355"/>
      <c r="O65" s="355"/>
      <c r="P65" s="389"/>
      <c r="Q65" s="355"/>
      <c r="R65" s="354"/>
    </row>
    <row r="66" spans="2:18">
      <c r="B66" s="356"/>
      <c r="C66" s="355"/>
      <c r="D66" s="390"/>
      <c r="E66" s="355"/>
      <c r="F66" s="355"/>
      <c r="G66" s="355"/>
      <c r="H66" s="389"/>
      <c r="I66" s="355"/>
      <c r="J66" s="390"/>
      <c r="K66" s="355"/>
      <c r="L66" s="355"/>
      <c r="M66" s="355"/>
      <c r="N66" s="355"/>
      <c r="O66" s="355"/>
      <c r="P66" s="389"/>
      <c r="Q66" s="355"/>
      <c r="R66" s="354"/>
    </row>
    <row r="67" spans="2:18">
      <c r="B67" s="356"/>
      <c r="C67" s="355"/>
      <c r="D67" s="390"/>
      <c r="E67" s="355"/>
      <c r="F67" s="355"/>
      <c r="G67" s="355"/>
      <c r="H67" s="389"/>
      <c r="I67" s="355"/>
      <c r="J67" s="390"/>
      <c r="K67" s="355"/>
      <c r="L67" s="355"/>
      <c r="M67" s="355"/>
      <c r="N67" s="355"/>
      <c r="O67" s="355"/>
      <c r="P67" s="389"/>
      <c r="Q67" s="355"/>
      <c r="R67" s="354"/>
    </row>
    <row r="68" spans="2:18">
      <c r="B68" s="356"/>
      <c r="C68" s="355"/>
      <c r="D68" s="390"/>
      <c r="E68" s="355"/>
      <c r="F68" s="355"/>
      <c r="G68" s="355"/>
      <c r="H68" s="389"/>
      <c r="I68" s="355"/>
      <c r="J68" s="390"/>
      <c r="K68" s="355"/>
      <c r="L68" s="355"/>
      <c r="M68" s="355"/>
      <c r="N68" s="355"/>
      <c r="O68" s="355"/>
      <c r="P68" s="389"/>
      <c r="Q68" s="355"/>
      <c r="R68" s="354"/>
    </row>
    <row r="69" spans="2:18">
      <c r="B69" s="356"/>
      <c r="C69" s="355"/>
      <c r="D69" s="390"/>
      <c r="E69" s="355"/>
      <c r="F69" s="355"/>
      <c r="G69" s="355"/>
      <c r="H69" s="389"/>
      <c r="I69" s="355"/>
      <c r="J69" s="390"/>
      <c r="K69" s="355"/>
      <c r="L69" s="355"/>
      <c r="M69" s="355"/>
      <c r="N69" s="355"/>
      <c r="O69" s="355"/>
      <c r="P69" s="389"/>
      <c r="Q69" s="355"/>
      <c r="R69" s="354"/>
    </row>
    <row r="70" spans="2:18" s="1" customFormat="1" ht="15">
      <c r="B70" s="349"/>
      <c r="C70" s="21"/>
      <c r="D70" s="388" t="s">
        <v>56</v>
      </c>
      <c r="E70" s="28"/>
      <c r="F70" s="28"/>
      <c r="G70" s="387" t="s">
        <v>57</v>
      </c>
      <c r="H70" s="29"/>
      <c r="I70" s="21"/>
      <c r="J70" s="388" t="s">
        <v>56</v>
      </c>
      <c r="K70" s="28"/>
      <c r="L70" s="28"/>
      <c r="M70" s="28"/>
      <c r="N70" s="387" t="s">
        <v>57</v>
      </c>
      <c r="O70" s="28"/>
      <c r="P70" s="29"/>
      <c r="Q70" s="21"/>
      <c r="R70" s="346"/>
    </row>
    <row r="71" spans="2:18" s="1" customFormat="1" ht="14.45" customHeight="1">
      <c r="B71" s="345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3"/>
    </row>
    <row r="75" spans="2:18" s="1" customFormat="1" ht="6.95" customHeight="1"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3"/>
    </row>
    <row r="76" spans="2:18" s="1" customFormat="1" ht="36.950000000000003" customHeight="1">
      <c r="B76" s="349"/>
      <c r="C76" s="518" t="s">
        <v>110</v>
      </c>
      <c r="D76" s="519"/>
      <c r="E76" s="519"/>
      <c r="F76" s="519"/>
      <c r="G76" s="519"/>
      <c r="H76" s="519"/>
      <c r="I76" s="519"/>
      <c r="J76" s="519"/>
      <c r="K76" s="519"/>
      <c r="L76" s="519"/>
      <c r="M76" s="519"/>
      <c r="N76" s="519"/>
      <c r="O76" s="519"/>
      <c r="P76" s="519"/>
      <c r="Q76" s="519"/>
      <c r="R76" s="346"/>
    </row>
    <row r="77" spans="2:18" s="1" customFormat="1" ht="6.95" customHeight="1">
      <c r="B77" s="349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346"/>
    </row>
    <row r="78" spans="2:18" s="1" customFormat="1" ht="30" customHeight="1">
      <c r="B78" s="349"/>
      <c r="C78" s="379" t="s">
        <v>17</v>
      </c>
      <c r="D78" s="21"/>
      <c r="E78" s="21"/>
      <c r="F78" s="570" t="str">
        <f>F6</f>
        <v>Rozšíření WC návštěvníků při restauraci Obora</v>
      </c>
      <c r="G78" s="571"/>
      <c r="H78" s="571"/>
      <c r="I78" s="571"/>
      <c r="J78" s="571"/>
      <c r="K78" s="571"/>
      <c r="L78" s="571"/>
      <c r="M78" s="571"/>
      <c r="N78" s="571"/>
      <c r="O78" s="571"/>
      <c r="P78" s="571"/>
      <c r="Q78" s="21"/>
      <c r="R78" s="346"/>
    </row>
    <row r="79" spans="2:18" s="1" customFormat="1" ht="36.950000000000003" customHeight="1">
      <c r="B79" s="349"/>
      <c r="C79" s="384" t="s">
        <v>106</v>
      </c>
      <c r="D79" s="21"/>
      <c r="E79" s="21"/>
      <c r="F79" s="520" t="str">
        <f>F7</f>
        <v>002 - D.1.4.g - Uzemnění a ochrana před bleskem</v>
      </c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21"/>
      <c r="R79" s="346"/>
    </row>
    <row r="80" spans="2:18" s="1" customFormat="1" ht="6.95" customHeight="1">
      <c r="B80" s="349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346"/>
    </row>
    <row r="81" spans="2:47" s="1" customFormat="1" ht="18" customHeight="1">
      <c r="B81" s="349"/>
      <c r="C81" s="379" t="s">
        <v>22</v>
      </c>
      <c r="D81" s="21"/>
      <c r="E81" s="21"/>
      <c r="F81" s="404" t="str">
        <f>F9</f>
        <v>areál ZOO Praha, U Trojského Zámku 120/3, Praha 7,</v>
      </c>
      <c r="G81" s="21"/>
      <c r="H81" s="21"/>
      <c r="I81" s="21"/>
      <c r="J81" s="21"/>
      <c r="K81" s="379" t="s">
        <v>24</v>
      </c>
      <c r="L81" s="21"/>
      <c r="M81" s="573" t="str">
        <f>IF(O9="","",O9)</f>
        <v>22. 1. 2017</v>
      </c>
      <c r="N81" s="573"/>
      <c r="O81" s="573"/>
      <c r="P81" s="573"/>
      <c r="Q81" s="21"/>
      <c r="R81" s="346"/>
    </row>
    <row r="82" spans="2:47" s="1" customFormat="1" ht="6.95" customHeight="1">
      <c r="B82" s="349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346"/>
    </row>
    <row r="83" spans="2:47" s="1" customFormat="1" ht="15">
      <c r="B83" s="349"/>
      <c r="C83" s="379" t="s">
        <v>26</v>
      </c>
      <c r="D83" s="21"/>
      <c r="E83" s="21"/>
      <c r="F83" s="404" t="str">
        <f>E12</f>
        <v>ZOO Praha, U Trojského zámku 120/3, Praha 7</v>
      </c>
      <c r="G83" s="21"/>
      <c r="H83" s="21"/>
      <c r="I83" s="21"/>
      <c r="J83" s="21"/>
      <c r="K83" s="379" t="s">
        <v>34</v>
      </c>
      <c r="L83" s="21"/>
      <c r="M83" s="542" t="str">
        <f>E18</f>
        <v>Viktor Králík</v>
      </c>
      <c r="N83" s="542"/>
      <c r="O83" s="542"/>
      <c r="P83" s="542"/>
      <c r="Q83" s="542"/>
      <c r="R83" s="346"/>
    </row>
    <row r="84" spans="2:47" s="1" customFormat="1" ht="14.45" customHeight="1">
      <c r="B84" s="349"/>
      <c r="C84" s="379" t="s">
        <v>32</v>
      </c>
      <c r="D84" s="21"/>
      <c r="E84" s="21"/>
      <c r="F84" s="404" t="str">
        <f>IF(E15="","",E15)</f>
        <v>Bude vybrán ve výběrovém řízení</v>
      </c>
      <c r="G84" s="21"/>
      <c r="H84" s="21"/>
      <c r="I84" s="21"/>
      <c r="J84" s="21"/>
      <c r="K84" s="379" t="s">
        <v>37</v>
      </c>
      <c r="L84" s="21"/>
      <c r="M84" s="542">
        <f>E21</f>
        <v>0</v>
      </c>
      <c r="N84" s="542"/>
      <c r="O84" s="542"/>
      <c r="P84" s="542"/>
      <c r="Q84" s="542"/>
      <c r="R84" s="346"/>
    </row>
    <row r="85" spans="2:47" s="1" customFormat="1" ht="10.35" customHeight="1">
      <c r="B85" s="349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346"/>
    </row>
    <row r="86" spans="2:47" s="1" customFormat="1" ht="29.25" customHeight="1">
      <c r="B86" s="349"/>
      <c r="C86" s="581" t="s">
        <v>111</v>
      </c>
      <c r="D86" s="582"/>
      <c r="E86" s="582"/>
      <c r="F86" s="582"/>
      <c r="G86" s="582"/>
      <c r="H86" s="581" t="s">
        <v>112</v>
      </c>
      <c r="I86" s="583"/>
      <c r="J86" s="583"/>
      <c r="K86" s="581" t="s">
        <v>113</v>
      </c>
      <c r="L86" s="582"/>
      <c r="M86" s="581" t="s">
        <v>114</v>
      </c>
      <c r="N86" s="582"/>
      <c r="O86" s="582"/>
      <c r="P86" s="582"/>
      <c r="Q86" s="582"/>
      <c r="R86" s="346"/>
    </row>
    <row r="87" spans="2:47" s="1" customFormat="1" ht="10.35" customHeight="1">
      <c r="B87" s="349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346"/>
    </row>
    <row r="88" spans="2:47" s="1" customFormat="1" ht="29.25" customHeight="1">
      <c r="B88" s="349"/>
      <c r="C88" s="457" t="s">
        <v>115</v>
      </c>
      <c r="D88" s="21"/>
      <c r="E88" s="21"/>
      <c r="F88" s="21"/>
      <c r="G88" s="21"/>
      <c r="H88" s="512">
        <f>W117</f>
        <v>0</v>
      </c>
      <c r="I88" s="572"/>
      <c r="J88" s="572"/>
      <c r="K88" s="512">
        <f>X117</f>
        <v>0</v>
      </c>
      <c r="L88" s="572"/>
      <c r="M88" s="512">
        <f>M117</f>
        <v>0</v>
      </c>
      <c r="N88" s="576"/>
      <c r="O88" s="576"/>
      <c r="P88" s="576"/>
      <c r="Q88" s="576"/>
      <c r="R88" s="346"/>
      <c r="AU88" s="17" t="s">
        <v>116</v>
      </c>
    </row>
    <row r="89" spans="2:47" s="6" customFormat="1" ht="24.95" customHeight="1">
      <c r="B89" s="465"/>
      <c r="C89" s="463"/>
      <c r="D89" s="464" t="s">
        <v>117</v>
      </c>
      <c r="E89" s="463"/>
      <c r="F89" s="463"/>
      <c r="G89" s="463"/>
      <c r="H89" s="569">
        <f>W118</f>
        <v>0</v>
      </c>
      <c r="I89" s="580"/>
      <c r="J89" s="580"/>
      <c r="K89" s="569">
        <f>X118</f>
        <v>0</v>
      </c>
      <c r="L89" s="580"/>
      <c r="M89" s="569">
        <f>M118</f>
        <v>0</v>
      </c>
      <c r="N89" s="580"/>
      <c r="O89" s="580"/>
      <c r="P89" s="580"/>
      <c r="Q89" s="580"/>
      <c r="R89" s="462"/>
    </row>
    <row r="90" spans="2:47" s="7" customFormat="1" ht="19.899999999999999" customHeight="1">
      <c r="B90" s="461"/>
      <c r="C90" s="459"/>
      <c r="D90" s="460" t="s">
        <v>120</v>
      </c>
      <c r="E90" s="459"/>
      <c r="F90" s="459"/>
      <c r="G90" s="459"/>
      <c r="H90" s="578">
        <f>W119</f>
        <v>0</v>
      </c>
      <c r="I90" s="579"/>
      <c r="J90" s="579"/>
      <c r="K90" s="578">
        <f>X119</f>
        <v>0</v>
      </c>
      <c r="L90" s="579"/>
      <c r="M90" s="578">
        <f>M119</f>
        <v>0</v>
      </c>
      <c r="N90" s="579"/>
      <c r="O90" s="579"/>
      <c r="P90" s="579"/>
      <c r="Q90" s="579"/>
      <c r="R90" s="458"/>
    </row>
    <row r="91" spans="2:47" s="7" customFormat="1" ht="19.899999999999999" customHeight="1">
      <c r="B91" s="461"/>
      <c r="C91" s="459"/>
      <c r="D91" s="460" t="s">
        <v>121</v>
      </c>
      <c r="E91" s="459"/>
      <c r="F91" s="459"/>
      <c r="G91" s="459"/>
      <c r="H91" s="578">
        <f>W121</f>
        <v>0</v>
      </c>
      <c r="I91" s="579"/>
      <c r="J91" s="579"/>
      <c r="K91" s="578">
        <f>X121</f>
        <v>0</v>
      </c>
      <c r="L91" s="579"/>
      <c r="M91" s="578">
        <f>M121</f>
        <v>0</v>
      </c>
      <c r="N91" s="579"/>
      <c r="O91" s="579"/>
      <c r="P91" s="579"/>
      <c r="Q91" s="579"/>
      <c r="R91" s="458"/>
    </row>
    <row r="92" spans="2:47" s="6" customFormat="1" ht="24.95" customHeight="1">
      <c r="B92" s="465"/>
      <c r="C92" s="463"/>
      <c r="D92" s="464" t="s">
        <v>125</v>
      </c>
      <c r="E92" s="463"/>
      <c r="F92" s="463"/>
      <c r="G92" s="463"/>
      <c r="H92" s="569">
        <f>W158</f>
        <v>0</v>
      </c>
      <c r="I92" s="580"/>
      <c r="J92" s="580"/>
      <c r="K92" s="569">
        <f>X158</f>
        <v>0</v>
      </c>
      <c r="L92" s="580"/>
      <c r="M92" s="569">
        <f>M158</f>
        <v>0</v>
      </c>
      <c r="N92" s="580"/>
      <c r="O92" s="580"/>
      <c r="P92" s="580"/>
      <c r="Q92" s="580"/>
      <c r="R92" s="462"/>
    </row>
    <row r="93" spans="2:47" s="7" customFormat="1" ht="19.899999999999999" customHeight="1">
      <c r="B93" s="461"/>
      <c r="C93" s="459"/>
      <c r="D93" s="460" t="s">
        <v>126</v>
      </c>
      <c r="E93" s="459"/>
      <c r="F93" s="459"/>
      <c r="G93" s="459"/>
      <c r="H93" s="578">
        <f>W159</f>
        <v>0</v>
      </c>
      <c r="I93" s="579"/>
      <c r="J93" s="579"/>
      <c r="K93" s="578">
        <f>X159</f>
        <v>0</v>
      </c>
      <c r="L93" s="579"/>
      <c r="M93" s="578">
        <f>M159</f>
        <v>0</v>
      </c>
      <c r="N93" s="579"/>
      <c r="O93" s="579"/>
      <c r="P93" s="579"/>
      <c r="Q93" s="579"/>
      <c r="R93" s="458"/>
    </row>
    <row r="94" spans="2:47" s="7" customFormat="1" ht="19.899999999999999" customHeight="1">
      <c r="B94" s="461"/>
      <c r="C94" s="459"/>
      <c r="D94" s="460" t="s">
        <v>128</v>
      </c>
      <c r="E94" s="459"/>
      <c r="F94" s="459"/>
      <c r="G94" s="459"/>
      <c r="H94" s="578">
        <f>W161</f>
        <v>0</v>
      </c>
      <c r="I94" s="579"/>
      <c r="J94" s="579"/>
      <c r="K94" s="578">
        <f>X161</f>
        <v>0</v>
      </c>
      <c r="L94" s="579"/>
      <c r="M94" s="578">
        <f>M161</f>
        <v>0</v>
      </c>
      <c r="N94" s="579"/>
      <c r="O94" s="579"/>
      <c r="P94" s="579"/>
      <c r="Q94" s="579"/>
      <c r="R94" s="458"/>
    </row>
    <row r="95" spans="2:47" s="7" customFormat="1" ht="19.899999999999999" customHeight="1">
      <c r="B95" s="461"/>
      <c r="C95" s="459"/>
      <c r="D95" s="460" t="s">
        <v>129</v>
      </c>
      <c r="E95" s="459"/>
      <c r="F95" s="459"/>
      <c r="G95" s="459"/>
      <c r="H95" s="578">
        <f>W163</f>
        <v>0</v>
      </c>
      <c r="I95" s="579"/>
      <c r="J95" s="579"/>
      <c r="K95" s="578">
        <f>X163</f>
        <v>0</v>
      </c>
      <c r="L95" s="579"/>
      <c r="M95" s="578">
        <f>M163</f>
        <v>0</v>
      </c>
      <c r="N95" s="579"/>
      <c r="O95" s="579"/>
      <c r="P95" s="579"/>
      <c r="Q95" s="579"/>
      <c r="R95" s="458"/>
    </row>
    <row r="96" spans="2:47" s="7" customFormat="1" ht="14.85" customHeight="1">
      <c r="B96" s="461"/>
      <c r="C96" s="459"/>
      <c r="D96" s="460" t="s">
        <v>130</v>
      </c>
      <c r="E96" s="459"/>
      <c r="F96" s="459"/>
      <c r="G96" s="459"/>
      <c r="H96" s="578">
        <f>W171</f>
        <v>0</v>
      </c>
      <c r="I96" s="579"/>
      <c r="J96" s="579"/>
      <c r="K96" s="578">
        <f>X171</f>
        <v>0</v>
      </c>
      <c r="L96" s="579"/>
      <c r="M96" s="578">
        <f>M171</f>
        <v>0</v>
      </c>
      <c r="N96" s="579"/>
      <c r="O96" s="579"/>
      <c r="P96" s="579"/>
      <c r="Q96" s="579"/>
      <c r="R96" s="458"/>
    </row>
    <row r="97" spans="2:21" s="1" customFormat="1" ht="21.75" customHeight="1">
      <c r="B97" s="349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346"/>
    </row>
    <row r="98" spans="2:21" s="1" customFormat="1" ht="29.25" customHeight="1">
      <c r="B98" s="349"/>
      <c r="C98" s="457" t="s">
        <v>131</v>
      </c>
      <c r="D98" s="21"/>
      <c r="E98" s="21"/>
      <c r="F98" s="21"/>
      <c r="G98" s="21"/>
      <c r="H98" s="21"/>
      <c r="I98" s="21"/>
      <c r="J98" s="21"/>
      <c r="K98" s="21"/>
      <c r="L98" s="21"/>
      <c r="M98" s="576">
        <v>0</v>
      </c>
      <c r="N98" s="577"/>
      <c r="O98" s="577"/>
      <c r="P98" s="577"/>
      <c r="Q98" s="577"/>
      <c r="R98" s="346"/>
      <c r="T98" s="456"/>
      <c r="U98" s="455" t="s">
        <v>44</v>
      </c>
    </row>
    <row r="99" spans="2:21" s="1" customFormat="1" ht="18" customHeight="1">
      <c r="B99" s="349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346"/>
    </row>
    <row r="100" spans="2:21" s="1" customFormat="1" ht="29.25" customHeight="1">
      <c r="B100" s="349"/>
      <c r="C100" s="348" t="s">
        <v>98</v>
      </c>
      <c r="D100" s="347"/>
      <c r="E100" s="347"/>
      <c r="F100" s="347"/>
      <c r="G100" s="347"/>
      <c r="H100" s="347"/>
      <c r="I100" s="347"/>
      <c r="J100" s="347"/>
      <c r="K100" s="347"/>
      <c r="L100" s="513">
        <f>ROUND(SUM(M88+M98),2)</f>
        <v>0</v>
      </c>
      <c r="M100" s="513"/>
      <c r="N100" s="513"/>
      <c r="O100" s="513"/>
      <c r="P100" s="513"/>
      <c r="Q100" s="513"/>
      <c r="R100" s="346"/>
    </row>
    <row r="101" spans="2:21" s="1" customFormat="1" ht="6.95" customHeight="1">
      <c r="B101" s="345"/>
      <c r="C101" s="344"/>
      <c r="D101" s="344"/>
      <c r="E101" s="344"/>
      <c r="F101" s="344"/>
      <c r="G101" s="344"/>
      <c r="H101" s="344"/>
      <c r="I101" s="344"/>
      <c r="J101" s="344"/>
      <c r="K101" s="344"/>
      <c r="L101" s="344"/>
      <c r="M101" s="344"/>
      <c r="N101" s="344"/>
      <c r="O101" s="344"/>
      <c r="P101" s="344"/>
      <c r="Q101" s="344"/>
      <c r="R101" s="343"/>
    </row>
    <row r="105" spans="2:21" s="1" customFormat="1" ht="6.95" customHeight="1">
      <c r="B105" s="31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</row>
    <row r="106" spans="2:21" s="1" customFormat="1" ht="36.950000000000003" customHeight="1">
      <c r="B106" s="349"/>
      <c r="C106" s="518" t="s">
        <v>132</v>
      </c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346"/>
    </row>
    <row r="107" spans="2:21" s="1" customFormat="1" ht="6.95" customHeight="1">
      <c r="B107" s="349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346"/>
    </row>
    <row r="108" spans="2:21" s="1" customFormat="1" ht="30" customHeight="1">
      <c r="B108" s="349"/>
      <c r="C108" s="379" t="s">
        <v>17</v>
      </c>
      <c r="D108" s="21"/>
      <c r="E108" s="21"/>
      <c r="F108" s="570" t="str">
        <f>F6</f>
        <v>Rozšíření WC návštěvníků při restauraci Obora</v>
      </c>
      <c r="G108" s="571"/>
      <c r="H108" s="571"/>
      <c r="I108" s="571"/>
      <c r="J108" s="571"/>
      <c r="K108" s="571"/>
      <c r="L108" s="571"/>
      <c r="M108" s="571"/>
      <c r="N108" s="571"/>
      <c r="O108" s="571"/>
      <c r="P108" s="571"/>
      <c r="Q108" s="21"/>
      <c r="R108" s="346"/>
    </row>
    <row r="109" spans="2:21" s="1" customFormat="1" ht="36.950000000000003" customHeight="1">
      <c r="B109" s="349"/>
      <c r="C109" s="384" t="s">
        <v>106</v>
      </c>
      <c r="D109" s="21"/>
      <c r="E109" s="21"/>
      <c r="F109" s="520" t="str">
        <f>F7</f>
        <v>002 - D.1.4.g - Uzemnění a ochrana před bleskem</v>
      </c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21"/>
      <c r="R109" s="346"/>
    </row>
    <row r="110" spans="2:21" s="1" customFormat="1" ht="6.95" customHeight="1">
      <c r="B110" s="349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346"/>
    </row>
    <row r="111" spans="2:21" s="1" customFormat="1" ht="18" customHeight="1">
      <c r="B111" s="349"/>
      <c r="C111" s="379" t="s">
        <v>22</v>
      </c>
      <c r="D111" s="21"/>
      <c r="E111" s="21"/>
      <c r="F111" s="404" t="str">
        <f>F9</f>
        <v>areál ZOO Praha, U Trojského Zámku 120/3, Praha 7,</v>
      </c>
      <c r="G111" s="21"/>
      <c r="H111" s="21"/>
      <c r="I111" s="21"/>
      <c r="J111" s="21"/>
      <c r="K111" s="379" t="s">
        <v>24</v>
      </c>
      <c r="L111" s="21"/>
      <c r="M111" s="573" t="str">
        <f>IF(O9="","",O9)</f>
        <v>22. 1. 2017</v>
      </c>
      <c r="N111" s="573"/>
      <c r="O111" s="573"/>
      <c r="P111" s="573"/>
      <c r="Q111" s="21"/>
      <c r="R111" s="346"/>
    </row>
    <row r="112" spans="2:21" s="1" customFormat="1" ht="6.95" customHeight="1">
      <c r="B112" s="349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346"/>
    </row>
    <row r="113" spans="2:65" s="1" customFormat="1" ht="15">
      <c r="B113" s="349"/>
      <c r="C113" s="379" t="s">
        <v>26</v>
      </c>
      <c r="D113" s="21"/>
      <c r="E113" s="21"/>
      <c r="F113" s="404" t="str">
        <f>E12</f>
        <v>ZOO Praha, U Trojského zámku 120/3, Praha 7</v>
      </c>
      <c r="G113" s="21"/>
      <c r="H113" s="21"/>
      <c r="I113" s="21"/>
      <c r="J113" s="21"/>
      <c r="K113" s="379" t="s">
        <v>34</v>
      </c>
      <c r="L113" s="21"/>
      <c r="M113" s="542" t="str">
        <f>E18</f>
        <v>Viktor Králík</v>
      </c>
      <c r="N113" s="542"/>
      <c r="O113" s="542"/>
      <c r="P113" s="542"/>
      <c r="Q113" s="542"/>
      <c r="R113" s="346"/>
    </row>
    <row r="114" spans="2:65" s="1" customFormat="1" ht="14.45" customHeight="1">
      <c r="B114" s="349"/>
      <c r="C114" s="379" t="s">
        <v>32</v>
      </c>
      <c r="D114" s="21"/>
      <c r="E114" s="21"/>
      <c r="F114" s="404" t="str">
        <f>IF(E15="","",E15)</f>
        <v>Bude vybrán ve výběrovém řízení</v>
      </c>
      <c r="G114" s="21"/>
      <c r="H114" s="21"/>
      <c r="I114" s="21"/>
      <c r="J114" s="21"/>
      <c r="K114" s="379" t="s">
        <v>37</v>
      </c>
      <c r="L114" s="21"/>
      <c r="M114" s="542">
        <f>E21</f>
        <v>0</v>
      </c>
      <c r="N114" s="542"/>
      <c r="O114" s="542"/>
      <c r="P114" s="542"/>
      <c r="Q114" s="542"/>
      <c r="R114" s="346"/>
    </row>
    <row r="115" spans="2:65" s="1" customFormat="1" ht="10.35" customHeight="1">
      <c r="B115" s="349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346"/>
    </row>
    <row r="116" spans="2:65" s="8" customFormat="1" ht="29.25" customHeight="1">
      <c r="B116" s="454"/>
      <c r="C116" s="453" t="s">
        <v>133</v>
      </c>
      <c r="D116" s="452" t="s">
        <v>134</v>
      </c>
      <c r="E116" s="452" t="s">
        <v>62</v>
      </c>
      <c r="F116" s="574" t="s">
        <v>135</v>
      </c>
      <c r="G116" s="574"/>
      <c r="H116" s="574"/>
      <c r="I116" s="574"/>
      <c r="J116" s="452" t="s">
        <v>136</v>
      </c>
      <c r="K116" s="452" t="s">
        <v>137</v>
      </c>
      <c r="L116" s="452" t="s">
        <v>138</v>
      </c>
      <c r="M116" s="574" t="s">
        <v>139</v>
      </c>
      <c r="N116" s="574"/>
      <c r="O116" s="574"/>
      <c r="P116" s="574" t="s">
        <v>114</v>
      </c>
      <c r="Q116" s="575"/>
      <c r="R116" s="451"/>
      <c r="T116" s="352" t="s">
        <v>140</v>
      </c>
      <c r="U116" s="351" t="s">
        <v>44</v>
      </c>
      <c r="V116" s="351" t="s">
        <v>141</v>
      </c>
      <c r="W116" s="351" t="s">
        <v>142</v>
      </c>
      <c r="X116" s="351" t="s">
        <v>143</v>
      </c>
      <c r="Y116" s="351" t="s">
        <v>144</v>
      </c>
      <c r="Z116" s="351" t="s">
        <v>145</v>
      </c>
      <c r="AA116" s="351" t="s">
        <v>146</v>
      </c>
      <c r="AB116" s="351" t="s">
        <v>147</v>
      </c>
      <c r="AC116" s="351" t="s">
        <v>148</v>
      </c>
      <c r="AD116" s="350" t="s">
        <v>149</v>
      </c>
    </row>
    <row r="117" spans="2:65" s="1" customFormat="1" ht="29.25" customHeight="1">
      <c r="B117" s="349"/>
      <c r="C117" s="353" t="s">
        <v>108</v>
      </c>
      <c r="D117" s="21"/>
      <c r="E117" s="21"/>
      <c r="F117" s="21"/>
      <c r="G117" s="21"/>
      <c r="H117" s="21"/>
      <c r="I117" s="21"/>
      <c r="J117" s="21"/>
      <c r="K117" s="21"/>
      <c r="L117" s="21"/>
      <c r="M117" s="566">
        <f>BK117</f>
        <v>0</v>
      </c>
      <c r="N117" s="567"/>
      <c r="O117" s="567"/>
      <c r="P117" s="567"/>
      <c r="Q117" s="567"/>
      <c r="R117" s="346"/>
      <c r="T117" s="377"/>
      <c r="U117" s="19"/>
      <c r="V117" s="19"/>
      <c r="W117" s="450">
        <f>W118+W158</f>
        <v>0</v>
      </c>
      <c r="X117" s="450">
        <f>X118+X158</f>
        <v>0</v>
      </c>
      <c r="Y117" s="19"/>
      <c r="Z117" s="449">
        <f>Z118+Z158</f>
        <v>71.072999999999993</v>
      </c>
      <c r="AA117" s="19"/>
      <c r="AB117" s="449">
        <f>AB118+AB158</f>
        <v>0</v>
      </c>
      <c r="AC117" s="19"/>
      <c r="AD117" s="448">
        <f>AD118+AD158</f>
        <v>0</v>
      </c>
      <c r="AT117" s="17" t="s">
        <v>81</v>
      </c>
      <c r="AU117" s="17" t="s">
        <v>116</v>
      </c>
      <c r="BK117" s="34">
        <f>BK118+BK158</f>
        <v>0</v>
      </c>
    </row>
    <row r="118" spans="2:65" s="9" customFormat="1" ht="37.35" customHeight="1">
      <c r="B118" s="432"/>
      <c r="C118" s="426"/>
      <c r="D118" s="433" t="s">
        <v>117</v>
      </c>
      <c r="E118" s="433"/>
      <c r="F118" s="433"/>
      <c r="G118" s="433"/>
      <c r="H118" s="433"/>
      <c r="I118" s="433"/>
      <c r="J118" s="433"/>
      <c r="K118" s="433"/>
      <c r="L118" s="433"/>
      <c r="M118" s="568">
        <f>BK118</f>
        <v>0</v>
      </c>
      <c r="N118" s="569"/>
      <c r="O118" s="569"/>
      <c r="P118" s="569"/>
      <c r="Q118" s="569"/>
      <c r="R118" s="430"/>
      <c r="T118" s="429"/>
      <c r="U118" s="426"/>
      <c r="V118" s="426"/>
      <c r="W118" s="428">
        <f>W119+W121</f>
        <v>0</v>
      </c>
      <c r="X118" s="428">
        <f>X119+X121</f>
        <v>0</v>
      </c>
      <c r="Y118" s="426"/>
      <c r="Z118" s="427">
        <f>Z119+Z121</f>
        <v>71.072999999999993</v>
      </c>
      <c r="AA118" s="426"/>
      <c r="AB118" s="427">
        <f>AB119+AB121</f>
        <v>0</v>
      </c>
      <c r="AC118" s="426"/>
      <c r="AD118" s="425">
        <f>AD119+AD121</f>
        <v>0</v>
      </c>
      <c r="AR118" s="35" t="s">
        <v>104</v>
      </c>
      <c r="AT118" s="36" t="s">
        <v>81</v>
      </c>
      <c r="AU118" s="36" t="s">
        <v>82</v>
      </c>
      <c r="AY118" s="35" t="s">
        <v>150</v>
      </c>
      <c r="BK118" s="37">
        <f>BK119+BK121</f>
        <v>0</v>
      </c>
    </row>
    <row r="119" spans="2:65" s="9" customFormat="1" ht="19.899999999999999" customHeight="1">
      <c r="B119" s="432"/>
      <c r="C119" s="426"/>
      <c r="D119" s="431" t="s">
        <v>120</v>
      </c>
      <c r="E119" s="431"/>
      <c r="F119" s="431"/>
      <c r="G119" s="431"/>
      <c r="H119" s="431"/>
      <c r="I119" s="431"/>
      <c r="J119" s="431"/>
      <c r="K119" s="431"/>
      <c r="L119" s="431"/>
      <c r="M119" s="555">
        <f>BK119</f>
        <v>0</v>
      </c>
      <c r="N119" s="556"/>
      <c r="O119" s="556"/>
      <c r="P119" s="556"/>
      <c r="Q119" s="556"/>
      <c r="R119" s="430"/>
      <c r="T119" s="429"/>
      <c r="U119" s="426"/>
      <c r="V119" s="426"/>
      <c r="W119" s="428">
        <f>W120</f>
        <v>0</v>
      </c>
      <c r="X119" s="428">
        <f>X120</f>
        <v>0</v>
      </c>
      <c r="Y119" s="426"/>
      <c r="Z119" s="427">
        <f>Z120</f>
        <v>12.398</v>
      </c>
      <c r="AA119" s="426"/>
      <c r="AB119" s="427">
        <f>AB120</f>
        <v>0</v>
      </c>
      <c r="AC119" s="426"/>
      <c r="AD119" s="425">
        <f>AD120</f>
        <v>0</v>
      </c>
      <c r="AR119" s="35" t="s">
        <v>104</v>
      </c>
      <c r="AT119" s="36" t="s">
        <v>81</v>
      </c>
      <c r="AU119" s="36" t="s">
        <v>90</v>
      </c>
      <c r="AY119" s="35" t="s">
        <v>150</v>
      </c>
      <c r="BK119" s="37">
        <f>BK120</f>
        <v>0</v>
      </c>
    </row>
    <row r="120" spans="2:65" s="1" customFormat="1" ht="44.25" customHeight="1">
      <c r="B120" s="421"/>
      <c r="C120" s="420" t="s">
        <v>90</v>
      </c>
      <c r="D120" s="420" t="s">
        <v>151</v>
      </c>
      <c r="E120" s="419" t="s">
        <v>577</v>
      </c>
      <c r="F120" s="558" t="s">
        <v>578</v>
      </c>
      <c r="G120" s="558"/>
      <c r="H120" s="558"/>
      <c r="I120" s="558"/>
      <c r="J120" s="418" t="s">
        <v>154</v>
      </c>
      <c r="K120" s="417">
        <v>1</v>
      </c>
      <c r="L120" s="416"/>
      <c r="M120" s="557"/>
      <c r="N120" s="557"/>
      <c r="O120" s="557"/>
      <c r="P120" s="557">
        <f>ROUND(V120*K120,2)</f>
        <v>0</v>
      </c>
      <c r="Q120" s="557"/>
      <c r="R120" s="415"/>
      <c r="T120" s="414" t="s">
        <v>20</v>
      </c>
      <c r="U120" s="398" t="s">
        <v>45</v>
      </c>
      <c r="V120" s="424">
        <f>L120+M120</f>
        <v>0</v>
      </c>
      <c r="W120" s="424">
        <f>ROUND(L120*K120,2)</f>
        <v>0</v>
      </c>
      <c r="X120" s="424">
        <f>ROUND(M120*K120,2)</f>
        <v>0</v>
      </c>
      <c r="Y120" s="423">
        <v>12.398</v>
      </c>
      <c r="Z120" s="423">
        <f>Y120*K120</f>
        <v>12.398</v>
      </c>
      <c r="AA120" s="423">
        <v>0</v>
      </c>
      <c r="AB120" s="423">
        <f>AA120*K120</f>
        <v>0</v>
      </c>
      <c r="AC120" s="423">
        <v>0</v>
      </c>
      <c r="AD120" s="422">
        <f>AC120*K120</f>
        <v>0</v>
      </c>
      <c r="AR120" s="17" t="s">
        <v>155</v>
      </c>
      <c r="AT120" s="17" t="s">
        <v>151</v>
      </c>
      <c r="AU120" s="17" t="s">
        <v>104</v>
      </c>
      <c r="AY120" s="17" t="s">
        <v>150</v>
      </c>
      <c r="BE120" s="38">
        <f>IF(U120="základní",P120,0)</f>
        <v>0</v>
      </c>
      <c r="BF120" s="38">
        <f>IF(U120="snížená",P120,0)</f>
        <v>0</v>
      </c>
      <c r="BG120" s="38">
        <f>IF(U120="zákl. přenesená",P120,0)</f>
        <v>0</v>
      </c>
      <c r="BH120" s="38">
        <f>IF(U120="sníž. přenesená",P120,0)</f>
        <v>0</v>
      </c>
      <c r="BI120" s="38">
        <f>IF(U120="nulová",P120,0)</f>
        <v>0</v>
      </c>
      <c r="BJ120" s="17" t="s">
        <v>90</v>
      </c>
      <c r="BK120" s="38">
        <f>ROUND(V120*K120,2)</f>
        <v>0</v>
      </c>
      <c r="BL120" s="17" t="s">
        <v>155</v>
      </c>
      <c r="BM120" s="17" t="s">
        <v>579</v>
      </c>
    </row>
    <row r="121" spans="2:65" s="9" customFormat="1" ht="29.85" customHeight="1">
      <c r="B121" s="432"/>
      <c r="C121" s="426"/>
      <c r="D121" s="431" t="s">
        <v>121</v>
      </c>
      <c r="E121" s="431"/>
      <c r="F121" s="431"/>
      <c r="G121" s="431"/>
      <c r="H121" s="431"/>
      <c r="I121" s="431"/>
      <c r="J121" s="431"/>
      <c r="K121" s="431"/>
      <c r="L121" s="431"/>
      <c r="M121" s="550">
        <f>BK121</f>
        <v>0</v>
      </c>
      <c r="N121" s="551"/>
      <c r="O121" s="551"/>
      <c r="P121" s="551"/>
      <c r="Q121" s="551"/>
      <c r="R121" s="430"/>
      <c r="T121" s="429"/>
      <c r="U121" s="426"/>
      <c r="V121" s="426"/>
      <c r="W121" s="428">
        <f>SUM(W122:W157)</f>
        <v>0</v>
      </c>
      <c r="X121" s="428">
        <f>SUM(X122:X157)</f>
        <v>0</v>
      </c>
      <c r="Y121" s="426"/>
      <c r="Z121" s="427">
        <f>SUM(Z122:Z157)</f>
        <v>58.674999999999997</v>
      </c>
      <c r="AA121" s="426"/>
      <c r="AB121" s="427">
        <f>SUM(AB122:AB157)</f>
        <v>0</v>
      </c>
      <c r="AC121" s="426"/>
      <c r="AD121" s="425">
        <f>SUM(AD122:AD157)</f>
        <v>0</v>
      </c>
      <c r="AR121" s="35" t="s">
        <v>104</v>
      </c>
      <c r="AT121" s="36" t="s">
        <v>81</v>
      </c>
      <c r="AU121" s="36" t="s">
        <v>90</v>
      </c>
      <c r="AY121" s="35" t="s">
        <v>150</v>
      </c>
      <c r="BK121" s="37">
        <f>SUM(BK122:BK157)</f>
        <v>0</v>
      </c>
    </row>
    <row r="122" spans="2:65" s="1" customFormat="1" ht="31.5" customHeight="1">
      <c r="B122" s="421"/>
      <c r="C122" s="420" t="s">
        <v>104</v>
      </c>
      <c r="D122" s="420" t="s">
        <v>151</v>
      </c>
      <c r="E122" s="419" t="s">
        <v>580</v>
      </c>
      <c r="F122" s="558" t="s">
        <v>581</v>
      </c>
      <c r="G122" s="558"/>
      <c r="H122" s="558"/>
      <c r="I122" s="558"/>
      <c r="J122" s="418" t="s">
        <v>186</v>
      </c>
      <c r="K122" s="417">
        <v>40</v>
      </c>
      <c r="L122" s="416"/>
      <c r="M122" s="557"/>
      <c r="N122" s="557"/>
      <c r="O122" s="557"/>
      <c r="P122" s="557">
        <f>ROUND(V122*K122,2)</f>
        <v>0</v>
      </c>
      <c r="Q122" s="557"/>
      <c r="R122" s="415"/>
      <c r="T122" s="414" t="s">
        <v>20</v>
      </c>
      <c r="U122" s="398" t="s">
        <v>45</v>
      </c>
      <c r="V122" s="424">
        <f>L122+M122</f>
        <v>0</v>
      </c>
      <c r="W122" s="424">
        <f>ROUND(L122*K122,2)</f>
        <v>0</v>
      </c>
      <c r="X122" s="424">
        <f>ROUND(M122*K122,2)</f>
        <v>0</v>
      </c>
      <c r="Y122" s="423">
        <v>0.14000000000000001</v>
      </c>
      <c r="Z122" s="423">
        <f>Y122*K122</f>
        <v>5.6000000000000005</v>
      </c>
      <c r="AA122" s="423">
        <v>0</v>
      </c>
      <c r="AB122" s="423">
        <f>AA122*K122</f>
        <v>0</v>
      </c>
      <c r="AC122" s="423">
        <v>0</v>
      </c>
      <c r="AD122" s="422">
        <f>AC122*K122</f>
        <v>0</v>
      </c>
      <c r="AR122" s="17" t="s">
        <v>155</v>
      </c>
      <c r="AT122" s="17" t="s">
        <v>151</v>
      </c>
      <c r="AU122" s="17" t="s">
        <v>104</v>
      </c>
      <c r="AY122" s="17" t="s">
        <v>150</v>
      </c>
      <c r="BE122" s="38">
        <f>IF(U122="základní",P122,0)</f>
        <v>0</v>
      </c>
      <c r="BF122" s="38">
        <f>IF(U122="snížená",P122,0)</f>
        <v>0</v>
      </c>
      <c r="BG122" s="38">
        <f>IF(U122="zákl. přenesená",P122,0)</f>
        <v>0</v>
      </c>
      <c r="BH122" s="38">
        <f>IF(U122="sníž. přenesená",P122,0)</f>
        <v>0</v>
      </c>
      <c r="BI122" s="38">
        <f>IF(U122="nulová",P122,0)</f>
        <v>0</v>
      </c>
      <c r="BJ122" s="17" t="s">
        <v>90</v>
      </c>
      <c r="BK122" s="38">
        <f>ROUND(V122*K122,2)</f>
        <v>0</v>
      </c>
      <c r="BL122" s="17" t="s">
        <v>155</v>
      </c>
      <c r="BM122" s="17" t="s">
        <v>582</v>
      </c>
    </row>
    <row r="123" spans="2:65" s="1" customFormat="1" ht="22.5" customHeight="1">
      <c r="B123" s="421"/>
      <c r="C123" s="438" t="s">
        <v>162</v>
      </c>
      <c r="D123" s="438" t="s">
        <v>157</v>
      </c>
      <c r="E123" s="437" t="s">
        <v>583</v>
      </c>
      <c r="F123" s="559" t="s">
        <v>584</v>
      </c>
      <c r="G123" s="559"/>
      <c r="H123" s="559"/>
      <c r="I123" s="559"/>
      <c r="J123" s="436" t="s">
        <v>585</v>
      </c>
      <c r="K123" s="435">
        <v>38</v>
      </c>
      <c r="L123" s="434"/>
      <c r="M123" s="560"/>
      <c r="N123" s="560"/>
      <c r="O123" s="561"/>
      <c r="P123" s="557">
        <f>ROUND(V123*K123,2)</f>
        <v>0</v>
      </c>
      <c r="Q123" s="557"/>
      <c r="R123" s="415"/>
      <c r="T123" s="414" t="s">
        <v>20</v>
      </c>
      <c r="U123" s="398" t="s">
        <v>45</v>
      </c>
      <c r="V123" s="424">
        <f>L123+M123</f>
        <v>0</v>
      </c>
      <c r="W123" s="424">
        <f>ROUND(L123*K123,2)</f>
        <v>0</v>
      </c>
      <c r="X123" s="424">
        <f>ROUND(M123*K123,2)</f>
        <v>0</v>
      </c>
      <c r="Y123" s="423">
        <v>0</v>
      </c>
      <c r="Z123" s="423">
        <f>Y123*K123</f>
        <v>0</v>
      </c>
      <c r="AA123" s="423">
        <v>0</v>
      </c>
      <c r="AB123" s="423">
        <f>AA123*K123</f>
        <v>0</v>
      </c>
      <c r="AC123" s="423">
        <v>0</v>
      </c>
      <c r="AD123" s="422">
        <f>AC123*K123</f>
        <v>0</v>
      </c>
      <c r="AR123" s="17" t="s">
        <v>160</v>
      </c>
      <c r="AT123" s="17" t="s">
        <v>157</v>
      </c>
      <c r="AU123" s="17" t="s">
        <v>104</v>
      </c>
      <c r="AY123" s="17" t="s">
        <v>150</v>
      </c>
      <c r="BE123" s="38">
        <f>IF(U123="základní",P123,0)</f>
        <v>0</v>
      </c>
      <c r="BF123" s="38">
        <f>IF(U123="snížená",P123,0)</f>
        <v>0</v>
      </c>
      <c r="BG123" s="38">
        <f>IF(U123="zákl. přenesená",P123,0)</f>
        <v>0</v>
      </c>
      <c r="BH123" s="38">
        <f>IF(U123="sníž. přenesená",P123,0)</f>
        <v>0</v>
      </c>
      <c r="BI123" s="38">
        <f>IF(U123="nulová",P123,0)</f>
        <v>0</v>
      </c>
      <c r="BJ123" s="17" t="s">
        <v>90</v>
      </c>
      <c r="BK123" s="38">
        <f>ROUND(V123*K123,2)</f>
        <v>0</v>
      </c>
      <c r="BL123" s="17" t="s">
        <v>155</v>
      </c>
      <c r="BM123" s="17" t="s">
        <v>586</v>
      </c>
    </row>
    <row r="124" spans="2:65" s="439" customFormat="1" ht="22.5" customHeight="1">
      <c r="B124" s="447"/>
      <c r="C124" s="442"/>
      <c r="D124" s="442"/>
      <c r="E124" s="446" t="s">
        <v>20</v>
      </c>
      <c r="F124" s="564" t="s">
        <v>1515</v>
      </c>
      <c r="G124" s="565"/>
      <c r="H124" s="565"/>
      <c r="I124" s="565"/>
      <c r="J124" s="442"/>
      <c r="K124" s="445">
        <v>38</v>
      </c>
      <c r="L124" s="442"/>
      <c r="M124" s="442"/>
      <c r="N124" s="442"/>
      <c r="O124" s="442"/>
      <c r="P124" s="442"/>
      <c r="Q124" s="442"/>
      <c r="R124" s="444"/>
      <c r="T124" s="443"/>
      <c r="U124" s="442"/>
      <c r="V124" s="442"/>
      <c r="W124" s="442"/>
      <c r="X124" s="442"/>
      <c r="Y124" s="442"/>
      <c r="Z124" s="442"/>
      <c r="AA124" s="442"/>
      <c r="AB124" s="442"/>
      <c r="AC124" s="442"/>
      <c r="AD124" s="441"/>
      <c r="AT124" s="440" t="s">
        <v>1509</v>
      </c>
      <c r="AU124" s="440" t="s">
        <v>104</v>
      </c>
      <c r="AV124" s="439" t="s">
        <v>104</v>
      </c>
      <c r="AW124" s="439" t="s">
        <v>6</v>
      </c>
      <c r="AX124" s="439" t="s">
        <v>90</v>
      </c>
      <c r="AY124" s="440" t="s">
        <v>150</v>
      </c>
    </row>
    <row r="125" spans="2:65" s="1" customFormat="1" ht="31.5" customHeight="1">
      <c r="B125" s="421"/>
      <c r="C125" s="420" t="s">
        <v>166</v>
      </c>
      <c r="D125" s="420" t="s">
        <v>151</v>
      </c>
      <c r="E125" s="419" t="s">
        <v>587</v>
      </c>
      <c r="F125" s="558" t="s">
        <v>588</v>
      </c>
      <c r="G125" s="558"/>
      <c r="H125" s="558"/>
      <c r="I125" s="558"/>
      <c r="J125" s="418" t="s">
        <v>186</v>
      </c>
      <c r="K125" s="417">
        <v>6</v>
      </c>
      <c r="L125" s="416"/>
      <c r="M125" s="557"/>
      <c r="N125" s="557"/>
      <c r="O125" s="557"/>
      <c r="P125" s="557">
        <f>ROUND(V125*K125,2)</f>
        <v>0</v>
      </c>
      <c r="Q125" s="557"/>
      <c r="R125" s="415"/>
      <c r="T125" s="414" t="s">
        <v>20</v>
      </c>
      <c r="U125" s="398" t="s">
        <v>45</v>
      </c>
      <c r="V125" s="424">
        <f>L125+M125</f>
        <v>0</v>
      </c>
      <c r="W125" s="424">
        <f>ROUND(L125*K125,2)</f>
        <v>0</v>
      </c>
      <c r="X125" s="424">
        <f>ROUND(M125*K125,2)</f>
        <v>0</v>
      </c>
      <c r="Y125" s="423">
        <v>0.123</v>
      </c>
      <c r="Z125" s="423">
        <f>Y125*K125</f>
        <v>0.73799999999999999</v>
      </c>
      <c r="AA125" s="423">
        <v>0</v>
      </c>
      <c r="AB125" s="423">
        <f>AA125*K125</f>
        <v>0</v>
      </c>
      <c r="AC125" s="423">
        <v>0</v>
      </c>
      <c r="AD125" s="422">
        <f>AC125*K125</f>
        <v>0</v>
      </c>
      <c r="AR125" s="17" t="s">
        <v>155</v>
      </c>
      <c r="AT125" s="17" t="s">
        <v>151</v>
      </c>
      <c r="AU125" s="17" t="s">
        <v>104</v>
      </c>
      <c r="AY125" s="17" t="s">
        <v>150</v>
      </c>
      <c r="BE125" s="38">
        <f>IF(U125="základní",P125,0)</f>
        <v>0</v>
      </c>
      <c r="BF125" s="38">
        <f>IF(U125="snížená",P125,0)</f>
        <v>0</v>
      </c>
      <c r="BG125" s="38">
        <f>IF(U125="zákl. přenesená",P125,0)</f>
        <v>0</v>
      </c>
      <c r="BH125" s="38">
        <f>IF(U125="sníž. přenesená",P125,0)</f>
        <v>0</v>
      </c>
      <c r="BI125" s="38">
        <f>IF(U125="nulová",P125,0)</f>
        <v>0</v>
      </c>
      <c r="BJ125" s="17" t="s">
        <v>90</v>
      </c>
      <c r="BK125" s="38">
        <f>ROUND(V125*K125,2)</f>
        <v>0</v>
      </c>
      <c r="BL125" s="17" t="s">
        <v>155</v>
      </c>
      <c r="BM125" s="17" t="s">
        <v>589</v>
      </c>
    </row>
    <row r="126" spans="2:65" s="1" customFormat="1" ht="22.5" customHeight="1">
      <c r="B126" s="421"/>
      <c r="C126" s="438" t="s">
        <v>171</v>
      </c>
      <c r="D126" s="438" t="s">
        <v>157</v>
      </c>
      <c r="E126" s="437" t="s">
        <v>590</v>
      </c>
      <c r="F126" s="559" t="s">
        <v>591</v>
      </c>
      <c r="G126" s="559"/>
      <c r="H126" s="559"/>
      <c r="I126" s="559"/>
      <c r="J126" s="436" t="s">
        <v>186</v>
      </c>
      <c r="K126" s="435">
        <v>6</v>
      </c>
      <c r="L126" s="434"/>
      <c r="M126" s="560"/>
      <c r="N126" s="560"/>
      <c r="O126" s="561"/>
      <c r="P126" s="557">
        <f>ROUND(V126*K126,2)</f>
        <v>0</v>
      </c>
      <c r="Q126" s="557"/>
      <c r="R126" s="415"/>
      <c r="T126" s="414" t="s">
        <v>20</v>
      </c>
      <c r="U126" s="398" t="s">
        <v>45</v>
      </c>
      <c r="V126" s="424">
        <f>L126+M126</f>
        <v>0</v>
      </c>
      <c r="W126" s="424">
        <f>ROUND(L126*K126,2)</f>
        <v>0</v>
      </c>
      <c r="X126" s="424">
        <f>ROUND(M126*K126,2)</f>
        <v>0</v>
      </c>
      <c r="Y126" s="423">
        <v>0</v>
      </c>
      <c r="Z126" s="423">
        <f>Y126*K126</f>
        <v>0</v>
      </c>
      <c r="AA126" s="423">
        <v>0</v>
      </c>
      <c r="AB126" s="423">
        <f>AA126*K126</f>
        <v>0</v>
      </c>
      <c r="AC126" s="423">
        <v>0</v>
      </c>
      <c r="AD126" s="422">
        <f>AC126*K126</f>
        <v>0</v>
      </c>
      <c r="AR126" s="17" t="s">
        <v>160</v>
      </c>
      <c r="AT126" s="17" t="s">
        <v>157</v>
      </c>
      <c r="AU126" s="17" t="s">
        <v>104</v>
      </c>
      <c r="AY126" s="17" t="s">
        <v>150</v>
      </c>
      <c r="BE126" s="38">
        <f>IF(U126="základní",P126,0)</f>
        <v>0</v>
      </c>
      <c r="BF126" s="38">
        <f>IF(U126="snížená",P126,0)</f>
        <v>0</v>
      </c>
      <c r="BG126" s="38">
        <f>IF(U126="zákl. přenesená",P126,0)</f>
        <v>0</v>
      </c>
      <c r="BH126" s="38">
        <f>IF(U126="sníž. přenesená",P126,0)</f>
        <v>0</v>
      </c>
      <c r="BI126" s="38">
        <f>IF(U126="nulová",P126,0)</f>
        <v>0</v>
      </c>
      <c r="BJ126" s="17" t="s">
        <v>90</v>
      </c>
      <c r="BK126" s="38">
        <f>ROUND(V126*K126,2)</f>
        <v>0</v>
      </c>
      <c r="BL126" s="17" t="s">
        <v>155</v>
      </c>
      <c r="BM126" s="17" t="s">
        <v>592</v>
      </c>
    </row>
    <row r="127" spans="2:65" s="1" customFormat="1" ht="31.5" customHeight="1">
      <c r="B127" s="421"/>
      <c r="C127" s="420" t="s">
        <v>175</v>
      </c>
      <c r="D127" s="420" t="s">
        <v>151</v>
      </c>
      <c r="E127" s="419" t="s">
        <v>593</v>
      </c>
      <c r="F127" s="558" t="s">
        <v>594</v>
      </c>
      <c r="G127" s="558"/>
      <c r="H127" s="558"/>
      <c r="I127" s="558"/>
      <c r="J127" s="418" t="s">
        <v>186</v>
      </c>
      <c r="K127" s="417">
        <v>40</v>
      </c>
      <c r="L127" s="416"/>
      <c r="M127" s="557"/>
      <c r="N127" s="557"/>
      <c r="O127" s="557"/>
      <c r="P127" s="557">
        <f>ROUND(V127*K127,2)</f>
        <v>0</v>
      </c>
      <c r="Q127" s="557"/>
      <c r="R127" s="415"/>
      <c r="T127" s="414" t="s">
        <v>20</v>
      </c>
      <c r="U127" s="398" t="s">
        <v>45</v>
      </c>
      <c r="V127" s="424">
        <f>L127+M127</f>
        <v>0</v>
      </c>
      <c r="W127" s="424">
        <f>ROUND(L127*K127,2)</f>
        <v>0</v>
      </c>
      <c r="X127" s="424">
        <f>ROUND(M127*K127,2)</f>
        <v>0</v>
      </c>
      <c r="Y127" s="423">
        <v>0.497</v>
      </c>
      <c r="Z127" s="423">
        <f>Y127*K127</f>
        <v>19.88</v>
      </c>
      <c r="AA127" s="423">
        <v>0</v>
      </c>
      <c r="AB127" s="423">
        <f>AA127*K127</f>
        <v>0</v>
      </c>
      <c r="AC127" s="423">
        <v>0</v>
      </c>
      <c r="AD127" s="422">
        <f>AC127*K127</f>
        <v>0</v>
      </c>
      <c r="AR127" s="17" t="s">
        <v>155</v>
      </c>
      <c r="AT127" s="17" t="s">
        <v>151</v>
      </c>
      <c r="AU127" s="17" t="s">
        <v>104</v>
      </c>
      <c r="AY127" s="17" t="s">
        <v>150</v>
      </c>
      <c r="BE127" s="38">
        <f>IF(U127="základní",P127,0)</f>
        <v>0</v>
      </c>
      <c r="BF127" s="38">
        <f>IF(U127="snížená",P127,0)</f>
        <v>0</v>
      </c>
      <c r="BG127" s="38">
        <f>IF(U127="zákl. přenesená",P127,0)</f>
        <v>0</v>
      </c>
      <c r="BH127" s="38">
        <f>IF(U127="sníž. přenesená",P127,0)</f>
        <v>0</v>
      </c>
      <c r="BI127" s="38">
        <f>IF(U127="nulová",P127,0)</f>
        <v>0</v>
      </c>
      <c r="BJ127" s="17" t="s">
        <v>90</v>
      </c>
      <c r="BK127" s="38">
        <f>ROUND(V127*K127,2)</f>
        <v>0</v>
      </c>
      <c r="BL127" s="17" t="s">
        <v>155</v>
      </c>
      <c r="BM127" s="17" t="s">
        <v>595</v>
      </c>
    </row>
    <row r="128" spans="2:65" s="1" customFormat="1" ht="22.5" customHeight="1">
      <c r="B128" s="421"/>
      <c r="C128" s="438" t="s">
        <v>179</v>
      </c>
      <c r="D128" s="438" t="s">
        <v>157</v>
      </c>
      <c r="E128" s="437" t="s">
        <v>596</v>
      </c>
      <c r="F128" s="559" t="s">
        <v>597</v>
      </c>
      <c r="G128" s="559"/>
      <c r="H128" s="559"/>
      <c r="I128" s="559"/>
      <c r="J128" s="436" t="s">
        <v>585</v>
      </c>
      <c r="K128" s="435">
        <v>5.4</v>
      </c>
      <c r="L128" s="434"/>
      <c r="M128" s="560"/>
      <c r="N128" s="560"/>
      <c r="O128" s="561"/>
      <c r="P128" s="557">
        <f>ROUND(V128*K128,2)</f>
        <v>0</v>
      </c>
      <c r="Q128" s="557"/>
      <c r="R128" s="415"/>
      <c r="T128" s="414" t="s">
        <v>20</v>
      </c>
      <c r="U128" s="398" t="s">
        <v>45</v>
      </c>
      <c r="V128" s="424">
        <f>L128+M128</f>
        <v>0</v>
      </c>
      <c r="W128" s="424">
        <f>ROUND(L128*K128,2)</f>
        <v>0</v>
      </c>
      <c r="X128" s="424">
        <f>ROUND(M128*K128,2)</f>
        <v>0</v>
      </c>
      <c r="Y128" s="423">
        <v>0</v>
      </c>
      <c r="Z128" s="423">
        <f>Y128*K128</f>
        <v>0</v>
      </c>
      <c r="AA128" s="423">
        <v>0</v>
      </c>
      <c r="AB128" s="423">
        <f>AA128*K128</f>
        <v>0</v>
      </c>
      <c r="AC128" s="423">
        <v>0</v>
      </c>
      <c r="AD128" s="422">
        <f>AC128*K128</f>
        <v>0</v>
      </c>
      <c r="AR128" s="17" t="s">
        <v>160</v>
      </c>
      <c r="AT128" s="17" t="s">
        <v>157</v>
      </c>
      <c r="AU128" s="17" t="s">
        <v>104</v>
      </c>
      <c r="AY128" s="17" t="s">
        <v>150</v>
      </c>
      <c r="BE128" s="38">
        <f>IF(U128="základní",P128,0)</f>
        <v>0</v>
      </c>
      <c r="BF128" s="38">
        <f>IF(U128="snížená",P128,0)</f>
        <v>0</v>
      </c>
      <c r="BG128" s="38">
        <f>IF(U128="zákl. přenesená",P128,0)</f>
        <v>0</v>
      </c>
      <c r="BH128" s="38">
        <f>IF(U128="sníž. přenesená",P128,0)</f>
        <v>0</v>
      </c>
      <c r="BI128" s="38">
        <f>IF(U128="nulová",P128,0)</f>
        <v>0</v>
      </c>
      <c r="BJ128" s="17" t="s">
        <v>90</v>
      </c>
      <c r="BK128" s="38">
        <f>ROUND(V128*K128,2)</f>
        <v>0</v>
      </c>
      <c r="BL128" s="17" t="s">
        <v>155</v>
      </c>
      <c r="BM128" s="17" t="s">
        <v>598</v>
      </c>
    </row>
    <row r="129" spans="2:65" s="439" customFormat="1" ht="22.5" customHeight="1">
      <c r="B129" s="447"/>
      <c r="C129" s="442"/>
      <c r="D129" s="442"/>
      <c r="E129" s="446" t="s">
        <v>20</v>
      </c>
      <c r="F129" s="564" t="s">
        <v>1514</v>
      </c>
      <c r="G129" s="565"/>
      <c r="H129" s="565"/>
      <c r="I129" s="565"/>
      <c r="J129" s="442"/>
      <c r="K129" s="445">
        <v>5.4</v>
      </c>
      <c r="L129" s="442"/>
      <c r="M129" s="442"/>
      <c r="N129" s="442"/>
      <c r="O129" s="442"/>
      <c r="P129" s="442"/>
      <c r="Q129" s="442"/>
      <c r="R129" s="444"/>
      <c r="T129" s="443"/>
      <c r="U129" s="442"/>
      <c r="V129" s="442"/>
      <c r="W129" s="442"/>
      <c r="X129" s="442"/>
      <c r="Y129" s="442"/>
      <c r="Z129" s="442"/>
      <c r="AA129" s="442"/>
      <c r="AB129" s="442"/>
      <c r="AC129" s="442"/>
      <c r="AD129" s="441"/>
      <c r="AT129" s="440" t="s">
        <v>1509</v>
      </c>
      <c r="AU129" s="440" t="s">
        <v>104</v>
      </c>
      <c r="AV129" s="439" t="s">
        <v>104</v>
      </c>
      <c r="AW129" s="439" t="s">
        <v>6</v>
      </c>
      <c r="AX129" s="439" t="s">
        <v>90</v>
      </c>
      <c r="AY129" s="440" t="s">
        <v>150</v>
      </c>
    </row>
    <row r="130" spans="2:65" s="1" customFormat="1" ht="22.5" customHeight="1">
      <c r="B130" s="421"/>
      <c r="C130" s="438" t="s">
        <v>183</v>
      </c>
      <c r="D130" s="438" t="s">
        <v>157</v>
      </c>
      <c r="E130" s="437" t="s">
        <v>599</v>
      </c>
      <c r="F130" s="559" t="s">
        <v>600</v>
      </c>
      <c r="G130" s="559"/>
      <c r="H130" s="559"/>
      <c r="I130" s="559"/>
      <c r="J130" s="436" t="s">
        <v>154</v>
      </c>
      <c r="K130" s="435">
        <v>35</v>
      </c>
      <c r="L130" s="434"/>
      <c r="M130" s="560"/>
      <c r="N130" s="560"/>
      <c r="O130" s="561"/>
      <c r="P130" s="557">
        <f>ROUND(V130*K130,2)</f>
        <v>0</v>
      </c>
      <c r="Q130" s="557"/>
      <c r="R130" s="415"/>
      <c r="T130" s="414" t="s">
        <v>20</v>
      </c>
      <c r="U130" s="398" t="s">
        <v>45</v>
      </c>
      <c r="V130" s="424">
        <f>L130+M130</f>
        <v>0</v>
      </c>
      <c r="W130" s="424">
        <f>ROUND(L130*K130,2)</f>
        <v>0</v>
      </c>
      <c r="X130" s="424">
        <f>ROUND(M130*K130,2)</f>
        <v>0</v>
      </c>
      <c r="Y130" s="423">
        <v>0</v>
      </c>
      <c r="Z130" s="423">
        <f>Y130*K130</f>
        <v>0</v>
      </c>
      <c r="AA130" s="423">
        <v>0</v>
      </c>
      <c r="AB130" s="423">
        <f>AA130*K130</f>
        <v>0</v>
      </c>
      <c r="AC130" s="423">
        <v>0</v>
      </c>
      <c r="AD130" s="422">
        <f>AC130*K130</f>
        <v>0</v>
      </c>
      <c r="AR130" s="17" t="s">
        <v>160</v>
      </c>
      <c r="AT130" s="17" t="s">
        <v>157</v>
      </c>
      <c r="AU130" s="17" t="s">
        <v>104</v>
      </c>
      <c r="AY130" s="17" t="s">
        <v>150</v>
      </c>
      <c r="BE130" s="38">
        <f>IF(U130="základní",P130,0)</f>
        <v>0</v>
      </c>
      <c r="BF130" s="38">
        <f>IF(U130="snížená",P130,0)</f>
        <v>0</v>
      </c>
      <c r="BG130" s="38">
        <f>IF(U130="zákl. přenesená",P130,0)</f>
        <v>0</v>
      </c>
      <c r="BH130" s="38">
        <f>IF(U130="sníž. přenesená",P130,0)</f>
        <v>0</v>
      </c>
      <c r="BI130" s="38">
        <f>IF(U130="nulová",P130,0)</f>
        <v>0</v>
      </c>
      <c r="BJ130" s="17" t="s">
        <v>90</v>
      </c>
      <c r="BK130" s="38">
        <f>ROUND(V130*K130,2)</f>
        <v>0</v>
      </c>
      <c r="BL130" s="17" t="s">
        <v>155</v>
      </c>
      <c r="BM130" s="17" t="s">
        <v>601</v>
      </c>
    </row>
    <row r="131" spans="2:65" s="1" customFormat="1" ht="31.5" customHeight="1">
      <c r="B131" s="421"/>
      <c r="C131" s="438" t="s">
        <v>188</v>
      </c>
      <c r="D131" s="438" t="s">
        <v>157</v>
      </c>
      <c r="E131" s="437" t="s">
        <v>602</v>
      </c>
      <c r="F131" s="559" t="s">
        <v>603</v>
      </c>
      <c r="G131" s="559"/>
      <c r="H131" s="559"/>
      <c r="I131" s="559"/>
      <c r="J131" s="436" t="s">
        <v>154</v>
      </c>
      <c r="K131" s="435">
        <v>8</v>
      </c>
      <c r="L131" s="434"/>
      <c r="M131" s="560"/>
      <c r="N131" s="560"/>
      <c r="O131" s="561"/>
      <c r="P131" s="557">
        <f>ROUND(V131*K131,2)</f>
        <v>0</v>
      </c>
      <c r="Q131" s="557"/>
      <c r="R131" s="415"/>
      <c r="T131" s="414" t="s">
        <v>20</v>
      </c>
      <c r="U131" s="398" t="s">
        <v>45</v>
      </c>
      <c r="V131" s="424">
        <f>L131+M131</f>
        <v>0</v>
      </c>
      <c r="W131" s="424">
        <f>ROUND(L131*K131,2)</f>
        <v>0</v>
      </c>
      <c r="X131" s="424">
        <f>ROUND(M131*K131,2)</f>
        <v>0</v>
      </c>
      <c r="Y131" s="423">
        <v>0</v>
      </c>
      <c r="Z131" s="423">
        <f>Y131*K131</f>
        <v>0</v>
      </c>
      <c r="AA131" s="423">
        <v>0</v>
      </c>
      <c r="AB131" s="423">
        <f>AA131*K131</f>
        <v>0</v>
      </c>
      <c r="AC131" s="423">
        <v>0</v>
      </c>
      <c r="AD131" s="422">
        <f>AC131*K131</f>
        <v>0</v>
      </c>
      <c r="AR131" s="17" t="s">
        <v>160</v>
      </c>
      <c r="AT131" s="17" t="s">
        <v>157</v>
      </c>
      <c r="AU131" s="17" t="s">
        <v>104</v>
      </c>
      <c r="AY131" s="17" t="s">
        <v>150</v>
      </c>
      <c r="BE131" s="38">
        <f>IF(U131="základní",P131,0)</f>
        <v>0</v>
      </c>
      <c r="BF131" s="38">
        <f>IF(U131="snížená",P131,0)</f>
        <v>0</v>
      </c>
      <c r="BG131" s="38">
        <f>IF(U131="zákl. přenesená",P131,0)</f>
        <v>0</v>
      </c>
      <c r="BH131" s="38">
        <f>IF(U131="sníž. přenesená",P131,0)</f>
        <v>0</v>
      </c>
      <c r="BI131" s="38">
        <f>IF(U131="nulová",P131,0)</f>
        <v>0</v>
      </c>
      <c r="BJ131" s="17" t="s">
        <v>90</v>
      </c>
      <c r="BK131" s="38">
        <f>ROUND(V131*K131,2)</f>
        <v>0</v>
      </c>
      <c r="BL131" s="17" t="s">
        <v>155</v>
      </c>
      <c r="BM131" s="17" t="s">
        <v>604</v>
      </c>
    </row>
    <row r="132" spans="2:65" s="1" customFormat="1" ht="31.5" customHeight="1">
      <c r="B132" s="421"/>
      <c r="C132" s="420" t="s">
        <v>192</v>
      </c>
      <c r="D132" s="420" t="s">
        <v>151</v>
      </c>
      <c r="E132" s="419" t="s">
        <v>605</v>
      </c>
      <c r="F132" s="558" t="s">
        <v>606</v>
      </c>
      <c r="G132" s="558"/>
      <c r="H132" s="558"/>
      <c r="I132" s="558"/>
      <c r="J132" s="418" t="s">
        <v>186</v>
      </c>
      <c r="K132" s="417">
        <v>7</v>
      </c>
      <c r="L132" s="416"/>
      <c r="M132" s="557"/>
      <c r="N132" s="557"/>
      <c r="O132" s="557"/>
      <c r="P132" s="557">
        <f>ROUND(V132*K132,2)</f>
        <v>0</v>
      </c>
      <c r="Q132" s="557"/>
      <c r="R132" s="415"/>
      <c r="T132" s="414" t="s">
        <v>20</v>
      </c>
      <c r="U132" s="398" t="s">
        <v>45</v>
      </c>
      <c r="V132" s="424">
        <f>L132+M132</f>
        <v>0</v>
      </c>
      <c r="W132" s="424">
        <f>ROUND(L132*K132,2)</f>
        <v>0</v>
      </c>
      <c r="X132" s="424">
        <f>ROUND(M132*K132,2)</f>
        <v>0</v>
      </c>
      <c r="Y132" s="423">
        <v>0.54400000000000004</v>
      </c>
      <c r="Z132" s="423">
        <f>Y132*K132</f>
        <v>3.8080000000000003</v>
      </c>
      <c r="AA132" s="423">
        <v>0</v>
      </c>
      <c r="AB132" s="423">
        <f>AA132*K132</f>
        <v>0</v>
      </c>
      <c r="AC132" s="423">
        <v>0</v>
      </c>
      <c r="AD132" s="422">
        <f>AC132*K132</f>
        <v>0</v>
      </c>
      <c r="AR132" s="17" t="s">
        <v>155</v>
      </c>
      <c r="AT132" s="17" t="s">
        <v>151</v>
      </c>
      <c r="AU132" s="17" t="s">
        <v>104</v>
      </c>
      <c r="AY132" s="17" t="s">
        <v>150</v>
      </c>
      <c r="BE132" s="38">
        <f>IF(U132="základní",P132,0)</f>
        <v>0</v>
      </c>
      <c r="BF132" s="38">
        <f>IF(U132="snížená",P132,0)</f>
        <v>0</v>
      </c>
      <c r="BG132" s="38">
        <f>IF(U132="zákl. přenesená",P132,0)</f>
        <v>0</v>
      </c>
      <c r="BH132" s="38">
        <f>IF(U132="sníž. přenesená",P132,0)</f>
        <v>0</v>
      </c>
      <c r="BI132" s="38">
        <f>IF(U132="nulová",P132,0)</f>
        <v>0</v>
      </c>
      <c r="BJ132" s="17" t="s">
        <v>90</v>
      </c>
      <c r="BK132" s="38">
        <f>ROUND(V132*K132,2)</f>
        <v>0</v>
      </c>
      <c r="BL132" s="17" t="s">
        <v>155</v>
      </c>
      <c r="BM132" s="17" t="s">
        <v>607</v>
      </c>
    </row>
    <row r="133" spans="2:65" s="1" customFormat="1" ht="22.5" customHeight="1">
      <c r="B133" s="421"/>
      <c r="C133" s="438" t="s">
        <v>196</v>
      </c>
      <c r="D133" s="438" t="s">
        <v>157</v>
      </c>
      <c r="E133" s="437" t="s">
        <v>608</v>
      </c>
      <c r="F133" s="559" t="s">
        <v>609</v>
      </c>
      <c r="G133" s="559"/>
      <c r="H133" s="559"/>
      <c r="I133" s="559"/>
      <c r="J133" s="436" t="s">
        <v>610</v>
      </c>
      <c r="K133" s="435">
        <v>2</v>
      </c>
      <c r="L133" s="434"/>
      <c r="M133" s="560"/>
      <c r="N133" s="560"/>
      <c r="O133" s="561"/>
      <c r="P133" s="557">
        <f>ROUND(V133*K133,2)</f>
        <v>0</v>
      </c>
      <c r="Q133" s="557"/>
      <c r="R133" s="415"/>
      <c r="T133" s="414" t="s">
        <v>20</v>
      </c>
      <c r="U133" s="398" t="s">
        <v>45</v>
      </c>
      <c r="V133" s="424">
        <f>L133+M133</f>
        <v>0</v>
      </c>
      <c r="W133" s="424">
        <f>ROUND(L133*K133,2)</f>
        <v>0</v>
      </c>
      <c r="X133" s="424">
        <f>ROUND(M133*K133,2)</f>
        <v>0</v>
      </c>
      <c r="Y133" s="423">
        <v>0</v>
      </c>
      <c r="Z133" s="423">
        <f>Y133*K133</f>
        <v>0</v>
      </c>
      <c r="AA133" s="423">
        <v>0</v>
      </c>
      <c r="AB133" s="423">
        <f>AA133*K133</f>
        <v>0</v>
      </c>
      <c r="AC133" s="423">
        <v>0</v>
      </c>
      <c r="AD133" s="422">
        <f>AC133*K133</f>
        <v>0</v>
      </c>
      <c r="AR133" s="17" t="s">
        <v>160</v>
      </c>
      <c r="AT133" s="17" t="s">
        <v>157</v>
      </c>
      <c r="AU133" s="17" t="s">
        <v>104</v>
      </c>
      <c r="AY133" s="17" t="s">
        <v>150</v>
      </c>
      <c r="BE133" s="38">
        <f>IF(U133="základní",P133,0)</f>
        <v>0</v>
      </c>
      <c r="BF133" s="38">
        <f>IF(U133="snížená",P133,0)</f>
        <v>0</v>
      </c>
      <c r="BG133" s="38">
        <f>IF(U133="zákl. přenesená",P133,0)</f>
        <v>0</v>
      </c>
      <c r="BH133" s="38">
        <f>IF(U133="sníž. přenesená",P133,0)</f>
        <v>0</v>
      </c>
      <c r="BI133" s="38">
        <f>IF(U133="nulová",P133,0)</f>
        <v>0</v>
      </c>
      <c r="BJ133" s="17" t="s">
        <v>90</v>
      </c>
      <c r="BK133" s="38">
        <f>ROUND(V133*K133,2)</f>
        <v>0</v>
      </c>
      <c r="BL133" s="17" t="s">
        <v>155</v>
      </c>
      <c r="BM133" s="17" t="s">
        <v>611</v>
      </c>
    </row>
    <row r="134" spans="2:65" s="1" customFormat="1" ht="22.5" customHeight="1">
      <c r="B134" s="421"/>
      <c r="C134" s="438" t="s">
        <v>200</v>
      </c>
      <c r="D134" s="438" t="s">
        <v>157</v>
      </c>
      <c r="E134" s="437" t="s">
        <v>612</v>
      </c>
      <c r="F134" s="559" t="s">
        <v>613</v>
      </c>
      <c r="G134" s="559"/>
      <c r="H134" s="559"/>
      <c r="I134" s="559"/>
      <c r="J134" s="436" t="s">
        <v>610</v>
      </c>
      <c r="K134" s="435">
        <v>12</v>
      </c>
      <c r="L134" s="434"/>
      <c r="M134" s="560"/>
      <c r="N134" s="560"/>
      <c r="O134" s="561"/>
      <c r="P134" s="557">
        <f>ROUND(V134*K134,2)</f>
        <v>0</v>
      </c>
      <c r="Q134" s="557"/>
      <c r="R134" s="415"/>
      <c r="T134" s="414" t="s">
        <v>20</v>
      </c>
      <c r="U134" s="398" t="s">
        <v>45</v>
      </c>
      <c r="V134" s="424">
        <f>L134+M134</f>
        <v>0</v>
      </c>
      <c r="W134" s="424">
        <f>ROUND(L134*K134,2)</f>
        <v>0</v>
      </c>
      <c r="X134" s="424">
        <f>ROUND(M134*K134,2)</f>
        <v>0</v>
      </c>
      <c r="Y134" s="423">
        <v>0</v>
      </c>
      <c r="Z134" s="423">
        <f>Y134*K134</f>
        <v>0</v>
      </c>
      <c r="AA134" s="423">
        <v>0</v>
      </c>
      <c r="AB134" s="423">
        <f>AA134*K134</f>
        <v>0</v>
      </c>
      <c r="AC134" s="423">
        <v>0</v>
      </c>
      <c r="AD134" s="422">
        <f>AC134*K134</f>
        <v>0</v>
      </c>
      <c r="AR134" s="17" t="s">
        <v>160</v>
      </c>
      <c r="AT134" s="17" t="s">
        <v>157</v>
      </c>
      <c r="AU134" s="17" t="s">
        <v>104</v>
      </c>
      <c r="AY134" s="17" t="s">
        <v>150</v>
      </c>
      <c r="BE134" s="38">
        <f>IF(U134="základní",P134,0)</f>
        <v>0</v>
      </c>
      <c r="BF134" s="38">
        <f>IF(U134="snížená",P134,0)</f>
        <v>0</v>
      </c>
      <c r="BG134" s="38">
        <f>IF(U134="zákl. přenesená",P134,0)</f>
        <v>0</v>
      </c>
      <c r="BH134" s="38">
        <f>IF(U134="sníž. přenesená",P134,0)</f>
        <v>0</v>
      </c>
      <c r="BI134" s="38">
        <f>IF(U134="nulová",P134,0)</f>
        <v>0</v>
      </c>
      <c r="BJ134" s="17" t="s">
        <v>90</v>
      </c>
      <c r="BK134" s="38">
        <f>ROUND(V134*K134,2)</f>
        <v>0</v>
      </c>
      <c r="BL134" s="17" t="s">
        <v>155</v>
      </c>
      <c r="BM134" s="17" t="s">
        <v>614</v>
      </c>
    </row>
    <row r="135" spans="2:65" s="439" customFormat="1" ht="22.5" customHeight="1">
      <c r="B135" s="447"/>
      <c r="C135" s="442"/>
      <c r="D135" s="442"/>
      <c r="E135" s="446" t="s">
        <v>20</v>
      </c>
      <c r="F135" s="564" t="s">
        <v>1513</v>
      </c>
      <c r="G135" s="565"/>
      <c r="H135" s="565"/>
      <c r="I135" s="565"/>
      <c r="J135" s="442"/>
      <c r="K135" s="445">
        <v>12</v>
      </c>
      <c r="L135" s="442"/>
      <c r="M135" s="442"/>
      <c r="N135" s="442"/>
      <c r="O135" s="442"/>
      <c r="P135" s="442"/>
      <c r="Q135" s="442"/>
      <c r="R135" s="444"/>
      <c r="T135" s="443"/>
      <c r="U135" s="442"/>
      <c r="V135" s="442"/>
      <c r="W135" s="442"/>
      <c r="X135" s="442"/>
      <c r="Y135" s="442"/>
      <c r="Z135" s="442"/>
      <c r="AA135" s="442"/>
      <c r="AB135" s="442"/>
      <c r="AC135" s="442"/>
      <c r="AD135" s="441"/>
      <c r="AT135" s="440" t="s">
        <v>1509</v>
      </c>
      <c r="AU135" s="440" t="s">
        <v>104</v>
      </c>
      <c r="AV135" s="439" t="s">
        <v>104</v>
      </c>
      <c r="AW135" s="439" t="s">
        <v>6</v>
      </c>
      <c r="AX135" s="439" t="s">
        <v>90</v>
      </c>
      <c r="AY135" s="440" t="s">
        <v>150</v>
      </c>
    </row>
    <row r="136" spans="2:65" s="1" customFormat="1" ht="22.5" customHeight="1">
      <c r="B136" s="421"/>
      <c r="C136" s="420" t="s">
        <v>204</v>
      </c>
      <c r="D136" s="420" t="s">
        <v>151</v>
      </c>
      <c r="E136" s="419" t="s">
        <v>615</v>
      </c>
      <c r="F136" s="558" t="s">
        <v>616</v>
      </c>
      <c r="G136" s="558"/>
      <c r="H136" s="558"/>
      <c r="I136" s="558"/>
      <c r="J136" s="418" t="s">
        <v>154</v>
      </c>
      <c r="K136" s="417">
        <v>6</v>
      </c>
      <c r="L136" s="416"/>
      <c r="M136" s="557"/>
      <c r="N136" s="557"/>
      <c r="O136" s="557"/>
      <c r="P136" s="557">
        <f t="shared" ref="P136:P157" si="0">ROUND(V136*K136,2)</f>
        <v>0</v>
      </c>
      <c r="Q136" s="557"/>
      <c r="R136" s="415"/>
      <c r="T136" s="414" t="s">
        <v>20</v>
      </c>
      <c r="U136" s="398" t="s">
        <v>45</v>
      </c>
      <c r="V136" s="424">
        <f t="shared" ref="V136:V157" si="1">L136+M136</f>
        <v>0</v>
      </c>
      <c r="W136" s="424">
        <f t="shared" ref="W136:W157" si="2">ROUND(L136*K136,2)</f>
        <v>0</v>
      </c>
      <c r="X136" s="424">
        <f t="shared" ref="X136:X157" si="3">ROUND(M136*K136,2)</f>
        <v>0</v>
      </c>
      <c r="Y136" s="423">
        <v>0.252</v>
      </c>
      <c r="Z136" s="423">
        <f t="shared" ref="Z136:Z157" si="4">Y136*K136</f>
        <v>1.512</v>
      </c>
      <c r="AA136" s="423">
        <v>0</v>
      </c>
      <c r="AB136" s="423">
        <f t="shared" ref="AB136:AB157" si="5">AA136*K136</f>
        <v>0</v>
      </c>
      <c r="AC136" s="423">
        <v>0</v>
      </c>
      <c r="AD136" s="422">
        <f t="shared" ref="AD136:AD157" si="6">AC136*K136</f>
        <v>0</v>
      </c>
      <c r="AR136" s="17" t="s">
        <v>155</v>
      </c>
      <c r="AT136" s="17" t="s">
        <v>151</v>
      </c>
      <c r="AU136" s="17" t="s">
        <v>104</v>
      </c>
      <c r="AY136" s="17" t="s">
        <v>150</v>
      </c>
      <c r="BE136" s="38">
        <f t="shared" ref="BE136:BE157" si="7">IF(U136="základní",P136,0)</f>
        <v>0</v>
      </c>
      <c r="BF136" s="38">
        <f t="shared" ref="BF136:BF157" si="8">IF(U136="snížená",P136,0)</f>
        <v>0</v>
      </c>
      <c r="BG136" s="38">
        <f t="shared" ref="BG136:BG157" si="9">IF(U136="zákl. přenesená",P136,0)</f>
        <v>0</v>
      </c>
      <c r="BH136" s="38">
        <f t="shared" ref="BH136:BH157" si="10">IF(U136="sníž. přenesená",P136,0)</f>
        <v>0</v>
      </c>
      <c r="BI136" s="38">
        <f t="shared" ref="BI136:BI157" si="11">IF(U136="nulová",P136,0)</f>
        <v>0</v>
      </c>
      <c r="BJ136" s="17" t="s">
        <v>90</v>
      </c>
      <c r="BK136" s="38">
        <f t="shared" ref="BK136:BK157" si="12">ROUND(V136*K136,2)</f>
        <v>0</v>
      </c>
      <c r="BL136" s="17" t="s">
        <v>155</v>
      </c>
      <c r="BM136" s="17" t="s">
        <v>617</v>
      </c>
    </row>
    <row r="137" spans="2:65" s="1" customFormat="1" ht="31.5" customHeight="1">
      <c r="B137" s="421"/>
      <c r="C137" s="438" t="s">
        <v>208</v>
      </c>
      <c r="D137" s="438" t="s">
        <v>157</v>
      </c>
      <c r="E137" s="437" t="s">
        <v>618</v>
      </c>
      <c r="F137" s="559" t="s">
        <v>619</v>
      </c>
      <c r="G137" s="559"/>
      <c r="H137" s="559"/>
      <c r="I137" s="559"/>
      <c r="J137" s="436" t="s">
        <v>154</v>
      </c>
      <c r="K137" s="435">
        <v>6</v>
      </c>
      <c r="L137" s="434"/>
      <c r="M137" s="560"/>
      <c r="N137" s="560"/>
      <c r="O137" s="561"/>
      <c r="P137" s="557">
        <f t="shared" si="0"/>
        <v>0</v>
      </c>
      <c r="Q137" s="557"/>
      <c r="R137" s="415"/>
      <c r="T137" s="414" t="s">
        <v>20</v>
      </c>
      <c r="U137" s="398" t="s">
        <v>45</v>
      </c>
      <c r="V137" s="424">
        <f t="shared" si="1"/>
        <v>0</v>
      </c>
      <c r="W137" s="424">
        <f t="shared" si="2"/>
        <v>0</v>
      </c>
      <c r="X137" s="424">
        <f t="shared" si="3"/>
        <v>0</v>
      </c>
      <c r="Y137" s="423">
        <v>0</v>
      </c>
      <c r="Z137" s="423">
        <f t="shared" si="4"/>
        <v>0</v>
      </c>
      <c r="AA137" s="423">
        <v>0</v>
      </c>
      <c r="AB137" s="423">
        <f t="shared" si="5"/>
        <v>0</v>
      </c>
      <c r="AC137" s="423">
        <v>0</v>
      </c>
      <c r="AD137" s="422">
        <f t="shared" si="6"/>
        <v>0</v>
      </c>
      <c r="AR137" s="17" t="s">
        <v>160</v>
      </c>
      <c r="AT137" s="17" t="s">
        <v>157</v>
      </c>
      <c r="AU137" s="17" t="s">
        <v>104</v>
      </c>
      <c r="AY137" s="17" t="s">
        <v>150</v>
      </c>
      <c r="BE137" s="38">
        <f t="shared" si="7"/>
        <v>0</v>
      </c>
      <c r="BF137" s="38">
        <f t="shared" si="8"/>
        <v>0</v>
      </c>
      <c r="BG137" s="38">
        <f t="shared" si="9"/>
        <v>0</v>
      </c>
      <c r="BH137" s="38">
        <f t="shared" si="10"/>
        <v>0</v>
      </c>
      <c r="BI137" s="38">
        <f t="shared" si="11"/>
        <v>0</v>
      </c>
      <c r="BJ137" s="17" t="s">
        <v>90</v>
      </c>
      <c r="BK137" s="38">
        <f t="shared" si="12"/>
        <v>0</v>
      </c>
      <c r="BL137" s="17" t="s">
        <v>155</v>
      </c>
      <c r="BM137" s="17" t="s">
        <v>620</v>
      </c>
    </row>
    <row r="138" spans="2:65" s="1" customFormat="1" ht="22.5" customHeight="1">
      <c r="B138" s="421"/>
      <c r="C138" s="420" t="s">
        <v>11</v>
      </c>
      <c r="D138" s="420" t="s">
        <v>151</v>
      </c>
      <c r="E138" s="419" t="s">
        <v>615</v>
      </c>
      <c r="F138" s="558" t="s">
        <v>616</v>
      </c>
      <c r="G138" s="558"/>
      <c r="H138" s="558"/>
      <c r="I138" s="558"/>
      <c r="J138" s="418" t="s">
        <v>154</v>
      </c>
      <c r="K138" s="417">
        <v>2</v>
      </c>
      <c r="L138" s="416"/>
      <c r="M138" s="557"/>
      <c r="N138" s="557"/>
      <c r="O138" s="557"/>
      <c r="P138" s="557">
        <f t="shared" si="0"/>
        <v>0</v>
      </c>
      <c r="Q138" s="557"/>
      <c r="R138" s="415"/>
      <c r="T138" s="414" t="s">
        <v>20</v>
      </c>
      <c r="U138" s="398" t="s">
        <v>45</v>
      </c>
      <c r="V138" s="424">
        <f t="shared" si="1"/>
        <v>0</v>
      </c>
      <c r="W138" s="424">
        <f t="shared" si="2"/>
        <v>0</v>
      </c>
      <c r="X138" s="424">
        <f t="shared" si="3"/>
        <v>0</v>
      </c>
      <c r="Y138" s="423">
        <v>0.252</v>
      </c>
      <c r="Z138" s="423">
        <f t="shared" si="4"/>
        <v>0.504</v>
      </c>
      <c r="AA138" s="423">
        <v>0</v>
      </c>
      <c r="AB138" s="423">
        <f t="shared" si="5"/>
        <v>0</v>
      </c>
      <c r="AC138" s="423">
        <v>0</v>
      </c>
      <c r="AD138" s="422">
        <f t="shared" si="6"/>
        <v>0</v>
      </c>
      <c r="AR138" s="17" t="s">
        <v>155</v>
      </c>
      <c r="AT138" s="17" t="s">
        <v>151</v>
      </c>
      <c r="AU138" s="17" t="s">
        <v>104</v>
      </c>
      <c r="AY138" s="17" t="s">
        <v>150</v>
      </c>
      <c r="BE138" s="38">
        <f t="shared" si="7"/>
        <v>0</v>
      </c>
      <c r="BF138" s="38">
        <f t="shared" si="8"/>
        <v>0</v>
      </c>
      <c r="BG138" s="38">
        <f t="shared" si="9"/>
        <v>0</v>
      </c>
      <c r="BH138" s="38">
        <f t="shared" si="10"/>
        <v>0</v>
      </c>
      <c r="BI138" s="38">
        <f t="shared" si="11"/>
        <v>0</v>
      </c>
      <c r="BJ138" s="17" t="s">
        <v>90</v>
      </c>
      <c r="BK138" s="38">
        <f t="shared" si="12"/>
        <v>0</v>
      </c>
      <c r="BL138" s="17" t="s">
        <v>155</v>
      </c>
      <c r="BM138" s="17" t="s">
        <v>621</v>
      </c>
    </row>
    <row r="139" spans="2:65" s="1" customFormat="1" ht="31.5" customHeight="1">
      <c r="B139" s="421"/>
      <c r="C139" s="438" t="s">
        <v>155</v>
      </c>
      <c r="D139" s="438" t="s">
        <v>157</v>
      </c>
      <c r="E139" s="437" t="s">
        <v>622</v>
      </c>
      <c r="F139" s="559" t="s">
        <v>623</v>
      </c>
      <c r="G139" s="559"/>
      <c r="H139" s="559"/>
      <c r="I139" s="559"/>
      <c r="J139" s="436" t="s">
        <v>154</v>
      </c>
      <c r="K139" s="435">
        <v>2</v>
      </c>
      <c r="L139" s="434"/>
      <c r="M139" s="560"/>
      <c r="N139" s="560"/>
      <c r="O139" s="561"/>
      <c r="P139" s="557">
        <f t="shared" si="0"/>
        <v>0</v>
      </c>
      <c r="Q139" s="557"/>
      <c r="R139" s="415"/>
      <c r="T139" s="414" t="s">
        <v>20</v>
      </c>
      <c r="U139" s="398" t="s">
        <v>45</v>
      </c>
      <c r="V139" s="424">
        <f t="shared" si="1"/>
        <v>0</v>
      </c>
      <c r="W139" s="424">
        <f t="shared" si="2"/>
        <v>0</v>
      </c>
      <c r="X139" s="424">
        <f t="shared" si="3"/>
        <v>0</v>
      </c>
      <c r="Y139" s="423">
        <v>0</v>
      </c>
      <c r="Z139" s="423">
        <f t="shared" si="4"/>
        <v>0</v>
      </c>
      <c r="AA139" s="423">
        <v>0</v>
      </c>
      <c r="AB139" s="423">
        <f t="shared" si="5"/>
        <v>0</v>
      </c>
      <c r="AC139" s="423">
        <v>0</v>
      </c>
      <c r="AD139" s="422">
        <f t="shared" si="6"/>
        <v>0</v>
      </c>
      <c r="AR139" s="17" t="s">
        <v>160</v>
      </c>
      <c r="AT139" s="17" t="s">
        <v>157</v>
      </c>
      <c r="AU139" s="17" t="s">
        <v>104</v>
      </c>
      <c r="AY139" s="17" t="s">
        <v>150</v>
      </c>
      <c r="BE139" s="38">
        <f t="shared" si="7"/>
        <v>0</v>
      </c>
      <c r="BF139" s="38">
        <f t="shared" si="8"/>
        <v>0</v>
      </c>
      <c r="BG139" s="38">
        <f t="shared" si="9"/>
        <v>0</v>
      </c>
      <c r="BH139" s="38">
        <f t="shared" si="10"/>
        <v>0</v>
      </c>
      <c r="BI139" s="38">
        <f t="shared" si="11"/>
        <v>0</v>
      </c>
      <c r="BJ139" s="17" t="s">
        <v>90</v>
      </c>
      <c r="BK139" s="38">
        <f t="shared" si="12"/>
        <v>0</v>
      </c>
      <c r="BL139" s="17" t="s">
        <v>155</v>
      </c>
      <c r="BM139" s="17" t="s">
        <v>624</v>
      </c>
    </row>
    <row r="140" spans="2:65" s="1" customFormat="1" ht="22.5" customHeight="1">
      <c r="B140" s="421"/>
      <c r="C140" s="420" t="s">
        <v>218</v>
      </c>
      <c r="D140" s="420" t="s">
        <v>151</v>
      </c>
      <c r="E140" s="419" t="s">
        <v>625</v>
      </c>
      <c r="F140" s="558" t="s">
        <v>626</v>
      </c>
      <c r="G140" s="558"/>
      <c r="H140" s="558"/>
      <c r="I140" s="558"/>
      <c r="J140" s="418" t="s">
        <v>154</v>
      </c>
      <c r="K140" s="417">
        <v>10</v>
      </c>
      <c r="L140" s="416"/>
      <c r="M140" s="557"/>
      <c r="N140" s="557"/>
      <c r="O140" s="557"/>
      <c r="P140" s="557">
        <f t="shared" si="0"/>
        <v>0</v>
      </c>
      <c r="Q140" s="557"/>
      <c r="R140" s="415"/>
      <c r="T140" s="414" t="s">
        <v>20</v>
      </c>
      <c r="U140" s="398" t="s">
        <v>45</v>
      </c>
      <c r="V140" s="424">
        <f t="shared" si="1"/>
        <v>0</v>
      </c>
      <c r="W140" s="424">
        <f t="shared" si="2"/>
        <v>0</v>
      </c>
      <c r="X140" s="424">
        <f t="shared" si="3"/>
        <v>0</v>
      </c>
      <c r="Y140" s="423">
        <v>0.35199999999999998</v>
      </c>
      <c r="Z140" s="423">
        <f t="shared" si="4"/>
        <v>3.5199999999999996</v>
      </c>
      <c r="AA140" s="423">
        <v>0</v>
      </c>
      <c r="AB140" s="423">
        <f t="shared" si="5"/>
        <v>0</v>
      </c>
      <c r="AC140" s="423">
        <v>0</v>
      </c>
      <c r="AD140" s="422">
        <f t="shared" si="6"/>
        <v>0</v>
      </c>
      <c r="AR140" s="17" t="s">
        <v>155</v>
      </c>
      <c r="AT140" s="17" t="s">
        <v>151</v>
      </c>
      <c r="AU140" s="17" t="s">
        <v>104</v>
      </c>
      <c r="AY140" s="17" t="s">
        <v>150</v>
      </c>
      <c r="BE140" s="38">
        <f t="shared" si="7"/>
        <v>0</v>
      </c>
      <c r="BF140" s="38">
        <f t="shared" si="8"/>
        <v>0</v>
      </c>
      <c r="BG140" s="38">
        <f t="shared" si="9"/>
        <v>0</v>
      </c>
      <c r="BH140" s="38">
        <f t="shared" si="10"/>
        <v>0</v>
      </c>
      <c r="BI140" s="38">
        <f t="shared" si="11"/>
        <v>0</v>
      </c>
      <c r="BJ140" s="17" t="s">
        <v>90</v>
      </c>
      <c r="BK140" s="38">
        <f t="shared" si="12"/>
        <v>0</v>
      </c>
      <c r="BL140" s="17" t="s">
        <v>155</v>
      </c>
      <c r="BM140" s="17" t="s">
        <v>627</v>
      </c>
    </row>
    <row r="141" spans="2:65" s="1" customFormat="1" ht="31.5" customHeight="1">
      <c r="B141" s="421"/>
      <c r="C141" s="438" t="s">
        <v>222</v>
      </c>
      <c r="D141" s="438" t="s">
        <v>157</v>
      </c>
      <c r="E141" s="437" t="s">
        <v>628</v>
      </c>
      <c r="F141" s="559" t="s">
        <v>629</v>
      </c>
      <c r="G141" s="559"/>
      <c r="H141" s="559"/>
      <c r="I141" s="559"/>
      <c r="J141" s="436" t="s">
        <v>154</v>
      </c>
      <c r="K141" s="435">
        <v>10</v>
      </c>
      <c r="L141" s="434"/>
      <c r="M141" s="560"/>
      <c r="N141" s="560"/>
      <c r="O141" s="561"/>
      <c r="P141" s="557">
        <f t="shared" si="0"/>
        <v>0</v>
      </c>
      <c r="Q141" s="557"/>
      <c r="R141" s="415"/>
      <c r="T141" s="414" t="s">
        <v>20</v>
      </c>
      <c r="U141" s="398" t="s">
        <v>45</v>
      </c>
      <c r="V141" s="424">
        <f t="shared" si="1"/>
        <v>0</v>
      </c>
      <c r="W141" s="424">
        <f t="shared" si="2"/>
        <v>0</v>
      </c>
      <c r="X141" s="424">
        <f t="shared" si="3"/>
        <v>0</v>
      </c>
      <c r="Y141" s="423">
        <v>0</v>
      </c>
      <c r="Z141" s="423">
        <f t="shared" si="4"/>
        <v>0</v>
      </c>
      <c r="AA141" s="423">
        <v>0</v>
      </c>
      <c r="AB141" s="423">
        <f t="shared" si="5"/>
        <v>0</v>
      </c>
      <c r="AC141" s="423">
        <v>0</v>
      </c>
      <c r="AD141" s="422">
        <f t="shared" si="6"/>
        <v>0</v>
      </c>
      <c r="AR141" s="17" t="s">
        <v>160</v>
      </c>
      <c r="AT141" s="17" t="s">
        <v>157</v>
      </c>
      <c r="AU141" s="17" t="s">
        <v>104</v>
      </c>
      <c r="AY141" s="17" t="s">
        <v>150</v>
      </c>
      <c r="BE141" s="38">
        <f t="shared" si="7"/>
        <v>0</v>
      </c>
      <c r="BF141" s="38">
        <f t="shared" si="8"/>
        <v>0</v>
      </c>
      <c r="BG141" s="38">
        <f t="shared" si="9"/>
        <v>0</v>
      </c>
      <c r="BH141" s="38">
        <f t="shared" si="10"/>
        <v>0</v>
      </c>
      <c r="BI141" s="38">
        <f t="shared" si="11"/>
        <v>0</v>
      </c>
      <c r="BJ141" s="17" t="s">
        <v>90</v>
      </c>
      <c r="BK141" s="38">
        <f t="shared" si="12"/>
        <v>0</v>
      </c>
      <c r="BL141" s="17" t="s">
        <v>155</v>
      </c>
      <c r="BM141" s="17" t="s">
        <v>630</v>
      </c>
    </row>
    <row r="142" spans="2:65" s="1" customFormat="1" ht="22.5" customHeight="1">
      <c r="B142" s="421"/>
      <c r="C142" s="420" t="s">
        <v>226</v>
      </c>
      <c r="D142" s="420" t="s">
        <v>151</v>
      </c>
      <c r="E142" s="419" t="s">
        <v>625</v>
      </c>
      <c r="F142" s="558" t="s">
        <v>626</v>
      </c>
      <c r="G142" s="558"/>
      <c r="H142" s="558"/>
      <c r="I142" s="558"/>
      <c r="J142" s="418" t="s">
        <v>154</v>
      </c>
      <c r="K142" s="417">
        <v>5</v>
      </c>
      <c r="L142" s="416"/>
      <c r="M142" s="557"/>
      <c r="N142" s="557"/>
      <c r="O142" s="557"/>
      <c r="P142" s="557">
        <f t="shared" si="0"/>
        <v>0</v>
      </c>
      <c r="Q142" s="557"/>
      <c r="R142" s="415"/>
      <c r="T142" s="414" t="s">
        <v>20</v>
      </c>
      <c r="U142" s="398" t="s">
        <v>45</v>
      </c>
      <c r="V142" s="424">
        <f t="shared" si="1"/>
        <v>0</v>
      </c>
      <c r="W142" s="424">
        <f t="shared" si="2"/>
        <v>0</v>
      </c>
      <c r="X142" s="424">
        <f t="shared" si="3"/>
        <v>0</v>
      </c>
      <c r="Y142" s="423">
        <v>0.35199999999999998</v>
      </c>
      <c r="Z142" s="423">
        <f t="shared" si="4"/>
        <v>1.7599999999999998</v>
      </c>
      <c r="AA142" s="423">
        <v>0</v>
      </c>
      <c r="AB142" s="423">
        <f t="shared" si="5"/>
        <v>0</v>
      </c>
      <c r="AC142" s="423">
        <v>0</v>
      </c>
      <c r="AD142" s="422">
        <f t="shared" si="6"/>
        <v>0</v>
      </c>
      <c r="AR142" s="17" t="s">
        <v>155</v>
      </c>
      <c r="AT142" s="17" t="s">
        <v>151</v>
      </c>
      <c r="AU142" s="17" t="s">
        <v>104</v>
      </c>
      <c r="AY142" s="17" t="s">
        <v>150</v>
      </c>
      <c r="BE142" s="38">
        <f t="shared" si="7"/>
        <v>0</v>
      </c>
      <c r="BF142" s="38">
        <f t="shared" si="8"/>
        <v>0</v>
      </c>
      <c r="BG142" s="38">
        <f t="shared" si="9"/>
        <v>0</v>
      </c>
      <c r="BH142" s="38">
        <f t="shared" si="10"/>
        <v>0</v>
      </c>
      <c r="BI142" s="38">
        <f t="shared" si="11"/>
        <v>0</v>
      </c>
      <c r="BJ142" s="17" t="s">
        <v>90</v>
      </c>
      <c r="BK142" s="38">
        <f t="shared" si="12"/>
        <v>0</v>
      </c>
      <c r="BL142" s="17" t="s">
        <v>155</v>
      </c>
      <c r="BM142" s="17" t="s">
        <v>631</v>
      </c>
    </row>
    <row r="143" spans="2:65" s="1" customFormat="1" ht="22.5" customHeight="1">
      <c r="B143" s="421"/>
      <c r="C143" s="438" t="s">
        <v>230</v>
      </c>
      <c r="D143" s="438" t="s">
        <v>157</v>
      </c>
      <c r="E143" s="437" t="s">
        <v>632</v>
      </c>
      <c r="F143" s="559" t="s">
        <v>633</v>
      </c>
      <c r="G143" s="559"/>
      <c r="H143" s="559"/>
      <c r="I143" s="559"/>
      <c r="J143" s="436" t="s">
        <v>154</v>
      </c>
      <c r="K143" s="435">
        <v>5</v>
      </c>
      <c r="L143" s="434"/>
      <c r="M143" s="560"/>
      <c r="N143" s="560"/>
      <c r="O143" s="561"/>
      <c r="P143" s="557">
        <f t="shared" si="0"/>
        <v>0</v>
      </c>
      <c r="Q143" s="557"/>
      <c r="R143" s="415"/>
      <c r="T143" s="414" t="s">
        <v>20</v>
      </c>
      <c r="U143" s="398" t="s">
        <v>45</v>
      </c>
      <c r="V143" s="424">
        <f t="shared" si="1"/>
        <v>0</v>
      </c>
      <c r="W143" s="424">
        <f t="shared" si="2"/>
        <v>0</v>
      </c>
      <c r="X143" s="424">
        <f t="shared" si="3"/>
        <v>0</v>
      </c>
      <c r="Y143" s="423">
        <v>0</v>
      </c>
      <c r="Z143" s="423">
        <f t="shared" si="4"/>
        <v>0</v>
      </c>
      <c r="AA143" s="423">
        <v>0</v>
      </c>
      <c r="AB143" s="423">
        <f t="shared" si="5"/>
        <v>0</v>
      </c>
      <c r="AC143" s="423">
        <v>0</v>
      </c>
      <c r="AD143" s="422">
        <f t="shared" si="6"/>
        <v>0</v>
      </c>
      <c r="AR143" s="17" t="s">
        <v>160</v>
      </c>
      <c r="AT143" s="17" t="s">
        <v>157</v>
      </c>
      <c r="AU143" s="17" t="s">
        <v>104</v>
      </c>
      <c r="AY143" s="17" t="s">
        <v>150</v>
      </c>
      <c r="BE143" s="38">
        <f t="shared" si="7"/>
        <v>0</v>
      </c>
      <c r="BF143" s="38">
        <f t="shared" si="8"/>
        <v>0</v>
      </c>
      <c r="BG143" s="38">
        <f t="shared" si="9"/>
        <v>0</v>
      </c>
      <c r="BH143" s="38">
        <f t="shared" si="10"/>
        <v>0</v>
      </c>
      <c r="BI143" s="38">
        <f t="shared" si="11"/>
        <v>0</v>
      </c>
      <c r="BJ143" s="17" t="s">
        <v>90</v>
      </c>
      <c r="BK143" s="38">
        <f t="shared" si="12"/>
        <v>0</v>
      </c>
      <c r="BL143" s="17" t="s">
        <v>155</v>
      </c>
      <c r="BM143" s="17" t="s">
        <v>634</v>
      </c>
    </row>
    <row r="144" spans="2:65" s="1" customFormat="1" ht="22.5" customHeight="1">
      <c r="B144" s="421"/>
      <c r="C144" s="420" t="s">
        <v>10</v>
      </c>
      <c r="D144" s="420" t="s">
        <v>151</v>
      </c>
      <c r="E144" s="419" t="s">
        <v>635</v>
      </c>
      <c r="F144" s="558" t="s">
        <v>636</v>
      </c>
      <c r="G144" s="558"/>
      <c r="H144" s="558"/>
      <c r="I144" s="558"/>
      <c r="J144" s="418" t="s">
        <v>154</v>
      </c>
      <c r="K144" s="417">
        <v>10</v>
      </c>
      <c r="L144" s="416"/>
      <c r="M144" s="557"/>
      <c r="N144" s="557"/>
      <c r="O144" s="557"/>
      <c r="P144" s="557">
        <f t="shared" si="0"/>
        <v>0</v>
      </c>
      <c r="Q144" s="557"/>
      <c r="R144" s="415"/>
      <c r="T144" s="414" t="s">
        <v>20</v>
      </c>
      <c r="U144" s="398" t="s">
        <v>45</v>
      </c>
      <c r="V144" s="424">
        <f t="shared" si="1"/>
        <v>0</v>
      </c>
      <c r="W144" s="424">
        <f t="shared" si="2"/>
        <v>0</v>
      </c>
      <c r="X144" s="424">
        <f t="shared" si="3"/>
        <v>0</v>
      </c>
      <c r="Y144" s="423">
        <v>0.28399999999999997</v>
      </c>
      <c r="Z144" s="423">
        <f t="shared" si="4"/>
        <v>2.84</v>
      </c>
      <c r="AA144" s="423">
        <v>0</v>
      </c>
      <c r="AB144" s="423">
        <f t="shared" si="5"/>
        <v>0</v>
      </c>
      <c r="AC144" s="423">
        <v>0</v>
      </c>
      <c r="AD144" s="422">
        <f t="shared" si="6"/>
        <v>0</v>
      </c>
      <c r="AR144" s="17" t="s">
        <v>155</v>
      </c>
      <c r="AT144" s="17" t="s">
        <v>151</v>
      </c>
      <c r="AU144" s="17" t="s">
        <v>104</v>
      </c>
      <c r="AY144" s="17" t="s">
        <v>150</v>
      </c>
      <c r="BE144" s="38">
        <f t="shared" si="7"/>
        <v>0</v>
      </c>
      <c r="BF144" s="38">
        <f t="shared" si="8"/>
        <v>0</v>
      </c>
      <c r="BG144" s="38">
        <f t="shared" si="9"/>
        <v>0</v>
      </c>
      <c r="BH144" s="38">
        <f t="shared" si="10"/>
        <v>0</v>
      </c>
      <c r="BI144" s="38">
        <f t="shared" si="11"/>
        <v>0</v>
      </c>
      <c r="BJ144" s="17" t="s">
        <v>90</v>
      </c>
      <c r="BK144" s="38">
        <f t="shared" si="12"/>
        <v>0</v>
      </c>
      <c r="BL144" s="17" t="s">
        <v>155</v>
      </c>
      <c r="BM144" s="17" t="s">
        <v>637</v>
      </c>
    </row>
    <row r="145" spans="2:65" s="1" customFormat="1" ht="31.5" customHeight="1">
      <c r="B145" s="421"/>
      <c r="C145" s="420" t="s">
        <v>237</v>
      </c>
      <c r="D145" s="420" t="s">
        <v>151</v>
      </c>
      <c r="E145" s="419" t="s">
        <v>638</v>
      </c>
      <c r="F145" s="558" t="s">
        <v>639</v>
      </c>
      <c r="G145" s="558"/>
      <c r="H145" s="558"/>
      <c r="I145" s="558"/>
      <c r="J145" s="418" t="s">
        <v>154</v>
      </c>
      <c r="K145" s="417">
        <v>2</v>
      </c>
      <c r="L145" s="416"/>
      <c r="M145" s="557"/>
      <c r="N145" s="557"/>
      <c r="O145" s="557"/>
      <c r="P145" s="557">
        <f t="shared" si="0"/>
        <v>0</v>
      </c>
      <c r="Q145" s="557"/>
      <c r="R145" s="415"/>
      <c r="T145" s="414" t="s">
        <v>20</v>
      </c>
      <c r="U145" s="398" t="s">
        <v>45</v>
      </c>
      <c r="V145" s="424">
        <f t="shared" si="1"/>
        <v>0</v>
      </c>
      <c r="W145" s="424">
        <f t="shared" si="2"/>
        <v>0</v>
      </c>
      <c r="X145" s="424">
        <f t="shared" si="3"/>
        <v>0</v>
      </c>
      <c r="Y145" s="423">
        <v>0.18</v>
      </c>
      <c r="Z145" s="423">
        <f t="shared" si="4"/>
        <v>0.36</v>
      </c>
      <c r="AA145" s="423">
        <v>0</v>
      </c>
      <c r="AB145" s="423">
        <f t="shared" si="5"/>
        <v>0</v>
      </c>
      <c r="AC145" s="423">
        <v>0</v>
      </c>
      <c r="AD145" s="422">
        <f t="shared" si="6"/>
        <v>0</v>
      </c>
      <c r="AR145" s="17" t="s">
        <v>155</v>
      </c>
      <c r="AT145" s="17" t="s">
        <v>151</v>
      </c>
      <c r="AU145" s="17" t="s">
        <v>104</v>
      </c>
      <c r="AY145" s="17" t="s">
        <v>150</v>
      </c>
      <c r="BE145" s="38">
        <f t="shared" si="7"/>
        <v>0</v>
      </c>
      <c r="BF145" s="38">
        <f t="shared" si="8"/>
        <v>0</v>
      </c>
      <c r="BG145" s="38">
        <f t="shared" si="9"/>
        <v>0</v>
      </c>
      <c r="BH145" s="38">
        <f t="shared" si="10"/>
        <v>0</v>
      </c>
      <c r="BI145" s="38">
        <f t="shared" si="11"/>
        <v>0</v>
      </c>
      <c r="BJ145" s="17" t="s">
        <v>90</v>
      </c>
      <c r="BK145" s="38">
        <f t="shared" si="12"/>
        <v>0</v>
      </c>
      <c r="BL145" s="17" t="s">
        <v>155</v>
      </c>
      <c r="BM145" s="17" t="s">
        <v>640</v>
      </c>
    </row>
    <row r="146" spans="2:65" s="1" customFormat="1" ht="22.5" customHeight="1">
      <c r="B146" s="421"/>
      <c r="C146" s="438" t="s">
        <v>241</v>
      </c>
      <c r="D146" s="438" t="s">
        <v>157</v>
      </c>
      <c r="E146" s="437" t="s">
        <v>641</v>
      </c>
      <c r="F146" s="559" t="s">
        <v>642</v>
      </c>
      <c r="G146" s="559"/>
      <c r="H146" s="559"/>
      <c r="I146" s="559"/>
      <c r="J146" s="436" t="s">
        <v>154</v>
      </c>
      <c r="K146" s="435">
        <v>2</v>
      </c>
      <c r="L146" s="434"/>
      <c r="M146" s="560"/>
      <c r="N146" s="560"/>
      <c r="O146" s="561"/>
      <c r="P146" s="557">
        <f t="shared" si="0"/>
        <v>0</v>
      </c>
      <c r="Q146" s="557"/>
      <c r="R146" s="415"/>
      <c r="T146" s="414" t="s">
        <v>20</v>
      </c>
      <c r="U146" s="398" t="s">
        <v>45</v>
      </c>
      <c r="V146" s="424">
        <f t="shared" si="1"/>
        <v>0</v>
      </c>
      <c r="W146" s="424">
        <f t="shared" si="2"/>
        <v>0</v>
      </c>
      <c r="X146" s="424">
        <f t="shared" si="3"/>
        <v>0</v>
      </c>
      <c r="Y146" s="423">
        <v>0</v>
      </c>
      <c r="Z146" s="423">
        <f t="shared" si="4"/>
        <v>0</v>
      </c>
      <c r="AA146" s="423">
        <v>0</v>
      </c>
      <c r="AB146" s="423">
        <f t="shared" si="5"/>
        <v>0</v>
      </c>
      <c r="AC146" s="423">
        <v>0</v>
      </c>
      <c r="AD146" s="422">
        <f t="shared" si="6"/>
        <v>0</v>
      </c>
      <c r="AR146" s="17" t="s">
        <v>160</v>
      </c>
      <c r="AT146" s="17" t="s">
        <v>157</v>
      </c>
      <c r="AU146" s="17" t="s">
        <v>104</v>
      </c>
      <c r="AY146" s="17" t="s">
        <v>150</v>
      </c>
      <c r="BE146" s="38">
        <f t="shared" si="7"/>
        <v>0</v>
      </c>
      <c r="BF146" s="38">
        <f t="shared" si="8"/>
        <v>0</v>
      </c>
      <c r="BG146" s="38">
        <f t="shared" si="9"/>
        <v>0</v>
      </c>
      <c r="BH146" s="38">
        <f t="shared" si="10"/>
        <v>0</v>
      </c>
      <c r="BI146" s="38">
        <f t="shared" si="11"/>
        <v>0</v>
      </c>
      <c r="BJ146" s="17" t="s">
        <v>90</v>
      </c>
      <c r="BK146" s="38">
        <f t="shared" si="12"/>
        <v>0</v>
      </c>
      <c r="BL146" s="17" t="s">
        <v>155</v>
      </c>
      <c r="BM146" s="17" t="s">
        <v>643</v>
      </c>
    </row>
    <row r="147" spans="2:65" s="1" customFormat="1" ht="31.5" customHeight="1">
      <c r="B147" s="421"/>
      <c r="C147" s="420" t="s">
        <v>245</v>
      </c>
      <c r="D147" s="420" t="s">
        <v>151</v>
      </c>
      <c r="E147" s="419" t="s">
        <v>644</v>
      </c>
      <c r="F147" s="558" t="s">
        <v>645</v>
      </c>
      <c r="G147" s="558"/>
      <c r="H147" s="558"/>
      <c r="I147" s="558"/>
      <c r="J147" s="418" t="s">
        <v>154</v>
      </c>
      <c r="K147" s="417">
        <v>10</v>
      </c>
      <c r="L147" s="416"/>
      <c r="M147" s="557"/>
      <c r="N147" s="557"/>
      <c r="O147" s="557"/>
      <c r="P147" s="557">
        <f t="shared" si="0"/>
        <v>0</v>
      </c>
      <c r="Q147" s="557"/>
      <c r="R147" s="415"/>
      <c r="T147" s="414" t="s">
        <v>20</v>
      </c>
      <c r="U147" s="398" t="s">
        <v>45</v>
      </c>
      <c r="V147" s="424">
        <f t="shared" si="1"/>
        <v>0</v>
      </c>
      <c r="W147" s="424">
        <f t="shared" si="2"/>
        <v>0</v>
      </c>
      <c r="X147" s="424">
        <f t="shared" si="3"/>
        <v>0</v>
      </c>
      <c r="Y147" s="423">
        <v>0.2</v>
      </c>
      <c r="Z147" s="423">
        <f t="shared" si="4"/>
        <v>2</v>
      </c>
      <c r="AA147" s="423">
        <v>0</v>
      </c>
      <c r="AB147" s="423">
        <f t="shared" si="5"/>
        <v>0</v>
      </c>
      <c r="AC147" s="423">
        <v>0</v>
      </c>
      <c r="AD147" s="422">
        <f t="shared" si="6"/>
        <v>0</v>
      </c>
      <c r="AR147" s="17" t="s">
        <v>155</v>
      </c>
      <c r="AT147" s="17" t="s">
        <v>151</v>
      </c>
      <c r="AU147" s="17" t="s">
        <v>104</v>
      </c>
      <c r="AY147" s="17" t="s">
        <v>150</v>
      </c>
      <c r="BE147" s="38">
        <f t="shared" si="7"/>
        <v>0</v>
      </c>
      <c r="BF147" s="38">
        <f t="shared" si="8"/>
        <v>0</v>
      </c>
      <c r="BG147" s="38">
        <f t="shared" si="9"/>
        <v>0</v>
      </c>
      <c r="BH147" s="38">
        <f t="shared" si="10"/>
        <v>0</v>
      </c>
      <c r="BI147" s="38">
        <f t="shared" si="11"/>
        <v>0</v>
      </c>
      <c r="BJ147" s="17" t="s">
        <v>90</v>
      </c>
      <c r="BK147" s="38">
        <f t="shared" si="12"/>
        <v>0</v>
      </c>
      <c r="BL147" s="17" t="s">
        <v>155</v>
      </c>
      <c r="BM147" s="17" t="s">
        <v>646</v>
      </c>
    </row>
    <row r="148" spans="2:65" s="1" customFormat="1" ht="31.5" customHeight="1">
      <c r="B148" s="421"/>
      <c r="C148" s="438" t="s">
        <v>249</v>
      </c>
      <c r="D148" s="438" t="s">
        <v>157</v>
      </c>
      <c r="E148" s="437" t="s">
        <v>647</v>
      </c>
      <c r="F148" s="559" t="s">
        <v>648</v>
      </c>
      <c r="G148" s="559"/>
      <c r="H148" s="559"/>
      <c r="I148" s="559"/>
      <c r="J148" s="436" t="s">
        <v>154</v>
      </c>
      <c r="K148" s="435">
        <v>1</v>
      </c>
      <c r="L148" s="434"/>
      <c r="M148" s="560"/>
      <c r="N148" s="560"/>
      <c r="O148" s="561"/>
      <c r="P148" s="557">
        <f t="shared" si="0"/>
        <v>0</v>
      </c>
      <c r="Q148" s="557"/>
      <c r="R148" s="415"/>
      <c r="T148" s="414" t="s">
        <v>20</v>
      </c>
      <c r="U148" s="398" t="s">
        <v>45</v>
      </c>
      <c r="V148" s="424">
        <f t="shared" si="1"/>
        <v>0</v>
      </c>
      <c r="W148" s="424">
        <f t="shared" si="2"/>
        <v>0</v>
      </c>
      <c r="X148" s="424">
        <f t="shared" si="3"/>
        <v>0</v>
      </c>
      <c r="Y148" s="423">
        <v>0</v>
      </c>
      <c r="Z148" s="423">
        <f t="shared" si="4"/>
        <v>0</v>
      </c>
      <c r="AA148" s="423">
        <v>0</v>
      </c>
      <c r="AB148" s="423">
        <f t="shared" si="5"/>
        <v>0</v>
      </c>
      <c r="AC148" s="423">
        <v>0</v>
      </c>
      <c r="AD148" s="422">
        <f t="shared" si="6"/>
        <v>0</v>
      </c>
      <c r="AR148" s="17" t="s">
        <v>160</v>
      </c>
      <c r="AT148" s="17" t="s">
        <v>157</v>
      </c>
      <c r="AU148" s="17" t="s">
        <v>104</v>
      </c>
      <c r="AY148" s="17" t="s">
        <v>150</v>
      </c>
      <c r="BE148" s="38">
        <f t="shared" si="7"/>
        <v>0</v>
      </c>
      <c r="BF148" s="38">
        <f t="shared" si="8"/>
        <v>0</v>
      </c>
      <c r="BG148" s="38">
        <f t="shared" si="9"/>
        <v>0</v>
      </c>
      <c r="BH148" s="38">
        <f t="shared" si="10"/>
        <v>0</v>
      </c>
      <c r="BI148" s="38">
        <f t="shared" si="11"/>
        <v>0</v>
      </c>
      <c r="BJ148" s="17" t="s">
        <v>90</v>
      </c>
      <c r="BK148" s="38">
        <f t="shared" si="12"/>
        <v>0</v>
      </c>
      <c r="BL148" s="17" t="s">
        <v>155</v>
      </c>
      <c r="BM148" s="17" t="s">
        <v>649</v>
      </c>
    </row>
    <row r="149" spans="2:65" s="1" customFormat="1" ht="31.5" customHeight="1">
      <c r="B149" s="421"/>
      <c r="C149" s="420" t="s">
        <v>253</v>
      </c>
      <c r="D149" s="420" t="s">
        <v>151</v>
      </c>
      <c r="E149" s="419" t="s">
        <v>650</v>
      </c>
      <c r="F149" s="558" t="s">
        <v>651</v>
      </c>
      <c r="G149" s="558"/>
      <c r="H149" s="558"/>
      <c r="I149" s="558"/>
      <c r="J149" s="418" t="s">
        <v>154</v>
      </c>
      <c r="K149" s="417">
        <v>2</v>
      </c>
      <c r="L149" s="416"/>
      <c r="M149" s="557"/>
      <c r="N149" s="557"/>
      <c r="O149" s="557"/>
      <c r="P149" s="557">
        <f t="shared" si="0"/>
        <v>0</v>
      </c>
      <c r="Q149" s="557"/>
      <c r="R149" s="415"/>
      <c r="T149" s="414" t="s">
        <v>20</v>
      </c>
      <c r="U149" s="398" t="s">
        <v>45</v>
      </c>
      <c r="V149" s="424">
        <f t="shared" si="1"/>
        <v>0</v>
      </c>
      <c r="W149" s="424">
        <f t="shared" si="2"/>
        <v>0</v>
      </c>
      <c r="X149" s="424">
        <f t="shared" si="3"/>
        <v>0</v>
      </c>
      <c r="Y149" s="423">
        <v>0.2</v>
      </c>
      <c r="Z149" s="423">
        <f t="shared" si="4"/>
        <v>0.4</v>
      </c>
      <c r="AA149" s="423">
        <v>0</v>
      </c>
      <c r="AB149" s="423">
        <f t="shared" si="5"/>
        <v>0</v>
      </c>
      <c r="AC149" s="423">
        <v>0</v>
      </c>
      <c r="AD149" s="422">
        <f t="shared" si="6"/>
        <v>0</v>
      </c>
      <c r="AR149" s="17" t="s">
        <v>155</v>
      </c>
      <c r="AT149" s="17" t="s">
        <v>151</v>
      </c>
      <c r="AU149" s="17" t="s">
        <v>104</v>
      </c>
      <c r="AY149" s="17" t="s">
        <v>150</v>
      </c>
      <c r="BE149" s="38">
        <f t="shared" si="7"/>
        <v>0</v>
      </c>
      <c r="BF149" s="38">
        <f t="shared" si="8"/>
        <v>0</v>
      </c>
      <c r="BG149" s="38">
        <f t="shared" si="9"/>
        <v>0</v>
      </c>
      <c r="BH149" s="38">
        <f t="shared" si="10"/>
        <v>0</v>
      </c>
      <c r="BI149" s="38">
        <f t="shared" si="11"/>
        <v>0</v>
      </c>
      <c r="BJ149" s="17" t="s">
        <v>90</v>
      </c>
      <c r="BK149" s="38">
        <f t="shared" si="12"/>
        <v>0</v>
      </c>
      <c r="BL149" s="17" t="s">
        <v>155</v>
      </c>
      <c r="BM149" s="17" t="s">
        <v>652</v>
      </c>
    </row>
    <row r="150" spans="2:65" s="1" customFormat="1" ht="31.5" customHeight="1">
      <c r="B150" s="421"/>
      <c r="C150" s="438" t="s">
        <v>257</v>
      </c>
      <c r="D150" s="438" t="s">
        <v>157</v>
      </c>
      <c r="E150" s="437" t="s">
        <v>653</v>
      </c>
      <c r="F150" s="559" t="s">
        <v>654</v>
      </c>
      <c r="G150" s="559"/>
      <c r="H150" s="559"/>
      <c r="I150" s="559"/>
      <c r="J150" s="436" t="s">
        <v>154</v>
      </c>
      <c r="K150" s="435">
        <v>2</v>
      </c>
      <c r="L150" s="434"/>
      <c r="M150" s="560"/>
      <c r="N150" s="560"/>
      <c r="O150" s="561"/>
      <c r="P150" s="557">
        <f t="shared" si="0"/>
        <v>0</v>
      </c>
      <c r="Q150" s="557"/>
      <c r="R150" s="415"/>
      <c r="T150" s="414" t="s">
        <v>20</v>
      </c>
      <c r="U150" s="398" t="s">
        <v>45</v>
      </c>
      <c r="V150" s="424">
        <f t="shared" si="1"/>
        <v>0</v>
      </c>
      <c r="W150" s="424">
        <f t="shared" si="2"/>
        <v>0</v>
      </c>
      <c r="X150" s="424">
        <f t="shared" si="3"/>
        <v>0</v>
      </c>
      <c r="Y150" s="423">
        <v>0</v>
      </c>
      <c r="Z150" s="423">
        <f t="shared" si="4"/>
        <v>0</v>
      </c>
      <c r="AA150" s="423">
        <v>0</v>
      </c>
      <c r="AB150" s="423">
        <f t="shared" si="5"/>
        <v>0</v>
      </c>
      <c r="AC150" s="423">
        <v>0</v>
      </c>
      <c r="AD150" s="422">
        <f t="shared" si="6"/>
        <v>0</v>
      </c>
      <c r="AR150" s="17" t="s">
        <v>160</v>
      </c>
      <c r="AT150" s="17" t="s">
        <v>157</v>
      </c>
      <c r="AU150" s="17" t="s">
        <v>104</v>
      </c>
      <c r="AY150" s="17" t="s">
        <v>150</v>
      </c>
      <c r="BE150" s="38">
        <f t="shared" si="7"/>
        <v>0</v>
      </c>
      <c r="BF150" s="38">
        <f t="shared" si="8"/>
        <v>0</v>
      </c>
      <c r="BG150" s="38">
        <f t="shared" si="9"/>
        <v>0</v>
      </c>
      <c r="BH150" s="38">
        <f t="shared" si="10"/>
        <v>0</v>
      </c>
      <c r="BI150" s="38">
        <f t="shared" si="11"/>
        <v>0</v>
      </c>
      <c r="BJ150" s="17" t="s">
        <v>90</v>
      </c>
      <c r="BK150" s="38">
        <f t="shared" si="12"/>
        <v>0</v>
      </c>
      <c r="BL150" s="17" t="s">
        <v>155</v>
      </c>
      <c r="BM150" s="17" t="s">
        <v>655</v>
      </c>
    </row>
    <row r="151" spans="2:65" s="1" customFormat="1" ht="22.5" customHeight="1">
      <c r="B151" s="421"/>
      <c r="C151" s="420" t="s">
        <v>261</v>
      </c>
      <c r="D151" s="420" t="s">
        <v>151</v>
      </c>
      <c r="E151" s="419" t="s">
        <v>656</v>
      </c>
      <c r="F151" s="558" t="s">
        <v>657</v>
      </c>
      <c r="G151" s="558"/>
      <c r="H151" s="558"/>
      <c r="I151" s="558"/>
      <c r="J151" s="418" t="s">
        <v>154</v>
      </c>
      <c r="K151" s="417">
        <v>1</v>
      </c>
      <c r="L151" s="416"/>
      <c r="M151" s="557"/>
      <c r="N151" s="557"/>
      <c r="O151" s="557"/>
      <c r="P151" s="557">
        <f t="shared" si="0"/>
        <v>0</v>
      </c>
      <c r="Q151" s="557"/>
      <c r="R151" s="415"/>
      <c r="T151" s="414" t="s">
        <v>20</v>
      </c>
      <c r="U151" s="398" t="s">
        <v>45</v>
      </c>
      <c r="V151" s="424">
        <f t="shared" si="1"/>
        <v>0</v>
      </c>
      <c r="W151" s="424">
        <f t="shared" si="2"/>
        <v>0</v>
      </c>
      <c r="X151" s="424">
        <f t="shared" si="3"/>
        <v>0</v>
      </c>
      <c r="Y151" s="423">
        <v>1.7729999999999999</v>
      </c>
      <c r="Z151" s="423">
        <f t="shared" si="4"/>
        <v>1.7729999999999999</v>
      </c>
      <c r="AA151" s="423">
        <v>0</v>
      </c>
      <c r="AB151" s="423">
        <f t="shared" si="5"/>
        <v>0</v>
      </c>
      <c r="AC151" s="423">
        <v>0</v>
      </c>
      <c r="AD151" s="422">
        <f t="shared" si="6"/>
        <v>0</v>
      </c>
      <c r="AR151" s="17" t="s">
        <v>155</v>
      </c>
      <c r="AT151" s="17" t="s">
        <v>151</v>
      </c>
      <c r="AU151" s="17" t="s">
        <v>104</v>
      </c>
      <c r="AY151" s="17" t="s">
        <v>150</v>
      </c>
      <c r="BE151" s="38">
        <f t="shared" si="7"/>
        <v>0</v>
      </c>
      <c r="BF151" s="38">
        <f t="shared" si="8"/>
        <v>0</v>
      </c>
      <c r="BG151" s="38">
        <f t="shared" si="9"/>
        <v>0</v>
      </c>
      <c r="BH151" s="38">
        <f t="shared" si="10"/>
        <v>0</v>
      </c>
      <c r="BI151" s="38">
        <f t="shared" si="11"/>
        <v>0</v>
      </c>
      <c r="BJ151" s="17" t="s">
        <v>90</v>
      </c>
      <c r="BK151" s="38">
        <f t="shared" si="12"/>
        <v>0</v>
      </c>
      <c r="BL151" s="17" t="s">
        <v>155</v>
      </c>
      <c r="BM151" s="17" t="s">
        <v>658</v>
      </c>
    </row>
    <row r="152" spans="2:65" s="1" customFormat="1" ht="22.5" customHeight="1">
      <c r="B152" s="421"/>
      <c r="C152" s="438" t="s">
        <v>265</v>
      </c>
      <c r="D152" s="438" t="s">
        <v>157</v>
      </c>
      <c r="E152" s="437" t="s">
        <v>659</v>
      </c>
      <c r="F152" s="559" t="s">
        <v>660</v>
      </c>
      <c r="G152" s="559"/>
      <c r="H152" s="559"/>
      <c r="I152" s="559"/>
      <c r="J152" s="436" t="s">
        <v>154</v>
      </c>
      <c r="K152" s="435">
        <v>1</v>
      </c>
      <c r="L152" s="434"/>
      <c r="M152" s="560"/>
      <c r="N152" s="560"/>
      <c r="O152" s="561"/>
      <c r="P152" s="557">
        <f t="shared" si="0"/>
        <v>0</v>
      </c>
      <c r="Q152" s="557"/>
      <c r="R152" s="415"/>
      <c r="T152" s="414" t="s">
        <v>20</v>
      </c>
      <c r="U152" s="398" t="s">
        <v>45</v>
      </c>
      <c r="V152" s="424">
        <f t="shared" si="1"/>
        <v>0</v>
      </c>
      <c r="W152" s="424">
        <f t="shared" si="2"/>
        <v>0</v>
      </c>
      <c r="X152" s="424">
        <f t="shared" si="3"/>
        <v>0</v>
      </c>
      <c r="Y152" s="423">
        <v>0</v>
      </c>
      <c r="Z152" s="423">
        <f t="shared" si="4"/>
        <v>0</v>
      </c>
      <c r="AA152" s="423">
        <v>0</v>
      </c>
      <c r="AB152" s="423">
        <f t="shared" si="5"/>
        <v>0</v>
      </c>
      <c r="AC152" s="423">
        <v>0</v>
      </c>
      <c r="AD152" s="422">
        <f t="shared" si="6"/>
        <v>0</v>
      </c>
      <c r="AR152" s="17" t="s">
        <v>160</v>
      </c>
      <c r="AT152" s="17" t="s">
        <v>157</v>
      </c>
      <c r="AU152" s="17" t="s">
        <v>104</v>
      </c>
      <c r="AY152" s="17" t="s">
        <v>150</v>
      </c>
      <c r="BE152" s="38">
        <f t="shared" si="7"/>
        <v>0</v>
      </c>
      <c r="BF152" s="38">
        <f t="shared" si="8"/>
        <v>0</v>
      </c>
      <c r="BG152" s="38">
        <f t="shared" si="9"/>
        <v>0</v>
      </c>
      <c r="BH152" s="38">
        <f t="shared" si="10"/>
        <v>0</v>
      </c>
      <c r="BI152" s="38">
        <f t="shared" si="11"/>
        <v>0</v>
      </c>
      <c r="BJ152" s="17" t="s">
        <v>90</v>
      </c>
      <c r="BK152" s="38">
        <f t="shared" si="12"/>
        <v>0</v>
      </c>
      <c r="BL152" s="17" t="s">
        <v>155</v>
      </c>
      <c r="BM152" s="17" t="s">
        <v>661</v>
      </c>
    </row>
    <row r="153" spans="2:65" s="1" customFormat="1" ht="22.5" customHeight="1">
      <c r="B153" s="421"/>
      <c r="C153" s="420" t="s">
        <v>269</v>
      </c>
      <c r="D153" s="420" t="s">
        <v>151</v>
      </c>
      <c r="E153" s="419" t="s">
        <v>662</v>
      </c>
      <c r="F153" s="558" t="s">
        <v>663</v>
      </c>
      <c r="G153" s="558"/>
      <c r="H153" s="558"/>
      <c r="I153" s="558"/>
      <c r="J153" s="418" t="s">
        <v>154</v>
      </c>
      <c r="K153" s="417">
        <v>1</v>
      </c>
      <c r="L153" s="416"/>
      <c r="M153" s="557"/>
      <c r="N153" s="557"/>
      <c r="O153" s="557"/>
      <c r="P153" s="557">
        <f t="shared" si="0"/>
        <v>0</v>
      </c>
      <c r="Q153" s="557"/>
      <c r="R153" s="415"/>
      <c r="T153" s="414" t="s">
        <v>20</v>
      </c>
      <c r="U153" s="398" t="s">
        <v>45</v>
      </c>
      <c r="V153" s="424">
        <f t="shared" si="1"/>
        <v>0</v>
      </c>
      <c r="W153" s="424">
        <f t="shared" si="2"/>
        <v>0</v>
      </c>
      <c r="X153" s="424">
        <f t="shared" si="3"/>
        <v>0</v>
      </c>
      <c r="Y153" s="423">
        <v>6.4050000000000002</v>
      </c>
      <c r="Z153" s="423">
        <f t="shared" si="4"/>
        <v>6.4050000000000002</v>
      </c>
      <c r="AA153" s="423">
        <v>0</v>
      </c>
      <c r="AB153" s="423">
        <f t="shared" si="5"/>
        <v>0</v>
      </c>
      <c r="AC153" s="423">
        <v>0</v>
      </c>
      <c r="AD153" s="422">
        <f t="shared" si="6"/>
        <v>0</v>
      </c>
      <c r="AR153" s="17" t="s">
        <v>155</v>
      </c>
      <c r="AT153" s="17" t="s">
        <v>151</v>
      </c>
      <c r="AU153" s="17" t="s">
        <v>104</v>
      </c>
      <c r="AY153" s="17" t="s">
        <v>150</v>
      </c>
      <c r="BE153" s="38">
        <f t="shared" si="7"/>
        <v>0</v>
      </c>
      <c r="BF153" s="38">
        <f t="shared" si="8"/>
        <v>0</v>
      </c>
      <c r="BG153" s="38">
        <f t="shared" si="9"/>
        <v>0</v>
      </c>
      <c r="BH153" s="38">
        <f t="shared" si="10"/>
        <v>0</v>
      </c>
      <c r="BI153" s="38">
        <f t="shared" si="11"/>
        <v>0</v>
      </c>
      <c r="BJ153" s="17" t="s">
        <v>90</v>
      </c>
      <c r="BK153" s="38">
        <f t="shared" si="12"/>
        <v>0</v>
      </c>
      <c r="BL153" s="17" t="s">
        <v>155</v>
      </c>
      <c r="BM153" s="17" t="s">
        <v>664</v>
      </c>
    </row>
    <row r="154" spans="2:65" s="1" customFormat="1" ht="22.5" customHeight="1">
      <c r="B154" s="421"/>
      <c r="C154" s="420" t="s">
        <v>273</v>
      </c>
      <c r="D154" s="420" t="s">
        <v>151</v>
      </c>
      <c r="E154" s="419" t="s">
        <v>665</v>
      </c>
      <c r="F154" s="558" t="s">
        <v>666</v>
      </c>
      <c r="G154" s="558"/>
      <c r="H154" s="558"/>
      <c r="I154" s="558"/>
      <c r="J154" s="418" t="s">
        <v>154</v>
      </c>
      <c r="K154" s="417">
        <v>1</v>
      </c>
      <c r="L154" s="416"/>
      <c r="M154" s="557"/>
      <c r="N154" s="557"/>
      <c r="O154" s="557"/>
      <c r="P154" s="557">
        <f t="shared" si="0"/>
        <v>0</v>
      </c>
      <c r="Q154" s="557"/>
      <c r="R154" s="415"/>
      <c r="T154" s="414" t="s">
        <v>20</v>
      </c>
      <c r="U154" s="398" t="s">
        <v>45</v>
      </c>
      <c r="V154" s="424">
        <f t="shared" si="1"/>
        <v>0</v>
      </c>
      <c r="W154" s="424">
        <f t="shared" si="2"/>
        <v>0</v>
      </c>
      <c r="X154" s="424">
        <f t="shared" si="3"/>
        <v>0</v>
      </c>
      <c r="Y154" s="423">
        <v>7.5750000000000002</v>
      </c>
      <c r="Z154" s="423">
        <f t="shared" si="4"/>
        <v>7.5750000000000002</v>
      </c>
      <c r="AA154" s="423">
        <v>0</v>
      </c>
      <c r="AB154" s="423">
        <f t="shared" si="5"/>
        <v>0</v>
      </c>
      <c r="AC154" s="423">
        <v>0</v>
      </c>
      <c r="AD154" s="422">
        <f t="shared" si="6"/>
        <v>0</v>
      </c>
      <c r="AR154" s="17" t="s">
        <v>155</v>
      </c>
      <c r="AT154" s="17" t="s">
        <v>151</v>
      </c>
      <c r="AU154" s="17" t="s">
        <v>104</v>
      </c>
      <c r="AY154" s="17" t="s">
        <v>150</v>
      </c>
      <c r="BE154" s="38">
        <f t="shared" si="7"/>
        <v>0</v>
      </c>
      <c r="BF154" s="38">
        <f t="shared" si="8"/>
        <v>0</v>
      </c>
      <c r="BG154" s="38">
        <f t="shared" si="9"/>
        <v>0</v>
      </c>
      <c r="BH154" s="38">
        <f t="shared" si="10"/>
        <v>0</v>
      </c>
      <c r="BI154" s="38">
        <f t="shared" si="11"/>
        <v>0</v>
      </c>
      <c r="BJ154" s="17" t="s">
        <v>90</v>
      </c>
      <c r="BK154" s="38">
        <f t="shared" si="12"/>
        <v>0</v>
      </c>
      <c r="BL154" s="17" t="s">
        <v>155</v>
      </c>
      <c r="BM154" s="17" t="s">
        <v>667</v>
      </c>
    </row>
    <row r="155" spans="2:65" s="1" customFormat="1" ht="31.5" customHeight="1">
      <c r="B155" s="421"/>
      <c r="C155" s="420" t="s">
        <v>160</v>
      </c>
      <c r="D155" s="420" t="s">
        <v>151</v>
      </c>
      <c r="E155" s="419" t="s">
        <v>402</v>
      </c>
      <c r="F155" s="558" t="s">
        <v>403</v>
      </c>
      <c r="G155" s="558"/>
      <c r="H155" s="558"/>
      <c r="I155" s="558"/>
      <c r="J155" s="418" t="s">
        <v>404</v>
      </c>
      <c r="K155" s="417">
        <v>424.56900000000002</v>
      </c>
      <c r="L155" s="416"/>
      <c r="M155" s="557"/>
      <c r="N155" s="557"/>
      <c r="O155" s="557"/>
      <c r="P155" s="557">
        <f t="shared" si="0"/>
        <v>0</v>
      </c>
      <c r="Q155" s="557"/>
      <c r="R155" s="415"/>
      <c r="T155" s="414" t="s">
        <v>20</v>
      </c>
      <c r="U155" s="398" t="s">
        <v>45</v>
      </c>
      <c r="V155" s="424">
        <f t="shared" si="1"/>
        <v>0</v>
      </c>
      <c r="W155" s="424">
        <f t="shared" si="2"/>
        <v>0</v>
      </c>
      <c r="X155" s="424">
        <f t="shared" si="3"/>
        <v>0</v>
      </c>
      <c r="Y155" s="423">
        <v>0</v>
      </c>
      <c r="Z155" s="423">
        <f t="shared" si="4"/>
        <v>0</v>
      </c>
      <c r="AA155" s="423">
        <v>0</v>
      </c>
      <c r="AB155" s="423">
        <f t="shared" si="5"/>
        <v>0</v>
      </c>
      <c r="AC155" s="423">
        <v>0</v>
      </c>
      <c r="AD155" s="422">
        <f t="shared" si="6"/>
        <v>0</v>
      </c>
      <c r="AR155" s="17" t="s">
        <v>155</v>
      </c>
      <c r="AT155" s="17" t="s">
        <v>151</v>
      </c>
      <c r="AU155" s="17" t="s">
        <v>104</v>
      </c>
      <c r="AY155" s="17" t="s">
        <v>150</v>
      </c>
      <c r="BE155" s="38">
        <f t="shared" si="7"/>
        <v>0</v>
      </c>
      <c r="BF155" s="38">
        <f t="shared" si="8"/>
        <v>0</v>
      </c>
      <c r="BG155" s="38">
        <f t="shared" si="9"/>
        <v>0</v>
      </c>
      <c r="BH155" s="38">
        <f t="shared" si="10"/>
        <v>0</v>
      </c>
      <c r="BI155" s="38">
        <f t="shared" si="11"/>
        <v>0</v>
      </c>
      <c r="BJ155" s="17" t="s">
        <v>90</v>
      </c>
      <c r="BK155" s="38">
        <f t="shared" si="12"/>
        <v>0</v>
      </c>
      <c r="BL155" s="17" t="s">
        <v>155</v>
      </c>
      <c r="BM155" s="17" t="s">
        <v>668</v>
      </c>
    </row>
    <row r="156" spans="2:65" s="1" customFormat="1" ht="31.5" customHeight="1">
      <c r="B156" s="421"/>
      <c r="C156" s="420" t="s">
        <v>280</v>
      </c>
      <c r="D156" s="420" t="s">
        <v>151</v>
      </c>
      <c r="E156" s="419" t="s">
        <v>407</v>
      </c>
      <c r="F156" s="558" t="s">
        <v>408</v>
      </c>
      <c r="G156" s="558"/>
      <c r="H156" s="558"/>
      <c r="I156" s="558"/>
      <c r="J156" s="418" t="s">
        <v>404</v>
      </c>
      <c r="K156" s="417">
        <v>424.56900000000002</v>
      </c>
      <c r="L156" s="416"/>
      <c r="M156" s="557"/>
      <c r="N156" s="557"/>
      <c r="O156" s="557"/>
      <c r="P156" s="557">
        <f t="shared" si="0"/>
        <v>0</v>
      </c>
      <c r="Q156" s="557"/>
      <c r="R156" s="415"/>
      <c r="T156" s="414" t="s">
        <v>20</v>
      </c>
      <c r="U156" s="398" t="s">
        <v>45</v>
      </c>
      <c r="V156" s="424">
        <f t="shared" si="1"/>
        <v>0</v>
      </c>
      <c r="W156" s="424">
        <f t="shared" si="2"/>
        <v>0</v>
      </c>
      <c r="X156" s="424">
        <f t="shared" si="3"/>
        <v>0</v>
      </c>
      <c r="Y156" s="423">
        <v>0</v>
      </c>
      <c r="Z156" s="423">
        <f t="shared" si="4"/>
        <v>0</v>
      </c>
      <c r="AA156" s="423">
        <v>0</v>
      </c>
      <c r="AB156" s="423">
        <f t="shared" si="5"/>
        <v>0</v>
      </c>
      <c r="AC156" s="423">
        <v>0</v>
      </c>
      <c r="AD156" s="422">
        <f t="shared" si="6"/>
        <v>0</v>
      </c>
      <c r="AR156" s="17" t="s">
        <v>155</v>
      </c>
      <c r="AT156" s="17" t="s">
        <v>151</v>
      </c>
      <c r="AU156" s="17" t="s">
        <v>104</v>
      </c>
      <c r="AY156" s="17" t="s">
        <v>150</v>
      </c>
      <c r="BE156" s="38">
        <f t="shared" si="7"/>
        <v>0</v>
      </c>
      <c r="BF156" s="38">
        <f t="shared" si="8"/>
        <v>0</v>
      </c>
      <c r="BG156" s="38">
        <f t="shared" si="9"/>
        <v>0</v>
      </c>
      <c r="BH156" s="38">
        <f t="shared" si="10"/>
        <v>0</v>
      </c>
      <c r="BI156" s="38">
        <f t="shared" si="11"/>
        <v>0</v>
      </c>
      <c r="BJ156" s="17" t="s">
        <v>90</v>
      </c>
      <c r="BK156" s="38">
        <f t="shared" si="12"/>
        <v>0</v>
      </c>
      <c r="BL156" s="17" t="s">
        <v>155</v>
      </c>
      <c r="BM156" s="17" t="s">
        <v>669</v>
      </c>
    </row>
    <row r="157" spans="2:65" s="1" customFormat="1" ht="22.5" customHeight="1">
      <c r="B157" s="421"/>
      <c r="C157" s="420" t="s">
        <v>284</v>
      </c>
      <c r="D157" s="420" t="s">
        <v>151</v>
      </c>
      <c r="E157" s="419" t="s">
        <v>411</v>
      </c>
      <c r="F157" s="558" t="s">
        <v>412</v>
      </c>
      <c r="G157" s="558"/>
      <c r="H157" s="558"/>
      <c r="I157" s="558"/>
      <c r="J157" s="418" t="s">
        <v>404</v>
      </c>
      <c r="K157" s="417">
        <v>246.755</v>
      </c>
      <c r="L157" s="416"/>
      <c r="M157" s="557"/>
      <c r="N157" s="557"/>
      <c r="O157" s="557"/>
      <c r="P157" s="557">
        <f t="shared" si="0"/>
        <v>0</v>
      </c>
      <c r="Q157" s="557"/>
      <c r="R157" s="415"/>
      <c r="T157" s="414" t="s">
        <v>20</v>
      </c>
      <c r="U157" s="398" t="s">
        <v>45</v>
      </c>
      <c r="V157" s="424">
        <f t="shared" si="1"/>
        <v>0</v>
      </c>
      <c r="W157" s="424">
        <f t="shared" si="2"/>
        <v>0</v>
      </c>
      <c r="X157" s="424">
        <f t="shared" si="3"/>
        <v>0</v>
      </c>
      <c r="Y157" s="423">
        <v>0</v>
      </c>
      <c r="Z157" s="423">
        <f t="shared" si="4"/>
        <v>0</v>
      </c>
      <c r="AA157" s="423">
        <v>0</v>
      </c>
      <c r="AB157" s="423">
        <f t="shared" si="5"/>
        <v>0</v>
      </c>
      <c r="AC157" s="423">
        <v>0</v>
      </c>
      <c r="AD157" s="422">
        <f t="shared" si="6"/>
        <v>0</v>
      </c>
      <c r="AR157" s="17" t="s">
        <v>155</v>
      </c>
      <c r="AT157" s="17" t="s">
        <v>151</v>
      </c>
      <c r="AU157" s="17" t="s">
        <v>104</v>
      </c>
      <c r="AY157" s="17" t="s">
        <v>150</v>
      </c>
      <c r="BE157" s="38">
        <f t="shared" si="7"/>
        <v>0</v>
      </c>
      <c r="BF157" s="38">
        <f t="shared" si="8"/>
        <v>0</v>
      </c>
      <c r="BG157" s="38">
        <f t="shared" si="9"/>
        <v>0</v>
      </c>
      <c r="BH157" s="38">
        <f t="shared" si="10"/>
        <v>0</v>
      </c>
      <c r="BI157" s="38">
        <f t="shared" si="11"/>
        <v>0</v>
      </c>
      <c r="BJ157" s="17" t="s">
        <v>90</v>
      </c>
      <c r="BK157" s="38">
        <f t="shared" si="12"/>
        <v>0</v>
      </c>
      <c r="BL157" s="17" t="s">
        <v>155</v>
      </c>
      <c r="BM157" s="17" t="s">
        <v>670</v>
      </c>
    </row>
    <row r="158" spans="2:65" s="9" customFormat="1" ht="37.35" customHeight="1">
      <c r="B158" s="432"/>
      <c r="C158" s="426"/>
      <c r="D158" s="433" t="s">
        <v>125</v>
      </c>
      <c r="E158" s="433"/>
      <c r="F158" s="433"/>
      <c r="G158" s="433"/>
      <c r="H158" s="433"/>
      <c r="I158" s="433"/>
      <c r="J158" s="433"/>
      <c r="K158" s="433"/>
      <c r="L158" s="433"/>
      <c r="M158" s="562">
        <f>BK158</f>
        <v>0</v>
      </c>
      <c r="N158" s="563"/>
      <c r="O158" s="563"/>
      <c r="P158" s="563"/>
      <c r="Q158" s="563"/>
      <c r="R158" s="430"/>
      <c r="T158" s="429"/>
      <c r="U158" s="426"/>
      <c r="V158" s="426"/>
      <c r="W158" s="428">
        <f>W159+W161+W163</f>
        <v>0</v>
      </c>
      <c r="X158" s="428">
        <f>X159+X161+X163</f>
        <v>0</v>
      </c>
      <c r="Y158" s="426"/>
      <c r="Z158" s="427">
        <f>Z159+Z161+Z163</f>
        <v>0</v>
      </c>
      <c r="AA158" s="426"/>
      <c r="AB158" s="427">
        <f>AB159+AB161+AB163</f>
        <v>0</v>
      </c>
      <c r="AC158" s="426"/>
      <c r="AD158" s="425">
        <f>AD159+AD161+AD163</f>
        <v>0</v>
      </c>
      <c r="AR158" s="35" t="s">
        <v>171</v>
      </c>
      <c r="AT158" s="36" t="s">
        <v>81</v>
      </c>
      <c r="AU158" s="36" t="s">
        <v>82</v>
      </c>
      <c r="AY158" s="35" t="s">
        <v>150</v>
      </c>
      <c r="BK158" s="37">
        <f>BK159+BK161+BK163</f>
        <v>0</v>
      </c>
    </row>
    <row r="159" spans="2:65" s="9" customFormat="1" ht="19.899999999999999" customHeight="1">
      <c r="B159" s="432"/>
      <c r="C159" s="426"/>
      <c r="D159" s="431" t="s">
        <v>126</v>
      </c>
      <c r="E159" s="431"/>
      <c r="F159" s="431"/>
      <c r="G159" s="431"/>
      <c r="H159" s="431"/>
      <c r="I159" s="431"/>
      <c r="J159" s="431"/>
      <c r="K159" s="431"/>
      <c r="L159" s="431"/>
      <c r="M159" s="555">
        <f>BK159</f>
        <v>0</v>
      </c>
      <c r="N159" s="556"/>
      <c r="O159" s="556"/>
      <c r="P159" s="556"/>
      <c r="Q159" s="556"/>
      <c r="R159" s="430"/>
      <c r="T159" s="429"/>
      <c r="U159" s="426"/>
      <c r="V159" s="426"/>
      <c r="W159" s="428">
        <f>W160</f>
        <v>0</v>
      </c>
      <c r="X159" s="428">
        <f>X160</f>
        <v>0</v>
      </c>
      <c r="Y159" s="426"/>
      <c r="Z159" s="427">
        <f>Z160</f>
        <v>0</v>
      </c>
      <c r="AA159" s="426"/>
      <c r="AB159" s="427">
        <f>AB160</f>
        <v>0</v>
      </c>
      <c r="AC159" s="426"/>
      <c r="AD159" s="425">
        <f>AD160</f>
        <v>0</v>
      </c>
      <c r="AR159" s="35" t="s">
        <v>171</v>
      </c>
      <c r="AT159" s="36" t="s">
        <v>81</v>
      </c>
      <c r="AU159" s="36" t="s">
        <v>90</v>
      </c>
      <c r="AY159" s="35" t="s">
        <v>150</v>
      </c>
      <c r="BK159" s="37">
        <f>BK160</f>
        <v>0</v>
      </c>
    </row>
    <row r="160" spans="2:65" s="1" customFormat="1" ht="22.5" customHeight="1">
      <c r="B160" s="421"/>
      <c r="C160" s="420" t="s">
        <v>288</v>
      </c>
      <c r="D160" s="420" t="s">
        <v>151</v>
      </c>
      <c r="E160" s="419" t="s">
        <v>469</v>
      </c>
      <c r="F160" s="558" t="s">
        <v>470</v>
      </c>
      <c r="G160" s="558"/>
      <c r="H160" s="558"/>
      <c r="I160" s="558"/>
      <c r="J160" s="418" t="s">
        <v>466</v>
      </c>
      <c r="K160" s="417">
        <v>1</v>
      </c>
      <c r="L160" s="416"/>
      <c r="M160" s="557"/>
      <c r="N160" s="557"/>
      <c r="O160" s="557"/>
      <c r="P160" s="557">
        <f>ROUND(V160*K160,2)</f>
        <v>0</v>
      </c>
      <c r="Q160" s="557"/>
      <c r="R160" s="415"/>
      <c r="T160" s="414" t="s">
        <v>20</v>
      </c>
      <c r="U160" s="398" t="s">
        <v>45</v>
      </c>
      <c r="V160" s="424">
        <f>L160+M160</f>
        <v>0</v>
      </c>
      <c r="W160" s="424">
        <f>ROUND(L160*K160,2)</f>
        <v>0</v>
      </c>
      <c r="X160" s="424">
        <f>ROUND(M160*K160,2)</f>
        <v>0</v>
      </c>
      <c r="Y160" s="423">
        <v>0</v>
      </c>
      <c r="Z160" s="423">
        <f>Y160*K160</f>
        <v>0</v>
      </c>
      <c r="AA160" s="423">
        <v>0</v>
      </c>
      <c r="AB160" s="423">
        <f>AA160*K160</f>
        <v>0</v>
      </c>
      <c r="AC160" s="423">
        <v>0</v>
      </c>
      <c r="AD160" s="422">
        <f>AC160*K160</f>
        <v>0</v>
      </c>
      <c r="AR160" s="17" t="s">
        <v>471</v>
      </c>
      <c r="AT160" s="17" t="s">
        <v>151</v>
      </c>
      <c r="AU160" s="17" t="s">
        <v>104</v>
      </c>
      <c r="AY160" s="17" t="s">
        <v>150</v>
      </c>
      <c r="BE160" s="38">
        <f>IF(U160="základní",P160,0)</f>
        <v>0</v>
      </c>
      <c r="BF160" s="38">
        <f>IF(U160="snížená",P160,0)</f>
        <v>0</v>
      </c>
      <c r="BG160" s="38">
        <f>IF(U160="zákl. přenesená",P160,0)</f>
        <v>0</v>
      </c>
      <c r="BH160" s="38">
        <f>IF(U160="sníž. přenesená",P160,0)</f>
        <v>0</v>
      </c>
      <c r="BI160" s="38">
        <f>IF(U160="nulová",P160,0)</f>
        <v>0</v>
      </c>
      <c r="BJ160" s="17" t="s">
        <v>90</v>
      </c>
      <c r="BK160" s="38">
        <f>ROUND(V160*K160,2)</f>
        <v>0</v>
      </c>
      <c r="BL160" s="17" t="s">
        <v>471</v>
      </c>
      <c r="BM160" s="17" t="s">
        <v>671</v>
      </c>
    </row>
    <row r="161" spans="2:65" s="9" customFormat="1" ht="29.85" customHeight="1">
      <c r="B161" s="432"/>
      <c r="C161" s="426"/>
      <c r="D161" s="431" t="s">
        <v>128</v>
      </c>
      <c r="E161" s="431"/>
      <c r="F161" s="431"/>
      <c r="G161" s="431"/>
      <c r="H161" s="431"/>
      <c r="I161" s="431"/>
      <c r="J161" s="431"/>
      <c r="K161" s="431"/>
      <c r="L161" s="431"/>
      <c r="M161" s="550">
        <f>BK161</f>
        <v>0</v>
      </c>
      <c r="N161" s="551"/>
      <c r="O161" s="551"/>
      <c r="P161" s="551"/>
      <c r="Q161" s="551"/>
      <c r="R161" s="430"/>
      <c r="T161" s="429"/>
      <c r="U161" s="426"/>
      <c r="V161" s="426"/>
      <c r="W161" s="428">
        <f>W162</f>
        <v>0</v>
      </c>
      <c r="X161" s="428">
        <f>X162</f>
        <v>0</v>
      </c>
      <c r="Y161" s="426"/>
      <c r="Z161" s="427">
        <f>Z162</f>
        <v>0</v>
      </c>
      <c r="AA161" s="426"/>
      <c r="AB161" s="427">
        <f>AB162</f>
        <v>0</v>
      </c>
      <c r="AC161" s="426"/>
      <c r="AD161" s="425">
        <f>AD162</f>
        <v>0</v>
      </c>
      <c r="AR161" s="35" t="s">
        <v>171</v>
      </c>
      <c r="AT161" s="36" t="s">
        <v>81</v>
      </c>
      <c r="AU161" s="36" t="s">
        <v>90</v>
      </c>
      <c r="AY161" s="35" t="s">
        <v>150</v>
      </c>
      <c r="BK161" s="37">
        <f>BK162</f>
        <v>0</v>
      </c>
    </row>
    <row r="162" spans="2:65" s="1" customFormat="1" ht="22.5" customHeight="1">
      <c r="B162" s="421"/>
      <c r="C162" s="420" t="s">
        <v>292</v>
      </c>
      <c r="D162" s="420" t="s">
        <v>151</v>
      </c>
      <c r="E162" s="419" t="s">
        <v>672</v>
      </c>
      <c r="F162" s="558" t="s">
        <v>673</v>
      </c>
      <c r="G162" s="558"/>
      <c r="H162" s="558"/>
      <c r="I162" s="558"/>
      <c r="J162" s="418" t="s">
        <v>488</v>
      </c>
      <c r="K162" s="417">
        <v>5</v>
      </c>
      <c r="L162" s="416"/>
      <c r="M162" s="557"/>
      <c r="N162" s="557"/>
      <c r="O162" s="557"/>
      <c r="P162" s="557">
        <f>ROUND(V162*K162,2)</f>
        <v>0</v>
      </c>
      <c r="Q162" s="557"/>
      <c r="R162" s="415"/>
      <c r="T162" s="414" t="s">
        <v>20</v>
      </c>
      <c r="U162" s="398" t="s">
        <v>45</v>
      </c>
      <c r="V162" s="424">
        <f>L162+M162</f>
        <v>0</v>
      </c>
      <c r="W162" s="424">
        <f>ROUND(L162*K162,2)</f>
        <v>0</v>
      </c>
      <c r="X162" s="424">
        <f>ROUND(M162*K162,2)</f>
        <v>0</v>
      </c>
      <c r="Y162" s="423">
        <v>0</v>
      </c>
      <c r="Z162" s="423">
        <f>Y162*K162</f>
        <v>0</v>
      </c>
      <c r="AA162" s="423">
        <v>0</v>
      </c>
      <c r="AB162" s="423">
        <f>AA162*K162</f>
        <v>0</v>
      </c>
      <c r="AC162" s="423">
        <v>0</v>
      </c>
      <c r="AD162" s="422">
        <f>AC162*K162</f>
        <v>0</v>
      </c>
      <c r="AR162" s="17" t="s">
        <v>471</v>
      </c>
      <c r="AT162" s="17" t="s">
        <v>151</v>
      </c>
      <c r="AU162" s="17" t="s">
        <v>104</v>
      </c>
      <c r="AY162" s="17" t="s">
        <v>150</v>
      </c>
      <c r="BE162" s="38">
        <f>IF(U162="základní",P162,0)</f>
        <v>0</v>
      </c>
      <c r="BF162" s="38">
        <f>IF(U162="snížená",P162,0)</f>
        <v>0</v>
      </c>
      <c r="BG162" s="38">
        <f>IF(U162="zákl. přenesená",P162,0)</f>
        <v>0</v>
      </c>
      <c r="BH162" s="38">
        <f>IF(U162="sníž. přenesená",P162,0)</f>
        <v>0</v>
      </c>
      <c r="BI162" s="38">
        <f>IF(U162="nulová",P162,0)</f>
        <v>0</v>
      </c>
      <c r="BJ162" s="17" t="s">
        <v>90</v>
      </c>
      <c r="BK162" s="38">
        <f>ROUND(V162*K162,2)</f>
        <v>0</v>
      </c>
      <c r="BL162" s="17" t="s">
        <v>471</v>
      </c>
      <c r="BM162" s="17" t="s">
        <v>674</v>
      </c>
    </row>
    <row r="163" spans="2:65" s="9" customFormat="1" ht="29.85" customHeight="1">
      <c r="B163" s="432"/>
      <c r="C163" s="426"/>
      <c r="D163" s="431" t="s">
        <v>129</v>
      </c>
      <c r="E163" s="431"/>
      <c r="F163" s="431"/>
      <c r="G163" s="431"/>
      <c r="H163" s="431"/>
      <c r="I163" s="431"/>
      <c r="J163" s="431"/>
      <c r="K163" s="431"/>
      <c r="L163" s="431"/>
      <c r="M163" s="550">
        <f>BK163</f>
        <v>0</v>
      </c>
      <c r="N163" s="551"/>
      <c r="O163" s="551"/>
      <c r="P163" s="551"/>
      <c r="Q163" s="551"/>
      <c r="R163" s="430"/>
      <c r="T163" s="429"/>
      <c r="U163" s="426"/>
      <c r="V163" s="426"/>
      <c r="W163" s="428">
        <f>W164+SUM(W165:W171)</f>
        <v>0</v>
      </c>
      <c r="X163" s="428">
        <f>X164+SUM(X165:X171)</f>
        <v>0</v>
      </c>
      <c r="Y163" s="426"/>
      <c r="Z163" s="427">
        <f>Z164+SUM(Z165:Z171)</f>
        <v>0</v>
      </c>
      <c r="AA163" s="426"/>
      <c r="AB163" s="427">
        <f>AB164+SUM(AB165:AB171)</f>
        <v>0</v>
      </c>
      <c r="AC163" s="426"/>
      <c r="AD163" s="425">
        <f>AD164+SUM(AD165:AD171)</f>
        <v>0</v>
      </c>
      <c r="AR163" s="35" t="s">
        <v>171</v>
      </c>
      <c r="AT163" s="36" t="s">
        <v>81</v>
      </c>
      <c r="AU163" s="36" t="s">
        <v>90</v>
      </c>
      <c r="AY163" s="35" t="s">
        <v>150</v>
      </c>
      <c r="BK163" s="37">
        <f>BK164+SUM(BK165:BK171)</f>
        <v>0</v>
      </c>
    </row>
    <row r="164" spans="2:65" s="1" customFormat="1" ht="31.5" customHeight="1">
      <c r="B164" s="421"/>
      <c r="C164" s="420" t="s">
        <v>296</v>
      </c>
      <c r="D164" s="420" t="s">
        <v>151</v>
      </c>
      <c r="E164" s="419" t="s">
        <v>491</v>
      </c>
      <c r="F164" s="558" t="s">
        <v>492</v>
      </c>
      <c r="G164" s="558"/>
      <c r="H164" s="558"/>
      <c r="I164" s="558"/>
      <c r="J164" s="418" t="s">
        <v>493</v>
      </c>
      <c r="K164" s="417">
        <v>3</v>
      </c>
      <c r="L164" s="416"/>
      <c r="M164" s="557"/>
      <c r="N164" s="557"/>
      <c r="O164" s="557"/>
      <c r="P164" s="557">
        <f t="shared" ref="P164:P170" si="13">ROUND(V164*K164,2)</f>
        <v>0</v>
      </c>
      <c r="Q164" s="557"/>
      <c r="R164" s="415"/>
      <c r="T164" s="414" t="s">
        <v>20</v>
      </c>
      <c r="U164" s="398" t="s">
        <v>45</v>
      </c>
      <c r="V164" s="424">
        <f t="shared" ref="V164:V170" si="14">L164+M164</f>
        <v>0</v>
      </c>
      <c r="W164" s="424">
        <f t="shared" ref="W164:W170" si="15">ROUND(L164*K164,2)</f>
        <v>0</v>
      </c>
      <c r="X164" s="424">
        <f t="shared" ref="X164:X170" si="16">ROUND(M164*K164,2)</f>
        <v>0</v>
      </c>
      <c r="Y164" s="423">
        <v>0</v>
      </c>
      <c r="Z164" s="423">
        <f t="shared" ref="Z164:Z170" si="17">Y164*K164</f>
        <v>0</v>
      </c>
      <c r="AA164" s="423">
        <v>0</v>
      </c>
      <c r="AB164" s="423">
        <f t="shared" ref="AB164:AB170" si="18">AA164*K164</f>
        <v>0</v>
      </c>
      <c r="AC164" s="423">
        <v>0</v>
      </c>
      <c r="AD164" s="422">
        <f t="shared" ref="AD164:AD170" si="19">AC164*K164</f>
        <v>0</v>
      </c>
      <c r="AR164" s="17" t="s">
        <v>471</v>
      </c>
      <c r="AT164" s="17" t="s">
        <v>151</v>
      </c>
      <c r="AU164" s="17" t="s">
        <v>104</v>
      </c>
      <c r="AY164" s="17" t="s">
        <v>150</v>
      </c>
      <c r="BE164" s="38">
        <f t="shared" ref="BE164:BE170" si="20">IF(U164="základní",P164,0)</f>
        <v>0</v>
      </c>
      <c r="BF164" s="38">
        <f t="shared" ref="BF164:BF170" si="21">IF(U164="snížená",P164,0)</f>
        <v>0</v>
      </c>
      <c r="BG164" s="38">
        <f t="shared" ref="BG164:BG170" si="22">IF(U164="zákl. přenesená",P164,0)</f>
        <v>0</v>
      </c>
      <c r="BH164" s="38">
        <f t="shared" ref="BH164:BH170" si="23">IF(U164="sníž. přenesená",P164,0)</f>
        <v>0</v>
      </c>
      <c r="BI164" s="38">
        <f t="shared" ref="BI164:BI170" si="24">IF(U164="nulová",P164,0)</f>
        <v>0</v>
      </c>
      <c r="BJ164" s="17" t="s">
        <v>90</v>
      </c>
      <c r="BK164" s="38">
        <f t="shared" ref="BK164:BK170" si="25">ROUND(V164*K164,2)</f>
        <v>0</v>
      </c>
      <c r="BL164" s="17" t="s">
        <v>471</v>
      </c>
      <c r="BM164" s="17" t="s">
        <v>675</v>
      </c>
    </row>
    <row r="165" spans="2:65" s="1" customFormat="1" ht="22.5" customHeight="1">
      <c r="B165" s="421"/>
      <c r="C165" s="420" t="s">
        <v>300</v>
      </c>
      <c r="D165" s="420" t="s">
        <v>151</v>
      </c>
      <c r="E165" s="419" t="s">
        <v>496</v>
      </c>
      <c r="F165" s="558" t="s">
        <v>497</v>
      </c>
      <c r="G165" s="558"/>
      <c r="H165" s="558"/>
      <c r="I165" s="558"/>
      <c r="J165" s="418" t="s">
        <v>493</v>
      </c>
      <c r="K165" s="417">
        <v>3</v>
      </c>
      <c r="L165" s="416"/>
      <c r="M165" s="557"/>
      <c r="N165" s="557"/>
      <c r="O165" s="557"/>
      <c r="P165" s="557">
        <f t="shared" si="13"/>
        <v>0</v>
      </c>
      <c r="Q165" s="557"/>
      <c r="R165" s="415"/>
      <c r="T165" s="414" t="s">
        <v>20</v>
      </c>
      <c r="U165" s="398" t="s">
        <v>45</v>
      </c>
      <c r="V165" s="424">
        <f t="shared" si="14"/>
        <v>0</v>
      </c>
      <c r="W165" s="424">
        <f t="shared" si="15"/>
        <v>0</v>
      </c>
      <c r="X165" s="424">
        <f t="shared" si="16"/>
        <v>0</v>
      </c>
      <c r="Y165" s="423">
        <v>0</v>
      </c>
      <c r="Z165" s="423">
        <f t="shared" si="17"/>
        <v>0</v>
      </c>
      <c r="AA165" s="423">
        <v>0</v>
      </c>
      <c r="AB165" s="423">
        <f t="shared" si="18"/>
        <v>0</v>
      </c>
      <c r="AC165" s="423">
        <v>0</v>
      </c>
      <c r="AD165" s="422">
        <f t="shared" si="19"/>
        <v>0</v>
      </c>
      <c r="AR165" s="17" t="s">
        <v>471</v>
      </c>
      <c r="AT165" s="17" t="s">
        <v>151</v>
      </c>
      <c r="AU165" s="17" t="s">
        <v>104</v>
      </c>
      <c r="AY165" s="17" t="s">
        <v>150</v>
      </c>
      <c r="BE165" s="38">
        <f t="shared" si="20"/>
        <v>0</v>
      </c>
      <c r="BF165" s="38">
        <f t="shared" si="21"/>
        <v>0</v>
      </c>
      <c r="BG165" s="38">
        <f t="shared" si="22"/>
        <v>0</v>
      </c>
      <c r="BH165" s="38">
        <f t="shared" si="23"/>
        <v>0</v>
      </c>
      <c r="BI165" s="38">
        <f t="shared" si="24"/>
        <v>0</v>
      </c>
      <c r="BJ165" s="17" t="s">
        <v>90</v>
      </c>
      <c r="BK165" s="38">
        <f t="shared" si="25"/>
        <v>0</v>
      </c>
      <c r="BL165" s="17" t="s">
        <v>471</v>
      </c>
      <c r="BM165" s="17" t="s">
        <v>676</v>
      </c>
    </row>
    <row r="166" spans="2:65" s="1" customFormat="1" ht="31.5" customHeight="1">
      <c r="B166" s="421"/>
      <c r="C166" s="420" t="s">
        <v>304</v>
      </c>
      <c r="D166" s="420" t="s">
        <v>151</v>
      </c>
      <c r="E166" s="419" t="s">
        <v>504</v>
      </c>
      <c r="F166" s="558" t="s">
        <v>505</v>
      </c>
      <c r="G166" s="558"/>
      <c r="H166" s="558"/>
      <c r="I166" s="558"/>
      <c r="J166" s="418" t="s">
        <v>493</v>
      </c>
      <c r="K166" s="417">
        <v>2</v>
      </c>
      <c r="L166" s="416"/>
      <c r="M166" s="557"/>
      <c r="N166" s="557"/>
      <c r="O166" s="557"/>
      <c r="P166" s="557">
        <f t="shared" si="13"/>
        <v>0</v>
      </c>
      <c r="Q166" s="557"/>
      <c r="R166" s="415"/>
      <c r="T166" s="414" t="s">
        <v>20</v>
      </c>
      <c r="U166" s="398" t="s">
        <v>45</v>
      </c>
      <c r="V166" s="424">
        <f t="shared" si="14"/>
        <v>0</v>
      </c>
      <c r="W166" s="424">
        <f t="shared" si="15"/>
        <v>0</v>
      </c>
      <c r="X166" s="424">
        <f t="shared" si="16"/>
        <v>0</v>
      </c>
      <c r="Y166" s="423">
        <v>0</v>
      </c>
      <c r="Z166" s="423">
        <f t="shared" si="17"/>
        <v>0</v>
      </c>
      <c r="AA166" s="423">
        <v>0</v>
      </c>
      <c r="AB166" s="423">
        <f t="shared" si="18"/>
        <v>0</v>
      </c>
      <c r="AC166" s="423">
        <v>0</v>
      </c>
      <c r="AD166" s="422">
        <f t="shared" si="19"/>
        <v>0</v>
      </c>
      <c r="AR166" s="17" t="s">
        <v>471</v>
      </c>
      <c r="AT166" s="17" t="s">
        <v>151</v>
      </c>
      <c r="AU166" s="17" t="s">
        <v>104</v>
      </c>
      <c r="AY166" s="17" t="s">
        <v>150</v>
      </c>
      <c r="BE166" s="38">
        <f t="shared" si="20"/>
        <v>0</v>
      </c>
      <c r="BF166" s="38">
        <f t="shared" si="21"/>
        <v>0</v>
      </c>
      <c r="BG166" s="38">
        <f t="shared" si="22"/>
        <v>0</v>
      </c>
      <c r="BH166" s="38">
        <f t="shared" si="23"/>
        <v>0</v>
      </c>
      <c r="BI166" s="38">
        <f t="shared" si="24"/>
        <v>0</v>
      </c>
      <c r="BJ166" s="17" t="s">
        <v>90</v>
      </c>
      <c r="BK166" s="38">
        <f t="shared" si="25"/>
        <v>0</v>
      </c>
      <c r="BL166" s="17" t="s">
        <v>471</v>
      </c>
      <c r="BM166" s="17" t="s">
        <v>677</v>
      </c>
    </row>
    <row r="167" spans="2:65" s="1" customFormat="1" ht="31.5" customHeight="1">
      <c r="B167" s="421"/>
      <c r="C167" s="420" t="s">
        <v>308</v>
      </c>
      <c r="D167" s="420" t="s">
        <v>151</v>
      </c>
      <c r="E167" s="419" t="s">
        <v>508</v>
      </c>
      <c r="F167" s="558" t="s">
        <v>509</v>
      </c>
      <c r="G167" s="558"/>
      <c r="H167" s="558"/>
      <c r="I167" s="558"/>
      <c r="J167" s="418" t="s">
        <v>493</v>
      </c>
      <c r="K167" s="417">
        <v>8</v>
      </c>
      <c r="L167" s="416"/>
      <c r="M167" s="557"/>
      <c r="N167" s="557"/>
      <c r="O167" s="557"/>
      <c r="P167" s="557">
        <f t="shared" si="13"/>
        <v>0</v>
      </c>
      <c r="Q167" s="557"/>
      <c r="R167" s="415"/>
      <c r="T167" s="414" t="s">
        <v>20</v>
      </c>
      <c r="U167" s="398" t="s">
        <v>45</v>
      </c>
      <c r="V167" s="424">
        <f t="shared" si="14"/>
        <v>0</v>
      </c>
      <c r="W167" s="424">
        <f t="shared" si="15"/>
        <v>0</v>
      </c>
      <c r="X167" s="424">
        <f t="shared" si="16"/>
        <v>0</v>
      </c>
      <c r="Y167" s="423">
        <v>0</v>
      </c>
      <c r="Z167" s="423">
        <f t="shared" si="17"/>
        <v>0</v>
      </c>
      <c r="AA167" s="423">
        <v>0</v>
      </c>
      <c r="AB167" s="423">
        <f t="shared" si="18"/>
        <v>0</v>
      </c>
      <c r="AC167" s="423">
        <v>0</v>
      </c>
      <c r="AD167" s="422">
        <f t="shared" si="19"/>
        <v>0</v>
      </c>
      <c r="AR167" s="17" t="s">
        <v>471</v>
      </c>
      <c r="AT167" s="17" t="s">
        <v>151</v>
      </c>
      <c r="AU167" s="17" t="s">
        <v>104</v>
      </c>
      <c r="AY167" s="17" t="s">
        <v>150</v>
      </c>
      <c r="BE167" s="38">
        <f t="shared" si="20"/>
        <v>0</v>
      </c>
      <c r="BF167" s="38">
        <f t="shared" si="21"/>
        <v>0</v>
      </c>
      <c r="BG167" s="38">
        <f t="shared" si="22"/>
        <v>0</v>
      </c>
      <c r="BH167" s="38">
        <f t="shared" si="23"/>
        <v>0</v>
      </c>
      <c r="BI167" s="38">
        <f t="shared" si="24"/>
        <v>0</v>
      </c>
      <c r="BJ167" s="17" t="s">
        <v>90</v>
      </c>
      <c r="BK167" s="38">
        <f t="shared" si="25"/>
        <v>0</v>
      </c>
      <c r="BL167" s="17" t="s">
        <v>471</v>
      </c>
      <c r="BM167" s="17" t="s">
        <v>678</v>
      </c>
    </row>
    <row r="168" spans="2:65" s="1" customFormat="1" ht="22.5" customHeight="1">
      <c r="B168" s="421"/>
      <c r="C168" s="420" t="s">
        <v>312</v>
      </c>
      <c r="D168" s="420" t="s">
        <v>151</v>
      </c>
      <c r="E168" s="419" t="s">
        <v>512</v>
      </c>
      <c r="F168" s="558" t="s">
        <v>513</v>
      </c>
      <c r="G168" s="558"/>
      <c r="H168" s="558"/>
      <c r="I168" s="558"/>
      <c r="J168" s="418" t="s">
        <v>493</v>
      </c>
      <c r="K168" s="417">
        <v>8</v>
      </c>
      <c r="L168" s="416"/>
      <c r="M168" s="557"/>
      <c r="N168" s="557"/>
      <c r="O168" s="557"/>
      <c r="P168" s="557">
        <f t="shared" si="13"/>
        <v>0</v>
      </c>
      <c r="Q168" s="557"/>
      <c r="R168" s="415"/>
      <c r="T168" s="414" t="s">
        <v>20</v>
      </c>
      <c r="U168" s="398" t="s">
        <v>45</v>
      </c>
      <c r="V168" s="424">
        <f t="shared" si="14"/>
        <v>0</v>
      </c>
      <c r="W168" s="424">
        <f t="shared" si="15"/>
        <v>0</v>
      </c>
      <c r="X168" s="424">
        <f t="shared" si="16"/>
        <v>0</v>
      </c>
      <c r="Y168" s="423">
        <v>0</v>
      </c>
      <c r="Z168" s="423">
        <f t="shared" si="17"/>
        <v>0</v>
      </c>
      <c r="AA168" s="423">
        <v>0</v>
      </c>
      <c r="AB168" s="423">
        <f t="shared" si="18"/>
        <v>0</v>
      </c>
      <c r="AC168" s="423">
        <v>0</v>
      </c>
      <c r="AD168" s="422">
        <f t="shared" si="19"/>
        <v>0</v>
      </c>
      <c r="AR168" s="17" t="s">
        <v>471</v>
      </c>
      <c r="AT168" s="17" t="s">
        <v>151</v>
      </c>
      <c r="AU168" s="17" t="s">
        <v>104</v>
      </c>
      <c r="AY168" s="17" t="s">
        <v>150</v>
      </c>
      <c r="BE168" s="38">
        <f t="shared" si="20"/>
        <v>0</v>
      </c>
      <c r="BF168" s="38">
        <f t="shared" si="21"/>
        <v>0</v>
      </c>
      <c r="BG168" s="38">
        <f t="shared" si="22"/>
        <v>0</v>
      </c>
      <c r="BH168" s="38">
        <f t="shared" si="23"/>
        <v>0</v>
      </c>
      <c r="BI168" s="38">
        <f t="shared" si="24"/>
        <v>0</v>
      </c>
      <c r="BJ168" s="17" t="s">
        <v>90</v>
      </c>
      <c r="BK168" s="38">
        <f t="shared" si="25"/>
        <v>0</v>
      </c>
      <c r="BL168" s="17" t="s">
        <v>471</v>
      </c>
      <c r="BM168" s="17" t="s">
        <v>679</v>
      </c>
    </row>
    <row r="169" spans="2:65" s="1" customFormat="1" ht="22.5" customHeight="1">
      <c r="B169" s="421"/>
      <c r="C169" s="420" t="s">
        <v>316</v>
      </c>
      <c r="D169" s="420" t="s">
        <v>151</v>
      </c>
      <c r="E169" s="419" t="s">
        <v>516</v>
      </c>
      <c r="F169" s="558" t="s">
        <v>517</v>
      </c>
      <c r="G169" s="558"/>
      <c r="H169" s="558"/>
      <c r="I169" s="558"/>
      <c r="J169" s="418" t="s">
        <v>493</v>
      </c>
      <c r="K169" s="417">
        <v>4</v>
      </c>
      <c r="L169" s="416"/>
      <c r="M169" s="557"/>
      <c r="N169" s="557"/>
      <c r="O169" s="557"/>
      <c r="P169" s="557">
        <f t="shared" si="13"/>
        <v>0</v>
      </c>
      <c r="Q169" s="557"/>
      <c r="R169" s="415"/>
      <c r="T169" s="414" t="s">
        <v>20</v>
      </c>
      <c r="U169" s="398" t="s">
        <v>45</v>
      </c>
      <c r="V169" s="424">
        <f t="shared" si="14"/>
        <v>0</v>
      </c>
      <c r="W169" s="424">
        <f t="shared" si="15"/>
        <v>0</v>
      </c>
      <c r="X169" s="424">
        <f t="shared" si="16"/>
        <v>0</v>
      </c>
      <c r="Y169" s="423">
        <v>0</v>
      </c>
      <c r="Z169" s="423">
        <f t="shared" si="17"/>
        <v>0</v>
      </c>
      <c r="AA169" s="423">
        <v>0</v>
      </c>
      <c r="AB169" s="423">
        <f t="shared" si="18"/>
        <v>0</v>
      </c>
      <c r="AC169" s="423">
        <v>0</v>
      </c>
      <c r="AD169" s="422">
        <f t="shared" si="19"/>
        <v>0</v>
      </c>
      <c r="AR169" s="17" t="s">
        <v>471</v>
      </c>
      <c r="AT169" s="17" t="s">
        <v>151</v>
      </c>
      <c r="AU169" s="17" t="s">
        <v>104</v>
      </c>
      <c r="AY169" s="17" t="s">
        <v>150</v>
      </c>
      <c r="BE169" s="38">
        <f t="shared" si="20"/>
        <v>0</v>
      </c>
      <c r="BF169" s="38">
        <f t="shared" si="21"/>
        <v>0</v>
      </c>
      <c r="BG169" s="38">
        <f t="shared" si="22"/>
        <v>0</v>
      </c>
      <c r="BH169" s="38">
        <f t="shared" si="23"/>
        <v>0</v>
      </c>
      <c r="BI169" s="38">
        <f t="shared" si="24"/>
        <v>0</v>
      </c>
      <c r="BJ169" s="17" t="s">
        <v>90</v>
      </c>
      <c r="BK169" s="38">
        <f t="shared" si="25"/>
        <v>0</v>
      </c>
      <c r="BL169" s="17" t="s">
        <v>471</v>
      </c>
      <c r="BM169" s="17" t="s">
        <v>680</v>
      </c>
    </row>
    <row r="170" spans="2:65" s="1" customFormat="1" ht="31.5" customHeight="1">
      <c r="B170" s="421"/>
      <c r="C170" s="420" t="s">
        <v>320</v>
      </c>
      <c r="D170" s="420" t="s">
        <v>151</v>
      </c>
      <c r="E170" s="419" t="s">
        <v>532</v>
      </c>
      <c r="F170" s="558" t="s">
        <v>533</v>
      </c>
      <c r="G170" s="558"/>
      <c r="H170" s="558"/>
      <c r="I170" s="558"/>
      <c r="J170" s="418" t="s">
        <v>466</v>
      </c>
      <c r="K170" s="417">
        <v>1</v>
      </c>
      <c r="L170" s="416"/>
      <c r="M170" s="557"/>
      <c r="N170" s="557"/>
      <c r="O170" s="557"/>
      <c r="P170" s="557">
        <f t="shared" si="13"/>
        <v>0</v>
      </c>
      <c r="Q170" s="557"/>
      <c r="R170" s="415"/>
      <c r="T170" s="414" t="s">
        <v>20</v>
      </c>
      <c r="U170" s="398" t="s">
        <v>45</v>
      </c>
      <c r="V170" s="424">
        <f t="shared" si="14"/>
        <v>0</v>
      </c>
      <c r="W170" s="424">
        <f t="shared" si="15"/>
        <v>0</v>
      </c>
      <c r="X170" s="424">
        <f t="shared" si="16"/>
        <v>0</v>
      </c>
      <c r="Y170" s="423">
        <v>0</v>
      </c>
      <c r="Z170" s="423">
        <f t="shared" si="17"/>
        <v>0</v>
      </c>
      <c r="AA170" s="423">
        <v>0</v>
      </c>
      <c r="AB170" s="423">
        <f t="shared" si="18"/>
        <v>0</v>
      </c>
      <c r="AC170" s="423">
        <v>0</v>
      </c>
      <c r="AD170" s="422">
        <f t="shared" si="19"/>
        <v>0</v>
      </c>
      <c r="AR170" s="17" t="s">
        <v>471</v>
      </c>
      <c r="AT170" s="17" t="s">
        <v>151</v>
      </c>
      <c r="AU170" s="17" t="s">
        <v>104</v>
      </c>
      <c r="AY170" s="17" t="s">
        <v>150</v>
      </c>
      <c r="BE170" s="38">
        <f t="shared" si="20"/>
        <v>0</v>
      </c>
      <c r="BF170" s="38">
        <f t="shared" si="21"/>
        <v>0</v>
      </c>
      <c r="BG170" s="38">
        <f t="shared" si="22"/>
        <v>0</v>
      </c>
      <c r="BH170" s="38">
        <f t="shared" si="23"/>
        <v>0</v>
      </c>
      <c r="BI170" s="38">
        <f t="shared" si="24"/>
        <v>0</v>
      </c>
      <c r="BJ170" s="17" t="s">
        <v>90</v>
      </c>
      <c r="BK170" s="38">
        <f t="shared" si="25"/>
        <v>0</v>
      </c>
      <c r="BL170" s="17" t="s">
        <v>471</v>
      </c>
      <c r="BM170" s="17" t="s">
        <v>681</v>
      </c>
    </row>
    <row r="171" spans="2:65" s="9" customFormat="1" ht="22.35" customHeight="1">
      <c r="B171" s="432"/>
      <c r="C171" s="426"/>
      <c r="D171" s="431" t="s">
        <v>130</v>
      </c>
      <c r="E171" s="431"/>
      <c r="F171" s="431"/>
      <c r="G171" s="431"/>
      <c r="H171" s="431"/>
      <c r="I171" s="431"/>
      <c r="J171" s="431"/>
      <c r="K171" s="431"/>
      <c r="L171" s="431"/>
      <c r="M171" s="550">
        <f>BK171</f>
        <v>0</v>
      </c>
      <c r="N171" s="551"/>
      <c r="O171" s="551"/>
      <c r="P171" s="551"/>
      <c r="Q171" s="551"/>
      <c r="R171" s="430"/>
      <c r="T171" s="429"/>
      <c r="U171" s="426"/>
      <c r="V171" s="426"/>
      <c r="W171" s="428">
        <f>SUM(W172:W178)</f>
        <v>0</v>
      </c>
      <c r="X171" s="428">
        <f>SUM(X172:X178)</f>
        <v>0</v>
      </c>
      <c r="Y171" s="426"/>
      <c r="Z171" s="427">
        <f>SUM(Z172:Z178)</f>
        <v>0</v>
      </c>
      <c r="AA171" s="426"/>
      <c r="AB171" s="427">
        <f>SUM(AB172:AB178)</f>
        <v>0</v>
      </c>
      <c r="AC171" s="426"/>
      <c r="AD171" s="425">
        <f>SUM(AD172:AD178)</f>
        <v>0</v>
      </c>
      <c r="AR171" s="35" t="s">
        <v>171</v>
      </c>
      <c r="AT171" s="36" t="s">
        <v>81</v>
      </c>
      <c r="AU171" s="36" t="s">
        <v>104</v>
      </c>
      <c r="AY171" s="35" t="s">
        <v>150</v>
      </c>
      <c r="BK171" s="37">
        <f>SUM(BK172:BK178)</f>
        <v>0</v>
      </c>
    </row>
    <row r="172" spans="2:65" s="1" customFormat="1" ht="69.75" customHeight="1">
      <c r="B172" s="421"/>
      <c r="C172" s="420" t="s">
        <v>324</v>
      </c>
      <c r="D172" s="420" t="s">
        <v>151</v>
      </c>
      <c r="E172" s="419" t="s">
        <v>548</v>
      </c>
      <c r="F172" s="558" t="s">
        <v>549</v>
      </c>
      <c r="G172" s="558"/>
      <c r="H172" s="558"/>
      <c r="I172" s="558"/>
      <c r="J172" s="418" t="s">
        <v>550</v>
      </c>
      <c r="K172" s="417">
        <v>0</v>
      </c>
      <c r="L172" s="416">
        <v>0</v>
      </c>
      <c r="M172" s="557">
        <v>0</v>
      </c>
      <c r="N172" s="557"/>
      <c r="O172" s="557"/>
      <c r="P172" s="557">
        <f t="shared" ref="P172:P178" si="26">ROUND(V172*K172,2)</f>
        <v>0</v>
      </c>
      <c r="Q172" s="557"/>
      <c r="R172" s="415"/>
      <c r="T172" s="414" t="s">
        <v>20</v>
      </c>
      <c r="U172" s="398" t="s">
        <v>45</v>
      </c>
      <c r="V172" s="424">
        <f t="shared" ref="V172:V178" si="27">L172+M172</f>
        <v>0</v>
      </c>
      <c r="W172" s="424">
        <f t="shared" ref="W172:W178" si="28">ROUND(L172*K172,2)</f>
        <v>0</v>
      </c>
      <c r="X172" s="424">
        <f t="shared" ref="X172:X178" si="29">ROUND(M172*K172,2)</f>
        <v>0</v>
      </c>
      <c r="Y172" s="423">
        <v>0</v>
      </c>
      <c r="Z172" s="423">
        <f t="shared" ref="Z172:Z178" si="30">Y172*K172</f>
        <v>0</v>
      </c>
      <c r="AA172" s="423">
        <v>0</v>
      </c>
      <c r="AB172" s="423">
        <f t="shared" ref="AB172:AB178" si="31">AA172*K172</f>
        <v>0</v>
      </c>
      <c r="AC172" s="423">
        <v>0</v>
      </c>
      <c r="AD172" s="422">
        <f t="shared" ref="AD172:AD178" si="32">AC172*K172</f>
        <v>0</v>
      </c>
      <c r="AR172" s="17" t="s">
        <v>471</v>
      </c>
      <c r="AT172" s="17" t="s">
        <v>151</v>
      </c>
      <c r="AU172" s="17" t="s">
        <v>162</v>
      </c>
      <c r="AY172" s="17" t="s">
        <v>150</v>
      </c>
      <c r="BE172" s="38">
        <f t="shared" ref="BE172:BE178" si="33">IF(U172="základní",P172,0)</f>
        <v>0</v>
      </c>
      <c r="BF172" s="38">
        <f t="shared" ref="BF172:BF178" si="34">IF(U172="snížená",P172,0)</f>
        <v>0</v>
      </c>
      <c r="BG172" s="38">
        <f t="shared" ref="BG172:BG178" si="35">IF(U172="zákl. přenesená",P172,0)</f>
        <v>0</v>
      </c>
      <c r="BH172" s="38">
        <f t="shared" ref="BH172:BH178" si="36">IF(U172="sníž. přenesená",P172,0)</f>
        <v>0</v>
      </c>
      <c r="BI172" s="38">
        <f t="shared" ref="BI172:BI178" si="37">IF(U172="nulová",P172,0)</f>
        <v>0</v>
      </c>
      <c r="BJ172" s="17" t="s">
        <v>90</v>
      </c>
      <c r="BK172" s="38">
        <f t="shared" ref="BK172:BK178" si="38">ROUND(V172*K172,2)</f>
        <v>0</v>
      </c>
      <c r="BL172" s="17" t="s">
        <v>471</v>
      </c>
      <c r="BM172" s="17" t="s">
        <v>682</v>
      </c>
    </row>
    <row r="173" spans="2:65" s="1" customFormat="1" ht="57" customHeight="1">
      <c r="B173" s="421"/>
      <c r="C173" s="420" t="s">
        <v>328</v>
      </c>
      <c r="D173" s="420" t="s">
        <v>151</v>
      </c>
      <c r="E173" s="419" t="s">
        <v>553</v>
      </c>
      <c r="F173" s="558" t="s">
        <v>554</v>
      </c>
      <c r="G173" s="558"/>
      <c r="H173" s="558"/>
      <c r="I173" s="558"/>
      <c r="J173" s="418" t="s">
        <v>550</v>
      </c>
      <c r="K173" s="417">
        <v>0</v>
      </c>
      <c r="L173" s="416">
        <v>0</v>
      </c>
      <c r="M173" s="557">
        <v>0</v>
      </c>
      <c r="N173" s="557"/>
      <c r="O173" s="557"/>
      <c r="P173" s="557">
        <f t="shared" si="26"/>
        <v>0</v>
      </c>
      <c r="Q173" s="557"/>
      <c r="R173" s="415"/>
      <c r="T173" s="414" t="s">
        <v>20</v>
      </c>
      <c r="U173" s="398" t="s">
        <v>45</v>
      </c>
      <c r="V173" s="424">
        <f t="shared" si="27"/>
        <v>0</v>
      </c>
      <c r="W173" s="424">
        <f t="shared" si="28"/>
        <v>0</v>
      </c>
      <c r="X173" s="424">
        <f t="shared" si="29"/>
        <v>0</v>
      </c>
      <c r="Y173" s="423">
        <v>0</v>
      </c>
      <c r="Z173" s="423">
        <f t="shared" si="30"/>
        <v>0</v>
      </c>
      <c r="AA173" s="423">
        <v>0</v>
      </c>
      <c r="AB173" s="423">
        <f t="shared" si="31"/>
        <v>0</v>
      </c>
      <c r="AC173" s="423">
        <v>0</v>
      </c>
      <c r="AD173" s="422">
        <f t="shared" si="32"/>
        <v>0</v>
      </c>
      <c r="AR173" s="17" t="s">
        <v>471</v>
      </c>
      <c r="AT173" s="17" t="s">
        <v>151</v>
      </c>
      <c r="AU173" s="17" t="s">
        <v>162</v>
      </c>
      <c r="AY173" s="17" t="s">
        <v>150</v>
      </c>
      <c r="BE173" s="38">
        <f t="shared" si="33"/>
        <v>0</v>
      </c>
      <c r="BF173" s="38">
        <f t="shared" si="34"/>
        <v>0</v>
      </c>
      <c r="BG173" s="38">
        <f t="shared" si="35"/>
        <v>0</v>
      </c>
      <c r="BH173" s="38">
        <f t="shared" si="36"/>
        <v>0</v>
      </c>
      <c r="BI173" s="38">
        <f t="shared" si="37"/>
        <v>0</v>
      </c>
      <c r="BJ173" s="17" t="s">
        <v>90</v>
      </c>
      <c r="BK173" s="38">
        <f t="shared" si="38"/>
        <v>0</v>
      </c>
      <c r="BL173" s="17" t="s">
        <v>471</v>
      </c>
      <c r="BM173" s="17" t="s">
        <v>683</v>
      </c>
    </row>
    <row r="174" spans="2:65" s="1" customFormat="1" ht="31.5" customHeight="1">
      <c r="B174" s="421"/>
      <c r="C174" s="420" t="s">
        <v>332</v>
      </c>
      <c r="D174" s="420" t="s">
        <v>151</v>
      </c>
      <c r="E174" s="419" t="s">
        <v>557</v>
      </c>
      <c r="F174" s="558" t="s">
        <v>558</v>
      </c>
      <c r="G174" s="558"/>
      <c r="H174" s="558"/>
      <c r="I174" s="558"/>
      <c r="J174" s="418" t="s">
        <v>550</v>
      </c>
      <c r="K174" s="417">
        <v>0</v>
      </c>
      <c r="L174" s="416">
        <v>0</v>
      </c>
      <c r="M174" s="557">
        <v>0</v>
      </c>
      <c r="N174" s="557"/>
      <c r="O174" s="557"/>
      <c r="P174" s="557">
        <f t="shared" si="26"/>
        <v>0</v>
      </c>
      <c r="Q174" s="557"/>
      <c r="R174" s="415"/>
      <c r="T174" s="414" t="s">
        <v>20</v>
      </c>
      <c r="U174" s="398" t="s">
        <v>45</v>
      </c>
      <c r="V174" s="424">
        <f t="shared" si="27"/>
        <v>0</v>
      </c>
      <c r="W174" s="424">
        <f t="shared" si="28"/>
        <v>0</v>
      </c>
      <c r="X174" s="424">
        <f t="shared" si="29"/>
        <v>0</v>
      </c>
      <c r="Y174" s="423">
        <v>0</v>
      </c>
      <c r="Z174" s="423">
        <f t="shared" si="30"/>
        <v>0</v>
      </c>
      <c r="AA174" s="423">
        <v>0</v>
      </c>
      <c r="AB174" s="423">
        <f t="shared" si="31"/>
        <v>0</v>
      </c>
      <c r="AC174" s="423">
        <v>0</v>
      </c>
      <c r="AD174" s="422">
        <f t="shared" si="32"/>
        <v>0</v>
      </c>
      <c r="AR174" s="17" t="s">
        <v>471</v>
      </c>
      <c r="AT174" s="17" t="s">
        <v>151</v>
      </c>
      <c r="AU174" s="17" t="s">
        <v>162</v>
      </c>
      <c r="AY174" s="17" t="s">
        <v>150</v>
      </c>
      <c r="BE174" s="38">
        <f t="shared" si="33"/>
        <v>0</v>
      </c>
      <c r="BF174" s="38">
        <f t="shared" si="34"/>
        <v>0</v>
      </c>
      <c r="BG174" s="38">
        <f t="shared" si="35"/>
        <v>0</v>
      </c>
      <c r="BH174" s="38">
        <f t="shared" si="36"/>
        <v>0</v>
      </c>
      <c r="BI174" s="38">
        <f t="shared" si="37"/>
        <v>0</v>
      </c>
      <c r="BJ174" s="17" t="s">
        <v>90</v>
      </c>
      <c r="BK174" s="38">
        <f t="shared" si="38"/>
        <v>0</v>
      </c>
      <c r="BL174" s="17" t="s">
        <v>471</v>
      </c>
      <c r="BM174" s="17" t="s">
        <v>684</v>
      </c>
    </row>
    <row r="175" spans="2:65" s="1" customFormat="1" ht="82.5" customHeight="1">
      <c r="B175" s="421"/>
      <c r="C175" s="420" t="s">
        <v>336</v>
      </c>
      <c r="D175" s="420" t="s">
        <v>151</v>
      </c>
      <c r="E175" s="419" t="s">
        <v>561</v>
      </c>
      <c r="F175" s="558" t="s">
        <v>562</v>
      </c>
      <c r="G175" s="558"/>
      <c r="H175" s="558"/>
      <c r="I175" s="558"/>
      <c r="J175" s="418" t="s">
        <v>550</v>
      </c>
      <c r="K175" s="417">
        <v>0</v>
      </c>
      <c r="L175" s="416">
        <v>0</v>
      </c>
      <c r="M175" s="557">
        <v>0</v>
      </c>
      <c r="N175" s="557"/>
      <c r="O175" s="557"/>
      <c r="P175" s="557">
        <f t="shared" si="26"/>
        <v>0</v>
      </c>
      <c r="Q175" s="557"/>
      <c r="R175" s="415"/>
      <c r="T175" s="414" t="s">
        <v>20</v>
      </c>
      <c r="U175" s="398" t="s">
        <v>45</v>
      </c>
      <c r="V175" s="424">
        <f t="shared" si="27"/>
        <v>0</v>
      </c>
      <c r="W175" s="424">
        <f t="shared" si="28"/>
        <v>0</v>
      </c>
      <c r="X175" s="424">
        <f t="shared" si="29"/>
        <v>0</v>
      </c>
      <c r="Y175" s="423">
        <v>0</v>
      </c>
      <c r="Z175" s="423">
        <f t="shared" si="30"/>
        <v>0</v>
      </c>
      <c r="AA175" s="423">
        <v>0</v>
      </c>
      <c r="AB175" s="423">
        <f t="shared" si="31"/>
        <v>0</v>
      </c>
      <c r="AC175" s="423">
        <v>0</v>
      </c>
      <c r="AD175" s="422">
        <f t="shared" si="32"/>
        <v>0</v>
      </c>
      <c r="AR175" s="17" t="s">
        <v>471</v>
      </c>
      <c r="AT175" s="17" t="s">
        <v>151</v>
      </c>
      <c r="AU175" s="17" t="s">
        <v>162</v>
      </c>
      <c r="AY175" s="17" t="s">
        <v>150</v>
      </c>
      <c r="BE175" s="38">
        <f t="shared" si="33"/>
        <v>0</v>
      </c>
      <c r="BF175" s="38">
        <f t="shared" si="34"/>
        <v>0</v>
      </c>
      <c r="BG175" s="38">
        <f t="shared" si="35"/>
        <v>0</v>
      </c>
      <c r="BH175" s="38">
        <f t="shared" si="36"/>
        <v>0</v>
      </c>
      <c r="BI175" s="38">
        <f t="shared" si="37"/>
        <v>0</v>
      </c>
      <c r="BJ175" s="17" t="s">
        <v>90</v>
      </c>
      <c r="BK175" s="38">
        <f t="shared" si="38"/>
        <v>0</v>
      </c>
      <c r="BL175" s="17" t="s">
        <v>471</v>
      </c>
      <c r="BM175" s="17" t="s">
        <v>685</v>
      </c>
    </row>
    <row r="176" spans="2:65" s="1" customFormat="1" ht="82.5" customHeight="1">
      <c r="B176" s="421"/>
      <c r="C176" s="420" t="s">
        <v>340</v>
      </c>
      <c r="D176" s="420" t="s">
        <v>151</v>
      </c>
      <c r="E176" s="419" t="s">
        <v>565</v>
      </c>
      <c r="F176" s="558" t="s">
        <v>566</v>
      </c>
      <c r="G176" s="558"/>
      <c r="H176" s="558"/>
      <c r="I176" s="558"/>
      <c r="J176" s="418" t="s">
        <v>550</v>
      </c>
      <c r="K176" s="417">
        <v>0</v>
      </c>
      <c r="L176" s="416">
        <v>0</v>
      </c>
      <c r="M176" s="557">
        <v>0</v>
      </c>
      <c r="N176" s="557"/>
      <c r="O176" s="557"/>
      <c r="P176" s="557">
        <f t="shared" si="26"/>
        <v>0</v>
      </c>
      <c r="Q176" s="557"/>
      <c r="R176" s="415"/>
      <c r="T176" s="414" t="s">
        <v>20</v>
      </c>
      <c r="U176" s="398" t="s">
        <v>45</v>
      </c>
      <c r="V176" s="424">
        <f t="shared" si="27"/>
        <v>0</v>
      </c>
      <c r="W176" s="424">
        <f t="shared" si="28"/>
        <v>0</v>
      </c>
      <c r="X176" s="424">
        <f t="shared" si="29"/>
        <v>0</v>
      </c>
      <c r="Y176" s="423">
        <v>0</v>
      </c>
      <c r="Z176" s="423">
        <f t="shared" si="30"/>
        <v>0</v>
      </c>
      <c r="AA176" s="423">
        <v>0</v>
      </c>
      <c r="AB176" s="423">
        <f t="shared" si="31"/>
        <v>0</v>
      </c>
      <c r="AC176" s="423">
        <v>0</v>
      </c>
      <c r="AD176" s="422">
        <f t="shared" si="32"/>
        <v>0</v>
      </c>
      <c r="AR176" s="17" t="s">
        <v>471</v>
      </c>
      <c r="AT176" s="17" t="s">
        <v>151</v>
      </c>
      <c r="AU176" s="17" t="s">
        <v>162</v>
      </c>
      <c r="AY176" s="17" t="s">
        <v>150</v>
      </c>
      <c r="BE176" s="38">
        <f t="shared" si="33"/>
        <v>0</v>
      </c>
      <c r="BF176" s="38">
        <f t="shared" si="34"/>
        <v>0</v>
      </c>
      <c r="BG176" s="38">
        <f t="shared" si="35"/>
        <v>0</v>
      </c>
      <c r="BH176" s="38">
        <f t="shared" si="36"/>
        <v>0</v>
      </c>
      <c r="BI176" s="38">
        <f t="shared" si="37"/>
        <v>0</v>
      </c>
      <c r="BJ176" s="17" t="s">
        <v>90</v>
      </c>
      <c r="BK176" s="38">
        <f t="shared" si="38"/>
        <v>0</v>
      </c>
      <c r="BL176" s="17" t="s">
        <v>471</v>
      </c>
      <c r="BM176" s="17" t="s">
        <v>686</v>
      </c>
    </row>
    <row r="177" spans="2:65" s="1" customFormat="1" ht="82.5" customHeight="1">
      <c r="B177" s="421"/>
      <c r="C177" s="420" t="s">
        <v>344</v>
      </c>
      <c r="D177" s="420" t="s">
        <v>151</v>
      </c>
      <c r="E177" s="419" t="s">
        <v>569</v>
      </c>
      <c r="F177" s="558" t="s">
        <v>570</v>
      </c>
      <c r="G177" s="558"/>
      <c r="H177" s="558"/>
      <c r="I177" s="558"/>
      <c r="J177" s="418" t="s">
        <v>550</v>
      </c>
      <c r="K177" s="417">
        <v>0</v>
      </c>
      <c r="L177" s="416">
        <v>0</v>
      </c>
      <c r="M177" s="557">
        <v>0</v>
      </c>
      <c r="N177" s="557"/>
      <c r="O177" s="557"/>
      <c r="P177" s="557">
        <f t="shared" si="26"/>
        <v>0</v>
      </c>
      <c r="Q177" s="557"/>
      <c r="R177" s="415"/>
      <c r="T177" s="414" t="s">
        <v>20</v>
      </c>
      <c r="U177" s="398" t="s">
        <v>45</v>
      </c>
      <c r="V177" s="424">
        <f t="shared" si="27"/>
        <v>0</v>
      </c>
      <c r="W177" s="424">
        <f t="shared" si="28"/>
        <v>0</v>
      </c>
      <c r="X177" s="424">
        <f t="shared" si="29"/>
        <v>0</v>
      </c>
      <c r="Y177" s="423">
        <v>0</v>
      </c>
      <c r="Z177" s="423">
        <f t="shared" si="30"/>
        <v>0</v>
      </c>
      <c r="AA177" s="423">
        <v>0</v>
      </c>
      <c r="AB177" s="423">
        <f t="shared" si="31"/>
        <v>0</v>
      </c>
      <c r="AC177" s="423">
        <v>0</v>
      </c>
      <c r="AD177" s="422">
        <f t="shared" si="32"/>
        <v>0</v>
      </c>
      <c r="AR177" s="17" t="s">
        <v>471</v>
      </c>
      <c r="AT177" s="17" t="s">
        <v>151</v>
      </c>
      <c r="AU177" s="17" t="s">
        <v>162</v>
      </c>
      <c r="AY177" s="17" t="s">
        <v>150</v>
      </c>
      <c r="BE177" s="38">
        <f t="shared" si="33"/>
        <v>0</v>
      </c>
      <c r="BF177" s="38">
        <f t="shared" si="34"/>
        <v>0</v>
      </c>
      <c r="BG177" s="38">
        <f t="shared" si="35"/>
        <v>0</v>
      </c>
      <c r="BH177" s="38">
        <f t="shared" si="36"/>
        <v>0</v>
      </c>
      <c r="BI177" s="38">
        <f t="shared" si="37"/>
        <v>0</v>
      </c>
      <c r="BJ177" s="17" t="s">
        <v>90</v>
      </c>
      <c r="BK177" s="38">
        <f t="shared" si="38"/>
        <v>0</v>
      </c>
      <c r="BL177" s="17" t="s">
        <v>471</v>
      </c>
      <c r="BM177" s="17" t="s">
        <v>687</v>
      </c>
    </row>
    <row r="178" spans="2:65" s="1" customFormat="1" ht="31.5" customHeight="1">
      <c r="B178" s="421"/>
      <c r="C178" s="420" t="s">
        <v>348</v>
      </c>
      <c r="D178" s="420" t="s">
        <v>151</v>
      </c>
      <c r="E178" s="419" t="s">
        <v>573</v>
      </c>
      <c r="F178" s="558" t="s">
        <v>574</v>
      </c>
      <c r="G178" s="558"/>
      <c r="H178" s="558"/>
      <c r="I178" s="558"/>
      <c r="J178" s="418" t="s">
        <v>550</v>
      </c>
      <c r="K178" s="417">
        <v>0</v>
      </c>
      <c r="L178" s="416">
        <v>0</v>
      </c>
      <c r="M178" s="557">
        <v>0</v>
      </c>
      <c r="N178" s="557"/>
      <c r="O178" s="557"/>
      <c r="P178" s="557">
        <f t="shared" si="26"/>
        <v>0</v>
      </c>
      <c r="Q178" s="557"/>
      <c r="R178" s="415"/>
      <c r="T178" s="414" t="s">
        <v>20</v>
      </c>
      <c r="U178" s="413" t="s">
        <v>45</v>
      </c>
      <c r="V178" s="412">
        <f t="shared" si="27"/>
        <v>0</v>
      </c>
      <c r="W178" s="412">
        <f t="shared" si="28"/>
        <v>0</v>
      </c>
      <c r="X178" s="412">
        <f t="shared" si="29"/>
        <v>0</v>
      </c>
      <c r="Y178" s="411">
        <v>0</v>
      </c>
      <c r="Z178" s="411">
        <f t="shared" si="30"/>
        <v>0</v>
      </c>
      <c r="AA178" s="411">
        <v>0</v>
      </c>
      <c r="AB178" s="411">
        <f t="shared" si="31"/>
        <v>0</v>
      </c>
      <c r="AC178" s="411">
        <v>0</v>
      </c>
      <c r="AD178" s="410">
        <f t="shared" si="32"/>
        <v>0</v>
      </c>
      <c r="AR178" s="17" t="s">
        <v>471</v>
      </c>
      <c r="AT178" s="17" t="s">
        <v>151</v>
      </c>
      <c r="AU178" s="17" t="s">
        <v>162</v>
      </c>
      <c r="AY178" s="17" t="s">
        <v>150</v>
      </c>
      <c r="BE178" s="38">
        <f t="shared" si="33"/>
        <v>0</v>
      </c>
      <c r="BF178" s="38">
        <f t="shared" si="34"/>
        <v>0</v>
      </c>
      <c r="BG178" s="38">
        <f t="shared" si="35"/>
        <v>0</v>
      </c>
      <c r="BH178" s="38">
        <f t="shared" si="36"/>
        <v>0</v>
      </c>
      <c r="BI178" s="38">
        <f t="shared" si="37"/>
        <v>0</v>
      </c>
      <c r="BJ178" s="17" t="s">
        <v>90</v>
      </c>
      <c r="BK178" s="38">
        <f t="shared" si="38"/>
        <v>0</v>
      </c>
      <c r="BL178" s="17" t="s">
        <v>471</v>
      </c>
      <c r="BM178" s="17" t="s">
        <v>688</v>
      </c>
    </row>
    <row r="179" spans="2:65" s="1" customFormat="1" ht="6.95" customHeight="1">
      <c r="B179" s="345"/>
      <c r="C179" s="344"/>
      <c r="D179" s="344"/>
      <c r="E179" s="344"/>
      <c r="F179" s="344"/>
      <c r="G179" s="344"/>
      <c r="H179" s="344"/>
      <c r="I179" s="344"/>
      <c r="J179" s="344"/>
      <c r="K179" s="344"/>
      <c r="L179" s="344"/>
      <c r="M179" s="344"/>
      <c r="N179" s="344"/>
      <c r="O179" s="344"/>
      <c r="P179" s="344"/>
      <c r="Q179" s="344"/>
      <c r="R179" s="343"/>
    </row>
  </sheetData>
  <mergeCells count="242"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2:P32"/>
    <mergeCell ref="H34:J34"/>
    <mergeCell ref="M34:P34"/>
    <mergeCell ref="H35:J35"/>
    <mergeCell ref="M35:P35"/>
    <mergeCell ref="H36:J36"/>
    <mergeCell ref="M36:P36"/>
    <mergeCell ref="M30:P30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F108:P108"/>
    <mergeCell ref="F109:P109"/>
    <mergeCell ref="M111:P111"/>
    <mergeCell ref="H93:J93"/>
    <mergeCell ref="K93:L93"/>
    <mergeCell ref="M93:Q93"/>
    <mergeCell ref="H94:J94"/>
    <mergeCell ref="K94:L94"/>
    <mergeCell ref="M94:Q94"/>
    <mergeCell ref="H95:J95"/>
    <mergeCell ref="H96:J96"/>
    <mergeCell ref="K96:L96"/>
    <mergeCell ref="M96:Q96"/>
    <mergeCell ref="M98:Q98"/>
    <mergeCell ref="L100:Q100"/>
    <mergeCell ref="C106:Q106"/>
    <mergeCell ref="K95:L95"/>
    <mergeCell ref="M95:Q95"/>
    <mergeCell ref="M125:O125"/>
    <mergeCell ref="F126:I126"/>
    <mergeCell ref="F122:I122"/>
    <mergeCell ref="P122:Q122"/>
    <mergeCell ref="M122:O122"/>
    <mergeCell ref="M117:Q117"/>
    <mergeCell ref="M118:Q118"/>
    <mergeCell ref="M119:Q119"/>
    <mergeCell ref="M121:Q121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9:I129"/>
    <mergeCell ref="F130:I130"/>
    <mergeCell ref="M113:Q113"/>
    <mergeCell ref="M114:Q114"/>
    <mergeCell ref="F116:I116"/>
    <mergeCell ref="P116:Q116"/>
    <mergeCell ref="M116:O116"/>
    <mergeCell ref="F120:I120"/>
    <mergeCell ref="P120:Q120"/>
    <mergeCell ref="M120:O120"/>
    <mergeCell ref="P130:Q130"/>
    <mergeCell ref="M130:O130"/>
    <mergeCell ref="F123:I123"/>
    <mergeCell ref="P123:Q123"/>
    <mergeCell ref="M123:O123"/>
    <mergeCell ref="F124:I124"/>
    <mergeCell ref="F125:I125"/>
    <mergeCell ref="P125:Q125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40:I140"/>
    <mergeCell ref="P140:Q140"/>
    <mergeCell ref="M140:O140"/>
    <mergeCell ref="F134:I134"/>
    <mergeCell ref="P134:Q134"/>
    <mergeCell ref="M134:O134"/>
    <mergeCell ref="F135:I135"/>
    <mergeCell ref="F136:I136"/>
    <mergeCell ref="P136:Q136"/>
    <mergeCell ref="M136:O136"/>
    <mergeCell ref="F138:I138"/>
    <mergeCell ref="P138:Q138"/>
    <mergeCell ref="M138:O138"/>
    <mergeCell ref="F139:I139"/>
    <mergeCell ref="P139:Q139"/>
    <mergeCell ref="M139:O139"/>
    <mergeCell ref="F137:I137"/>
    <mergeCell ref="P137:Q137"/>
    <mergeCell ref="M137:O137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45:I145"/>
    <mergeCell ref="P145:Q145"/>
    <mergeCell ref="M145:O145"/>
    <mergeCell ref="F146:I146"/>
    <mergeCell ref="P146:Q146"/>
    <mergeCell ref="M146:O146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6:I156"/>
    <mergeCell ref="P156:Q156"/>
    <mergeCell ref="M156:O156"/>
    <mergeCell ref="F157:I157"/>
    <mergeCell ref="P157:Q157"/>
    <mergeCell ref="M157:O157"/>
    <mergeCell ref="M161:Q161"/>
    <mergeCell ref="F160:I160"/>
    <mergeCell ref="P160:Q160"/>
    <mergeCell ref="M160:O160"/>
    <mergeCell ref="M158:Q158"/>
    <mergeCell ref="M159:Q159"/>
    <mergeCell ref="F162:I162"/>
    <mergeCell ref="P162:Q162"/>
    <mergeCell ref="M162:O162"/>
    <mergeCell ref="F164:I164"/>
    <mergeCell ref="P164:Q164"/>
    <mergeCell ref="M163:Q163"/>
    <mergeCell ref="M164:O164"/>
    <mergeCell ref="F165:I165"/>
    <mergeCell ref="P165:Q165"/>
    <mergeCell ref="M165:O165"/>
    <mergeCell ref="M166:O166"/>
    <mergeCell ref="F167:I167"/>
    <mergeCell ref="F169:I169"/>
    <mergeCell ref="P169:Q169"/>
    <mergeCell ref="M169:O169"/>
    <mergeCell ref="F170:I170"/>
    <mergeCell ref="P170:Q170"/>
    <mergeCell ref="M170:O170"/>
    <mergeCell ref="F172:I172"/>
    <mergeCell ref="M171:Q171"/>
    <mergeCell ref="P167:Q167"/>
    <mergeCell ref="M167:O167"/>
    <mergeCell ref="F168:I168"/>
    <mergeCell ref="P168:Q168"/>
    <mergeCell ref="M168:O168"/>
    <mergeCell ref="H1:K1"/>
    <mergeCell ref="S2:AF2"/>
    <mergeCell ref="F176:I176"/>
    <mergeCell ref="P176:Q176"/>
    <mergeCell ref="M176:O176"/>
    <mergeCell ref="P172:Q172"/>
    <mergeCell ref="M172:O172"/>
    <mergeCell ref="F178:I178"/>
    <mergeCell ref="P178:Q178"/>
    <mergeCell ref="M178:O178"/>
    <mergeCell ref="F173:I173"/>
    <mergeCell ref="P173:Q173"/>
    <mergeCell ref="M173:O173"/>
    <mergeCell ref="F177:I177"/>
    <mergeCell ref="P177:Q177"/>
    <mergeCell ref="M177:O177"/>
    <mergeCell ref="F174:I174"/>
    <mergeCell ref="P174:Q174"/>
    <mergeCell ref="M174:O174"/>
    <mergeCell ref="F175:I175"/>
    <mergeCell ref="P175:Q175"/>
    <mergeCell ref="M175:O175"/>
    <mergeCell ref="F166:I166"/>
    <mergeCell ref="P166:Q166"/>
  </mergeCells>
  <hyperlinks>
    <hyperlink ref="F1:G1" location="C2" display="1) Krycí list rozpočtu"/>
    <hyperlink ref="H1:K1" location="C86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5"/>
  <sheetViews>
    <sheetView topLeftCell="A19" workbookViewId="0">
      <selection activeCell="O34" sqref="O34"/>
    </sheetView>
  </sheetViews>
  <sheetFormatPr defaultRowHeight="12.75"/>
  <cols>
    <col min="1" max="1" width="2.33203125" style="59" customWidth="1"/>
    <col min="2" max="2" width="17.5" style="59" customWidth="1"/>
    <col min="3" max="3" width="18.5" style="59" customWidth="1"/>
    <col min="4" max="4" width="17" style="59" customWidth="1"/>
    <col min="5" max="5" width="15.83203125" style="59" customWidth="1"/>
    <col min="6" max="6" width="19.33203125" style="59" customWidth="1"/>
    <col min="7" max="7" width="17.83203125" style="59" customWidth="1"/>
    <col min="8" max="16384" width="9.33203125" style="59"/>
  </cols>
  <sheetData>
    <row r="1" spans="1:57" ht="24.75" customHeight="1" thickBot="1">
      <c r="A1" s="154" t="s">
        <v>755</v>
      </c>
      <c r="B1" s="153"/>
      <c r="C1" s="153"/>
      <c r="D1" s="153"/>
      <c r="E1" s="153"/>
      <c r="F1" s="153"/>
      <c r="G1" s="153"/>
    </row>
    <row r="2" spans="1:57" ht="12.75" customHeight="1">
      <c r="A2" s="152" t="s">
        <v>754</v>
      </c>
      <c r="B2" s="150"/>
      <c r="C2" s="151">
        <f>'Rekapitulace ST.ČAST.'!H1</f>
        <v>1</v>
      </c>
      <c r="D2" s="151" t="str">
        <f>'Rekapitulace ST.ČAST.'!G2</f>
        <v>Rozšíření WC při restauraci Obora</v>
      </c>
      <c r="E2" s="150"/>
      <c r="F2" s="149" t="s">
        <v>753</v>
      </c>
      <c r="G2" s="148"/>
    </row>
    <row r="3" spans="1:57" ht="3" hidden="1" customHeight="1">
      <c r="A3" s="95"/>
      <c r="B3" s="116"/>
      <c r="C3" s="139"/>
      <c r="D3" s="139"/>
      <c r="E3" s="116"/>
      <c r="F3" s="121"/>
      <c r="G3" s="141"/>
    </row>
    <row r="4" spans="1:57" ht="12" customHeight="1">
      <c r="A4" s="140" t="s">
        <v>63</v>
      </c>
      <c r="B4" s="116"/>
      <c r="C4" s="139" t="s">
        <v>752</v>
      </c>
      <c r="D4" s="139"/>
      <c r="E4" s="116"/>
      <c r="F4" s="121" t="s">
        <v>751</v>
      </c>
      <c r="G4" s="147"/>
    </row>
    <row r="5" spans="1:57" ht="12.95" customHeight="1">
      <c r="A5" s="146" t="s">
        <v>90</v>
      </c>
      <c r="B5" s="145"/>
      <c r="C5" s="144" t="s">
        <v>750</v>
      </c>
      <c r="D5" s="143"/>
      <c r="E5" s="142"/>
      <c r="F5" s="121" t="s">
        <v>749</v>
      </c>
      <c r="G5" s="141"/>
    </row>
    <row r="6" spans="1:57" ht="12.95" customHeight="1">
      <c r="A6" s="140" t="s">
        <v>748</v>
      </c>
      <c r="B6" s="116"/>
      <c r="C6" s="139" t="s">
        <v>747</v>
      </c>
      <c r="D6" s="139"/>
      <c r="E6" s="116"/>
      <c r="F6" s="138" t="s">
        <v>746</v>
      </c>
      <c r="G6" s="131">
        <v>0</v>
      </c>
      <c r="O6" s="137"/>
    </row>
    <row r="7" spans="1:57" ht="12.95" customHeight="1">
      <c r="A7" s="136" t="s">
        <v>745</v>
      </c>
      <c r="B7" s="135"/>
      <c r="C7" s="134" t="s">
        <v>18</v>
      </c>
      <c r="D7" s="133"/>
      <c r="E7" s="133"/>
      <c r="F7" s="132" t="s">
        <v>744</v>
      </c>
      <c r="G7" s="131">
        <f>IF(PocetMJ=0,,ROUND((F30+F32)/PocetMJ,1))</f>
        <v>0</v>
      </c>
    </row>
    <row r="8" spans="1:57">
      <c r="A8" s="122" t="s">
        <v>54</v>
      </c>
      <c r="B8" s="121"/>
      <c r="C8" s="474"/>
      <c r="D8" s="474"/>
      <c r="E8" s="475"/>
      <c r="F8" s="130" t="s">
        <v>743</v>
      </c>
      <c r="G8" s="129"/>
      <c r="H8" s="128"/>
      <c r="I8" s="127"/>
    </row>
    <row r="9" spans="1:57">
      <c r="A9" s="122" t="s">
        <v>742</v>
      </c>
      <c r="B9" s="121"/>
      <c r="C9" s="474">
        <f>Projektant</f>
        <v>0</v>
      </c>
      <c r="D9" s="474"/>
      <c r="E9" s="475"/>
      <c r="F9" s="121"/>
      <c r="G9" s="126"/>
      <c r="H9" s="109"/>
    </row>
    <row r="10" spans="1:57">
      <c r="A10" s="122" t="s">
        <v>741</v>
      </c>
      <c r="B10" s="121"/>
      <c r="C10" s="474"/>
      <c r="D10" s="474"/>
      <c r="E10" s="474"/>
      <c r="F10" s="125"/>
      <c r="G10" s="124"/>
      <c r="H10" s="123"/>
    </row>
    <row r="11" spans="1:57" ht="13.5" customHeight="1">
      <c r="A11" s="122" t="s">
        <v>740</v>
      </c>
      <c r="B11" s="121"/>
      <c r="C11" s="474"/>
      <c r="D11" s="474"/>
      <c r="E11" s="474"/>
      <c r="F11" s="120" t="s">
        <v>739</v>
      </c>
      <c r="G11" s="119">
        <v>1</v>
      </c>
      <c r="H11" s="109"/>
      <c r="BA11" s="118"/>
      <c r="BB11" s="118"/>
      <c r="BC11" s="118"/>
      <c r="BD11" s="118"/>
      <c r="BE11" s="118"/>
    </row>
    <row r="12" spans="1:57" ht="12.75" customHeight="1">
      <c r="A12" s="117" t="s">
        <v>738</v>
      </c>
      <c r="B12" s="116"/>
      <c r="C12" s="476"/>
      <c r="D12" s="476"/>
      <c r="E12" s="476"/>
      <c r="F12" s="115" t="s">
        <v>737</v>
      </c>
      <c r="G12" s="114"/>
      <c r="H12" s="109"/>
    </row>
    <row r="13" spans="1:57" ht="28.5" customHeight="1" thickBot="1">
      <c r="A13" s="113" t="s">
        <v>736</v>
      </c>
      <c r="B13" s="112"/>
      <c r="C13" s="112"/>
      <c r="D13" s="112"/>
      <c r="E13" s="111"/>
      <c r="F13" s="111"/>
      <c r="G13" s="110"/>
      <c r="H13" s="109"/>
    </row>
    <row r="14" spans="1:57" ht="17.25" customHeight="1" thickBot="1">
      <c r="A14" s="108" t="s">
        <v>735</v>
      </c>
      <c r="B14" s="107"/>
      <c r="C14" s="104"/>
      <c r="D14" s="106" t="s">
        <v>734</v>
      </c>
      <c r="E14" s="105"/>
      <c r="F14" s="105"/>
      <c r="G14" s="104"/>
    </row>
    <row r="15" spans="1:57" ht="15.95" customHeight="1">
      <c r="A15" s="100"/>
      <c r="B15" s="96" t="s">
        <v>733</v>
      </c>
      <c r="C15" s="89">
        <f>HSV</f>
        <v>0</v>
      </c>
      <c r="D15" s="103" t="str">
        <f>'Rekapitulace ST.ČAST.'!A39</f>
        <v>Ztížené výrobní podmínky</v>
      </c>
      <c r="E15" s="102"/>
      <c r="F15" s="101"/>
      <c r="G15" s="89">
        <f>'Rekapitulace ST.ČAST.'!I39</f>
        <v>0</v>
      </c>
    </row>
    <row r="16" spans="1:57" ht="15.95" customHeight="1">
      <c r="A16" s="100" t="s">
        <v>732</v>
      </c>
      <c r="B16" s="96" t="s">
        <v>731</v>
      </c>
      <c r="C16" s="89">
        <f>PSV</f>
        <v>0</v>
      </c>
      <c r="D16" s="95" t="str">
        <f>'Rekapitulace ST.ČAST.'!A40</f>
        <v>Oborová přirážka</v>
      </c>
      <c r="E16" s="94"/>
      <c r="F16" s="66"/>
      <c r="G16" s="89">
        <f>'Rekapitulace ST.ČAST.'!I40</f>
        <v>0</v>
      </c>
    </row>
    <row r="17" spans="1:7" ht="15.95" customHeight="1">
      <c r="A17" s="100" t="s">
        <v>730</v>
      </c>
      <c r="B17" s="96" t="s">
        <v>729</v>
      </c>
      <c r="C17" s="89">
        <f>Mont</f>
        <v>0</v>
      </c>
      <c r="D17" s="95" t="str">
        <f>'Rekapitulace ST.ČAST.'!A41</f>
        <v>Přesun stavebních kapacit</v>
      </c>
      <c r="E17" s="94"/>
      <c r="F17" s="66"/>
      <c r="G17" s="89">
        <f>'Rekapitulace ST.ČAST.'!I41</f>
        <v>0</v>
      </c>
    </row>
    <row r="18" spans="1:7" ht="15.95" customHeight="1">
      <c r="A18" s="99" t="s">
        <v>309</v>
      </c>
      <c r="B18" s="98" t="s">
        <v>728</v>
      </c>
      <c r="C18" s="89">
        <f>Dodavka</f>
        <v>0</v>
      </c>
      <c r="D18" s="95" t="str">
        <f>'Rekapitulace ST.ČAST.'!A42</f>
        <v>Mimostaveništní doprava</v>
      </c>
      <c r="E18" s="94"/>
      <c r="F18" s="66"/>
      <c r="G18" s="89">
        <f>'Rekapitulace ST.ČAST.'!I42</f>
        <v>0</v>
      </c>
    </row>
    <row r="19" spans="1:7" ht="15.95" customHeight="1">
      <c r="A19" s="97" t="s">
        <v>727</v>
      </c>
      <c r="B19" s="96"/>
      <c r="C19" s="89">
        <f>SUM(C15:C18)</f>
        <v>0</v>
      </c>
      <c r="D19" s="95" t="str">
        <f>'Rekapitulace ST.ČAST.'!A43</f>
        <v>Zařízení staveniště</v>
      </c>
      <c r="E19" s="94"/>
      <c r="F19" s="66"/>
      <c r="G19" s="89">
        <f>'Rekapitulace ST.ČAST.'!I43</f>
        <v>0</v>
      </c>
    </row>
    <row r="20" spans="1:7" ht="15.95" customHeight="1">
      <c r="A20" s="97"/>
      <c r="B20" s="96"/>
      <c r="C20" s="89"/>
      <c r="D20" s="95" t="str">
        <f>'Rekapitulace ST.ČAST.'!A44</f>
        <v>Provoz investora</v>
      </c>
      <c r="E20" s="94"/>
      <c r="F20" s="66"/>
      <c r="G20" s="89">
        <f>'Rekapitulace ST.ČAST.'!I44</f>
        <v>0</v>
      </c>
    </row>
    <row r="21" spans="1:7" ht="15.95" customHeight="1">
      <c r="A21" s="97" t="s">
        <v>726</v>
      </c>
      <c r="B21" s="96"/>
      <c r="C21" s="89">
        <f>HZS</f>
        <v>0</v>
      </c>
      <c r="D21" s="95" t="str">
        <f>'Rekapitulace ST.ČAST.'!A45</f>
        <v>Kompletační činnost (IČD)</v>
      </c>
      <c r="E21" s="94"/>
      <c r="F21" s="66"/>
      <c r="G21" s="89">
        <f>'Rekapitulace ST.ČAST.'!I45</f>
        <v>0</v>
      </c>
    </row>
    <row r="22" spans="1:7" ht="15.95" customHeight="1">
      <c r="A22" s="77" t="s">
        <v>725</v>
      </c>
      <c r="B22" s="74"/>
      <c r="C22" s="89">
        <f>C19+C21</f>
        <v>0</v>
      </c>
      <c r="D22" s="95" t="s">
        <v>724</v>
      </c>
      <c r="E22" s="94"/>
      <c r="F22" s="66"/>
      <c r="G22" s="89">
        <f>G23-SUM(G15:G21)</f>
        <v>0</v>
      </c>
    </row>
    <row r="23" spans="1:7" ht="15.95" customHeight="1" thickBot="1">
      <c r="A23" s="477" t="s">
        <v>723</v>
      </c>
      <c r="B23" s="478"/>
      <c r="C23" s="93">
        <f>C22+G23</f>
        <v>0</v>
      </c>
      <c r="D23" s="92" t="s">
        <v>722</v>
      </c>
      <c r="E23" s="91"/>
      <c r="F23" s="90"/>
      <c r="G23" s="89">
        <f>VRN</f>
        <v>0</v>
      </c>
    </row>
    <row r="24" spans="1:7">
      <c r="A24" s="88" t="s">
        <v>721</v>
      </c>
      <c r="B24" s="86"/>
      <c r="C24" s="87"/>
      <c r="D24" s="86" t="s">
        <v>720</v>
      </c>
      <c r="E24" s="86"/>
      <c r="F24" s="85" t="s">
        <v>719</v>
      </c>
      <c r="G24" s="84"/>
    </row>
    <row r="25" spans="1:7">
      <c r="A25" s="77" t="s">
        <v>718</v>
      </c>
      <c r="B25" s="74"/>
      <c r="C25" s="79"/>
      <c r="D25" s="74" t="s">
        <v>718</v>
      </c>
      <c r="E25" s="81"/>
      <c r="F25" s="80" t="s">
        <v>718</v>
      </c>
      <c r="G25" s="73"/>
    </row>
    <row r="26" spans="1:7" ht="37.5" customHeight="1">
      <c r="A26" s="77" t="s">
        <v>717</v>
      </c>
      <c r="B26" s="83"/>
      <c r="C26" s="79"/>
      <c r="D26" s="74" t="s">
        <v>717</v>
      </c>
      <c r="E26" s="81"/>
      <c r="F26" s="80" t="s">
        <v>717</v>
      </c>
      <c r="G26" s="73"/>
    </row>
    <row r="27" spans="1:7">
      <c r="A27" s="77"/>
      <c r="B27" s="82"/>
      <c r="C27" s="79"/>
      <c r="D27" s="74"/>
      <c r="E27" s="81"/>
      <c r="F27" s="80"/>
      <c r="G27" s="73"/>
    </row>
    <row r="28" spans="1:7">
      <c r="A28" s="77" t="s">
        <v>716</v>
      </c>
      <c r="B28" s="74"/>
      <c r="C28" s="79"/>
      <c r="D28" s="80" t="s">
        <v>715</v>
      </c>
      <c r="E28" s="79"/>
      <c r="F28" s="78" t="s">
        <v>715</v>
      </c>
      <c r="G28" s="73"/>
    </row>
    <row r="29" spans="1:7" ht="69" customHeight="1">
      <c r="A29" s="77"/>
      <c r="B29" s="74"/>
      <c r="C29" s="75"/>
      <c r="D29" s="76"/>
      <c r="E29" s="75"/>
      <c r="F29" s="74"/>
      <c r="G29" s="73"/>
    </row>
    <row r="30" spans="1:7">
      <c r="A30" s="70" t="s">
        <v>713</v>
      </c>
      <c r="B30" s="67"/>
      <c r="C30" s="72">
        <v>21</v>
      </c>
      <c r="D30" s="67" t="s">
        <v>714</v>
      </c>
      <c r="E30" s="71"/>
      <c r="F30" s="479">
        <f>C23-F32</f>
        <v>0</v>
      </c>
      <c r="G30" s="480"/>
    </row>
    <row r="31" spans="1:7">
      <c r="A31" s="70" t="s">
        <v>44</v>
      </c>
      <c r="B31" s="67"/>
      <c r="C31" s="72">
        <f>SazbaDPH1</f>
        <v>21</v>
      </c>
      <c r="D31" s="67" t="s">
        <v>712</v>
      </c>
      <c r="E31" s="71"/>
      <c r="F31" s="479">
        <f>ROUND(PRODUCT(F30,C31/100),0)</f>
        <v>0</v>
      </c>
      <c r="G31" s="480"/>
    </row>
    <row r="32" spans="1:7">
      <c r="A32" s="70" t="s">
        <v>713</v>
      </c>
      <c r="B32" s="67"/>
      <c r="C32" s="72">
        <v>0</v>
      </c>
      <c r="D32" s="67" t="s">
        <v>712</v>
      </c>
      <c r="E32" s="71"/>
      <c r="F32" s="479">
        <v>0</v>
      </c>
      <c r="G32" s="480"/>
    </row>
    <row r="33" spans="1:8">
      <c r="A33" s="70" t="s">
        <v>44</v>
      </c>
      <c r="B33" s="69"/>
      <c r="C33" s="68">
        <f>SazbaDPH2</f>
        <v>0</v>
      </c>
      <c r="D33" s="67" t="s">
        <v>712</v>
      </c>
      <c r="E33" s="66"/>
      <c r="F33" s="479">
        <f>ROUND(PRODUCT(F32,C33/100),0)</f>
        <v>0</v>
      </c>
      <c r="G33" s="480"/>
    </row>
    <row r="34" spans="1:8" s="62" customFormat="1" ht="19.5" customHeight="1" thickBot="1">
      <c r="A34" s="65" t="s">
        <v>711</v>
      </c>
      <c r="B34" s="64"/>
      <c r="C34" s="64"/>
      <c r="D34" s="64"/>
      <c r="E34" s="63"/>
      <c r="F34" s="481">
        <f>ROUND(SUM(F30:F33),0)</f>
        <v>0</v>
      </c>
      <c r="G34" s="482"/>
    </row>
    <row r="36" spans="1:8">
      <c r="A36" s="61" t="s">
        <v>710</v>
      </c>
      <c r="B36" s="61"/>
      <c r="C36" s="61"/>
      <c r="D36" s="61"/>
      <c r="E36" s="61"/>
      <c r="F36" s="61"/>
      <c r="G36" s="61"/>
      <c r="H36" s="59" t="s">
        <v>708</v>
      </c>
    </row>
    <row r="37" spans="1:8" ht="14.25" customHeight="1">
      <c r="A37" s="61"/>
      <c r="B37" s="483" t="s">
        <v>709</v>
      </c>
      <c r="C37" s="483"/>
      <c r="D37" s="483"/>
      <c r="E37" s="483"/>
      <c r="F37" s="483"/>
      <c r="G37" s="483"/>
      <c r="H37" s="59" t="s">
        <v>708</v>
      </c>
    </row>
    <row r="38" spans="1:8" ht="12.75" customHeight="1">
      <c r="A38" s="60"/>
      <c r="B38" s="483"/>
      <c r="C38" s="483"/>
      <c r="D38" s="483"/>
      <c r="E38" s="483"/>
      <c r="F38" s="483"/>
      <c r="G38" s="483"/>
      <c r="H38" s="59" t="s">
        <v>708</v>
      </c>
    </row>
    <row r="39" spans="1:8">
      <c r="A39" s="60"/>
      <c r="B39" s="483"/>
      <c r="C39" s="483"/>
      <c r="D39" s="483"/>
      <c r="E39" s="483"/>
      <c r="F39" s="483"/>
      <c r="G39" s="483"/>
      <c r="H39" s="59" t="s">
        <v>708</v>
      </c>
    </row>
    <row r="40" spans="1:8">
      <c r="A40" s="60"/>
      <c r="B40" s="483"/>
      <c r="C40" s="483"/>
      <c r="D40" s="483"/>
      <c r="E40" s="483"/>
      <c r="F40" s="483"/>
      <c r="G40" s="483"/>
      <c r="H40" s="59" t="s">
        <v>708</v>
      </c>
    </row>
    <row r="41" spans="1:8">
      <c r="A41" s="60"/>
      <c r="B41" s="483"/>
      <c r="C41" s="483"/>
      <c r="D41" s="483"/>
      <c r="E41" s="483"/>
      <c r="F41" s="483"/>
      <c r="G41" s="483"/>
      <c r="H41" s="59" t="s">
        <v>708</v>
      </c>
    </row>
    <row r="42" spans="1:8">
      <c r="A42" s="60"/>
      <c r="B42" s="483"/>
      <c r="C42" s="483"/>
      <c r="D42" s="483"/>
      <c r="E42" s="483"/>
      <c r="F42" s="483"/>
      <c r="G42" s="483"/>
      <c r="H42" s="59" t="s">
        <v>708</v>
      </c>
    </row>
    <row r="43" spans="1:8">
      <c r="A43" s="60"/>
      <c r="B43" s="483"/>
      <c r="C43" s="483"/>
      <c r="D43" s="483"/>
      <c r="E43" s="483"/>
      <c r="F43" s="483"/>
      <c r="G43" s="483"/>
      <c r="H43" s="59" t="s">
        <v>708</v>
      </c>
    </row>
    <row r="44" spans="1:8">
      <c r="A44" s="60"/>
      <c r="B44" s="483"/>
      <c r="C44" s="483"/>
      <c r="D44" s="483"/>
      <c r="E44" s="483"/>
      <c r="F44" s="483"/>
      <c r="G44" s="483"/>
      <c r="H44" s="59" t="s">
        <v>708</v>
      </c>
    </row>
    <row r="45" spans="1:8" ht="0.75" customHeight="1">
      <c r="A45" s="60"/>
      <c r="B45" s="483"/>
      <c r="C45" s="483"/>
      <c r="D45" s="483"/>
      <c r="E45" s="483"/>
      <c r="F45" s="483"/>
      <c r="G45" s="483"/>
      <c r="H45" s="59" t="s">
        <v>708</v>
      </c>
    </row>
    <row r="46" spans="1:8">
      <c r="B46" s="473"/>
      <c r="C46" s="473"/>
      <c r="D46" s="473"/>
      <c r="E46" s="473"/>
      <c r="F46" s="473"/>
      <c r="G46" s="473"/>
    </row>
    <row r="47" spans="1:8">
      <c r="B47" s="473"/>
      <c r="C47" s="473"/>
      <c r="D47" s="473"/>
      <c r="E47" s="473"/>
      <c r="F47" s="473"/>
      <c r="G47" s="473"/>
    </row>
    <row r="48" spans="1:8">
      <c r="B48" s="473"/>
      <c r="C48" s="473"/>
      <c r="D48" s="473"/>
      <c r="E48" s="473"/>
      <c r="F48" s="473"/>
      <c r="G48" s="473"/>
    </row>
    <row r="49" spans="2:7">
      <c r="B49" s="473"/>
      <c r="C49" s="473"/>
      <c r="D49" s="473"/>
      <c r="E49" s="473"/>
      <c r="F49" s="473"/>
      <c r="G49" s="473"/>
    </row>
    <row r="50" spans="2:7">
      <c r="B50" s="473"/>
      <c r="C50" s="473"/>
      <c r="D50" s="473"/>
      <c r="E50" s="473"/>
      <c r="F50" s="473"/>
      <c r="G50" s="473"/>
    </row>
    <row r="51" spans="2:7">
      <c r="B51" s="473"/>
      <c r="C51" s="473"/>
      <c r="D51" s="473"/>
      <c r="E51" s="473"/>
      <c r="F51" s="473"/>
      <c r="G51" s="473"/>
    </row>
    <row r="52" spans="2:7">
      <c r="B52" s="473"/>
      <c r="C52" s="473"/>
      <c r="D52" s="473"/>
      <c r="E52" s="473"/>
      <c r="F52" s="473"/>
      <c r="G52" s="473"/>
    </row>
    <row r="53" spans="2:7">
      <c r="B53" s="473"/>
      <c r="C53" s="473"/>
      <c r="D53" s="473"/>
      <c r="E53" s="473"/>
      <c r="F53" s="473"/>
      <c r="G53" s="473"/>
    </row>
    <row r="54" spans="2:7">
      <c r="B54" s="473"/>
      <c r="C54" s="473"/>
      <c r="D54" s="473"/>
      <c r="E54" s="473"/>
      <c r="F54" s="473"/>
      <c r="G54" s="473"/>
    </row>
    <row r="55" spans="2:7">
      <c r="B55" s="473"/>
      <c r="C55" s="473"/>
      <c r="D55" s="473"/>
      <c r="E55" s="473"/>
      <c r="F55" s="473"/>
      <c r="G55" s="473"/>
    </row>
  </sheetData>
  <mergeCells count="22">
    <mergeCell ref="B47:G47"/>
    <mergeCell ref="B48:G48"/>
    <mergeCell ref="C8:E8"/>
    <mergeCell ref="C10:E10"/>
    <mergeCell ref="C12:E12"/>
    <mergeCell ref="B46:G46"/>
    <mergeCell ref="A23:B23"/>
    <mergeCell ref="F30:G30"/>
    <mergeCell ref="F31:G31"/>
    <mergeCell ref="F32:G32"/>
    <mergeCell ref="C9:E9"/>
    <mergeCell ref="C11:E11"/>
    <mergeCell ref="F33:G33"/>
    <mergeCell ref="F34:G34"/>
    <mergeCell ref="B37:G45"/>
    <mergeCell ref="B54:G54"/>
    <mergeCell ref="B55:G55"/>
    <mergeCell ref="B49:G49"/>
    <mergeCell ref="B50:G50"/>
    <mergeCell ref="B51:G51"/>
    <mergeCell ref="B52:G52"/>
    <mergeCell ref="B53:G5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8"/>
  <sheetViews>
    <sheetView topLeftCell="A16" workbookViewId="0">
      <selection activeCell="R29" sqref="R29"/>
    </sheetView>
  </sheetViews>
  <sheetFormatPr defaultRowHeight="12.75"/>
  <cols>
    <col min="1" max="1" width="6.83203125" style="59" customWidth="1"/>
    <col min="2" max="2" width="7.1640625" style="59" customWidth="1"/>
    <col min="3" max="3" width="13.33203125" style="59" customWidth="1"/>
    <col min="4" max="4" width="18.5" style="59" customWidth="1"/>
    <col min="5" max="5" width="13.1640625" style="59" customWidth="1"/>
    <col min="6" max="6" width="12.6640625" style="59" customWidth="1"/>
    <col min="7" max="7" width="12.83203125" style="59" customWidth="1"/>
    <col min="8" max="8" width="13" style="59" customWidth="1"/>
    <col min="9" max="9" width="12.5" style="59" customWidth="1"/>
    <col min="10" max="16384" width="9.33203125" style="59"/>
  </cols>
  <sheetData>
    <row r="1" spans="1:9" ht="13.5" thickTop="1">
      <c r="A1" s="486" t="s">
        <v>777</v>
      </c>
      <c r="B1" s="487"/>
      <c r="C1" s="207" t="str">
        <f>CONCATENATE(cislostavby," ",nazevstavby)</f>
        <v>2/2017 Rozšíření WC návštěvníků při restauraci Obora</v>
      </c>
      <c r="D1" s="205"/>
      <c r="E1" s="206"/>
      <c r="F1" s="205"/>
      <c r="G1" s="204" t="s">
        <v>776</v>
      </c>
      <c r="H1" s="203">
        <v>1</v>
      </c>
      <c r="I1" s="202"/>
    </row>
    <row r="2" spans="1:9" ht="13.5" thickBot="1">
      <c r="A2" s="488" t="s">
        <v>775</v>
      </c>
      <c r="B2" s="489"/>
      <c r="C2" s="201" t="str">
        <f>CONCATENATE(cisloobjektu," ",nazevobjektu)</f>
        <v>1 Rozšíření WC při restauraci Obora</v>
      </c>
      <c r="D2" s="199"/>
      <c r="E2" s="200"/>
      <c r="F2" s="199"/>
      <c r="G2" s="490" t="s">
        <v>750</v>
      </c>
      <c r="H2" s="491"/>
      <c r="I2" s="492"/>
    </row>
    <row r="3" spans="1:9" ht="13.5" thickTop="1">
      <c r="A3" s="81"/>
      <c r="B3" s="81"/>
      <c r="C3" s="81"/>
      <c r="D3" s="81"/>
      <c r="E3" s="81"/>
      <c r="F3" s="74"/>
      <c r="G3" s="81"/>
      <c r="H3" s="81"/>
      <c r="I3" s="81"/>
    </row>
    <row r="4" spans="1:9" ht="19.5" customHeight="1">
      <c r="A4" s="198" t="s">
        <v>774</v>
      </c>
      <c r="B4" s="177"/>
      <c r="C4" s="177"/>
      <c r="D4" s="177"/>
      <c r="E4" s="197"/>
      <c r="F4" s="177"/>
      <c r="G4" s="177"/>
      <c r="H4" s="177"/>
      <c r="I4" s="177"/>
    </row>
    <row r="5" spans="1:9" ht="13.5" thickBot="1">
      <c r="A5" s="81"/>
      <c r="B5" s="81"/>
      <c r="C5" s="81"/>
      <c r="D5" s="81"/>
      <c r="E5" s="81"/>
      <c r="F5" s="81"/>
      <c r="G5" s="81"/>
      <c r="H5" s="81"/>
      <c r="I5" s="81"/>
    </row>
    <row r="6" spans="1:9" s="109" customFormat="1" ht="13.5" thickBot="1">
      <c r="A6" s="196"/>
      <c r="B6" s="195" t="s">
        <v>773</v>
      </c>
      <c r="C6" s="195"/>
      <c r="D6" s="194"/>
      <c r="E6" s="193" t="s">
        <v>772</v>
      </c>
      <c r="F6" s="192" t="s">
        <v>771</v>
      </c>
      <c r="G6" s="192" t="s">
        <v>770</v>
      </c>
      <c r="H6" s="192" t="s">
        <v>41</v>
      </c>
      <c r="I6" s="191" t="s">
        <v>726</v>
      </c>
    </row>
    <row r="7" spans="1:9" s="109" customFormat="1">
      <c r="A7" s="190" t="str">
        <f>'STAVEBNÍ ČÁST'!B7</f>
        <v>1</v>
      </c>
      <c r="B7" s="189" t="str">
        <f>'STAVEBNÍ ČÁST'!C7</f>
        <v>Zemní práce</v>
      </c>
      <c r="C7" s="74"/>
      <c r="D7" s="188"/>
      <c r="E7" s="187">
        <f>'STAVEBNÍ ČÁST'!BA39</f>
        <v>0</v>
      </c>
      <c r="F7" s="186">
        <f>'STAVEBNÍ ČÁST'!BB39</f>
        <v>0</v>
      </c>
      <c r="G7" s="186">
        <f>'STAVEBNÍ ČÁST'!BC39</f>
        <v>0</v>
      </c>
      <c r="H7" s="186">
        <f>'STAVEBNÍ ČÁST'!BD39</f>
        <v>0</v>
      </c>
      <c r="I7" s="185">
        <f>'STAVEBNÍ ČÁST'!BE39</f>
        <v>0</v>
      </c>
    </row>
    <row r="8" spans="1:9" s="109" customFormat="1">
      <c r="A8" s="190" t="str">
        <f>'STAVEBNÍ ČÁST'!B40</f>
        <v>100</v>
      </c>
      <c r="B8" s="189" t="str">
        <f>'STAVEBNÍ ČÁST'!C40</f>
        <v>Vybavení interiéru</v>
      </c>
      <c r="C8" s="74"/>
      <c r="D8" s="188"/>
      <c r="E8" s="187">
        <f>'STAVEBNÍ ČÁST'!BA55</f>
        <v>0</v>
      </c>
      <c r="F8" s="186">
        <f>'STAVEBNÍ ČÁST'!BB55</f>
        <v>0</v>
      </c>
      <c r="G8" s="186">
        <f>'STAVEBNÍ ČÁST'!BC55</f>
        <v>0</v>
      </c>
      <c r="H8" s="186">
        <f>'STAVEBNÍ ČÁST'!BD55</f>
        <v>0</v>
      </c>
      <c r="I8" s="185">
        <f>'STAVEBNÍ ČÁST'!BE55</f>
        <v>0</v>
      </c>
    </row>
    <row r="9" spans="1:9" s="109" customFormat="1">
      <c r="A9" s="190" t="str">
        <f>'STAVEBNÍ ČÁST'!B56</f>
        <v>2</v>
      </c>
      <c r="B9" s="189" t="str">
        <f>'STAVEBNÍ ČÁST'!C56</f>
        <v>Základy,zvláštní zakládání</v>
      </c>
      <c r="C9" s="74"/>
      <c r="D9" s="188"/>
      <c r="E9" s="187">
        <f>'STAVEBNÍ ČÁST'!BA92</f>
        <v>0</v>
      </c>
      <c r="F9" s="186">
        <f>'STAVEBNÍ ČÁST'!BB92</f>
        <v>0</v>
      </c>
      <c r="G9" s="186">
        <f>'STAVEBNÍ ČÁST'!BC92</f>
        <v>0</v>
      </c>
      <c r="H9" s="186">
        <f>'STAVEBNÍ ČÁST'!BD92</f>
        <v>0</v>
      </c>
      <c r="I9" s="185">
        <f>'STAVEBNÍ ČÁST'!BE92</f>
        <v>0</v>
      </c>
    </row>
    <row r="10" spans="1:9" s="109" customFormat="1">
      <c r="A10" s="190" t="str">
        <f>'STAVEBNÍ ČÁST'!B93</f>
        <v>3</v>
      </c>
      <c r="B10" s="189" t="str">
        <f>'STAVEBNÍ ČÁST'!C93</f>
        <v>Svislé a kompletní konstrukce</v>
      </c>
      <c r="C10" s="74"/>
      <c r="D10" s="188"/>
      <c r="E10" s="187">
        <f>'STAVEBNÍ ČÁST'!BA117</f>
        <v>0</v>
      </c>
      <c r="F10" s="186">
        <f>'STAVEBNÍ ČÁST'!BB117</f>
        <v>0</v>
      </c>
      <c r="G10" s="186">
        <f>'STAVEBNÍ ČÁST'!BC117</f>
        <v>0</v>
      </c>
      <c r="H10" s="186">
        <f>'STAVEBNÍ ČÁST'!BD117</f>
        <v>0</v>
      </c>
      <c r="I10" s="185">
        <f>'STAVEBNÍ ČÁST'!BE117</f>
        <v>0</v>
      </c>
    </row>
    <row r="11" spans="1:9" s="109" customFormat="1">
      <c r="A11" s="190" t="str">
        <f>'STAVEBNÍ ČÁST'!B118</f>
        <v>4</v>
      </c>
      <c r="B11" s="189" t="str">
        <f>'STAVEBNÍ ČÁST'!C118</f>
        <v>Vodorovné konstrukce</v>
      </c>
      <c r="C11" s="74"/>
      <c r="D11" s="188"/>
      <c r="E11" s="187">
        <f>'STAVEBNÍ ČÁST'!BA151</f>
        <v>0</v>
      </c>
      <c r="F11" s="186">
        <f>'STAVEBNÍ ČÁST'!BB151</f>
        <v>0</v>
      </c>
      <c r="G11" s="186">
        <f>'STAVEBNÍ ČÁST'!BC151</f>
        <v>0</v>
      </c>
      <c r="H11" s="186">
        <f>'STAVEBNÍ ČÁST'!BD151</f>
        <v>0</v>
      </c>
      <c r="I11" s="185">
        <f>'STAVEBNÍ ČÁST'!BE151</f>
        <v>0</v>
      </c>
    </row>
    <row r="12" spans="1:9" s="109" customFormat="1">
      <c r="A12" s="190" t="str">
        <f>'STAVEBNÍ ČÁST'!B152</f>
        <v>61</v>
      </c>
      <c r="B12" s="189" t="str">
        <f>'STAVEBNÍ ČÁST'!C152</f>
        <v>Upravy povrchů vnitřní</v>
      </c>
      <c r="C12" s="74"/>
      <c r="D12" s="188"/>
      <c r="E12" s="187">
        <f>'STAVEBNÍ ČÁST'!BA167</f>
        <v>0</v>
      </c>
      <c r="F12" s="186">
        <f>'STAVEBNÍ ČÁST'!BB167</f>
        <v>0</v>
      </c>
      <c r="G12" s="186">
        <f>'STAVEBNÍ ČÁST'!BC167</f>
        <v>0</v>
      </c>
      <c r="H12" s="186">
        <f>'STAVEBNÍ ČÁST'!BD167</f>
        <v>0</v>
      </c>
      <c r="I12" s="185">
        <f>'STAVEBNÍ ČÁST'!BE167</f>
        <v>0</v>
      </c>
    </row>
    <row r="13" spans="1:9" s="109" customFormat="1">
      <c r="A13" s="190" t="str">
        <f>'STAVEBNÍ ČÁST'!B168</f>
        <v>62</v>
      </c>
      <c r="B13" s="189" t="str">
        <f>'STAVEBNÍ ČÁST'!C168</f>
        <v>Upravy povrchů vnější</v>
      </c>
      <c r="C13" s="74"/>
      <c r="D13" s="188"/>
      <c r="E13" s="187">
        <f>'STAVEBNÍ ČÁST'!BA182</f>
        <v>0</v>
      </c>
      <c r="F13" s="186">
        <f>'STAVEBNÍ ČÁST'!BB182</f>
        <v>0</v>
      </c>
      <c r="G13" s="186">
        <f>'STAVEBNÍ ČÁST'!BC182</f>
        <v>0</v>
      </c>
      <c r="H13" s="186">
        <f>'STAVEBNÍ ČÁST'!BD182</f>
        <v>0</v>
      </c>
      <c r="I13" s="185">
        <f>'STAVEBNÍ ČÁST'!BE182</f>
        <v>0</v>
      </c>
    </row>
    <row r="14" spans="1:9" s="109" customFormat="1">
      <c r="A14" s="190" t="str">
        <f>'STAVEBNÍ ČÁST'!B183</f>
        <v>63</v>
      </c>
      <c r="B14" s="189" t="str">
        <f>'STAVEBNÍ ČÁST'!C183</f>
        <v>Podlahy a podlahové konstrukce</v>
      </c>
      <c r="C14" s="74"/>
      <c r="D14" s="188"/>
      <c r="E14" s="187">
        <f>'STAVEBNÍ ČÁST'!BA205</f>
        <v>0</v>
      </c>
      <c r="F14" s="186">
        <f>'STAVEBNÍ ČÁST'!BB205</f>
        <v>0</v>
      </c>
      <c r="G14" s="186">
        <f>'STAVEBNÍ ČÁST'!BC205</f>
        <v>0</v>
      </c>
      <c r="H14" s="186">
        <f>'STAVEBNÍ ČÁST'!BD205</f>
        <v>0</v>
      </c>
      <c r="I14" s="185">
        <f>'STAVEBNÍ ČÁST'!BE205</f>
        <v>0</v>
      </c>
    </row>
    <row r="15" spans="1:9" s="109" customFormat="1">
      <c r="A15" s="190" t="str">
        <f>'STAVEBNÍ ČÁST'!B206</f>
        <v>64</v>
      </c>
      <c r="B15" s="189" t="str">
        <f>'STAVEBNÍ ČÁST'!C206</f>
        <v>Výplně otvorů</v>
      </c>
      <c r="C15" s="74"/>
      <c r="D15" s="188"/>
      <c r="E15" s="187">
        <f>'STAVEBNÍ ČÁST'!BA209</f>
        <v>0</v>
      </c>
      <c r="F15" s="186">
        <f>'STAVEBNÍ ČÁST'!BB209</f>
        <v>0</v>
      </c>
      <c r="G15" s="186">
        <f>'STAVEBNÍ ČÁST'!BC209</f>
        <v>0</v>
      </c>
      <c r="H15" s="186">
        <f>'STAVEBNÍ ČÁST'!BD209</f>
        <v>0</v>
      </c>
      <c r="I15" s="185">
        <f>'STAVEBNÍ ČÁST'!BE209</f>
        <v>0</v>
      </c>
    </row>
    <row r="16" spans="1:9" s="109" customFormat="1">
      <c r="A16" s="190" t="str">
        <f>'STAVEBNÍ ČÁST'!B210</f>
        <v>9</v>
      </c>
      <c r="B16" s="189" t="str">
        <f>'STAVEBNÍ ČÁST'!C210</f>
        <v>Ostatní konstrukce, bourání</v>
      </c>
      <c r="C16" s="74"/>
      <c r="D16" s="188"/>
      <c r="E16" s="187">
        <f>'STAVEBNÍ ČÁST'!BA226</f>
        <v>0</v>
      </c>
      <c r="F16" s="186">
        <f>'STAVEBNÍ ČÁST'!BB226</f>
        <v>0</v>
      </c>
      <c r="G16" s="186">
        <f>'STAVEBNÍ ČÁST'!BC226</f>
        <v>0</v>
      </c>
      <c r="H16" s="186">
        <f>'STAVEBNÍ ČÁST'!BD226</f>
        <v>0</v>
      </c>
      <c r="I16" s="185">
        <f>'STAVEBNÍ ČÁST'!BE226</f>
        <v>0</v>
      </c>
    </row>
    <row r="17" spans="1:9" s="109" customFormat="1">
      <c r="A17" s="190" t="str">
        <f>'STAVEBNÍ ČÁST'!B227</f>
        <v>94</v>
      </c>
      <c r="B17" s="189" t="str">
        <f>'STAVEBNÍ ČÁST'!C227</f>
        <v>Lešení a stavební výtahy</v>
      </c>
      <c r="C17" s="74"/>
      <c r="D17" s="188"/>
      <c r="E17" s="187">
        <f>'STAVEBNÍ ČÁST'!BA243</f>
        <v>0</v>
      </c>
      <c r="F17" s="186">
        <f>'STAVEBNÍ ČÁST'!BB243</f>
        <v>0</v>
      </c>
      <c r="G17" s="186">
        <f>'STAVEBNÍ ČÁST'!BC243</f>
        <v>0</v>
      </c>
      <c r="H17" s="186">
        <f>'STAVEBNÍ ČÁST'!BD243</f>
        <v>0</v>
      </c>
      <c r="I17" s="185">
        <f>'STAVEBNÍ ČÁST'!BE243</f>
        <v>0</v>
      </c>
    </row>
    <row r="18" spans="1:9" s="109" customFormat="1">
      <c r="A18" s="190" t="str">
        <f>'STAVEBNÍ ČÁST'!B244</f>
        <v>96</v>
      </c>
      <c r="B18" s="189" t="str">
        <f>'STAVEBNÍ ČÁST'!C244</f>
        <v>Bourání konstrukcí</v>
      </c>
      <c r="C18" s="74"/>
      <c r="D18" s="188"/>
      <c r="E18" s="187">
        <f>'STAVEBNÍ ČÁST'!BA275</f>
        <v>0</v>
      </c>
      <c r="F18" s="186">
        <f>'STAVEBNÍ ČÁST'!BB275</f>
        <v>0</v>
      </c>
      <c r="G18" s="186">
        <f>'STAVEBNÍ ČÁST'!BC275</f>
        <v>0</v>
      </c>
      <c r="H18" s="186">
        <f>'STAVEBNÍ ČÁST'!BD275</f>
        <v>0</v>
      </c>
      <c r="I18" s="185">
        <f>'STAVEBNÍ ČÁST'!BE275</f>
        <v>0</v>
      </c>
    </row>
    <row r="19" spans="1:9" s="109" customFormat="1">
      <c r="A19" s="190" t="str">
        <f>'STAVEBNÍ ČÁST'!B276</f>
        <v>99</v>
      </c>
      <c r="B19" s="189" t="str">
        <f>'STAVEBNÍ ČÁST'!C276</f>
        <v>Přesun hmot</v>
      </c>
      <c r="C19" s="74"/>
      <c r="D19" s="188"/>
      <c r="E19" s="187">
        <f>'STAVEBNÍ ČÁST'!BA278</f>
        <v>0</v>
      </c>
      <c r="F19" s="186">
        <f>'STAVEBNÍ ČÁST'!BB278</f>
        <v>0</v>
      </c>
      <c r="G19" s="186">
        <f>'STAVEBNÍ ČÁST'!BC278</f>
        <v>0</v>
      </c>
      <c r="H19" s="186">
        <f>'STAVEBNÍ ČÁST'!BD278</f>
        <v>0</v>
      </c>
      <c r="I19" s="185">
        <f>'STAVEBNÍ ČÁST'!BE278</f>
        <v>0</v>
      </c>
    </row>
    <row r="20" spans="1:9" s="109" customFormat="1">
      <c r="A20" s="190" t="str">
        <f>'STAVEBNÍ ČÁST'!B279</f>
        <v>711</v>
      </c>
      <c r="B20" s="189" t="str">
        <f>'STAVEBNÍ ČÁST'!C279</f>
        <v>Izolace proti vodě</v>
      </c>
      <c r="C20" s="74"/>
      <c r="D20" s="188"/>
      <c r="E20" s="187">
        <f>'STAVEBNÍ ČÁST'!BA326</f>
        <v>0</v>
      </c>
      <c r="F20" s="186">
        <f>'STAVEBNÍ ČÁST'!BB326</f>
        <v>0</v>
      </c>
      <c r="G20" s="186">
        <f>'STAVEBNÍ ČÁST'!BC326</f>
        <v>0</v>
      </c>
      <c r="H20" s="186">
        <f>'STAVEBNÍ ČÁST'!BD326</f>
        <v>0</v>
      </c>
      <c r="I20" s="185">
        <f>'STAVEBNÍ ČÁST'!BE326</f>
        <v>0</v>
      </c>
    </row>
    <row r="21" spans="1:9" s="109" customFormat="1">
      <c r="A21" s="190" t="str">
        <f>'STAVEBNÍ ČÁST'!B327</f>
        <v>712</v>
      </c>
      <c r="B21" s="189" t="str">
        <f>'STAVEBNÍ ČÁST'!C327</f>
        <v>Živičné krytiny</v>
      </c>
      <c r="C21" s="74"/>
      <c r="D21" s="188"/>
      <c r="E21" s="187">
        <f>'STAVEBNÍ ČÁST'!BA333</f>
        <v>0</v>
      </c>
      <c r="F21" s="186">
        <f>'STAVEBNÍ ČÁST'!BB333</f>
        <v>0</v>
      </c>
      <c r="G21" s="186">
        <f>'STAVEBNÍ ČÁST'!BC333</f>
        <v>0</v>
      </c>
      <c r="H21" s="186">
        <f>'STAVEBNÍ ČÁST'!BD333</f>
        <v>0</v>
      </c>
      <c r="I21" s="185">
        <f>'STAVEBNÍ ČÁST'!BE333</f>
        <v>0</v>
      </c>
    </row>
    <row r="22" spans="1:9" s="109" customFormat="1">
      <c r="A22" s="190" t="str">
        <f>'STAVEBNÍ ČÁST'!B334</f>
        <v>713</v>
      </c>
      <c r="B22" s="189" t="str">
        <f>'STAVEBNÍ ČÁST'!C334</f>
        <v>Izolace tepelné</v>
      </c>
      <c r="C22" s="74"/>
      <c r="D22" s="188"/>
      <c r="E22" s="187">
        <f>'STAVEBNÍ ČÁST'!BA373</f>
        <v>0</v>
      </c>
      <c r="F22" s="186">
        <f>'STAVEBNÍ ČÁST'!BB373</f>
        <v>0</v>
      </c>
      <c r="G22" s="186">
        <f>'STAVEBNÍ ČÁST'!BC373</f>
        <v>0</v>
      </c>
      <c r="H22" s="186">
        <f>'STAVEBNÍ ČÁST'!BD373</f>
        <v>0</v>
      </c>
      <c r="I22" s="185">
        <f>'STAVEBNÍ ČÁST'!BE373</f>
        <v>0</v>
      </c>
    </row>
    <row r="23" spans="1:9" s="109" customFormat="1">
      <c r="A23" s="190" t="str">
        <f>'STAVEBNÍ ČÁST'!B374</f>
        <v>762</v>
      </c>
      <c r="B23" s="189" t="str">
        <f>'STAVEBNÍ ČÁST'!C374</f>
        <v>Konstrukce tesařské</v>
      </c>
      <c r="C23" s="74"/>
      <c r="D23" s="188"/>
      <c r="E23" s="187">
        <f>'STAVEBNÍ ČÁST'!BA477</f>
        <v>0</v>
      </c>
      <c r="F23" s="186">
        <f>'STAVEBNÍ ČÁST'!BB477</f>
        <v>0</v>
      </c>
      <c r="G23" s="186">
        <f>'STAVEBNÍ ČÁST'!BC477</f>
        <v>0</v>
      </c>
      <c r="H23" s="186">
        <f>'STAVEBNÍ ČÁST'!BD477</f>
        <v>0</v>
      </c>
      <c r="I23" s="185">
        <f>'STAVEBNÍ ČÁST'!BE477</f>
        <v>0</v>
      </c>
    </row>
    <row r="24" spans="1:9" s="109" customFormat="1">
      <c r="A24" s="190" t="str">
        <f>'STAVEBNÍ ČÁST'!B478</f>
        <v>763</v>
      </c>
      <c r="B24" s="189" t="str">
        <f>'STAVEBNÍ ČÁST'!C478</f>
        <v>Dřevostavby</v>
      </c>
      <c r="C24" s="74"/>
      <c r="D24" s="188"/>
      <c r="E24" s="187">
        <f>'STAVEBNÍ ČÁST'!BA482</f>
        <v>0</v>
      </c>
      <c r="F24" s="186">
        <f>'STAVEBNÍ ČÁST'!BB482</f>
        <v>0</v>
      </c>
      <c r="G24" s="186">
        <f>'STAVEBNÍ ČÁST'!BC482</f>
        <v>0</v>
      </c>
      <c r="H24" s="186">
        <f>'STAVEBNÍ ČÁST'!BD482</f>
        <v>0</v>
      </c>
      <c r="I24" s="185">
        <f>'STAVEBNÍ ČÁST'!BE482</f>
        <v>0</v>
      </c>
    </row>
    <row r="25" spans="1:9" s="109" customFormat="1">
      <c r="A25" s="190" t="str">
        <f>'STAVEBNÍ ČÁST'!B483</f>
        <v>764</v>
      </c>
      <c r="B25" s="189" t="str">
        <f>'STAVEBNÍ ČÁST'!C483</f>
        <v>Konstrukce klempířské</v>
      </c>
      <c r="C25" s="74"/>
      <c r="D25" s="188"/>
      <c r="E25" s="187">
        <f>'STAVEBNÍ ČÁST'!BA505</f>
        <v>0</v>
      </c>
      <c r="F25" s="186">
        <f>'STAVEBNÍ ČÁST'!BB505</f>
        <v>0</v>
      </c>
      <c r="G25" s="186">
        <f>'STAVEBNÍ ČÁST'!BC505</f>
        <v>0</v>
      </c>
      <c r="H25" s="186">
        <f>'STAVEBNÍ ČÁST'!BD505</f>
        <v>0</v>
      </c>
      <c r="I25" s="185">
        <f>'STAVEBNÍ ČÁST'!BE505</f>
        <v>0</v>
      </c>
    </row>
    <row r="26" spans="1:9" s="109" customFormat="1">
      <c r="A26" s="190" t="str">
        <f>'STAVEBNÍ ČÁST'!B506</f>
        <v>766</v>
      </c>
      <c r="B26" s="189" t="str">
        <f>'STAVEBNÍ ČÁST'!C506</f>
        <v>Konstrukce truhlářské</v>
      </c>
      <c r="C26" s="74"/>
      <c r="D26" s="188"/>
      <c r="E26" s="187">
        <f>'STAVEBNÍ ČÁST'!BA519</f>
        <v>0</v>
      </c>
      <c r="F26" s="186">
        <f>'STAVEBNÍ ČÁST'!BB519</f>
        <v>0</v>
      </c>
      <c r="G26" s="186">
        <f>'STAVEBNÍ ČÁST'!BC519</f>
        <v>0</v>
      </c>
      <c r="H26" s="186">
        <f>'STAVEBNÍ ČÁST'!BD519</f>
        <v>0</v>
      </c>
      <c r="I26" s="185">
        <f>'STAVEBNÍ ČÁST'!BE519</f>
        <v>0</v>
      </c>
    </row>
    <row r="27" spans="1:9" s="109" customFormat="1">
      <c r="A27" s="190" t="str">
        <f>'STAVEBNÍ ČÁST'!B520</f>
        <v>767</v>
      </c>
      <c r="B27" s="189" t="str">
        <f>'STAVEBNÍ ČÁST'!C520</f>
        <v>Konstrukce zámečnické</v>
      </c>
      <c r="C27" s="74"/>
      <c r="D27" s="188"/>
      <c r="E27" s="187">
        <f>'STAVEBNÍ ČÁST'!BA532</f>
        <v>0</v>
      </c>
      <c r="F27" s="186">
        <f>'STAVEBNÍ ČÁST'!BB532</f>
        <v>0</v>
      </c>
      <c r="G27" s="186">
        <f>'STAVEBNÍ ČÁST'!BC532</f>
        <v>0</v>
      </c>
      <c r="H27" s="186">
        <f>'STAVEBNÍ ČÁST'!BD532</f>
        <v>0</v>
      </c>
      <c r="I27" s="185">
        <f>'STAVEBNÍ ČÁST'!BE532</f>
        <v>0</v>
      </c>
    </row>
    <row r="28" spans="1:9" s="109" customFormat="1">
      <c r="A28" s="190" t="str">
        <f>'STAVEBNÍ ČÁST'!B533</f>
        <v>771</v>
      </c>
      <c r="B28" s="189" t="str">
        <f>'STAVEBNÍ ČÁST'!C533</f>
        <v>Podlahy z dlaždic a obklady</v>
      </c>
      <c r="C28" s="74"/>
      <c r="D28" s="188"/>
      <c r="E28" s="187">
        <f>'STAVEBNÍ ČÁST'!BA546</f>
        <v>0</v>
      </c>
      <c r="F28" s="186">
        <f>'STAVEBNÍ ČÁST'!BB546</f>
        <v>0</v>
      </c>
      <c r="G28" s="186">
        <f>'STAVEBNÍ ČÁST'!BC546</f>
        <v>0</v>
      </c>
      <c r="H28" s="186">
        <f>'STAVEBNÍ ČÁST'!BD546</f>
        <v>0</v>
      </c>
      <c r="I28" s="185">
        <f>'STAVEBNÍ ČÁST'!BE546</f>
        <v>0</v>
      </c>
    </row>
    <row r="29" spans="1:9" s="109" customFormat="1">
      <c r="A29" s="190" t="str">
        <f>'STAVEBNÍ ČÁST'!B547</f>
        <v>781</v>
      </c>
      <c r="B29" s="189" t="str">
        <f>'STAVEBNÍ ČÁST'!C547</f>
        <v>Obklady keramické</v>
      </c>
      <c r="C29" s="74"/>
      <c r="D29" s="188"/>
      <c r="E29" s="187">
        <f>'STAVEBNÍ ČÁST'!BA584</f>
        <v>0</v>
      </c>
      <c r="F29" s="186">
        <f>'STAVEBNÍ ČÁST'!BB584</f>
        <v>0</v>
      </c>
      <c r="G29" s="186">
        <f>'STAVEBNÍ ČÁST'!BC584</f>
        <v>0</v>
      </c>
      <c r="H29" s="186">
        <f>'STAVEBNÍ ČÁST'!BD584</f>
        <v>0</v>
      </c>
      <c r="I29" s="185">
        <f>'STAVEBNÍ ČÁST'!BE584</f>
        <v>0</v>
      </c>
    </row>
    <row r="30" spans="1:9" s="109" customFormat="1">
      <c r="A30" s="190" t="str">
        <f>'STAVEBNÍ ČÁST'!B585</f>
        <v>782</v>
      </c>
      <c r="B30" s="189" t="str">
        <f>'STAVEBNÍ ČÁST'!C585</f>
        <v>Konstrukce z přírodního kamene</v>
      </c>
      <c r="C30" s="74"/>
      <c r="D30" s="188"/>
      <c r="E30" s="187">
        <f>'STAVEBNÍ ČÁST'!BA598</f>
        <v>0</v>
      </c>
      <c r="F30" s="186">
        <f>'STAVEBNÍ ČÁST'!BB598</f>
        <v>0</v>
      </c>
      <c r="G30" s="186">
        <f>'STAVEBNÍ ČÁST'!BC598</f>
        <v>0</v>
      </c>
      <c r="H30" s="186">
        <f>'STAVEBNÍ ČÁST'!BD598</f>
        <v>0</v>
      </c>
      <c r="I30" s="185">
        <f>'STAVEBNÍ ČÁST'!BE598</f>
        <v>0</v>
      </c>
    </row>
    <row r="31" spans="1:9" s="109" customFormat="1">
      <c r="A31" s="190" t="str">
        <f>'STAVEBNÍ ČÁST'!B599</f>
        <v>783</v>
      </c>
      <c r="B31" s="189" t="str">
        <f>'STAVEBNÍ ČÁST'!C599</f>
        <v>Nátěry</v>
      </c>
      <c r="C31" s="74"/>
      <c r="D31" s="188"/>
      <c r="E31" s="187">
        <f>'STAVEBNÍ ČÁST'!BA612</f>
        <v>0</v>
      </c>
      <c r="F31" s="186">
        <f>'STAVEBNÍ ČÁST'!BB612</f>
        <v>0</v>
      </c>
      <c r="G31" s="186">
        <f>'STAVEBNÍ ČÁST'!BC612</f>
        <v>0</v>
      </c>
      <c r="H31" s="186">
        <f>'STAVEBNÍ ČÁST'!BD612</f>
        <v>0</v>
      </c>
      <c r="I31" s="185">
        <f>'STAVEBNÍ ČÁST'!BE612</f>
        <v>0</v>
      </c>
    </row>
    <row r="32" spans="1:9" s="109" customFormat="1">
      <c r="A32" s="190" t="str">
        <f>'STAVEBNÍ ČÁST'!B613</f>
        <v>784</v>
      </c>
      <c r="B32" s="189" t="str">
        <f>'STAVEBNÍ ČÁST'!C613</f>
        <v>Malby</v>
      </c>
      <c r="C32" s="74"/>
      <c r="D32" s="188"/>
      <c r="E32" s="187">
        <f>'STAVEBNÍ ČÁST'!BA648</f>
        <v>0</v>
      </c>
      <c r="F32" s="186">
        <f>'STAVEBNÍ ČÁST'!BB648</f>
        <v>0</v>
      </c>
      <c r="G32" s="186">
        <f>'STAVEBNÍ ČÁST'!BC648</f>
        <v>0</v>
      </c>
      <c r="H32" s="186">
        <f>'STAVEBNÍ ČÁST'!BD648</f>
        <v>0</v>
      </c>
      <c r="I32" s="185">
        <f>'STAVEBNÍ ČÁST'!BE648</f>
        <v>0</v>
      </c>
    </row>
    <row r="33" spans="1:57" s="109" customFormat="1" ht="13.5" thickBot="1">
      <c r="A33" s="190" t="str">
        <f>'STAVEBNÍ ČÁST'!B649</f>
        <v>D96</v>
      </c>
      <c r="B33" s="189" t="str">
        <f>'STAVEBNÍ ČÁST'!C649</f>
        <v>Přesuny suti a vybouraných hmot</v>
      </c>
      <c r="C33" s="74"/>
      <c r="D33" s="188"/>
      <c r="E33" s="187">
        <f>'STAVEBNÍ ČÁST'!BA655</f>
        <v>0</v>
      </c>
      <c r="F33" s="186">
        <f>'STAVEBNÍ ČÁST'!BB655</f>
        <v>0</v>
      </c>
      <c r="G33" s="186">
        <f>'STAVEBNÍ ČÁST'!BC655</f>
        <v>0</v>
      </c>
      <c r="H33" s="186">
        <f>'STAVEBNÍ ČÁST'!BD655</f>
        <v>0</v>
      </c>
      <c r="I33" s="185">
        <f>'STAVEBNÍ ČÁST'!BE655</f>
        <v>0</v>
      </c>
    </row>
    <row r="34" spans="1:57" s="158" customFormat="1" ht="13.5" thickBot="1">
      <c r="A34" s="184"/>
      <c r="B34" s="183" t="s">
        <v>769</v>
      </c>
      <c r="C34" s="183"/>
      <c r="D34" s="182"/>
      <c r="E34" s="181">
        <f>SUM(E7:E33)</f>
        <v>0</v>
      </c>
      <c r="F34" s="180">
        <f>SUM(F7:F33)</f>
        <v>0</v>
      </c>
      <c r="G34" s="180">
        <f>SUM(G7:G33)</f>
        <v>0</v>
      </c>
      <c r="H34" s="180">
        <f>SUM(H7:H33)</f>
        <v>0</v>
      </c>
      <c r="I34" s="179">
        <f>SUM(I7:I33)</f>
        <v>0</v>
      </c>
    </row>
    <row r="35" spans="1:57">
      <c r="A35" s="74"/>
      <c r="B35" s="74"/>
      <c r="C35" s="74"/>
      <c r="D35" s="74"/>
      <c r="E35" s="74"/>
      <c r="F35" s="74"/>
      <c r="G35" s="74"/>
      <c r="H35" s="74"/>
      <c r="I35" s="74"/>
    </row>
    <row r="36" spans="1:57" ht="19.5" customHeight="1">
      <c r="A36" s="177" t="s">
        <v>768</v>
      </c>
      <c r="B36" s="177"/>
      <c r="C36" s="177"/>
      <c r="D36" s="177"/>
      <c r="E36" s="177"/>
      <c r="F36" s="177"/>
      <c r="G36" s="178"/>
      <c r="H36" s="177"/>
      <c r="I36" s="177"/>
      <c r="BA36" s="118"/>
      <c r="BB36" s="118"/>
      <c r="BC36" s="118"/>
      <c r="BD36" s="118"/>
      <c r="BE36" s="118"/>
    </row>
    <row r="37" spans="1:57" ht="13.5" thickBot="1">
      <c r="A37" s="81"/>
      <c r="B37" s="81"/>
      <c r="C37" s="81"/>
      <c r="D37" s="81"/>
      <c r="E37" s="81"/>
      <c r="F37" s="81"/>
      <c r="G37" s="81"/>
      <c r="H37" s="81"/>
      <c r="I37" s="81"/>
    </row>
    <row r="38" spans="1:57">
      <c r="A38" s="88" t="s">
        <v>767</v>
      </c>
      <c r="B38" s="86"/>
      <c r="C38" s="86"/>
      <c r="D38" s="176"/>
      <c r="E38" s="175" t="s">
        <v>765</v>
      </c>
      <c r="F38" s="174" t="s">
        <v>404</v>
      </c>
      <c r="G38" s="173" t="s">
        <v>766</v>
      </c>
      <c r="H38" s="172"/>
      <c r="I38" s="171" t="s">
        <v>765</v>
      </c>
    </row>
    <row r="39" spans="1:57">
      <c r="A39" s="97" t="s">
        <v>764</v>
      </c>
      <c r="B39" s="96"/>
      <c r="C39" s="96"/>
      <c r="D39" s="170"/>
      <c r="E39" s="169">
        <v>0</v>
      </c>
      <c r="F39" s="168">
        <v>0</v>
      </c>
      <c r="G39" s="167">
        <f t="shared" ref="G39:G46" si="0">CHOOSE(BA39+1,HSV+PSV,HSV+PSV+Mont,HSV+PSV+Dodavka+Mont,HSV,PSV,Mont,Dodavka,Mont+Dodavka,0)</f>
        <v>0</v>
      </c>
      <c r="H39" s="166"/>
      <c r="I39" s="165">
        <f t="shared" ref="I39:I46" si="1">E39+F39*G39/100</f>
        <v>0</v>
      </c>
      <c r="BA39" s="59">
        <v>0</v>
      </c>
    </row>
    <row r="40" spans="1:57">
      <c r="A40" s="97" t="s">
        <v>763</v>
      </c>
      <c r="B40" s="96"/>
      <c r="C40" s="96"/>
      <c r="D40" s="170"/>
      <c r="E40" s="169">
        <v>0</v>
      </c>
      <c r="F40" s="168">
        <v>0</v>
      </c>
      <c r="G40" s="167">
        <f t="shared" si="0"/>
        <v>0</v>
      </c>
      <c r="H40" s="166"/>
      <c r="I40" s="165">
        <f t="shared" si="1"/>
        <v>0</v>
      </c>
      <c r="BA40" s="59">
        <v>0</v>
      </c>
    </row>
    <row r="41" spans="1:57">
      <c r="A41" s="97" t="s">
        <v>762</v>
      </c>
      <c r="B41" s="96"/>
      <c r="C41" s="96"/>
      <c r="D41" s="170"/>
      <c r="E41" s="169">
        <v>0</v>
      </c>
      <c r="F41" s="168">
        <v>0</v>
      </c>
      <c r="G41" s="167">
        <f t="shared" si="0"/>
        <v>0</v>
      </c>
      <c r="H41" s="166"/>
      <c r="I41" s="165">
        <f t="shared" si="1"/>
        <v>0</v>
      </c>
      <c r="BA41" s="59">
        <v>0</v>
      </c>
    </row>
    <row r="42" spans="1:57">
      <c r="A42" s="97" t="s">
        <v>761</v>
      </c>
      <c r="B42" s="96"/>
      <c r="C42" s="96"/>
      <c r="D42" s="170"/>
      <c r="E42" s="169">
        <v>0</v>
      </c>
      <c r="F42" s="168">
        <v>0</v>
      </c>
      <c r="G42" s="167">
        <f t="shared" si="0"/>
        <v>0</v>
      </c>
      <c r="H42" s="166"/>
      <c r="I42" s="165">
        <f t="shared" si="1"/>
        <v>0</v>
      </c>
      <c r="BA42" s="59">
        <v>0</v>
      </c>
    </row>
    <row r="43" spans="1:57">
      <c r="A43" s="97" t="s">
        <v>760</v>
      </c>
      <c r="B43" s="96"/>
      <c r="C43" s="96"/>
      <c r="D43" s="170"/>
      <c r="E43" s="169">
        <v>0</v>
      </c>
      <c r="F43" s="168">
        <v>0</v>
      </c>
      <c r="G43" s="167">
        <f t="shared" si="0"/>
        <v>0</v>
      </c>
      <c r="H43" s="166"/>
      <c r="I43" s="165">
        <f t="shared" si="1"/>
        <v>0</v>
      </c>
      <c r="BA43" s="59">
        <v>1</v>
      </c>
    </row>
    <row r="44" spans="1:57">
      <c r="A44" s="97" t="s">
        <v>759</v>
      </c>
      <c r="B44" s="96"/>
      <c r="C44" s="96"/>
      <c r="D44" s="170"/>
      <c r="E44" s="169">
        <v>0</v>
      </c>
      <c r="F44" s="168">
        <v>0</v>
      </c>
      <c r="G44" s="167">
        <f t="shared" si="0"/>
        <v>0</v>
      </c>
      <c r="H44" s="166"/>
      <c r="I44" s="165">
        <f t="shared" si="1"/>
        <v>0</v>
      </c>
      <c r="BA44" s="59">
        <v>1</v>
      </c>
    </row>
    <row r="45" spans="1:57">
      <c r="A45" s="97" t="s">
        <v>758</v>
      </c>
      <c r="B45" s="96"/>
      <c r="C45" s="96"/>
      <c r="D45" s="170"/>
      <c r="E45" s="169">
        <v>0</v>
      </c>
      <c r="F45" s="168">
        <v>0</v>
      </c>
      <c r="G45" s="167">
        <f t="shared" si="0"/>
        <v>0</v>
      </c>
      <c r="H45" s="166"/>
      <c r="I45" s="165">
        <f t="shared" si="1"/>
        <v>0</v>
      </c>
      <c r="BA45" s="59">
        <v>2</v>
      </c>
    </row>
    <row r="46" spans="1:57">
      <c r="A46" s="97" t="s">
        <v>757</v>
      </c>
      <c r="B46" s="96"/>
      <c r="C46" s="96"/>
      <c r="D46" s="170"/>
      <c r="E46" s="169">
        <v>0</v>
      </c>
      <c r="F46" s="168">
        <v>5</v>
      </c>
      <c r="G46" s="167">
        <f t="shared" si="0"/>
        <v>0</v>
      </c>
      <c r="H46" s="166"/>
      <c r="I46" s="165">
        <f t="shared" si="1"/>
        <v>0</v>
      </c>
      <c r="BA46" s="59">
        <v>2</v>
      </c>
    </row>
    <row r="47" spans="1:57" ht="13.5" thickBot="1">
      <c r="A47" s="164"/>
      <c r="B47" s="163" t="s">
        <v>756</v>
      </c>
      <c r="C47" s="162"/>
      <c r="D47" s="161"/>
      <c r="E47" s="160"/>
      <c r="F47" s="159"/>
      <c r="G47" s="159"/>
      <c r="H47" s="484">
        <f>SUM(I39:I46)</f>
        <v>0</v>
      </c>
      <c r="I47" s="485"/>
    </row>
    <row r="49" spans="2:9">
      <c r="B49" s="158"/>
      <c r="F49" s="157"/>
      <c r="G49" s="156"/>
      <c r="H49" s="156"/>
      <c r="I49" s="155"/>
    </row>
    <row r="50" spans="2:9">
      <c r="F50" s="157"/>
      <c r="G50" s="156"/>
      <c r="H50" s="156"/>
      <c r="I50" s="155"/>
    </row>
    <row r="51" spans="2:9">
      <c r="F51" s="157"/>
      <c r="G51" s="156"/>
      <c r="H51" s="156"/>
      <c r="I51" s="155"/>
    </row>
    <row r="52" spans="2:9">
      <c r="F52" s="157"/>
      <c r="G52" s="156"/>
      <c r="H52" s="156"/>
      <c r="I52" s="155"/>
    </row>
    <row r="53" spans="2:9">
      <c r="F53" s="157"/>
      <c r="G53" s="156"/>
      <c r="H53" s="156"/>
      <c r="I53" s="155"/>
    </row>
    <row r="54" spans="2:9">
      <c r="F54" s="157"/>
      <c r="G54" s="156"/>
      <c r="H54" s="156"/>
      <c r="I54" s="155"/>
    </row>
    <row r="55" spans="2:9">
      <c r="F55" s="157"/>
      <c r="G55" s="156"/>
      <c r="H55" s="156"/>
      <c r="I55" s="155"/>
    </row>
    <row r="56" spans="2:9">
      <c r="F56" s="157"/>
      <c r="G56" s="156"/>
      <c r="H56" s="156"/>
      <c r="I56" s="155"/>
    </row>
    <row r="57" spans="2:9">
      <c r="F57" s="157"/>
      <c r="G57" s="156"/>
      <c r="H57" s="156"/>
      <c r="I57" s="155"/>
    </row>
    <row r="58" spans="2:9">
      <c r="F58" s="157"/>
      <c r="G58" s="156"/>
      <c r="H58" s="156"/>
      <c r="I58" s="155"/>
    </row>
    <row r="59" spans="2:9">
      <c r="F59" s="157"/>
      <c r="G59" s="156"/>
      <c r="H59" s="156"/>
      <c r="I59" s="155"/>
    </row>
    <row r="60" spans="2:9">
      <c r="F60" s="157"/>
      <c r="G60" s="156"/>
      <c r="H60" s="156"/>
      <c r="I60" s="155"/>
    </row>
    <row r="61" spans="2:9">
      <c r="F61" s="157"/>
      <c r="G61" s="156"/>
      <c r="H61" s="156"/>
      <c r="I61" s="155"/>
    </row>
    <row r="62" spans="2:9">
      <c r="F62" s="157"/>
      <c r="G62" s="156"/>
      <c r="H62" s="156"/>
      <c r="I62" s="155"/>
    </row>
    <row r="63" spans="2:9">
      <c r="F63" s="157"/>
      <c r="G63" s="156"/>
      <c r="H63" s="156"/>
      <c r="I63" s="155"/>
    </row>
    <row r="64" spans="2:9">
      <c r="F64" s="157"/>
      <c r="G64" s="156"/>
      <c r="H64" s="156"/>
      <c r="I64" s="155"/>
    </row>
    <row r="65" spans="6:9">
      <c r="F65" s="157"/>
      <c r="G65" s="156"/>
      <c r="H65" s="156"/>
      <c r="I65" s="155"/>
    </row>
    <row r="66" spans="6:9">
      <c r="F66" s="157"/>
      <c r="G66" s="156"/>
      <c r="H66" s="156"/>
      <c r="I66" s="155"/>
    </row>
    <row r="67" spans="6:9">
      <c r="F67" s="157"/>
      <c r="G67" s="156"/>
      <c r="H67" s="156"/>
      <c r="I67" s="155"/>
    </row>
    <row r="68" spans="6:9">
      <c r="F68" s="157"/>
      <c r="G68" s="156"/>
      <c r="H68" s="156"/>
      <c r="I68" s="155"/>
    </row>
    <row r="69" spans="6:9">
      <c r="F69" s="157"/>
      <c r="G69" s="156"/>
      <c r="H69" s="156"/>
      <c r="I69" s="155"/>
    </row>
    <row r="70" spans="6:9">
      <c r="F70" s="157"/>
      <c r="G70" s="156"/>
      <c r="H70" s="156"/>
      <c r="I70" s="155"/>
    </row>
    <row r="71" spans="6:9">
      <c r="F71" s="157"/>
      <c r="G71" s="156"/>
      <c r="H71" s="156"/>
      <c r="I71" s="155"/>
    </row>
    <row r="72" spans="6:9">
      <c r="F72" s="157"/>
      <c r="G72" s="156"/>
      <c r="H72" s="156"/>
      <c r="I72" s="155"/>
    </row>
    <row r="73" spans="6:9">
      <c r="F73" s="157"/>
      <c r="G73" s="156"/>
      <c r="H73" s="156"/>
      <c r="I73" s="155"/>
    </row>
    <row r="74" spans="6:9">
      <c r="F74" s="157"/>
      <c r="G74" s="156"/>
      <c r="H74" s="156"/>
      <c r="I74" s="155"/>
    </row>
    <row r="75" spans="6:9">
      <c r="F75" s="157"/>
      <c r="G75" s="156"/>
      <c r="H75" s="156"/>
      <c r="I75" s="155"/>
    </row>
    <row r="76" spans="6:9">
      <c r="F76" s="157"/>
      <c r="G76" s="156"/>
      <c r="H76" s="156"/>
      <c r="I76" s="155"/>
    </row>
    <row r="77" spans="6:9">
      <c r="F77" s="157"/>
      <c r="G77" s="156"/>
      <c r="H77" s="156"/>
      <c r="I77" s="155"/>
    </row>
    <row r="78" spans="6:9">
      <c r="F78" s="157"/>
      <c r="G78" s="156"/>
      <c r="H78" s="156"/>
      <c r="I78" s="155"/>
    </row>
    <row r="79" spans="6:9">
      <c r="F79" s="157"/>
      <c r="G79" s="156"/>
      <c r="H79" s="156"/>
      <c r="I79" s="155"/>
    </row>
    <row r="80" spans="6:9">
      <c r="F80" s="157"/>
      <c r="G80" s="156"/>
      <c r="H80" s="156"/>
      <c r="I80" s="155"/>
    </row>
    <row r="81" spans="6:9">
      <c r="F81" s="157"/>
      <c r="G81" s="156"/>
      <c r="H81" s="156"/>
      <c r="I81" s="155"/>
    </row>
    <row r="82" spans="6:9">
      <c r="F82" s="157"/>
      <c r="G82" s="156"/>
      <c r="H82" s="156"/>
      <c r="I82" s="155"/>
    </row>
    <row r="83" spans="6:9">
      <c r="F83" s="157"/>
      <c r="G83" s="156"/>
      <c r="H83" s="156"/>
      <c r="I83" s="155"/>
    </row>
    <row r="84" spans="6:9">
      <c r="F84" s="157"/>
      <c r="G84" s="156"/>
      <c r="H84" s="156"/>
      <c r="I84" s="155"/>
    </row>
    <row r="85" spans="6:9">
      <c r="F85" s="157"/>
      <c r="G85" s="156"/>
      <c r="H85" s="156"/>
      <c r="I85" s="155"/>
    </row>
    <row r="86" spans="6:9">
      <c r="F86" s="157"/>
      <c r="G86" s="156"/>
      <c r="H86" s="156"/>
      <c r="I86" s="155"/>
    </row>
    <row r="87" spans="6:9">
      <c r="F87" s="157"/>
      <c r="G87" s="156"/>
      <c r="H87" s="156"/>
      <c r="I87" s="155"/>
    </row>
    <row r="88" spans="6:9">
      <c r="F88" s="157"/>
      <c r="G88" s="156"/>
      <c r="H88" s="156"/>
      <c r="I88" s="155"/>
    </row>
    <row r="89" spans="6:9">
      <c r="F89" s="157"/>
      <c r="G89" s="156"/>
      <c r="H89" s="156"/>
      <c r="I89" s="155"/>
    </row>
    <row r="90" spans="6:9">
      <c r="F90" s="157"/>
      <c r="G90" s="156"/>
      <c r="H90" s="156"/>
      <c r="I90" s="155"/>
    </row>
    <row r="91" spans="6:9">
      <c r="F91" s="157"/>
      <c r="G91" s="156"/>
      <c r="H91" s="156"/>
      <c r="I91" s="155"/>
    </row>
    <row r="92" spans="6:9">
      <c r="F92" s="157"/>
      <c r="G92" s="156"/>
      <c r="H92" s="156"/>
      <c r="I92" s="155"/>
    </row>
    <row r="93" spans="6:9">
      <c r="F93" s="157"/>
      <c r="G93" s="156"/>
      <c r="H93" s="156"/>
      <c r="I93" s="155"/>
    </row>
    <row r="94" spans="6:9">
      <c r="F94" s="157"/>
      <c r="G94" s="156"/>
      <c r="H94" s="156"/>
      <c r="I94" s="155"/>
    </row>
    <row r="95" spans="6:9">
      <c r="F95" s="157"/>
      <c r="G95" s="156"/>
      <c r="H95" s="156"/>
      <c r="I95" s="155"/>
    </row>
    <row r="96" spans="6:9">
      <c r="F96" s="157"/>
      <c r="G96" s="156"/>
      <c r="H96" s="156"/>
      <c r="I96" s="155"/>
    </row>
    <row r="97" spans="6:9">
      <c r="F97" s="157"/>
      <c r="G97" s="156"/>
      <c r="H97" s="156"/>
      <c r="I97" s="155"/>
    </row>
    <row r="98" spans="6:9">
      <c r="F98" s="157"/>
      <c r="G98" s="156"/>
      <c r="H98" s="156"/>
      <c r="I98" s="155"/>
    </row>
  </sheetData>
  <mergeCells count="4">
    <mergeCell ref="H47:I47"/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28"/>
  <sheetViews>
    <sheetView showGridLines="0" showZeros="0" topLeftCell="A404" zoomScaleNormal="100" workbookViewId="0">
      <selection activeCell="L371" sqref="L371"/>
    </sheetView>
  </sheetViews>
  <sheetFormatPr defaultRowHeight="12.75"/>
  <cols>
    <col min="1" max="1" width="5.1640625" style="208" customWidth="1"/>
    <col min="2" max="2" width="13.5" style="208" customWidth="1"/>
    <col min="3" max="3" width="47.1640625" style="208" customWidth="1"/>
    <col min="4" max="4" width="6.5" style="208" customWidth="1"/>
    <col min="5" max="5" width="10" style="209" customWidth="1"/>
    <col min="6" max="6" width="11.5" style="208" customWidth="1"/>
    <col min="7" max="7" width="16.1640625" style="208" customWidth="1"/>
    <col min="8" max="11" width="9.33203125" style="208"/>
    <col min="12" max="12" width="88" style="208" customWidth="1"/>
    <col min="13" max="13" width="52.83203125" style="208" customWidth="1"/>
    <col min="14" max="52" width="9.33203125" style="208"/>
    <col min="53" max="53" width="19" style="208" customWidth="1"/>
    <col min="54" max="16384" width="9.33203125" style="208"/>
  </cols>
  <sheetData>
    <row r="1" spans="1:104" ht="15.75">
      <c r="A1" s="495" t="s">
        <v>1409</v>
      </c>
      <c r="B1" s="495"/>
      <c r="C1" s="495"/>
      <c r="D1" s="495"/>
      <c r="E1" s="495"/>
      <c r="F1" s="495"/>
      <c r="G1" s="495"/>
    </row>
    <row r="2" spans="1:104" ht="14.25" customHeight="1" thickBot="1">
      <c r="A2" s="253"/>
      <c r="B2" s="261"/>
      <c r="C2" s="259"/>
      <c r="D2" s="259"/>
      <c r="E2" s="260"/>
      <c r="F2" s="259"/>
      <c r="G2" s="259"/>
    </row>
    <row r="3" spans="1:104" ht="13.5" thickTop="1">
      <c r="A3" s="486" t="s">
        <v>777</v>
      </c>
      <c r="B3" s="487"/>
      <c r="C3" s="207" t="str">
        <f>CONCATENATE(cislostavby," ",nazevstavby)</f>
        <v>2/2017 Rozšíření WC návštěvníků při restauraci Obora</v>
      </c>
      <c r="D3" s="205"/>
      <c r="E3" s="258" t="s">
        <v>1408</v>
      </c>
      <c r="F3" s="257">
        <f>'Rekapitulace ST.ČAST.'!H1</f>
        <v>1</v>
      </c>
      <c r="G3" s="256"/>
    </row>
    <row r="4" spans="1:104" ht="13.5" thickBot="1">
      <c r="A4" s="496" t="s">
        <v>775</v>
      </c>
      <c r="B4" s="489"/>
      <c r="C4" s="201" t="str">
        <f>CONCATENATE(cisloobjektu," ",nazevobjektu)</f>
        <v>1 Rozšíření WC při restauraci Obora</v>
      </c>
      <c r="D4" s="199"/>
      <c r="E4" s="497" t="str">
        <f>'Rekapitulace ST.ČAST.'!G2</f>
        <v>Rozšíření WC při restauraci Obora</v>
      </c>
      <c r="F4" s="498"/>
      <c r="G4" s="499"/>
    </row>
    <row r="5" spans="1:104" ht="13.5" thickTop="1">
      <c r="A5" s="255"/>
      <c r="B5" s="253"/>
      <c r="C5" s="253"/>
      <c r="D5" s="253"/>
      <c r="E5" s="254"/>
      <c r="F5" s="253"/>
      <c r="G5" s="252"/>
    </row>
    <row r="6" spans="1:104">
      <c r="A6" s="251" t="s">
        <v>1407</v>
      </c>
      <c r="B6" s="249" t="s">
        <v>1406</v>
      </c>
      <c r="C6" s="249" t="s">
        <v>1405</v>
      </c>
      <c r="D6" s="249" t="s">
        <v>136</v>
      </c>
      <c r="E6" s="250" t="s">
        <v>1404</v>
      </c>
      <c r="F6" s="249" t="s">
        <v>1403</v>
      </c>
      <c r="G6" s="248" t="s">
        <v>1402</v>
      </c>
    </row>
    <row r="7" spans="1:104">
      <c r="A7" s="239" t="s">
        <v>793</v>
      </c>
      <c r="B7" s="238" t="s">
        <v>90</v>
      </c>
      <c r="C7" s="237" t="s">
        <v>1401</v>
      </c>
      <c r="D7" s="236"/>
      <c r="E7" s="235"/>
      <c r="F7" s="235"/>
      <c r="G7" s="234"/>
      <c r="H7" s="233"/>
      <c r="I7" s="233"/>
      <c r="O7" s="218">
        <v>1</v>
      </c>
    </row>
    <row r="8" spans="1:104">
      <c r="A8" s="232">
        <v>1</v>
      </c>
      <c r="B8" s="231" t="s">
        <v>1400</v>
      </c>
      <c r="C8" s="230" t="s">
        <v>1399</v>
      </c>
      <c r="D8" s="229" t="s">
        <v>788</v>
      </c>
      <c r="E8" s="228">
        <v>13.481999999999999</v>
      </c>
      <c r="F8" s="228"/>
      <c r="G8" s="227">
        <f>E8*F8</f>
        <v>0</v>
      </c>
      <c r="O8" s="218">
        <v>2</v>
      </c>
      <c r="AA8" s="208">
        <v>1</v>
      </c>
      <c r="AB8" s="208">
        <v>1</v>
      </c>
      <c r="AC8" s="208">
        <v>1</v>
      </c>
      <c r="AZ8" s="208">
        <v>1</v>
      </c>
      <c r="BA8" s="208">
        <f>IF(AZ8=1,G8,0)</f>
        <v>0</v>
      </c>
      <c r="BB8" s="208">
        <f>IF(AZ8=2,G8,0)</f>
        <v>0</v>
      </c>
      <c r="BC8" s="208">
        <f>IF(AZ8=3,G8,0)</f>
        <v>0</v>
      </c>
      <c r="BD8" s="208">
        <f>IF(AZ8=4,G8,0)</f>
        <v>0</v>
      </c>
      <c r="BE8" s="208">
        <f>IF(AZ8=5,G8,0)</f>
        <v>0</v>
      </c>
      <c r="CA8" s="226">
        <v>1</v>
      </c>
      <c r="CB8" s="226">
        <v>1</v>
      </c>
      <c r="CZ8" s="208">
        <v>0</v>
      </c>
    </row>
    <row r="9" spans="1:104">
      <c r="A9" s="245"/>
      <c r="B9" s="244"/>
      <c r="C9" s="493" t="s">
        <v>1316</v>
      </c>
      <c r="D9" s="494"/>
      <c r="E9" s="243">
        <v>0</v>
      </c>
      <c r="F9" s="242"/>
      <c r="G9" s="241"/>
      <c r="M9" s="240" t="s">
        <v>1316</v>
      </c>
      <c r="O9" s="218"/>
    </row>
    <row r="10" spans="1:104">
      <c r="A10" s="245"/>
      <c r="B10" s="244"/>
      <c r="C10" s="493" t="s">
        <v>1329</v>
      </c>
      <c r="D10" s="494"/>
      <c r="E10" s="243">
        <v>0</v>
      </c>
      <c r="F10" s="242"/>
      <c r="G10" s="241"/>
      <c r="M10" s="240" t="s">
        <v>1329</v>
      </c>
      <c r="O10" s="218"/>
    </row>
    <row r="11" spans="1:104">
      <c r="A11" s="245"/>
      <c r="B11" s="244"/>
      <c r="C11" s="493" t="s">
        <v>1328</v>
      </c>
      <c r="D11" s="494"/>
      <c r="E11" s="243">
        <v>5.8806000000000003</v>
      </c>
      <c r="F11" s="242"/>
      <c r="G11" s="241"/>
      <c r="M11" s="240" t="s">
        <v>1328</v>
      </c>
      <c r="O11" s="218"/>
    </row>
    <row r="12" spans="1:104">
      <c r="A12" s="245"/>
      <c r="B12" s="244"/>
      <c r="C12" s="493" t="s">
        <v>1327</v>
      </c>
      <c r="D12" s="494"/>
      <c r="E12" s="243">
        <v>0</v>
      </c>
      <c r="F12" s="242"/>
      <c r="G12" s="241"/>
      <c r="M12" s="240" t="s">
        <v>1327</v>
      </c>
      <c r="O12" s="218"/>
    </row>
    <row r="13" spans="1:104">
      <c r="A13" s="245"/>
      <c r="B13" s="244"/>
      <c r="C13" s="493" t="s">
        <v>1326</v>
      </c>
      <c r="D13" s="494"/>
      <c r="E13" s="243">
        <v>2.1779999999999999</v>
      </c>
      <c r="F13" s="242"/>
      <c r="G13" s="241"/>
      <c r="M13" s="240" t="s">
        <v>1326</v>
      </c>
      <c r="O13" s="218"/>
    </row>
    <row r="14" spans="1:104">
      <c r="A14" s="245"/>
      <c r="B14" s="244"/>
      <c r="C14" s="493" t="s">
        <v>1325</v>
      </c>
      <c r="D14" s="494"/>
      <c r="E14" s="243">
        <v>0.24</v>
      </c>
      <c r="F14" s="242"/>
      <c r="G14" s="241"/>
      <c r="M14" s="240" t="s">
        <v>1325</v>
      </c>
      <c r="O14" s="218"/>
    </row>
    <row r="15" spans="1:104">
      <c r="A15" s="245"/>
      <c r="B15" s="244"/>
      <c r="C15" s="493" t="s">
        <v>1324</v>
      </c>
      <c r="D15" s="494"/>
      <c r="E15" s="243">
        <v>0</v>
      </c>
      <c r="F15" s="242"/>
      <c r="G15" s="241"/>
      <c r="M15" s="240" t="s">
        <v>1324</v>
      </c>
      <c r="O15" s="218"/>
    </row>
    <row r="16" spans="1:104">
      <c r="A16" s="245"/>
      <c r="B16" s="244"/>
      <c r="C16" s="493" t="s">
        <v>1323</v>
      </c>
      <c r="D16" s="494"/>
      <c r="E16" s="243">
        <v>4.5606</v>
      </c>
      <c r="F16" s="242"/>
      <c r="G16" s="241"/>
      <c r="M16" s="240" t="s">
        <v>1323</v>
      </c>
      <c r="O16" s="218"/>
    </row>
    <row r="17" spans="1:104">
      <c r="A17" s="245"/>
      <c r="B17" s="244"/>
      <c r="C17" s="493" t="s">
        <v>1322</v>
      </c>
      <c r="D17" s="494"/>
      <c r="E17" s="243">
        <v>0.24</v>
      </c>
      <c r="F17" s="242"/>
      <c r="G17" s="241"/>
      <c r="M17" s="240" t="s">
        <v>1322</v>
      </c>
      <c r="O17" s="218"/>
    </row>
    <row r="18" spans="1:104">
      <c r="A18" s="245"/>
      <c r="B18" s="244"/>
      <c r="C18" s="493" t="s">
        <v>1321</v>
      </c>
      <c r="D18" s="494"/>
      <c r="E18" s="243">
        <v>0.38279999999999997</v>
      </c>
      <c r="F18" s="242"/>
      <c r="G18" s="241"/>
      <c r="M18" s="240" t="s">
        <v>1321</v>
      </c>
      <c r="O18" s="218"/>
    </row>
    <row r="19" spans="1:104">
      <c r="A19" s="232">
        <v>2</v>
      </c>
      <c r="B19" s="231" t="s">
        <v>1398</v>
      </c>
      <c r="C19" s="230" t="s">
        <v>1397</v>
      </c>
      <c r="D19" s="229" t="s">
        <v>788</v>
      </c>
      <c r="E19" s="228">
        <v>6.74</v>
      </c>
      <c r="F19" s="228"/>
      <c r="G19" s="227">
        <f>E19*F19</f>
        <v>0</v>
      </c>
      <c r="O19" s="218">
        <v>2</v>
      </c>
      <c r="AA19" s="208">
        <v>1</v>
      </c>
      <c r="AB19" s="208">
        <v>1</v>
      </c>
      <c r="AC19" s="208">
        <v>1</v>
      </c>
      <c r="AZ19" s="208">
        <v>1</v>
      </c>
      <c r="BA19" s="208">
        <f>IF(AZ19=1,G19,0)</f>
        <v>0</v>
      </c>
      <c r="BB19" s="208">
        <f>IF(AZ19=2,G19,0)</f>
        <v>0</v>
      </c>
      <c r="BC19" s="208">
        <f>IF(AZ19=3,G19,0)</f>
        <v>0</v>
      </c>
      <c r="BD19" s="208">
        <f>IF(AZ19=4,G19,0)</f>
        <v>0</v>
      </c>
      <c r="BE19" s="208">
        <f>IF(AZ19=5,G19,0)</f>
        <v>0</v>
      </c>
      <c r="CA19" s="226">
        <v>1</v>
      </c>
      <c r="CB19" s="226">
        <v>1</v>
      </c>
      <c r="CZ19" s="208">
        <v>0</v>
      </c>
    </row>
    <row r="20" spans="1:104">
      <c r="A20" s="245"/>
      <c r="B20" s="244"/>
      <c r="C20" s="493" t="s">
        <v>1396</v>
      </c>
      <c r="D20" s="494"/>
      <c r="E20" s="243">
        <v>0</v>
      </c>
      <c r="F20" s="242"/>
      <c r="G20" s="241"/>
      <c r="M20" s="240" t="s">
        <v>1396</v>
      </c>
      <c r="O20" s="218"/>
    </row>
    <row r="21" spans="1:104">
      <c r="A21" s="245"/>
      <c r="B21" s="244"/>
      <c r="C21" s="493" t="s">
        <v>1395</v>
      </c>
      <c r="D21" s="494"/>
      <c r="E21" s="243">
        <v>6.74</v>
      </c>
      <c r="F21" s="242"/>
      <c r="G21" s="241"/>
      <c r="M21" s="240" t="s">
        <v>1395</v>
      </c>
      <c r="O21" s="218"/>
    </row>
    <row r="22" spans="1:104">
      <c r="A22" s="232">
        <v>3</v>
      </c>
      <c r="B22" s="231" t="s">
        <v>1394</v>
      </c>
      <c r="C22" s="230" t="s">
        <v>1393</v>
      </c>
      <c r="D22" s="229" t="s">
        <v>788</v>
      </c>
      <c r="E22" s="228">
        <v>15.48</v>
      </c>
      <c r="F22" s="228"/>
      <c r="G22" s="227">
        <f>E22*F22</f>
        <v>0</v>
      </c>
      <c r="O22" s="218">
        <v>2</v>
      </c>
      <c r="AA22" s="208">
        <v>1</v>
      </c>
      <c r="AB22" s="208">
        <v>1</v>
      </c>
      <c r="AC22" s="208">
        <v>1</v>
      </c>
      <c r="AZ22" s="208">
        <v>1</v>
      </c>
      <c r="BA22" s="208">
        <f>IF(AZ22=1,G22,0)</f>
        <v>0</v>
      </c>
      <c r="BB22" s="208">
        <f>IF(AZ22=2,G22,0)</f>
        <v>0</v>
      </c>
      <c r="BC22" s="208">
        <f>IF(AZ22=3,G22,0)</f>
        <v>0</v>
      </c>
      <c r="BD22" s="208">
        <f>IF(AZ22=4,G22,0)</f>
        <v>0</v>
      </c>
      <c r="BE22" s="208">
        <f>IF(AZ22=5,G22,0)</f>
        <v>0</v>
      </c>
      <c r="CA22" s="226">
        <v>1</v>
      </c>
      <c r="CB22" s="226">
        <v>1</v>
      </c>
      <c r="CZ22" s="208">
        <v>0</v>
      </c>
    </row>
    <row r="23" spans="1:104">
      <c r="A23" s="245"/>
      <c r="B23" s="244"/>
      <c r="C23" s="493" t="s">
        <v>1387</v>
      </c>
      <c r="D23" s="494"/>
      <c r="E23" s="243">
        <v>15.48</v>
      </c>
      <c r="F23" s="242"/>
      <c r="G23" s="241"/>
      <c r="M23" s="240" t="s">
        <v>1387</v>
      </c>
      <c r="O23" s="218"/>
    </row>
    <row r="24" spans="1:104">
      <c r="A24" s="232">
        <v>4</v>
      </c>
      <c r="B24" s="231" t="s">
        <v>1392</v>
      </c>
      <c r="C24" s="230" t="s">
        <v>1391</v>
      </c>
      <c r="D24" s="229" t="s">
        <v>788</v>
      </c>
      <c r="E24" s="228">
        <v>294.12</v>
      </c>
      <c r="F24" s="228"/>
      <c r="G24" s="227">
        <f>E24*F24</f>
        <v>0</v>
      </c>
      <c r="O24" s="218">
        <v>2</v>
      </c>
      <c r="AA24" s="208">
        <v>1</v>
      </c>
      <c r="AB24" s="208">
        <v>1</v>
      </c>
      <c r="AC24" s="208">
        <v>1</v>
      </c>
      <c r="AZ24" s="208">
        <v>1</v>
      </c>
      <c r="BA24" s="208">
        <f>IF(AZ24=1,G24,0)</f>
        <v>0</v>
      </c>
      <c r="BB24" s="208">
        <f>IF(AZ24=2,G24,0)</f>
        <v>0</v>
      </c>
      <c r="BC24" s="208">
        <f>IF(AZ24=3,G24,0)</f>
        <v>0</v>
      </c>
      <c r="BD24" s="208">
        <f>IF(AZ24=4,G24,0)</f>
        <v>0</v>
      </c>
      <c r="BE24" s="208">
        <f>IF(AZ24=5,G24,0)</f>
        <v>0</v>
      </c>
      <c r="CA24" s="226">
        <v>1</v>
      </c>
      <c r="CB24" s="226">
        <v>1</v>
      </c>
      <c r="CZ24" s="208">
        <v>0</v>
      </c>
    </row>
    <row r="25" spans="1:104">
      <c r="A25" s="245"/>
      <c r="B25" s="244"/>
      <c r="C25" s="493" t="s">
        <v>1390</v>
      </c>
      <c r="D25" s="494"/>
      <c r="E25" s="243">
        <v>294.12</v>
      </c>
      <c r="F25" s="242"/>
      <c r="G25" s="241"/>
      <c r="M25" s="240" t="s">
        <v>1390</v>
      </c>
      <c r="O25" s="218"/>
    </row>
    <row r="26" spans="1:104">
      <c r="A26" s="232">
        <v>5</v>
      </c>
      <c r="B26" s="231" t="s">
        <v>1389</v>
      </c>
      <c r="C26" s="230" t="s">
        <v>1388</v>
      </c>
      <c r="D26" s="229" t="s">
        <v>788</v>
      </c>
      <c r="E26" s="228">
        <v>15.48</v>
      </c>
      <c r="F26" s="228"/>
      <c r="G26" s="227">
        <f>E26*F26</f>
        <v>0</v>
      </c>
      <c r="O26" s="218">
        <v>2</v>
      </c>
      <c r="AA26" s="208">
        <v>1</v>
      </c>
      <c r="AB26" s="208">
        <v>1</v>
      </c>
      <c r="AC26" s="208">
        <v>1</v>
      </c>
      <c r="AZ26" s="208">
        <v>1</v>
      </c>
      <c r="BA26" s="208">
        <f>IF(AZ26=1,G26,0)</f>
        <v>0</v>
      </c>
      <c r="BB26" s="208">
        <f>IF(AZ26=2,G26,0)</f>
        <v>0</v>
      </c>
      <c r="BC26" s="208">
        <f>IF(AZ26=3,G26,0)</f>
        <v>0</v>
      </c>
      <c r="BD26" s="208">
        <f>IF(AZ26=4,G26,0)</f>
        <v>0</v>
      </c>
      <c r="BE26" s="208">
        <f>IF(AZ26=5,G26,0)</f>
        <v>0</v>
      </c>
      <c r="CA26" s="226">
        <v>1</v>
      </c>
      <c r="CB26" s="226">
        <v>1</v>
      </c>
      <c r="CZ26" s="208">
        <v>0</v>
      </c>
    </row>
    <row r="27" spans="1:104">
      <c r="A27" s="245"/>
      <c r="B27" s="244"/>
      <c r="C27" s="493" t="s">
        <v>1387</v>
      </c>
      <c r="D27" s="494"/>
      <c r="E27" s="243">
        <v>15.48</v>
      </c>
      <c r="F27" s="242"/>
      <c r="G27" s="241"/>
      <c r="M27" s="240" t="s">
        <v>1387</v>
      </c>
      <c r="O27" s="218"/>
    </row>
    <row r="28" spans="1:104">
      <c r="A28" s="232">
        <v>6</v>
      </c>
      <c r="B28" s="231" t="s">
        <v>1386</v>
      </c>
      <c r="C28" s="230" t="s">
        <v>1385</v>
      </c>
      <c r="D28" s="229" t="s">
        <v>788</v>
      </c>
      <c r="E28" s="228">
        <v>4</v>
      </c>
      <c r="F28" s="228"/>
      <c r="G28" s="227">
        <f>E28*F28</f>
        <v>0</v>
      </c>
      <c r="O28" s="218">
        <v>2</v>
      </c>
      <c r="AA28" s="208">
        <v>12</v>
      </c>
      <c r="AB28" s="208">
        <v>0</v>
      </c>
      <c r="AC28" s="208">
        <v>63</v>
      </c>
      <c r="AZ28" s="208">
        <v>1</v>
      </c>
      <c r="BA28" s="208">
        <f>IF(AZ28=1,G28,0)</f>
        <v>0</v>
      </c>
      <c r="BB28" s="208">
        <f>IF(AZ28=2,G28,0)</f>
        <v>0</v>
      </c>
      <c r="BC28" s="208">
        <f>IF(AZ28=3,G28,0)</f>
        <v>0</v>
      </c>
      <c r="BD28" s="208">
        <f>IF(AZ28=4,G28,0)</f>
        <v>0</v>
      </c>
      <c r="BE28" s="208">
        <f>IF(AZ28=5,G28,0)</f>
        <v>0</v>
      </c>
      <c r="CA28" s="226">
        <v>12</v>
      </c>
      <c r="CB28" s="226">
        <v>0</v>
      </c>
      <c r="CZ28" s="208">
        <v>0</v>
      </c>
    </row>
    <row r="29" spans="1:104">
      <c r="A29" s="245"/>
      <c r="B29" s="244"/>
      <c r="C29" s="493" t="s">
        <v>1384</v>
      </c>
      <c r="D29" s="494"/>
      <c r="E29" s="243">
        <v>0</v>
      </c>
      <c r="F29" s="242"/>
      <c r="G29" s="241"/>
      <c r="M29" s="240" t="s">
        <v>1384</v>
      </c>
      <c r="O29" s="218"/>
    </row>
    <row r="30" spans="1:104">
      <c r="A30" s="245"/>
      <c r="B30" s="244"/>
      <c r="C30" s="493" t="s">
        <v>1383</v>
      </c>
      <c r="D30" s="494"/>
      <c r="E30" s="243">
        <v>4</v>
      </c>
      <c r="F30" s="242"/>
      <c r="G30" s="241"/>
      <c r="M30" s="240" t="s">
        <v>1383</v>
      </c>
      <c r="O30" s="218"/>
    </row>
    <row r="31" spans="1:104">
      <c r="A31" s="232">
        <v>7</v>
      </c>
      <c r="B31" s="231" t="s">
        <v>1382</v>
      </c>
      <c r="C31" s="230" t="s">
        <v>1381</v>
      </c>
      <c r="D31" s="229" t="s">
        <v>788</v>
      </c>
      <c r="E31" s="228">
        <v>2</v>
      </c>
      <c r="F31" s="228"/>
      <c r="G31" s="227">
        <f>E31*F31</f>
        <v>0</v>
      </c>
      <c r="O31" s="218">
        <v>2</v>
      </c>
      <c r="AA31" s="208">
        <v>12</v>
      </c>
      <c r="AB31" s="208">
        <v>0</v>
      </c>
      <c r="AC31" s="208">
        <v>167</v>
      </c>
      <c r="AZ31" s="208">
        <v>1</v>
      </c>
      <c r="BA31" s="208">
        <f>IF(AZ31=1,G31,0)</f>
        <v>0</v>
      </c>
      <c r="BB31" s="208">
        <f>IF(AZ31=2,G31,0)</f>
        <v>0</v>
      </c>
      <c r="BC31" s="208">
        <f>IF(AZ31=3,G31,0)</f>
        <v>0</v>
      </c>
      <c r="BD31" s="208">
        <f>IF(AZ31=4,G31,0)</f>
        <v>0</v>
      </c>
      <c r="BE31" s="208">
        <f>IF(AZ31=5,G31,0)</f>
        <v>0</v>
      </c>
      <c r="CA31" s="226">
        <v>12</v>
      </c>
      <c r="CB31" s="226">
        <v>0</v>
      </c>
      <c r="CZ31" s="208">
        <v>0</v>
      </c>
    </row>
    <row r="32" spans="1:104">
      <c r="A32" s="245"/>
      <c r="B32" s="244"/>
      <c r="C32" s="493" t="s">
        <v>1380</v>
      </c>
      <c r="D32" s="494"/>
      <c r="E32" s="243">
        <v>2</v>
      </c>
      <c r="F32" s="242"/>
      <c r="G32" s="241"/>
      <c r="M32" s="240" t="s">
        <v>1380</v>
      </c>
      <c r="O32" s="218"/>
    </row>
    <row r="33" spans="1:104">
      <c r="A33" s="232">
        <v>8</v>
      </c>
      <c r="B33" s="231" t="s">
        <v>1379</v>
      </c>
      <c r="C33" s="230" t="s">
        <v>1378</v>
      </c>
      <c r="D33" s="229" t="s">
        <v>794</v>
      </c>
      <c r="E33" s="228">
        <v>2</v>
      </c>
      <c r="F33" s="228"/>
      <c r="G33" s="227">
        <f>E33*F33</f>
        <v>0</v>
      </c>
      <c r="O33" s="218">
        <v>2</v>
      </c>
      <c r="AA33" s="208">
        <v>12</v>
      </c>
      <c r="AB33" s="208">
        <v>0</v>
      </c>
      <c r="AC33" s="208">
        <v>181</v>
      </c>
      <c r="AZ33" s="208">
        <v>1</v>
      </c>
      <c r="BA33" s="208">
        <f>IF(AZ33=1,G33,0)</f>
        <v>0</v>
      </c>
      <c r="BB33" s="208">
        <f>IF(AZ33=2,G33,0)</f>
        <v>0</v>
      </c>
      <c r="BC33" s="208">
        <f>IF(AZ33=3,G33,0)</f>
        <v>0</v>
      </c>
      <c r="BD33" s="208">
        <f>IF(AZ33=4,G33,0)</f>
        <v>0</v>
      </c>
      <c r="BE33" s="208">
        <f>IF(AZ33=5,G33,0)</f>
        <v>0</v>
      </c>
      <c r="CA33" s="226">
        <v>12</v>
      </c>
      <c r="CB33" s="226">
        <v>0</v>
      </c>
      <c r="CZ33" s="208">
        <v>0</v>
      </c>
    </row>
    <row r="34" spans="1:104">
      <c r="A34" s="232">
        <v>9</v>
      </c>
      <c r="B34" s="231" t="s">
        <v>1377</v>
      </c>
      <c r="C34" s="230" t="s">
        <v>1376</v>
      </c>
      <c r="D34" s="229" t="s">
        <v>811</v>
      </c>
      <c r="E34" s="228">
        <v>20</v>
      </c>
      <c r="F34" s="228"/>
      <c r="G34" s="227">
        <f>E34*F34</f>
        <v>0</v>
      </c>
      <c r="O34" s="218">
        <v>2</v>
      </c>
      <c r="AA34" s="208">
        <v>12</v>
      </c>
      <c r="AB34" s="208">
        <v>0</v>
      </c>
      <c r="AC34" s="208">
        <v>191</v>
      </c>
      <c r="AZ34" s="208">
        <v>1</v>
      </c>
      <c r="BA34" s="208">
        <f>IF(AZ34=1,G34,0)</f>
        <v>0</v>
      </c>
      <c r="BB34" s="208">
        <f>IF(AZ34=2,G34,0)</f>
        <v>0</v>
      </c>
      <c r="BC34" s="208">
        <f>IF(AZ34=3,G34,0)</f>
        <v>0</v>
      </c>
      <c r="BD34" s="208">
        <f>IF(AZ34=4,G34,0)</f>
        <v>0</v>
      </c>
      <c r="BE34" s="208">
        <f>IF(AZ34=5,G34,0)</f>
        <v>0</v>
      </c>
      <c r="CA34" s="226">
        <v>12</v>
      </c>
      <c r="CB34" s="226">
        <v>0</v>
      </c>
      <c r="CZ34" s="208">
        <v>0</v>
      </c>
    </row>
    <row r="35" spans="1:104">
      <c r="A35" s="245"/>
      <c r="B35" s="244"/>
      <c r="C35" s="493" t="s">
        <v>1373</v>
      </c>
      <c r="D35" s="494"/>
      <c r="E35" s="243">
        <v>20</v>
      </c>
      <c r="F35" s="242"/>
      <c r="G35" s="241"/>
      <c r="M35" s="240" t="s">
        <v>1373</v>
      </c>
      <c r="O35" s="218"/>
    </row>
    <row r="36" spans="1:104">
      <c r="A36" s="232">
        <v>10</v>
      </c>
      <c r="B36" s="231" t="s">
        <v>1375</v>
      </c>
      <c r="C36" s="230" t="s">
        <v>1374</v>
      </c>
      <c r="D36" s="229" t="s">
        <v>811</v>
      </c>
      <c r="E36" s="228">
        <v>20</v>
      </c>
      <c r="F36" s="228"/>
      <c r="G36" s="227">
        <f>E36*F36</f>
        <v>0</v>
      </c>
      <c r="O36" s="218">
        <v>2</v>
      </c>
      <c r="AA36" s="208">
        <v>12</v>
      </c>
      <c r="AB36" s="208">
        <v>0</v>
      </c>
      <c r="AC36" s="208">
        <v>190</v>
      </c>
      <c r="AZ36" s="208">
        <v>1</v>
      </c>
      <c r="BA36" s="208">
        <f>IF(AZ36=1,G36,0)</f>
        <v>0</v>
      </c>
      <c r="BB36" s="208">
        <f>IF(AZ36=2,G36,0)</f>
        <v>0</v>
      </c>
      <c r="BC36" s="208">
        <f>IF(AZ36=3,G36,0)</f>
        <v>0</v>
      </c>
      <c r="BD36" s="208">
        <f>IF(AZ36=4,G36,0)</f>
        <v>0</v>
      </c>
      <c r="BE36" s="208">
        <f>IF(AZ36=5,G36,0)</f>
        <v>0</v>
      </c>
      <c r="CA36" s="226">
        <v>12</v>
      </c>
      <c r="CB36" s="226">
        <v>0</v>
      </c>
      <c r="CZ36" s="208">
        <v>0</v>
      </c>
    </row>
    <row r="37" spans="1:104">
      <c r="A37" s="245"/>
      <c r="B37" s="244"/>
      <c r="C37" s="493" t="s">
        <v>1373</v>
      </c>
      <c r="D37" s="494"/>
      <c r="E37" s="243">
        <v>20</v>
      </c>
      <c r="F37" s="242"/>
      <c r="G37" s="241"/>
      <c r="M37" s="240" t="s">
        <v>1373</v>
      </c>
      <c r="O37" s="218"/>
    </row>
    <row r="38" spans="1:104">
      <c r="A38" s="232">
        <v>11</v>
      </c>
      <c r="B38" s="231" t="s">
        <v>1372</v>
      </c>
      <c r="C38" s="230" t="s">
        <v>1371</v>
      </c>
      <c r="D38" s="229" t="s">
        <v>788</v>
      </c>
      <c r="E38" s="228">
        <v>15.48</v>
      </c>
      <c r="F38" s="228"/>
      <c r="G38" s="227">
        <f>E38*F38</f>
        <v>0</v>
      </c>
      <c r="O38" s="218">
        <v>2</v>
      </c>
      <c r="AA38" s="208">
        <v>12</v>
      </c>
      <c r="AB38" s="208">
        <v>0</v>
      </c>
      <c r="AC38" s="208">
        <v>194</v>
      </c>
      <c r="AZ38" s="208">
        <v>1</v>
      </c>
      <c r="BA38" s="208">
        <f>IF(AZ38=1,G38,0)</f>
        <v>0</v>
      </c>
      <c r="BB38" s="208">
        <f>IF(AZ38=2,G38,0)</f>
        <v>0</v>
      </c>
      <c r="BC38" s="208">
        <f>IF(AZ38=3,G38,0)</f>
        <v>0</v>
      </c>
      <c r="BD38" s="208">
        <f>IF(AZ38=4,G38,0)</f>
        <v>0</v>
      </c>
      <c r="BE38" s="208">
        <f>IF(AZ38=5,G38,0)</f>
        <v>0</v>
      </c>
      <c r="CA38" s="226">
        <v>12</v>
      </c>
      <c r="CB38" s="226">
        <v>0</v>
      </c>
      <c r="CZ38" s="208">
        <v>0</v>
      </c>
    </row>
    <row r="39" spans="1:104">
      <c r="A39" s="225"/>
      <c r="B39" s="224" t="s">
        <v>778</v>
      </c>
      <c r="C39" s="223" t="str">
        <f>CONCATENATE(B7," ",C7)</f>
        <v>1 Zemní práce</v>
      </c>
      <c r="D39" s="222"/>
      <c r="E39" s="221"/>
      <c r="F39" s="220"/>
      <c r="G39" s="219">
        <f>SUM(G7:G38)</f>
        <v>0</v>
      </c>
      <c r="O39" s="218">
        <v>4</v>
      </c>
      <c r="BA39" s="217">
        <f>SUM(BA7:BA38)</f>
        <v>0</v>
      </c>
      <c r="BB39" s="217">
        <f>SUM(BB7:BB38)</f>
        <v>0</v>
      </c>
      <c r="BC39" s="217">
        <f>SUM(BC7:BC38)</f>
        <v>0</v>
      </c>
      <c r="BD39" s="217">
        <f>SUM(BD7:BD38)</f>
        <v>0</v>
      </c>
      <c r="BE39" s="217">
        <f>SUM(BE7:BE38)</f>
        <v>0</v>
      </c>
    </row>
    <row r="40" spans="1:104">
      <c r="A40" s="239" t="s">
        <v>793</v>
      </c>
      <c r="B40" s="238" t="s">
        <v>556</v>
      </c>
      <c r="C40" s="237" t="s">
        <v>1370</v>
      </c>
      <c r="D40" s="236"/>
      <c r="E40" s="235"/>
      <c r="F40" s="235"/>
      <c r="G40" s="234"/>
      <c r="H40" s="233"/>
      <c r="I40" s="233"/>
      <c r="O40" s="218">
        <v>1</v>
      </c>
    </row>
    <row r="41" spans="1:104">
      <c r="A41" s="232">
        <v>12</v>
      </c>
      <c r="B41" s="231" t="s">
        <v>1369</v>
      </c>
      <c r="C41" s="230" t="s">
        <v>1368</v>
      </c>
      <c r="D41" s="229" t="s">
        <v>154</v>
      </c>
      <c r="E41" s="228">
        <v>4</v>
      </c>
      <c r="F41" s="228"/>
      <c r="G41" s="227">
        <f t="shared" ref="G41:G54" si="0">E41*F41</f>
        <v>0</v>
      </c>
      <c r="O41" s="218">
        <v>2</v>
      </c>
      <c r="AA41" s="208">
        <v>12</v>
      </c>
      <c r="AB41" s="208">
        <v>0</v>
      </c>
      <c r="AC41" s="208">
        <v>114</v>
      </c>
      <c r="AZ41" s="208">
        <v>1</v>
      </c>
      <c r="BA41" s="208">
        <f t="shared" ref="BA41:BA54" si="1">IF(AZ41=1,G41,0)</f>
        <v>0</v>
      </c>
      <c r="BB41" s="208">
        <f t="shared" ref="BB41:BB54" si="2">IF(AZ41=2,G41,0)</f>
        <v>0</v>
      </c>
      <c r="BC41" s="208">
        <f t="shared" ref="BC41:BC54" si="3">IF(AZ41=3,G41,0)</f>
        <v>0</v>
      </c>
      <c r="BD41" s="208">
        <f t="shared" ref="BD41:BD54" si="4">IF(AZ41=4,G41,0)</f>
        <v>0</v>
      </c>
      <c r="BE41" s="208">
        <f t="shared" ref="BE41:BE54" si="5">IF(AZ41=5,G41,0)</f>
        <v>0</v>
      </c>
      <c r="CA41" s="226">
        <v>12</v>
      </c>
      <c r="CB41" s="226">
        <v>0</v>
      </c>
      <c r="CZ41" s="208">
        <v>0</v>
      </c>
    </row>
    <row r="42" spans="1:104">
      <c r="A42" s="232">
        <v>13</v>
      </c>
      <c r="B42" s="231" t="s">
        <v>1367</v>
      </c>
      <c r="C42" s="230" t="s">
        <v>1366</v>
      </c>
      <c r="D42" s="229" t="s">
        <v>154</v>
      </c>
      <c r="E42" s="228">
        <v>5</v>
      </c>
      <c r="F42" s="228"/>
      <c r="G42" s="227">
        <f t="shared" si="0"/>
        <v>0</v>
      </c>
      <c r="O42" s="218">
        <v>2</v>
      </c>
      <c r="AA42" s="208">
        <v>12</v>
      </c>
      <c r="AB42" s="208">
        <v>0</v>
      </c>
      <c r="AC42" s="208">
        <v>123</v>
      </c>
      <c r="AZ42" s="208">
        <v>1</v>
      </c>
      <c r="BA42" s="208">
        <f t="shared" si="1"/>
        <v>0</v>
      </c>
      <c r="BB42" s="208">
        <f t="shared" si="2"/>
        <v>0</v>
      </c>
      <c r="BC42" s="208">
        <f t="shared" si="3"/>
        <v>0</v>
      </c>
      <c r="BD42" s="208">
        <f t="shared" si="4"/>
        <v>0</v>
      </c>
      <c r="BE42" s="208">
        <f t="shared" si="5"/>
        <v>0</v>
      </c>
      <c r="CA42" s="226">
        <v>12</v>
      </c>
      <c r="CB42" s="226">
        <v>0</v>
      </c>
      <c r="CZ42" s="208">
        <v>0</v>
      </c>
    </row>
    <row r="43" spans="1:104">
      <c r="A43" s="232">
        <v>14</v>
      </c>
      <c r="B43" s="231" t="s">
        <v>1365</v>
      </c>
      <c r="C43" s="230" t="s">
        <v>1364</v>
      </c>
      <c r="D43" s="229" t="s">
        <v>154</v>
      </c>
      <c r="E43" s="228">
        <v>4</v>
      </c>
      <c r="F43" s="228"/>
      <c r="G43" s="227">
        <f t="shared" si="0"/>
        <v>0</v>
      </c>
      <c r="O43" s="218">
        <v>2</v>
      </c>
      <c r="AA43" s="208">
        <v>12</v>
      </c>
      <c r="AB43" s="208">
        <v>0</v>
      </c>
      <c r="AC43" s="208">
        <v>124</v>
      </c>
      <c r="AZ43" s="208">
        <v>1</v>
      </c>
      <c r="BA43" s="208">
        <f t="shared" si="1"/>
        <v>0</v>
      </c>
      <c r="BB43" s="208">
        <f t="shared" si="2"/>
        <v>0</v>
      </c>
      <c r="BC43" s="208">
        <f t="shared" si="3"/>
        <v>0</v>
      </c>
      <c r="BD43" s="208">
        <f t="shared" si="4"/>
        <v>0</v>
      </c>
      <c r="BE43" s="208">
        <f t="shared" si="5"/>
        <v>0</v>
      </c>
      <c r="CA43" s="226">
        <v>12</v>
      </c>
      <c r="CB43" s="226">
        <v>0</v>
      </c>
      <c r="CZ43" s="208">
        <v>0</v>
      </c>
    </row>
    <row r="44" spans="1:104">
      <c r="A44" s="232">
        <v>15</v>
      </c>
      <c r="B44" s="231" t="s">
        <v>1363</v>
      </c>
      <c r="C44" s="230" t="s">
        <v>1362</v>
      </c>
      <c r="D44" s="229" t="s">
        <v>154</v>
      </c>
      <c r="E44" s="228">
        <v>8</v>
      </c>
      <c r="F44" s="228"/>
      <c r="G44" s="227">
        <f t="shared" si="0"/>
        <v>0</v>
      </c>
      <c r="O44" s="218">
        <v>2</v>
      </c>
      <c r="AA44" s="208">
        <v>12</v>
      </c>
      <c r="AB44" s="208">
        <v>0</v>
      </c>
      <c r="AC44" s="208">
        <v>125</v>
      </c>
      <c r="AZ44" s="208">
        <v>1</v>
      </c>
      <c r="BA44" s="208">
        <f t="shared" si="1"/>
        <v>0</v>
      </c>
      <c r="BB44" s="208">
        <f t="shared" si="2"/>
        <v>0</v>
      </c>
      <c r="BC44" s="208">
        <f t="shared" si="3"/>
        <v>0</v>
      </c>
      <c r="BD44" s="208">
        <f t="shared" si="4"/>
        <v>0</v>
      </c>
      <c r="BE44" s="208">
        <f t="shared" si="5"/>
        <v>0</v>
      </c>
      <c r="CA44" s="226">
        <v>12</v>
      </c>
      <c r="CB44" s="226">
        <v>0</v>
      </c>
      <c r="CZ44" s="208">
        <v>0</v>
      </c>
    </row>
    <row r="45" spans="1:104" ht="22.5">
      <c r="A45" s="232">
        <v>16</v>
      </c>
      <c r="B45" s="231" t="s">
        <v>1361</v>
      </c>
      <c r="C45" s="230" t="s">
        <v>1360</v>
      </c>
      <c r="D45" s="229" t="s">
        <v>1359</v>
      </c>
      <c r="E45" s="228">
        <v>2</v>
      </c>
      <c r="F45" s="228"/>
      <c r="G45" s="227">
        <f t="shared" si="0"/>
        <v>0</v>
      </c>
      <c r="O45" s="218">
        <v>2</v>
      </c>
      <c r="AA45" s="208">
        <v>12</v>
      </c>
      <c r="AB45" s="208">
        <v>0</v>
      </c>
      <c r="AC45" s="208">
        <v>127</v>
      </c>
      <c r="AZ45" s="208">
        <v>1</v>
      </c>
      <c r="BA45" s="208">
        <f t="shared" si="1"/>
        <v>0</v>
      </c>
      <c r="BB45" s="208">
        <f t="shared" si="2"/>
        <v>0</v>
      </c>
      <c r="BC45" s="208">
        <f t="shared" si="3"/>
        <v>0</v>
      </c>
      <c r="BD45" s="208">
        <f t="shared" si="4"/>
        <v>0</v>
      </c>
      <c r="BE45" s="208">
        <f t="shared" si="5"/>
        <v>0</v>
      </c>
      <c r="CA45" s="226">
        <v>12</v>
      </c>
      <c r="CB45" s="226">
        <v>0</v>
      </c>
      <c r="CZ45" s="208">
        <v>0</v>
      </c>
    </row>
    <row r="46" spans="1:104" ht="22.5">
      <c r="A46" s="232">
        <v>17</v>
      </c>
      <c r="B46" s="231" t="s">
        <v>1358</v>
      </c>
      <c r="C46" s="230" t="s">
        <v>1357</v>
      </c>
      <c r="D46" s="229" t="s">
        <v>794</v>
      </c>
      <c r="E46" s="228">
        <v>1</v>
      </c>
      <c r="F46" s="228"/>
      <c r="G46" s="227">
        <f t="shared" si="0"/>
        <v>0</v>
      </c>
      <c r="O46" s="218">
        <v>2</v>
      </c>
      <c r="AA46" s="208">
        <v>12</v>
      </c>
      <c r="AB46" s="208">
        <v>0</v>
      </c>
      <c r="AC46" s="208">
        <v>128</v>
      </c>
      <c r="AZ46" s="208">
        <v>1</v>
      </c>
      <c r="BA46" s="208">
        <f t="shared" si="1"/>
        <v>0</v>
      </c>
      <c r="BB46" s="208">
        <f t="shared" si="2"/>
        <v>0</v>
      </c>
      <c r="BC46" s="208">
        <f t="shared" si="3"/>
        <v>0</v>
      </c>
      <c r="BD46" s="208">
        <f t="shared" si="4"/>
        <v>0</v>
      </c>
      <c r="BE46" s="208">
        <f t="shared" si="5"/>
        <v>0</v>
      </c>
      <c r="CA46" s="226">
        <v>12</v>
      </c>
      <c r="CB46" s="226">
        <v>0</v>
      </c>
      <c r="CZ46" s="208">
        <v>0</v>
      </c>
    </row>
    <row r="47" spans="1:104">
      <c r="A47" s="232">
        <v>18</v>
      </c>
      <c r="B47" s="231" t="s">
        <v>1356</v>
      </c>
      <c r="C47" s="230" t="s">
        <v>1355</v>
      </c>
      <c r="D47" s="229" t="s">
        <v>154</v>
      </c>
      <c r="E47" s="228">
        <v>1</v>
      </c>
      <c r="F47" s="228"/>
      <c r="G47" s="227">
        <f t="shared" si="0"/>
        <v>0</v>
      </c>
      <c r="O47" s="218">
        <v>2</v>
      </c>
      <c r="AA47" s="208">
        <v>12</v>
      </c>
      <c r="AB47" s="208">
        <v>0</v>
      </c>
      <c r="AC47" s="208">
        <v>115</v>
      </c>
      <c r="AZ47" s="208">
        <v>1</v>
      </c>
      <c r="BA47" s="208">
        <f t="shared" si="1"/>
        <v>0</v>
      </c>
      <c r="BB47" s="208">
        <f t="shared" si="2"/>
        <v>0</v>
      </c>
      <c r="BC47" s="208">
        <f t="shared" si="3"/>
        <v>0</v>
      </c>
      <c r="BD47" s="208">
        <f t="shared" si="4"/>
        <v>0</v>
      </c>
      <c r="BE47" s="208">
        <f t="shared" si="5"/>
        <v>0</v>
      </c>
      <c r="CA47" s="226">
        <v>12</v>
      </c>
      <c r="CB47" s="226">
        <v>0</v>
      </c>
      <c r="CZ47" s="208">
        <v>0</v>
      </c>
    </row>
    <row r="48" spans="1:104">
      <c r="A48" s="232">
        <v>19</v>
      </c>
      <c r="B48" s="231" t="s">
        <v>1354</v>
      </c>
      <c r="C48" s="230" t="s">
        <v>1353</v>
      </c>
      <c r="D48" s="229" t="s">
        <v>154</v>
      </c>
      <c r="E48" s="228">
        <v>1</v>
      </c>
      <c r="F48" s="228"/>
      <c r="G48" s="227">
        <f t="shared" si="0"/>
        <v>0</v>
      </c>
      <c r="O48" s="218">
        <v>2</v>
      </c>
      <c r="AA48" s="208">
        <v>12</v>
      </c>
      <c r="AB48" s="208">
        <v>0</v>
      </c>
      <c r="AC48" s="208">
        <v>116</v>
      </c>
      <c r="AZ48" s="208">
        <v>1</v>
      </c>
      <c r="BA48" s="208">
        <f t="shared" si="1"/>
        <v>0</v>
      </c>
      <c r="BB48" s="208">
        <f t="shared" si="2"/>
        <v>0</v>
      </c>
      <c r="BC48" s="208">
        <f t="shared" si="3"/>
        <v>0</v>
      </c>
      <c r="BD48" s="208">
        <f t="shared" si="4"/>
        <v>0</v>
      </c>
      <c r="BE48" s="208">
        <f t="shared" si="5"/>
        <v>0</v>
      </c>
      <c r="CA48" s="226">
        <v>12</v>
      </c>
      <c r="CB48" s="226">
        <v>0</v>
      </c>
      <c r="CZ48" s="208">
        <v>0</v>
      </c>
    </row>
    <row r="49" spans="1:104">
      <c r="A49" s="232">
        <v>20</v>
      </c>
      <c r="B49" s="231" t="s">
        <v>1352</v>
      </c>
      <c r="C49" s="230" t="s">
        <v>1351</v>
      </c>
      <c r="D49" s="229" t="s">
        <v>154</v>
      </c>
      <c r="E49" s="228">
        <v>3</v>
      </c>
      <c r="F49" s="228"/>
      <c r="G49" s="227">
        <f t="shared" si="0"/>
        <v>0</v>
      </c>
      <c r="O49" s="218">
        <v>2</v>
      </c>
      <c r="AA49" s="208">
        <v>12</v>
      </c>
      <c r="AB49" s="208">
        <v>0</v>
      </c>
      <c r="AC49" s="208">
        <v>117</v>
      </c>
      <c r="AZ49" s="208">
        <v>1</v>
      </c>
      <c r="BA49" s="208">
        <f t="shared" si="1"/>
        <v>0</v>
      </c>
      <c r="BB49" s="208">
        <f t="shared" si="2"/>
        <v>0</v>
      </c>
      <c r="BC49" s="208">
        <f t="shared" si="3"/>
        <v>0</v>
      </c>
      <c r="BD49" s="208">
        <f t="shared" si="4"/>
        <v>0</v>
      </c>
      <c r="BE49" s="208">
        <f t="shared" si="5"/>
        <v>0</v>
      </c>
      <c r="CA49" s="226">
        <v>12</v>
      </c>
      <c r="CB49" s="226">
        <v>0</v>
      </c>
      <c r="CZ49" s="208">
        <v>0</v>
      </c>
    </row>
    <row r="50" spans="1:104">
      <c r="A50" s="232">
        <v>21</v>
      </c>
      <c r="B50" s="231" t="s">
        <v>1350</v>
      </c>
      <c r="C50" s="230" t="s">
        <v>1349</v>
      </c>
      <c r="D50" s="229" t="s">
        <v>154</v>
      </c>
      <c r="E50" s="228">
        <v>4</v>
      </c>
      <c r="F50" s="228"/>
      <c r="G50" s="227">
        <f t="shared" si="0"/>
        <v>0</v>
      </c>
      <c r="O50" s="218">
        <v>2</v>
      </c>
      <c r="AA50" s="208">
        <v>12</v>
      </c>
      <c r="AB50" s="208">
        <v>0</v>
      </c>
      <c r="AC50" s="208">
        <v>118</v>
      </c>
      <c r="AZ50" s="208">
        <v>1</v>
      </c>
      <c r="BA50" s="208">
        <f t="shared" si="1"/>
        <v>0</v>
      </c>
      <c r="BB50" s="208">
        <f t="shared" si="2"/>
        <v>0</v>
      </c>
      <c r="BC50" s="208">
        <f t="shared" si="3"/>
        <v>0</v>
      </c>
      <c r="BD50" s="208">
        <f t="shared" si="4"/>
        <v>0</v>
      </c>
      <c r="BE50" s="208">
        <f t="shared" si="5"/>
        <v>0</v>
      </c>
      <c r="CA50" s="226">
        <v>12</v>
      </c>
      <c r="CB50" s="226">
        <v>0</v>
      </c>
      <c r="CZ50" s="208">
        <v>0</v>
      </c>
    </row>
    <row r="51" spans="1:104">
      <c r="A51" s="232">
        <v>22</v>
      </c>
      <c r="B51" s="231" t="s">
        <v>1348</v>
      </c>
      <c r="C51" s="230" t="s">
        <v>1347</v>
      </c>
      <c r="D51" s="229" t="s">
        <v>154</v>
      </c>
      <c r="E51" s="228">
        <v>1</v>
      </c>
      <c r="F51" s="228"/>
      <c r="G51" s="227">
        <f t="shared" si="0"/>
        <v>0</v>
      </c>
      <c r="O51" s="218">
        <v>2</v>
      </c>
      <c r="AA51" s="208">
        <v>12</v>
      </c>
      <c r="AB51" s="208">
        <v>0</v>
      </c>
      <c r="AC51" s="208">
        <v>119</v>
      </c>
      <c r="AZ51" s="208">
        <v>1</v>
      </c>
      <c r="BA51" s="208">
        <f t="shared" si="1"/>
        <v>0</v>
      </c>
      <c r="BB51" s="208">
        <f t="shared" si="2"/>
        <v>0</v>
      </c>
      <c r="BC51" s="208">
        <f t="shared" si="3"/>
        <v>0</v>
      </c>
      <c r="BD51" s="208">
        <f t="shared" si="4"/>
        <v>0</v>
      </c>
      <c r="BE51" s="208">
        <f t="shared" si="5"/>
        <v>0</v>
      </c>
      <c r="CA51" s="226">
        <v>12</v>
      </c>
      <c r="CB51" s="226">
        <v>0</v>
      </c>
      <c r="CZ51" s="208">
        <v>0</v>
      </c>
    </row>
    <row r="52" spans="1:104">
      <c r="A52" s="232">
        <v>23</v>
      </c>
      <c r="B52" s="231" t="s">
        <v>1346</v>
      </c>
      <c r="C52" s="230" t="s">
        <v>1345</v>
      </c>
      <c r="D52" s="229" t="s">
        <v>154</v>
      </c>
      <c r="E52" s="228">
        <v>6</v>
      </c>
      <c r="F52" s="228"/>
      <c r="G52" s="227">
        <f t="shared" si="0"/>
        <v>0</v>
      </c>
      <c r="O52" s="218">
        <v>2</v>
      </c>
      <c r="AA52" s="208">
        <v>12</v>
      </c>
      <c r="AB52" s="208">
        <v>0</v>
      </c>
      <c r="AC52" s="208">
        <v>120</v>
      </c>
      <c r="AZ52" s="208">
        <v>1</v>
      </c>
      <c r="BA52" s="208">
        <f t="shared" si="1"/>
        <v>0</v>
      </c>
      <c r="BB52" s="208">
        <f t="shared" si="2"/>
        <v>0</v>
      </c>
      <c r="BC52" s="208">
        <f t="shared" si="3"/>
        <v>0</v>
      </c>
      <c r="BD52" s="208">
        <f t="shared" si="4"/>
        <v>0</v>
      </c>
      <c r="BE52" s="208">
        <f t="shared" si="5"/>
        <v>0</v>
      </c>
      <c r="CA52" s="226">
        <v>12</v>
      </c>
      <c r="CB52" s="226">
        <v>0</v>
      </c>
      <c r="CZ52" s="208">
        <v>0</v>
      </c>
    </row>
    <row r="53" spans="1:104">
      <c r="A53" s="232">
        <v>24</v>
      </c>
      <c r="B53" s="231" t="s">
        <v>1344</v>
      </c>
      <c r="C53" s="230" t="s">
        <v>1343</v>
      </c>
      <c r="D53" s="229" t="s">
        <v>154</v>
      </c>
      <c r="E53" s="228">
        <v>6</v>
      </c>
      <c r="F53" s="228"/>
      <c r="G53" s="227">
        <f t="shared" si="0"/>
        <v>0</v>
      </c>
      <c r="O53" s="218">
        <v>2</v>
      </c>
      <c r="AA53" s="208">
        <v>12</v>
      </c>
      <c r="AB53" s="208">
        <v>0</v>
      </c>
      <c r="AC53" s="208">
        <v>121</v>
      </c>
      <c r="AZ53" s="208">
        <v>1</v>
      </c>
      <c r="BA53" s="208">
        <f t="shared" si="1"/>
        <v>0</v>
      </c>
      <c r="BB53" s="208">
        <f t="shared" si="2"/>
        <v>0</v>
      </c>
      <c r="BC53" s="208">
        <f t="shared" si="3"/>
        <v>0</v>
      </c>
      <c r="BD53" s="208">
        <f t="shared" si="4"/>
        <v>0</v>
      </c>
      <c r="BE53" s="208">
        <f t="shared" si="5"/>
        <v>0</v>
      </c>
      <c r="CA53" s="226">
        <v>12</v>
      </c>
      <c r="CB53" s="226">
        <v>0</v>
      </c>
      <c r="CZ53" s="208">
        <v>0</v>
      </c>
    </row>
    <row r="54" spans="1:104">
      <c r="A54" s="232">
        <v>25</v>
      </c>
      <c r="B54" s="231" t="s">
        <v>1342</v>
      </c>
      <c r="C54" s="230" t="s">
        <v>1341</v>
      </c>
      <c r="D54" s="229" t="s">
        <v>154</v>
      </c>
      <c r="E54" s="228">
        <v>1</v>
      </c>
      <c r="F54" s="228"/>
      <c r="G54" s="227">
        <f t="shared" si="0"/>
        <v>0</v>
      </c>
      <c r="O54" s="218">
        <v>2</v>
      </c>
      <c r="AA54" s="208">
        <v>12</v>
      </c>
      <c r="AB54" s="208">
        <v>0</v>
      </c>
      <c r="AC54" s="208">
        <v>122</v>
      </c>
      <c r="AZ54" s="208">
        <v>1</v>
      </c>
      <c r="BA54" s="208">
        <f t="shared" si="1"/>
        <v>0</v>
      </c>
      <c r="BB54" s="208">
        <f t="shared" si="2"/>
        <v>0</v>
      </c>
      <c r="BC54" s="208">
        <f t="shared" si="3"/>
        <v>0</v>
      </c>
      <c r="BD54" s="208">
        <f t="shared" si="4"/>
        <v>0</v>
      </c>
      <c r="BE54" s="208">
        <f t="shared" si="5"/>
        <v>0</v>
      </c>
      <c r="CA54" s="226">
        <v>12</v>
      </c>
      <c r="CB54" s="226">
        <v>0</v>
      </c>
      <c r="CZ54" s="208">
        <v>0</v>
      </c>
    </row>
    <row r="55" spans="1:104">
      <c r="A55" s="225"/>
      <c r="B55" s="224" t="s">
        <v>778</v>
      </c>
      <c r="C55" s="223" t="str">
        <f>CONCATENATE(B40," ",C40)</f>
        <v>100 Vybavení interiéru</v>
      </c>
      <c r="D55" s="222"/>
      <c r="E55" s="221"/>
      <c r="F55" s="220"/>
      <c r="G55" s="219">
        <f>SUM(G40:G54)</f>
        <v>0</v>
      </c>
      <c r="O55" s="218">
        <v>4</v>
      </c>
      <c r="BA55" s="217">
        <f>SUM(BA40:BA54)</f>
        <v>0</v>
      </c>
      <c r="BB55" s="217">
        <f>SUM(BB40:BB54)</f>
        <v>0</v>
      </c>
      <c r="BC55" s="217">
        <f>SUM(BC40:BC54)</f>
        <v>0</v>
      </c>
      <c r="BD55" s="217">
        <f>SUM(BD40:BD54)</f>
        <v>0</v>
      </c>
      <c r="BE55" s="217">
        <f>SUM(BE40:BE54)</f>
        <v>0</v>
      </c>
    </row>
    <row r="56" spans="1:104">
      <c r="A56" s="239" t="s">
        <v>793</v>
      </c>
      <c r="B56" s="238" t="s">
        <v>104</v>
      </c>
      <c r="C56" s="237" t="s">
        <v>1340</v>
      </c>
      <c r="D56" s="236"/>
      <c r="E56" s="235"/>
      <c r="F56" s="235"/>
      <c r="G56" s="234"/>
      <c r="H56" s="233"/>
      <c r="I56" s="233"/>
      <c r="O56" s="218">
        <v>1</v>
      </c>
    </row>
    <row r="57" spans="1:104">
      <c r="A57" s="232">
        <v>26</v>
      </c>
      <c r="B57" s="231" t="s">
        <v>1339</v>
      </c>
      <c r="C57" s="230" t="s">
        <v>1338</v>
      </c>
      <c r="D57" s="229" t="s">
        <v>788</v>
      </c>
      <c r="E57" s="228">
        <v>25.74</v>
      </c>
      <c r="F57" s="228"/>
      <c r="G57" s="227">
        <f>E57*F57</f>
        <v>0</v>
      </c>
      <c r="O57" s="218">
        <v>2</v>
      </c>
      <c r="AA57" s="208">
        <v>1</v>
      </c>
      <c r="AB57" s="208">
        <v>1</v>
      </c>
      <c r="AC57" s="208">
        <v>1</v>
      </c>
      <c r="AZ57" s="208">
        <v>1</v>
      </c>
      <c r="BA57" s="208">
        <f>IF(AZ57=1,G57,0)</f>
        <v>0</v>
      </c>
      <c r="BB57" s="208">
        <f>IF(AZ57=2,G57,0)</f>
        <v>0</v>
      </c>
      <c r="BC57" s="208">
        <f>IF(AZ57=3,G57,0)</f>
        <v>0</v>
      </c>
      <c r="BD57" s="208">
        <f>IF(AZ57=4,G57,0)</f>
        <v>0</v>
      </c>
      <c r="BE57" s="208">
        <f>IF(AZ57=5,G57,0)</f>
        <v>0</v>
      </c>
      <c r="CA57" s="226">
        <v>1</v>
      </c>
      <c r="CB57" s="226">
        <v>1</v>
      </c>
      <c r="CZ57" s="208">
        <v>2.3785500000000002</v>
      </c>
    </row>
    <row r="58" spans="1:104">
      <c r="A58" s="245"/>
      <c r="B58" s="244"/>
      <c r="C58" s="493" t="s">
        <v>1337</v>
      </c>
      <c r="D58" s="494"/>
      <c r="E58" s="243">
        <v>0</v>
      </c>
      <c r="F58" s="242"/>
      <c r="G58" s="241"/>
      <c r="M58" s="240" t="s">
        <v>1337</v>
      </c>
      <c r="O58" s="218"/>
    </row>
    <row r="59" spans="1:104">
      <c r="A59" s="245"/>
      <c r="B59" s="244"/>
      <c r="C59" s="493" t="s">
        <v>1336</v>
      </c>
      <c r="D59" s="494"/>
      <c r="E59" s="243">
        <v>0</v>
      </c>
      <c r="F59" s="242"/>
      <c r="G59" s="241"/>
      <c r="M59" s="240" t="s">
        <v>1336</v>
      </c>
      <c r="O59" s="218"/>
    </row>
    <row r="60" spans="1:104">
      <c r="A60" s="245"/>
      <c r="B60" s="244"/>
      <c r="C60" s="493" t="s">
        <v>1335</v>
      </c>
      <c r="D60" s="494"/>
      <c r="E60" s="243">
        <v>11.5395</v>
      </c>
      <c r="F60" s="242"/>
      <c r="G60" s="241"/>
      <c r="M60" s="240" t="s">
        <v>1335</v>
      </c>
      <c r="O60" s="218"/>
    </row>
    <row r="61" spans="1:104">
      <c r="A61" s="245"/>
      <c r="B61" s="244"/>
      <c r="C61" s="493" t="s">
        <v>1334</v>
      </c>
      <c r="D61" s="494"/>
      <c r="E61" s="243">
        <v>9.7143999999999995</v>
      </c>
      <c r="F61" s="242"/>
      <c r="G61" s="241"/>
      <c r="M61" s="240" t="s">
        <v>1334</v>
      </c>
      <c r="O61" s="218"/>
    </row>
    <row r="62" spans="1:104">
      <c r="A62" s="245"/>
      <c r="B62" s="244"/>
      <c r="C62" s="493" t="s">
        <v>1333</v>
      </c>
      <c r="D62" s="494"/>
      <c r="E62" s="243">
        <v>4.7689000000000004</v>
      </c>
      <c r="F62" s="242"/>
      <c r="G62" s="241"/>
      <c r="M62" s="240" t="s">
        <v>1333</v>
      </c>
      <c r="O62" s="218"/>
    </row>
    <row r="63" spans="1:104">
      <c r="A63" s="245"/>
      <c r="B63" s="244"/>
      <c r="C63" s="493" t="s">
        <v>1332</v>
      </c>
      <c r="D63" s="494"/>
      <c r="E63" s="243">
        <v>-0.2828</v>
      </c>
      <c r="F63" s="242"/>
      <c r="G63" s="241"/>
      <c r="M63" s="240" t="s">
        <v>1332</v>
      </c>
      <c r="O63" s="218"/>
    </row>
    <row r="64" spans="1:104">
      <c r="A64" s="232">
        <v>27</v>
      </c>
      <c r="B64" s="231" t="s">
        <v>1331</v>
      </c>
      <c r="C64" s="230" t="s">
        <v>1330</v>
      </c>
      <c r="D64" s="229" t="s">
        <v>788</v>
      </c>
      <c r="E64" s="228">
        <v>13.481999999999999</v>
      </c>
      <c r="F64" s="228"/>
      <c r="G64" s="227">
        <f>E64*F64</f>
        <v>0</v>
      </c>
      <c r="O64" s="218">
        <v>2</v>
      </c>
      <c r="AA64" s="208">
        <v>1</v>
      </c>
      <c r="AB64" s="208">
        <v>1</v>
      </c>
      <c r="AC64" s="208">
        <v>1</v>
      </c>
      <c r="AZ64" s="208">
        <v>1</v>
      </c>
      <c r="BA64" s="208">
        <f>IF(AZ64=1,G64,0)</f>
        <v>0</v>
      </c>
      <c r="BB64" s="208">
        <f>IF(AZ64=2,G64,0)</f>
        <v>0</v>
      </c>
      <c r="BC64" s="208">
        <f>IF(AZ64=3,G64,0)</f>
        <v>0</v>
      </c>
      <c r="BD64" s="208">
        <f>IF(AZ64=4,G64,0)</f>
        <v>0</v>
      </c>
      <c r="BE64" s="208">
        <f>IF(AZ64=5,G64,0)</f>
        <v>0</v>
      </c>
      <c r="CA64" s="226">
        <v>1</v>
      </c>
      <c r="CB64" s="226">
        <v>1</v>
      </c>
      <c r="CZ64" s="208">
        <v>2.45329</v>
      </c>
    </row>
    <row r="65" spans="1:104">
      <c r="A65" s="245"/>
      <c r="B65" s="244"/>
      <c r="C65" s="493" t="s">
        <v>1316</v>
      </c>
      <c r="D65" s="494"/>
      <c r="E65" s="243">
        <v>0</v>
      </c>
      <c r="F65" s="242"/>
      <c r="G65" s="241"/>
      <c r="M65" s="240" t="s">
        <v>1316</v>
      </c>
      <c r="O65" s="218"/>
    </row>
    <row r="66" spans="1:104">
      <c r="A66" s="245"/>
      <c r="B66" s="244"/>
      <c r="C66" s="493" t="s">
        <v>1329</v>
      </c>
      <c r="D66" s="494"/>
      <c r="E66" s="243">
        <v>0</v>
      </c>
      <c r="F66" s="242"/>
      <c r="G66" s="241"/>
      <c r="M66" s="240" t="s">
        <v>1329</v>
      </c>
      <c r="O66" s="218"/>
    </row>
    <row r="67" spans="1:104">
      <c r="A67" s="245"/>
      <c r="B67" s="244"/>
      <c r="C67" s="493" t="s">
        <v>1328</v>
      </c>
      <c r="D67" s="494"/>
      <c r="E67" s="243">
        <v>5.8806000000000003</v>
      </c>
      <c r="F67" s="242"/>
      <c r="G67" s="241"/>
      <c r="M67" s="240" t="s">
        <v>1328</v>
      </c>
      <c r="O67" s="218"/>
    </row>
    <row r="68" spans="1:104">
      <c r="A68" s="245"/>
      <c r="B68" s="244"/>
      <c r="C68" s="493" t="s">
        <v>1327</v>
      </c>
      <c r="D68" s="494"/>
      <c r="E68" s="243">
        <v>0</v>
      </c>
      <c r="F68" s="242"/>
      <c r="G68" s="241"/>
      <c r="M68" s="240" t="s">
        <v>1327</v>
      </c>
      <c r="O68" s="218"/>
    </row>
    <row r="69" spans="1:104">
      <c r="A69" s="245"/>
      <c r="B69" s="244"/>
      <c r="C69" s="493" t="s">
        <v>1326</v>
      </c>
      <c r="D69" s="494"/>
      <c r="E69" s="243">
        <v>2.1779999999999999</v>
      </c>
      <c r="F69" s="242"/>
      <c r="G69" s="241"/>
      <c r="M69" s="240" t="s">
        <v>1326</v>
      </c>
      <c r="O69" s="218"/>
    </row>
    <row r="70" spans="1:104">
      <c r="A70" s="245"/>
      <c r="B70" s="244"/>
      <c r="C70" s="493" t="s">
        <v>1325</v>
      </c>
      <c r="D70" s="494"/>
      <c r="E70" s="243">
        <v>0.24</v>
      </c>
      <c r="F70" s="242"/>
      <c r="G70" s="241"/>
      <c r="M70" s="240" t="s">
        <v>1325</v>
      </c>
      <c r="O70" s="218"/>
    </row>
    <row r="71" spans="1:104">
      <c r="A71" s="245"/>
      <c r="B71" s="244"/>
      <c r="C71" s="493" t="s">
        <v>1324</v>
      </c>
      <c r="D71" s="494"/>
      <c r="E71" s="243">
        <v>0</v>
      </c>
      <c r="F71" s="242"/>
      <c r="G71" s="241"/>
      <c r="M71" s="240" t="s">
        <v>1324</v>
      </c>
      <c r="O71" s="218"/>
    </row>
    <row r="72" spans="1:104">
      <c r="A72" s="245"/>
      <c r="B72" s="244"/>
      <c r="C72" s="493" t="s">
        <v>1323</v>
      </c>
      <c r="D72" s="494"/>
      <c r="E72" s="243">
        <v>4.5606</v>
      </c>
      <c r="F72" s="242"/>
      <c r="G72" s="241"/>
      <c r="M72" s="240" t="s">
        <v>1323</v>
      </c>
      <c r="O72" s="218"/>
    </row>
    <row r="73" spans="1:104">
      <c r="A73" s="245"/>
      <c r="B73" s="244"/>
      <c r="C73" s="493" t="s">
        <v>1322</v>
      </c>
      <c r="D73" s="494"/>
      <c r="E73" s="243">
        <v>0.24</v>
      </c>
      <c r="F73" s="242"/>
      <c r="G73" s="241"/>
      <c r="M73" s="240" t="s">
        <v>1322</v>
      </c>
      <c r="O73" s="218"/>
    </row>
    <row r="74" spans="1:104">
      <c r="A74" s="245"/>
      <c r="B74" s="244"/>
      <c r="C74" s="493" t="s">
        <v>1321</v>
      </c>
      <c r="D74" s="494"/>
      <c r="E74" s="243">
        <v>0.38279999999999997</v>
      </c>
      <c r="F74" s="242"/>
      <c r="G74" s="241"/>
      <c r="M74" s="240" t="s">
        <v>1321</v>
      </c>
      <c r="O74" s="218"/>
    </row>
    <row r="75" spans="1:104">
      <c r="A75" s="232">
        <v>28</v>
      </c>
      <c r="B75" s="231" t="s">
        <v>1320</v>
      </c>
      <c r="C75" s="230" t="s">
        <v>1319</v>
      </c>
      <c r="D75" s="229" t="s">
        <v>811</v>
      </c>
      <c r="E75" s="228">
        <v>1.2</v>
      </c>
      <c r="F75" s="228"/>
      <c r="G75" s="227">
        <f>E75*F75</f>
        <v>0</v>
      </c>
      <c r="O75" s="218">
        <v>2</v>
      </c>
      <c r="AA75" s="208">
        <v>1</v>
      </c>
      <c r="AB75" s="208">
        <v>1</v>
      </c>
      <c r="AC75" s="208">
        <v>1</v>
      </c>
      <c r="AZ75" s="208">
        <v>1</v>
      </c>
      <c r="BA75" s="208">
        <f>IF(AZ75=1,G75,0)</f>
        <v>0</v>
      </c>
      <c r="BB75" s="208">
        <f>IF(AZ75=2,G75,0)</f>
        <v>0</v>
      </c>
      <c r="BC75" s="208">
        <f>IF(AZ75=3,G75,0)</f>
        <v>0</v>
      </c>
      <c r="BD75" s="208">
        <f>IF(AZ75=4,G75,0)</f>
        <v>0</v>
      </c>
      <c r="BE75" s="208">
        <f>IF(AZ75=5,G75,0)</f>
        <v>0</v>
      </c>
      <c r="CA75" s="226">
        <v>1</v>
      </c>
      <c r="CB75" s="226">
        <v>1</v>
      </c>
      <c r="CZ75" s="208">
        <v>3.9210000000000002E-2</v>
      </c>
    </row>
    <row r="76" spans="1:104">
      <c r="A76" s="245"/>
      <c r="B76" s="244"/>
      <c r="C76" s="493" t="s">
        <v>1316</v>
      </c>
      <c r="D76" s="494"/>
      <c r="E76" s="243">
        <v>0</v>
      </c>
      <c r="F76" s="242"/>
      <c r="G76" s="241"/>
      <c r="M76" s="240" t="s">
        <v>1316</v>
      </c>
      <c r="O76" s="218"/>
    </row>
    <row r="77" spans="1:104">
      <c r="A77" s="245"/>
      <c r="B77" s="244"/>
      <c r="C77" s="493" t="s">
        <v>1315</v>
      </c>
      <c r="D77" s="494"/>
      <c r="E77" s="243">
        <v>0</v>
      </c>
      <c r="F77" s="242"/>
      <c r="G77" s="241"/>
      <c r="M77" s="240" t="s">
        <v>1315</v>
      </c>
      <c r="O77" s="218"/>
    </row>
    <row r="78" spans="1:104">
      <c r="A78" s="245"/>
      <c r="B78" s="244"/>
      <c r="C78" s="493" t="s">
        <v>1314</v>
      </c>
      <c r="D78" s="494"/>
      <c r="E78" s="243">
        <v>0.6</v>
      </c>
      <c r="F78" s="242"/>
      <c r="G78" s="241"/>
      <c r="M78" s="240" t="s">
        <v>1314</v>
      </c>
      <c r="O78" s="218"/>
    </row>
    <row r="79" spans="1:104">
      <c r="A79" s="245"/>
      <c r="B79" s="244"/>
      <c r="C79" s="493" t="s">
        <v>1313</v>
      </c>
      <c r="D79" s="494"/>
      <c r="E79" s="243">
        <v>0.6</v>
      </c>
      <c r="F79" s="242"/>
      <c r="G79" s="241"/>
      <c r="M79" s="240" t="s">
        <v>1313</v>
      </c>
      <c r="O79" s="218"/>
    </row>
    <row r="80" spans="1:104">
      <c r="A80" s="232">
        <v>29</v>
      </c>
      <c r="B80" s="231" t="s">
        <v>1318</v>
      </c>
      <c r="C80" s="230" t="s">
        <v>1317</v>
      </c>
      <c r="D80" s="229" t="s">
        <v>811</v>
      </c>
      <c r="E80" s="228">
        <v>1.2</v>
      </c>
      <c r="F80" s="228"/>
      <c r="G80" s="227">
        <f>E80*F80</f>
        <v>0</v>
      </c>
      <c r="O80" s="218">
        <v>2</v>
      </c>
      <c r="AA80" s="208">
        <v>1</v>
      </c>
      <c r="AB80" s="208">
        <v>1</v>
      </c>
      <c r="AC80" s="208">
        <v>1</v>
      </c>
      <c r="AZ80" s="208">
        <v>1</v>
      </c>
      <c r="BA80" s="208">
        <f>IF(AZ80=1,G80,0)</f>
        <v>0</v>
      </c>
      <c r="BB80" s="208">
        <f>IF(AZ80=2,G80,0)</f>
        <v>0</v>
      </c>
      <c r="BC80" s="208">
        <f>IF(AZ80=3,G80,0)</f>
        <v>0</v>
      </c>
      <c r="BD80" s="208">
        <f>IF(AZ80=4,G80,0)</f>
        <v>0</v>
      </c>
      <c r="BE80" s="208">
        <f>IF(AZ80=5,G80,0)</f>
        <v>0</v>
      </c>
      <c r="CA80" s="226">
        <v>1</v>
      </c>
      <c r="CB80" s="226">
        <v>1</v>
      </c>
      <c r="CZ80" s="208">
        <v>0</v>
      </c>
    </row>
    <row r="81" spans="1:104">
      <c r="A81" s="245"/>
      <c r="B81" s="244"/>
      <c r="C81" s="493" t="s">
        <v>1316</v>
      </c>
      <c r="D81" s="494"/>
      <c r="E81" s="243">
        <v>0</v>
      </c>
      <c r="F81" s="242"/>
      <c r="G81" s="241"/>
      <c r="M81" s="240" t="s">
        <v>1316</v>
      </c>
      <c r="O81" s="218"/>
    </row>
    <row r="82" spans="1:104">
      <c r="A82" s="245"/>
      <c r="B82" s="244"/>
      <c r="C82" s="493" t="s">
        <v>1315</v>
      </c>
      <c r="D82" s="494"/>
      <c r="E82" s="243">
        <v>0</v>
      </c>
      <c r="F82" s="242"/>
      <c r="G82" s="241"/>
      <c r="M82" s="240" t="s">
        <v>1315</v>
      </c>
      <c r="O82" s="218"/>
    </row>
    <row r="83" spans="1:104">
      <c r="A83" s="245"/>
      <c r="B83" s="244"/>
      <c r="C83" s="493" t="s">
        <v>1314</v>
      </c>
      <c r="D83" s="494"/>
      <c r="E83" s="243">
        <v>0.6</v>
      </c>
      <c r="F83" s="242"/>
      <c r="G83" s="241"/>
      <c r="M83" s="240" t="s">
        <v>1314</v>
      </c>
      <c r="O83" s="218"/>
    </row>
    <row r="84" spans="1:104">
      <c r="A84" s="245"/>
      <c r="B84" s="244"/>
      <c r="C84" s="493" t="s">
        <v>1313</v>
      </c>
      <c r="D84" s="494"/>
      <c r="E84" s="243">
        <v>0.6</v>
      </c>
      <c r="F84" s="242"/>
      <c r="G84" s="241"/>
      <c r="M84" s="240" t="s">
        <v>1313</v>
      </c>
      <c r="O84" s="218"/>
    </row>
    <row r="85" spans="1:104">
      <c r="A85" s="232">
        <v>30</v>
      </c>
      <c r="B85" s="231" t="s">
        <v>1312</v>
      </c>
      <c r="C85" s="230" t="s">
        <v>1311</v>
      </c>
      <c r="D85" s="229" t="s">
        <v>779</v>
      </c>
      <c r="E85" s="228">
        <v>0.06</v>
      </c>
      <c r="F85" s="228"/>
      <c r="G85" s="227">
        <f>E85*F85</f>
        <v>0</v>
      </c>
      <c r="O85" s="218">
        <v>2</v>
      </c>
      <c r="AA85" s="208">
        <v>1</v>
      </c>
      <c r="AB85" s="208">
        <v>1</v>
      </c>
      <c r="AC85" s="208">
        <v>1</v>
      </c>
      <c r="AZ85" s="208">
        <v>1</v>
      </c>
      <c r="BA85" s="208">
        <f>IF(AZ85=1,G85,0)</f>
        <v>0</v>
      </c>
      <c r="BB85" s="208">
        <f>IF(AZ85=2,G85,0)</f>
        <v>0</v>
      </c>
      <c r="BC85" s="208">
        <f>IF(AZ85=3,G85,0)</f>
        <v>0</v>
      </c>
      <c r="BD85" s="208">
        <f>IF(AZ85=4,G85,0)</f>
        <v>0</v>
      </c>
      <c r="BE85" s="208">
        <f>IF(AZ85=5,G85,0)</f>
        <v>0</v>
      </c>
      <c r="CA85" s="226">
        <v>1</v>
      </c>
      <c r="CB85" s="226">
        <v>1</v>
      </c>
      <c r="CZ85" s="208">
        <v>1.0211600000000001</v>
      </c>
    </row>
    <row r="86" spans="1:104">
      <c r="A86" s="245"/>
      <c r="B86" s="244"/>
      <c r="C86" s="493" t="s">
        <v>1310</v>
      </c>
      <c r="D86" s="494"/>
      <c r="E86" s="243">
        <v>0.06</v>
      </c>
      <c r="F86" s="242"/>
      <c r="G86" s="241"/>
      <c r="M86" s="240" t="s">
        <v>1310</v>
      </c>
      <c r="O86" s="218"/>
    </row>
    <row r="87" spans="1:104">
      <c r="A87" s="232">
        <v>31</v>
      </c>
      <c r="B87" s="231" t="s">
        <v>1309</v>
      </c>
      <c r="C87" s="230" t="s">
        <v>1308</v>
      </c>
      <c r="D87" s="229" t="s">
        <v>779</v>
      </c>
      <c r="E87" s="228">
        <v>0.12</v>
      </c>
      <c r="F87" s="228"/>
      <c r="G87" s="227">
        <f>E87*F87</f>
        <v>0</v>
      </c>
      <c r="O87" s="218">
        <v>2</v>
      </c>
      <c r="AA87" s="208">
        <v>1</v>
      </c>
      <c r="AB87" s="208">
        <v>1</v>
      </c>
      <c r="AC87" s="208">
        <v>1</v>
      </c>
      <c r="AZ87" s="208">
        <v>1</v>
      </c>
      <c r="BA87" s="208">
        <f>IF(AZ87=1,G87,0)</f>
        <v>0</v>
      </c>
      <c r="BB87" s="208">
        <f>IF(AZ87=2,G87,0)</f>
        <v>0</v>
      </c>
      <c r="BC87" s="208">
        <f>IF(AZ87=3,G87,0)</f>
        <v>0</v>
      </c>
      <c r="BD87" s="208">
        <f>IF(AZ87=4,G87,0)</f>
        <v>0</v>
      </c>
      <c r="BE87" s="208">
        <f>IF(AZ87=5,G87,0)</f>
        <v>0</v>
      </c>
      <c r="CA87" s="226">
        <v>1</v>
      </c>
      <c r="CB87" s="226">
        <v>1</v>
      </c>
      <c r="CZ87" s="208">
        <v>1.0211600000000001</v>
      </c>
    </row>
    <row r="88" spans="1:104">
      <c r="A88" s="245"/>
      <c r="B88" s="244"/>
      <c r="C88" s="493" t="s">
        <v>1307</v>
      </c>
      <c r="D88" s="494"/>
      <c r="E88" s="243">
        <v>0.12</v>
      </c>
      <c r="F88" s="242"/>
      <c r="G88" s="241"/>
      <c r="M88" s="240" t="s">
        <v>1307</v>
      </c>
      <c r="O88" s="218"/>
    </row>
    <row r="89" spans="1:104" ht="22.5">
      <c r="A89" s="232">
        <v>32</v>
      </c>
      <c r="B89" s="231" t="s">
        <v>1306</v>
      </c>
      <c r="C89" s="230" t="s">
        <v>1305</v>
      </c>
      <c r="D89" s="229" t="s">
        <v>788</v>
      </c>
      <c r="E89" s="228">
        <v>2.4300000000000002</v>
      </c>
      <c r="F89" s="228"/>
      <c r="G89" s="227">
        <f>E89*F89</f>
        <v>0</v>
      </c>
      <c r="O89" s="218">
        <v>2</v>
      </c>
      <c r="AA89" s="208">
        <v>12</v>
      </c>
      <c r="AB89" s="208">
        <v>0</v>
      </c>
      <c r="AC89" s="208">
        <v>184</v>
      </c>
      <c r="AZ89" s="208">
        <v>1</v>
      </c>
      <c r="BA89" s="208">
        <f>IF(AZ89=1,G89,0)</f>
        <v>0</v>
      </c>
      <c r="BB89" s="208">
        <f>IF(AZ89=2,G89,0)</f>
        <v>0</v>
      </c>
      <c r="BC89" s="208">
        <f>IF(AZ89=3,G89,0)</f>
        <v>0</v>
      </c>
      <c r="BD89" s="208">
        <f>IF(AZ89=4,G89,0)</f>
        <v>0</v>
      </c>
      <c r="BE89" s="208">
        <f>IF(AZ89=5,G89,0)</f>
        <v>0</v>
      </c>
      <c r="CA89" s="226">
        <v>12</v>
      </c>
      <c r="CB89" s="226">
        <v>0</v>
      </c>
      <c r="CZ89" s="208">
        <v>2.5249999999999999</v>
      </c>
    </row>
    <row r="90" spans="1:104">
      <c r="A90" s="245"/>
      <c r="B90" s="244"/>
      <c r="C90" s="493" t="s">
        <v>1145</v>
      </c>
      <c r="D90" s="494"/>
      <c r="E90" s="243">
        <v>0</v>
      </c>
      <c r="F90" s="242"/>
      <c r="G90" s="241"/>
      <c r="M90" s="240" t="s">
        <v>1145</v>
      </c>
      <c r="O90" s="218"/>
    </row>
    <row r="91" spans="1:104">
      <c r="A91" s="245"/>
      <c r="B91" s="244"/>
      <c r="C91" s="493" t="s">
        <v>1144</v>
      </c>
      <c r="D91" s="494"/>
      <c r="E91" s="243">
        <v>2.4300000000000002</v>
      </c>
      <c r="F91" s="242"/>
      <c r="G91" s="241"/>
      <c r="M91" s="240" t="s">
        <v>1144</v>
      </c>
      <c r="O91" s="218"/>
    </row>
    <row r="92" spans="1:104">
      <c r="A92" s="225"/>
      <c r="B92" s="224" t="s">
        <v>778</v>
      </c>
      <c r="C92" s="223" t="str">
        <f>CONCATENATE(B56," ",C56)</f>
        <v>2 Základy,zvláštní zakládání</v>
      </c>
      <c r="D92" s="222"/>
      <c r="E92" s="221"/>
      <c r="F92" s="220"/>
      <c r="G92" s="219">
        <f>SUM(G56:G91)</f>
        <v>0</v>
      </c>
      <c r="O92" s="218">
        <v>4</v>
      </c>
      <c r="BA92" s="217">
        <f>SUM(BA56:BA91)</f>
        <v>0</v>
      </c>
      <c r="BB92" s="217">
        <f>SUM(BB56:BB91)</f>
        <v>0</v>
      </c>
      <c r="BC92" s="217">
        <f>SUM(BC56:BC91)</f>
        <v>0</v>
      </c>
      <c r="BD92" s="217">
        <f>SUM(BD56:BD91)</f>
        <v>0</v>
      </c>
      <c r="BE92" s="217">
        <f>SUM(BE56:BE91)</f>
        <v>0</v>
      </c>
    </row>
    <row r="93" spans="1:104">
      <c r="A93" s="239" t="s">
        <v>793</v>
      </c>
      <c r="B93" s="238" t="s">
        <v>162</v>
      </c>
      <c r="C93" s="237" t="s">
        <v>1304</v>
      </c>
      <c r="D93" s="236"/>
      <c r="E93" s="235"/>
      <c r="F93" s="235"/>
      <c r="G93" s="234"/>
      <c r="H93" s="233"/>
      <c r="I93" s="233"/>
      <c r="O93" s="218">
        <v>1</v>
      </c>
    </row>
    <row r="94" spans="1:104" ht="22.5">
      <c r="A94" s="232">
        <v>33</v>
      </c>
      <c r="B94" s="231" t="s">
        <v>1303</v>
      </c>
      <c r="C94" s="230" t="s">
        <v>1302</v>
      </c>
      <c r="D94" s="229" t="s">
        <v>811</v>
      </c>
      <c r="E94" s="228">
        <v>24.335000000000001</v>
      </c>
      <c r="F94" s="228"/>
      <c r="G94" s="227">
        <f>E94*F94</f>
        <v>0</v>
      </c>
      <c r="O94" s="218">
        <v>2</v>
      </c>
      <c r="AA94" s="208">
        <v>1</v>
      </c>
      <c r="AB94" s="208">
        <v>1</v>
      </c>
      <c r="AC94" s="208">
        <v>1</v>
      </c>
      <c r="AZ94" s="208">
        <v>1</v>
      </c>
      <c r="BA94" s="208">
        <f>IF(AZ94=1,G94,0)</f>
        <v>0</v>
      </c>
      <c r="BB94" s="208">
        <f>IF(AZ94=2,G94,0)</f>
        <v>0</v>
      </c>
      <c r="BC94" s="208">
        <f>IF(AZ94=3,G94,0)</f>
        <v>0</v>
      </c>
      <c r="BD94" s="208">
        <f>IF(AZ94=4,G94,0)</f>
        <v>0</v>
      </c>
      <c r="BE94" s="208">
        <f>IF(AZ94=5,G94,0)</f>
        <v>0</v>
      </c>
      <c r="CA94" s="226">
        <v>1</v>
      </c>
      <c r="CB94" s="226">
        <v>1</v>
      </c>
      <c r="CZ94" s="208">
        <v>0.89956999999999998</v>
      </c>
    </row>
    <row r="95" spans="1:104">
      <c r="A95" s="245"/>
      <c r="B95" s="244"/>
      <c r="C95" s="493" t="s">
        <v>1301</v>
      </c>
      <c r="D95" s="494"/>
      <c r="E95" s="243">
        <v>0</v>
      </c>
      <c r="F95" s="242"/>
      <c r="G95" s="241"/>
      <c r="M95" s="240" t="s">
        <v>1301</v>
      </c>
      <c r="O95" s="218"/>
    </row>
    <row r="96" spans="1:104">
      <c r="A96" s="245"/>
      <c r="B96" s="244"/>
      <c r="C96" s="493" t="s">
        <v>1300</v>
      </c>
      <c r="D96" s="494"/>
      <c r="E96" s="243">
        <v>14.8925</v>
      </c>
      <c r="F96" s="242"/>
      <c r="G96" s="241"/>
      <c r="M96" s="240" t="s">
        <v>1300</v>
      </c>
      <c r="O96" s="218"/>
    </row>
    <row r="97" spans="1:104">
      <c r="A97" s="245"/>
      <c r="B97" s="244"/>
      <c r="C97" s="493" t="s">
        <v>1299</v>
      </c>
      <c r="D97" s="494"/>
      <c r="E97" s="243">
        <v>4.125</v>
      </c>
      <c r="F97" s="242"/>
      <c r="G97" s="241"/>
      <c r="M97" s="240" t="s">
        <v>1299</v>
      </c>
      <c r="O97" s="218"/>
    </row>
    <row r="98" spans="1:104">
      <c r="A98" s="245"/>
      <c r="B98" s="244"/>
      <c r="C98" s="493" t="s">
        <v>1298</v>
      </c>
      <c r="D98" s="494"/>
      <c r="E98" s="243">
        <v>4.8825000000000003</v>
      </c>
      <c r="F98" s="242"/>
      <c r="G98" s="241"/>
      <c r="M98" s="240" t="s">
        <v>1298</v>
      </c>
      <c r="O98" s="218"/>
    </row>
    <row r="99" spans="1:104">
      <c r="A99" s="245"/>
      <c r="B99" s="244"/>
      <c r="C99" s="493" t="s">
        <v>1297</v>
      </c>
      <c r="D99" s="494"/>
      <c r="E99" s="243">
        <v>0.435</v>
      </c>
      <c r="F99" s="242"/>
      <c r="G99" s="241"/>
      <c r="M99" s="240" t="s">
        <v>1297</v>
      </c>
      <c r="O99" s="218"/>
    </row>
    <row r="100" spans="1:104" ht="22.5">
      <c r="A100" s="232">
        <v>34</v>
      </c>
      <c r="B100" s="231" t="s">
        <v>1296</v>
      </c>
      <c r="C100" s="230" t="s">
        <v>1295</v>
      </c>
      <c r="D100" s="229" t="s">
        <v>1291</v>
      </c>
      <c r="E100" s="228">
        <v>3</v>
      </c>
      <c r="F100" s="228"/>
      <c r="G100" s="227">
        <f>E100*F100</f>
        <v>0</v>
      </c>
      <c r="O100" s="218">
        <v>2</v>
      </c>
      <c r="AA100" s="208">
        <v>1</v>
      </c>
      <c r="AB100" s="208">
        <v>1</v>
      </c>
      <c r="AC100" s="208">
        <v>1</v>
      </c>
      <c r="AZ100" s="208">
        <v>1</v>
      </c>
      <c r="BA100" s="208">
        <f>IF(AZ100=1,G100,0)</f>
        <v>0</v>
      </c>
      <c r="BB100" s="208">
        <f>IF(AZ100=2,G100,0)</f>
        <v>0</v>
      </c>
      <c r="BC100" s="208">
        <f>IF(AZ100=3,G100,0)</f>
        <v>0</v>
      </c>
      <c r="BD100" s="208">
        <f>IF(AZ100=4,G100,0)</f>
        <v>0</v>
      </c>
      <c r="BE100" s="208">
        <f>IF(AZ100=5,G100,0)</f>
        <v>0</v>
      </c>
      <c r="CA100" s="226">
        <v>1</v>
      </c>
      <c r="CB100" s="226">
        <v>1</v>
      </c>
      <c r="CZ100" s="208">
        <v>0.16582</v>
      </c>
    </row>
    <row r="101" spans="1:104">
      <c r="A101" s="245"/>
      <c r="B101" s="244"/>
      <c r="C101" s="493" t="s">
        <v>1294</v>
      </c>
      <c r="D101" s="494"/>
      <c r="E101" s="243">
        <v>3</v>
      </c>
      <c r="F101" s="242"/>
      <c r="G101" s="241"/>
      <c r="M101" s="240" t="s">
        <v>1294</v>
      </c>
      <c r="O101" s="218"/>
    </row>
    <row r="102" spans="1:104" ht="22.5">
      <c r="A102" s="232">
        <v>35</v>
      </c>
      <c r="B102" s="231" t="s">
        <v>1293</v>
      </c>
      <c r="C102" s="230" t="s">
        <v>1292</v>
      </c>
      <c r="D102" s="229" t="s">
        <v>1291</v>
      </c>
      <c r="E102" s="228">
        <v>39.110999999999997</v>
      </c>
      <c r="F102" s="228"/>
      <c r="G102" s="227">
        <f>E102*F102</f>
        <v>0</v>
      </c>
      <c r="O102" s="218">
        <v>2</v>
      </c>
      <c r="AA102" s="208">
        <v>1</v>
      </c>
      <c r="AB102" s="208">
        <v>1</v>
      </c>
      <c r="AC102" s="208">
        <v>1</v>
      </c>
      <c r="AZ102" s="208">
        <v>1</v>
      </c>
      <c r="BA102" s="208">
        <f>IF(AZ102=1,G102,0)</f>
        <v>0</v>
      </c>
      <c r="BB102" s="208">
        <f>IF(AZ102=2,G102,0)</f>
        <v>0</v>
      </c>
      <c r="BC102" s="208">
        <f>IF(AZ102=3,G102,0)</f>
        <v>0</v>
      </c>
      <c r="BD102" s="208">
        <f>IF(AZ102=4,G102,0)</f>
        <v>0</v>
      </c>
      <c r="BE102" s="208">
        <f>IF(AZ102=5,G102,0)</f>
        <v>0</v>
      </c>
      <c r="CA102" s="226">
        <v>1</v>
      </c>
      <c r="CB102" s="226">
        <v>1</v>
      </c>
      <c r="CZ102" s="208">
        <v>0.25769999999999998</v>
      </c>
    </row>
    <row r="103" spans="1:104">
      <c r="A103" s="245"/>
      <c r="B103" s="244"/>
      <c r="C103" s="493" t="s">
        <v>1290</v>
      </c>
      <c r="D103" s="494"/>
      <c r="E103" s="243">
        <v>40.386000000000003</v>
      </c>
      <c r="F103" s="242"/>
      <c r="G103" s="241"/>
      <c r="M103" s="240" t="s">
        <v>1290</v>
      </c>
      <c r="O103" s="218"/>
    </row>
    <row r="104" spans="1:104">
      <c r="A104" s="245"/>
      <c r="B104" s="244"/>
      <c r="C104" s="493" t="s">
        <v>867</v>
      </c>
      <c r="D104" s="494"/>
      <c r="E104" s="243">
        <v>-1.2749999999999999</v>
      </c>
      <c r="F104" s="242"/>
      <c r="G104" s="241"/>
      <c r="M104" s="240" t="s">
        <v>867</v>
      </c>
      <c r="O104" s="218"/>
    </row>
    <row r="105" spans="1:104" ht="22.5">
      <c r="A105" s="232">
        <v>36</v>
      </c>
      <c r="B105" s="231" t="s">
        <v>1289</v>
      </c>
      <c r="C105" s="230" t="s">
        <v>1288</v>
      </c>
      <c r="D105" s="229" t="s">
        <v>154</v>
      </c>
      <c r="E105" s="228">
        <v>3</v>
      </c>
      <c r="F105" s="228"/>
      <c r="G105" s="227">
        <f>E105*F105</f>
        <v>0</v>
      </c>
      <c r="O105" s="218">
        <v>2</v>
      </c>
      <c r="AA105" s="208">
        <v>1</v>
      </c>
      <c r="AB105" s="208">
        <v>1</v>
      </c>
      <c r="AC105" s="208">
        <v>1</v>
      </c>
      <c r="AZ105" s="208">
        <v>1</v>
      </c>
      <c r="BA105" s="208">
        <f>IF(AZ105=1,G105,0)</f>
        <v>0</v>
      </c>
      <c r="BB105" s="208">
        <f>IF(AZ105=2,G105,0)</f>
        <v>0</v>
      </c>
      <c r="BC105" s="208">
        <f>IF(AZ105=3,G105,0)</f>
        <v>0</v>
      </c>
      <c r="BD105" s="208">
        <f>IF(AZ105=4,G105,0)</f>
        <v>0</v>
      </c>
      <c r="BE105" s="208">
        <f>IF(AZ105=5,G105,0)</f>
        <v>0</v>
      </c>
      <c r="CA105" s="226">
        <v>1</v>
      </c>
      <c r="CB105" s="226">
        <v>1</v>
      </c>
      <c r="CZ105" s="208">
        <v>2.69E-2</v>
      </c>
    </row>
    <row r="106" spans="1:104">
      <c r="A106" s="232">
        <v>37</v>
      </c>
      <c r="B106" s="231" t="s">
        <v>1287</v>
      </c>
      <c r="C106" s="230" t="s">
        <v>1286</v>
      </c>
      <c r="D106" s="229" t="s">
        <v>811</v>
      </c>
      <c r="E106" s="228">
        <v>15.657999999999999</v>
      </c>
      <c r="F106" s="228"/>
      <c r="G106" s="227">
        <f>E106*F106</f>
        <v>0</v>
      </c>
      <c r="O106" s="218">
        <v>2</v>
      </c>
      <c r="AA106" s="208">
        <v>1</v>
      </c>
      <c r="AB106" s="208">
        <v>1</v>
      </c>
      <c r="AC106" s="208">
        <v>1</v>
      </c>
      <c r="AZ106" s="208">
        <v>1</v>
      </c>
      <c r="BA106" s="208">
        <f>IF(AZ106=1,G106,0)</f>
        <v>0</v>
      </c>
      <c r="BB106" s="208">
        <f>IF(AZ106=2,G106,0)</f>
        <v>0</v>
      </c>
      <c r="BC106" s="208">
        <f>IF(AZ106=3,G106,0)</f>
        <v>0</v>
      </c>
      <c r="BD106" s="208">
        <f>IF(AZ106=4,G106,0)</f>
        <v>0</v>
      </c>
      <c r="BE106" s="208">
        <f>IF(AZ106=5,G106,0)</f>
        <v>0</v>
      </c>
      <c r="CA106" s="226">
        <v>1</v>
      </c>
      <c r="CB106" s="226">
        <v>1</v>
      </c>
      <c r="CZ106" s="208">
        <v>7.0599999999999996E-2</v>
      </c>
    </row>
    <row r="107" spans="1:104">
      <c r="A107" s="245"/>
      <c r="B107" s="244"/>
      <c r="C107" s="493" t="s">
        <v>1285</v>
      </c>
      <c r="D107" s="494"/>
      <c r="E107" s="243">
        <v>18.809999999999999</v>
      </c>
      <c r="F107" s="242"/>
      <c r="G107" s="241"/>
      <c r="M107" s="240" t="s">
        <v>1285</v>
      </c>
      <c r="O107" s="218"/>
    </row>
    <row r="108" spans="1:104">
      <c r="A108" s="245"/>
      <c r="B108" s="244"/>
      <c r="C108" s="493" t="s">
        <v>876</v>
      </c>
      <c r="D108" s="494"/>
      <c r="E108" s="243">
        <v>-3.1520000000000001</v>
      </c>
      <c r="F108" s="242"/>
      <c r="G108" s="241"/>
      <c r="M108" s="240" t="s">
        <v>876</v>
      </c>
      <c r="O108" s="218"/>
    </row>
    <row r="109" spans="1:104">
      <c r="A109" s="232">
        <v>38</v>
      </c>
      <c r="B109" s="231" t="s">
        <v>1284</v>
      </c>
      <c r="C109" s="230" t="s">
        <v>1283</v>
      </c>
      <c r="D109" s="229" t="s">
        <v>811</v>
      </c>
      <c r="E109" s="228">
        <v>30.63</v>
      </c>
      <c r="F109" s="228"/>
      <c r="G109" s="227">
        <f>E109*F109</f>
        <v>0</v>
      </c>
      <c r="O109" s="218">
        <v>2</v>
      </c>
      <c r="AA109" s="208">
        <v>1</v>
      </c>
      <c r="AB109" s="208">
        <v>1</v>
      </c>
      <c r="AC109" s="208">
        <v>1</v>
      </c>
      <c r="AZ109" s="208">
        <v>1</v>
      </c>
      <c r="BA109" s="208">
        <f>IF(AZ109=1,G109,0)</f>
        <v>0</v>
      </c>
      <c r="BB109" s="208">
        <f>IF(AZ109=2,G109,0)</f>
        <v>0</v>
      </c>
      <c r="BC109" s="208">
        <f>IF(AZ109=3,G109,0)</f>
        <v>0</v>
      </c>
      <c r="BD109" s="208">
        <f>IF(AZ109=4,G109,0)</f>
        <v>0</v>
      </c>
      <c r="BE109" s="208">
        <f>IF(AZ109=5,G109,0)</f>
        <v>0</v>
      </c>
      <c r="CA109" s="226">
        <v>1</v>
      </c>
      <c r="CB109" s="226">
        <v>1</v>
      </c>
      <c r="CZ109" s="208">
        <v>0.1055</v>
      </c>
    </row>
    <row r="110" spans="1:104">
      <c r="A110" s="245"/>
      <c r="B110" s="244"/>
      <c r="C110" s="493" t="s">
        <v>1282</v>
      </c>
      <c r="D110" s="494"/>
      <c r="E110" s="243">
        <v>0</v>
      </c>
      <c r="F110" s="242"/>
      <c r="G110" s="241"/>
      <c r="M110" s="240" t="s">
        <v>1282</v>
      </c>
      <c r="O110" s="218"/>
    </row>
    <row r="111" spans="1:104">
      <c r="A111" s="245"/>
      <c r="B111" s="244"/>
      <c r="C111" s="493" t="s">
        <v>1281</v>
      </c>
      <c r="D111" s="494"/>
      <c r="E111" s="243">
        <v>12.6</v>
      </c>
      <c r="F111" s="242"/>
      <c r="G111" s="241"/>
      <c r="M111" s="240" t="s">
        <v>1281</v>
      </c>
      <c r="O111" s="218"/>
    </row>
    <row r="112" spans="1:104">
      <c r="A112" s="245"/>
      <c r="B112" s="244"/>
      <c r="C112" s="493" t="s">
        <v>1280</v>
      </c>
      <c r="D112" s="494"/>
      <c r="E112" s="243">
        <v>7.29</v>
      </c>
      <c r="F112" s="242"/>
      <c r="G112" s="241"/>
      <c r="M112" s="240" t="s">
        <v>1280</v>
      </c>
      <c r="O112" s="218"/>
    </row>
    <row r="113" spans="1:104">
      <c r="A113" s="245"/>
      <c r="B113" s="244"/>
      <c r="C113" s="493" t="s">
        <v>1279</v>
      </c>
      <c r="D113" s="494"/>
      <c r="E113" s="243">
        <v>10.74</v>
      </c>
      <c r="F113" s="242"/>
      <c r="G113" s="241"/>
      <c r="M113" s="240" t="s">
        <v>1279</v>
      </c>
      <c r="O113" s="218"/>
    </row>
    <row r="114" spans="1:104">
      <c r="A114" s="232">
        <v>39</v>
      </c>
      <c r="B114" s="231" t="s">
        <v>1278</v>
      </c>
      <c r="C114" s="230" t="s">
        <v>1277</v>
      </c>
      <c r="D114" s="229" t="s">
        <v>811</v>
      </c>
      <c r="E114" s="228">
        <v>3.198</v>
      </c>
      <c r="F114" s="228"/>
      <c r="G114" s="227">
        <f>E114*F114</f>
        <v>0</v>
      </c>
      <c r="O114" s="218">
        <v>2</v>
      </c>
      <c r="AA114" s="208">
        <v>12</v>
      </c>
      <c r="AB114" s="208">
        <v>0</v>
      </c>
      <c r="AC114" s="208">
        <v>90</v>
      </c>
      <c r="AZ114" s="208">
        <v>1</v>
      </c>
      <c r="BA114" s="208">
        <f>IF(AZ114=1,G114,0)</f>
        <v>0</v>
      </c>
      <c r="BB114" s="208">
        <f>IF(AZ114=2,G114,0)</f>
        <v>0</v>
      </c>
      <c r="BC114" s="208">
        <f>IF(AZ114=3,G114,0)</f>
        <v>0</v>
      </c>
      <c r="BD114" s="208">
        <f>IF(AZ114=4,G114,0)</f>
        <v>0</v>
      </c>
      <c r="BE114" s="208">
        <f>IF(AZ114=5,G114,0)</f>
        <v>0</v>
      </c>
      <c r="CA114" s="226">
        <v>12</v>
      </c>
      <c r="CB114" s="226">
        <v>0</v>
      </c>
      <c r="CZ114" s="208">
        <v>1.58E-3</v>
      </c>
    </row>
    <row r="115" spans="1:104">
      <c r="A115" s="245"/>
      <c r="B115" s="244"/>
      <c r="C115" s="493" t="s">
        <v>1241</v>
      </c>
      <c r="D115" s="494"/>
      <c r="E115" s="243">
        <v>0</v>
      </c>
      <c r="F115" s="242"/>
      <c r="G115" s="241"/>
      <c r="M115" s="240" t="s">
        <v>1241</v>
      </c>
      <c r="O115" s="218"/>
    </row>
    <row r="116" spans="1:104">
      <c r="A116" s="245"/>
      <c r="B116" s="244"/>
      <c r="C116" s="493" t="s">
        <v>1276</v>
      </c>
      <c r="D116" s="494"/>
      <c r="E116" s="243">
        <v>3.198</v>
      </c>
      <c r="F116" s="242"/>
      <c r="G116" s="241"/>
      <c r="M116" s="240" t="s">
        <v>1276</v>
      </c>
      <c r="O116" s="218"/>
    </row>
    <row r="117" spans="1:104">
      <c r="A117" s="225"/>
      <c r="B117" s="224" t="s">
        <v>778</v>
      </c>
      <c r="C117" s="223" t="str">
        <f>CONCATENATE(B93," ",C93)</f>
        <v>3 Svislé a kompletní konstrukce</v>
      </c>
      <c r="D117" s="222"/>
      <c r="E117" s="221"/>
      <c r="F117" s="220"/>
      <c r="G117" s="219">
        <f>SUM(G93:G116)</f>
        <v>0</v>
      </c>
      <c r="O117" s="218">
        <v>4</v>
      </c>
      <c r="BA117" s="217">
        <f>SUM(BA93:BA116)</f>
        <v>0</v>
      </c>
      <c r="BB117" s="217">
        <f>SUM(BB93:BB116)</f>
        <v>0</v>
      </c>
      <c r="BC117" s="217">
        <f>SUM(BC93:BC116)</f>
        <v>0</v>
      </c>
      <c r="BD117" s="217">
        <f>SUM(BD93:BD116)</f>
        <v>0</v>
      </c>
      <c r="BE117" s="217">
        <f>SUM(BE93:BE116)</f>
        <v>0</v>
      </c>
    </row>
    <row r="118" spans="1:104">
      <c r="A118" s="239" t="s">
        <v>793</v>
      </c>
      <c r="B118" s="238" t="s">
        <v>166</v>
      </c>
      <c r="C118" s="237" t="s">
        <v>1275</v>
      </c>
      <c r="D118" s="236"/>
      <c r="E118" s="235"/>
      <c r="F118" s="235"/>
      <c r="G118" s="234"/>
      <c r="H118" s="233"/>
      <c r="I118" s="233"/>
      <c r="O118" s="218">
        <v>1</v>
      </c>
    </row>
    <row r="119" spans="1:104">
      <c r="A119" s="232">
        <v>40</v>
      </c>
      <c r="B119" s="231" t="s">
        <v>1274</v>
      </c>
      <c r="C119" s="230" t="s">
        <v>1273</v>
      </c>
      <c r="D119" s="229" t="s">
        <v>788</v>
      </c>
      <c r="E119" s="228">
        <v>0.378</v>
      </c>
      <c r="F119" s="228"/>
      <c r="G119" s="227">
        <f>E119*F119</f>
        <v>0</v>
      </c>
      <c r="O119" s="218">
        <v>2</v>
      </c>
      <c r="AA119" s="208">
        <v>1</v>
      </c>
      <c r="AB119" s="208">
        <v>1</v>
      </c>
      <c r="AC119" s="208">
        <v>1</v>
      </c>
      <c r="AZ119" s="208">
        <v>1</v>
      </c>
      <c r="BA119" s="208">
        <f>IF(AZ119=1,G119,0)</f>
        <v>0</v>
      </c>
      <c r="BB119" s="208">
        <f>IF(AZ119=2,G119,0)</f>
        <v>0</v>
      </c>
      <c r="BC119" s="208">
        <f>IF(AZ119=3,G119,0)</f>
        <v>0</v>
      </c>
      <c r="BD119" s="208">
        <f>IF(AZ119=4,G119,0)</f>
        <v>0</v>
      </c>
      <c r="BE119" s="208">
        <f>IF(AZ119=5,G119,0)</f>
        <v>0</v>
      </c>
      <c r="CA119" s="226">
        <v>1</v>
      </c>
      <c r="CB119" s="226">
        <v>1</v>
      </c>
      <c r="CZ119" s="208">
        <v>2.4463300000000001</v>
      </c>
    </row>
    <row r="120" spans="1:104">
      <c r="A120" s="245"/>
      <c r="B120" s="244"/>
      <c r="C120" s="493" t="s">
        <v>1272</v>
      </c>
      <c r="D120" s="494"/>
      <c r="E120" s="243">
        <v>0</v>
      </c>
      <c r="F120" s="242"/>
      <c r="G120" s="241"/>
      <c r="M120" s="240" t="s">
        <v>1272</v>
      </c>
      <c r="O120" s="218"/>
    </row>
    <row r="121" spans="1:104">
      <c r="A121" s="245"/>
      <c r="B121" s="244"/>
      <c r="C121" s="493" t="s">
        <v>1271</v>
      </c>
      <c r="D121" s="494"/>
      <c r="E121" s="243">
        <v>0.378</v>
      </c>
      <c r="F121" s="242"/>
      <c r="G121" s="241"/>
      <c r="M121" s="240" t="s">
        <v>1271</v>
      </c>
      <c r="O121" s="218"/>
    </row>
    <row r="122" spans="1:104">
      <c r="A122" s="232">
        <v>41</v>
      </c>
      <c r="B122" s="231" t="s">
        <v>1270</v>
      </c>
      <c r="C122" s="230" t="s">
        <v>1269</v>
      </c>
      <c r="D122" s="229" t="s">
        <v>811</v>
      </c>
      <c r="E122" s="228">
        <v>2.88</v>
      </c>
      <c r="F122" s="228"/>
      <c r="G122" s="227">
        <f>E122*F122</f>
        <v>0</v>
      </c>
      <c r="O122" s="218">
        <v>2</v>
      </c>
      <c r="AA122" s="208">
        <v>1</v>
      </c>
      <c r="AB122" s="208">
        <v>1</v>
      </c>
      <c r="AC122" s="208">
        <v>1</v>
      </c>
      <c r="AZ122" s="208">
        <v>1</v>
      </c>
      <c r="BA122" s="208">
        <f>IF(AZ122=1,G122,0)</f>
        <v>0</v>
      </c>
      <c r="BB122" s="208">
        <f>IF(AZ122=2,G122,0)</f>
        <v>0</v>
      </c>
      <c r="BC122" s="208">
        <f>IF(AZ122=3,G122,0)</f>
        <v>0</v>
      </c>
      <c r="BD122" s="208">
        <f>IF(AZ122=4,G122,0)</f>
        <v>0</v>
      </c>
      <c r="BE122" s="208">
        <f>IF(AZ122=5,G122,0)</f>
        <v>0</v>
      </c>
      <c r="CA122" s="226">
        <v>1</v>
      </c>
      <c r="CB122" s="226">
        <v>1</v>
      </c>
      <c r="CZ122" s="208">
        <v>5.7750000000000003E-2</v>
      </c>
    </row>
    <row r="123" spans="1:104">
      <c r="A123" s="245"/>
      <c r="B123" s="244"/>
      <c r="C123" s="493" t="s">
        <v>1266</v>
      </c>
      <c r="D123" s="494"/>
      <c r="E123" s="243">
        <v>2.16</v>
      </c>
      <c r="F123" s="242"/>
      <c r="G123" s="241"/>
      <c r="M123" s="240" t="s">
        <v>1266</v>
      </c>
      <c r="O123" s="218"/>
    </row>
    <row r="124" spans="1:104">
      <c r="A124" s="245"/>
      <c r="B124" s="244"/>
      <c r="C124" s="493" t="s">
        <v>1261</v>
      </c>
      <c r="D124" s="494"/>
      <c r="E124" s="243">
        <v>0.72</v>
      </c>
      <c r="F124" s="242"/>
      <c r="G124" s="241"/>
      <c r="M124" s="240" t="s">
        <v>1261</v>
      </c>
      <c r="O124" s="218"/>
    </row>
    <row r="125" spans="1:104">
      <c r="A125" s="232">
        <v>42</v>
      </c>
      <c r="B125" s="231" t="s">
        <v>1268</v>
      </c>
      <c r="C125" s="230" t="s">
        <v>1267</v>
      </c>
      <c r="D125" s="229" t="s">
        <v>811</v>
      </c>
      <c r="E125" s="228">
        <v>2.88</v>
      </c>
      <c r="F125" s="228"/>
      <c r="G125" s="227">
        <f>E125*F125</f>
        <v>0</v>
      </c>
      <c r="O125" s="218">
        <v>2</v>
      </c>
      <c r="AA125" s="208">
        <v>1</v>
      </c>
      <c r="AB125" s="208">
        <v>1</v>
      </c>
      <c r="AC125" s="208">
        <v>1</v>
      </c>
      <c r="AZ125" s="208">
        <v>1</v>
      </c>
      <c r="BA125" s="208">
        <f>IF(AZ125=1,G125,0)</f>
        <v>0</v>
      </c>
      <c r="BB125" s="208">
        <f>IF(AZ125=2,G125,0)</f>
        <v>0</v>
      </c>
      <c r="BC125" s="208">
        <f>IF(AZ125=3,G125,0)</f>
        <v>0</v>
      </c>
      <c r="BD125" s="208">
        <f>IF(AZ125=4,G125,0)</f>
        <v>0</v>
      </c>
      <c r="BE125" s="208">
        <f>IF(AZ125=5,G125,0)</f>
        <v>0</v>
      </c>
      <c r="CA125" s="226">
        <v>1</v>
      </c>
      <c r="CB125" s="226">
        <v>1</v>
      </c>
      <c r="CZ125" s="208">
        <v>0</v>
      </c>
    </row>
    <row r="126" spans="1:104">
      <c r="A126" s="245"/>
      <c r="B126" s="244"/>
      <c r="C126" s="493" t="s">
        <v>1266</v>
      </c>
      <c r="D126" s="494"/>
      <c r="E126" s="243">
        <v>2.16</v>
      </c>
      <c r="F126" s="242"/>
      <c r="G126" s="241"/>
      <c r="M126" s="240" t="s">
        <v>1266</v>
      </c>
      <c r="O126" s="218"/>
    </row>
    <row r="127" spans="1:104">
      <c r="A127" s="245"/>
      <c r="B127" s="244"/>
      <c r="C127" s="493" t="s">
        <v>1261</v>
      </c>
      <c r="D127" s="494"/>
      <c r="E127" s="243">
        <v>0.72</v>
      </c>
      <c r="F127" s="242"/>
      <c r="G127" s="241"/>
      <c r="M127" s="240" t="s">
        <v>1261</v>
      </c>
      <c r="O127" s="218"/>
    </row>
    <row r="128" spans="1:104">
      <c r="A128" s="232">
        <v>43</v>
      </c>
      <c r="B128" s="231" t="s">
        <v>1265</v>
      </c>
      <c r="C128" s="230" t="s">
        <v>1264</v>
      </c>
      <c r="D128" s="229" t="s">
        <v>811</v>
      </c>
      <c r="E128" s="228">
        <v>0.72</v>
      </c>
      <c r="F128" s="228"/>
      <c r="G128" s="227">
        <f>E128*F128</f>
        <v>0</v>
      </c>
      <c r="O128" s="218">
        <v>2</v>
      </c>
      <c r="AA128" s="208">
        <v>1</v>
      </c>
      <c r="AB128" s="208">
        <v>1</v>
      </c>
      <c r="AC128" s="208">
        <v>1</v>
      </c>
      <c r="AZ128" s="208">
        <v>1</v>
      </c>
      <c r="BA128" s="208">
        <f>IF(AZ128=1,G128,0)</f>
        <v>0</v>
      </c>
      <c r="BB128" s="208">
        <f>IF(AZ128=2,G128,0)</f>
        <v>0</v>
      </c>
      <c r="BC128" s="208">
        <f>IF(AZ128=3,G128,0)</f>
        <v>0</v>
      </c>
      <c r="BD128" s="208">
        <f>IF(AZ128=4,G128,0)</f>
        <v>0</v>
      </c>
      <c r="BE128" s="208">
        <f>IF(AZ128=5,G128,0)</f>
        <v>0</v>
      </c>
      <c r="CA128" s="226">
        <v>1</v>
      </c>
      <c r="CB128" s="226">
        <v>1</v>
      </c>
      <c r="CZ128" s="208">
        <v>5.3499999999999997E-3</v>
      </c>
    </row>
    <row r="129" spans="1:104">
      <c r="A129" s="245"/>
      <c r="B129" s="244"/>
      <c r="C129" s="493" t="s">
        <v>1261</v>
      </c>
      <c r="D129" s="494"/>
      <c r="E129" s="243">
        <v>0.72</v>
      </c>
      <c r="F129" s="242"/>
      <c r="G129" s="241"/>
      <c r="M129" s="240" t="s">
        <v>1261</v>
      </c>
      <c r="O129" s="218"/>
    </row>
    <row r="130" spans="1:104">
      <c r="A130" s="232">
        <v>44</v>
      </c>
      <c r="B130" s="231" t="s">
        <v>1263</v>
      </c>
      <c r="C130" s="230" t="s">
        <v>1262</v>
      </c>
      <c r="D130" s="229" t="s">
        <v>811</v>
      </c>
      <c r="E130" s="228">
        <v>0.72</v>
      </c>
      <c r="F130" s="228"/>
      <c r="G130" s="227">
        <f>E130*F130</f>
        <v>0</v>
      </c>
      <c r="O130" s="218">
        <v>2</v>
      </c>
      <c r="AA130" s="208">
        <v>1</v>
      </c>
      <c r="AB130" s="208">
        <v>1</v>
      </c>
      <c r="AC130" s="208">
        <v>1</v>
      </c>
      <c r="AZ130" s="208">
        <v>1</v>
      </c>
      <c r="BA130" s="208">
        <f>IF(AZ130=1,G130,0)</f>
        <v>0</v>
      </c>
      <c r="BB130" s="208">
        <f>IF(AZ130=2,G130,0)</f>
        <v>0</v>
      </c>
      <c r="BC130" s="208">
        <f>IF(AZ130=3,G130,0)</f>
        <v>0</v>
      </c>
      <c r="BD130" s="208">
        <f>IF(AZ130=4,G130,0)</f>
        <v>0</v>
      </c>
      <c r="BE130" s="208">
        <f>IF(AZ130=5,G130,0)</f>
        <v>0</v>
      </c>
      <c r="CA130" s="226">
        <v>1</v>
      </c>
      <c r="CB130" s="226">
        <v>1</v>
      </c>
      <c r="CZ130" s="208">
        <v>0</v>
      </c>
    </row>
    <row r="131" spans="1:104">
      <c r="A131" s="245"/>
      <c r="B131" s="244"/>
      <c r="C131" s="493" t="s">
        <v>1261</v>
      </c>
      <c r="D131" s="494"/>
      <c r="E131" s="243">
        <v>0.72</v>
      </c>
      <c r="F131" s="242"/>
      <c r="G131" s="241"/>
      <c r="M131" s="240" t="s">
        <v>1261</v>
      </c>
      <c r="O131" s="218"/>
    </row>
    <row r="132" spans="1:104">
      <c r="A132" s="232">
        <v>45</v>
      </c>
      <c r="B132" s="231" t="s">
        <v>1260</v>
      </c>
      <c r="C132" s="230" t="s">
        <v>1259</v>
      </c>
      <c r="D132" s="229" t="s">
        <v>779</v>
      </c>
      <c r="E132" s="228">
        <v>5.5300000000000002E-2</v>
      </c>
      <c r="F132" s="228"/>
      <c r="G132" s="227">
        <f>E132*F132</f>
        <v>0</v>
      </c>
      <c r="O132" s="218">
        <v>2</v>
      </c>
      <c r="AA132" s="208">
        <v>1</v>
      </c>
      <c r="AB132" s="208">
        <v>1</v>
      </c>
      <c r="AC132" s="208">
        <v>1</v>
      </c>
      <c r="AZ132" s="208">
        <v>1</v>
      </c>
      <c r="BA132" s="208">
        <f>IF(AZ132=1,G132,0)</f>
        <v>0</v>
      </c>
      <c r="BB132" s="208">
        <f>IF(AZ132=2,G132,0)</f>
        <v>0</v>
      </c>
      <c r="BC132" s="208">
        <f>IF(AZ132=3,G132,0)</f>
        <v>0</v>
      </c>
      <c r="BD132" s="208">
        <f>IF(AZ132=4,G132,0)</f>
        <v>0</v>
      </c>
      <c r="BE132" s="208">
        <f>IF(AZ132=5,G132,0)</f>
        <v>0</v>
      </c>
      <c r="CA132" s="226">
        <v>1</v>
      </c>
      <c r="CB132" s="226">
        <v>1</v>
      </c>
      <c r="CZ132" s="208">
        <v>1.01939</v>
      </c>
    </row>
    <row r="133" spans="1:104">
      <c r="A133" s="245"/>
      <c r="B133" s="244"/>
      <c r="C133" s="493" t="s">
        <v>1258</v>
      </c>
      <c r="D133" s="494"/>
      <c r="E133" s="243">
        <v>5.5300000000000002E-2</v>
      </c>
      <c r="F133" s="242"/>
      <c r="G133" s="241"/>
      <c r="M133" s="240" t="s">
        <v>1258</v>
      </c>
      <c r="O133" s="218"/>
    </row>
    <row r="134" spans="1:104">
      <c r="A134" s="232">
        <v>46</v>
      </c>
      <c r="B134" s="231" t="s">
        <v>1257</v>
      </c>
      <c r="C134" s="230" t="s">
        <v>1256</v>
      </c>
      <c r="D134" s="229" t="s">
        <v>779</v>
      </c>
      <c r="E134" s="228">
        <v>1.11E-2</v>
      </c>
      <c r="F134" s="228"/>
      <c r="G134" s="227">
        <f>E134*F134</f>
        <v>0</v>
      </c>
      <c r="O134" s="218">
        <v>2</v>
      </c>
      <c r="AA134" s="208">
        <v>1</v>
      </c>
      <c r="AB134" s="208">
        <v>1</v>
      </c>
      <c r="AC134" s="208">
        <v>1</v>
      </c>
      <c r="AZ134" s="208">
        <v>1</v>
      </c>
      <c r="BA134" s="208">
        <f>IF(AZ134=1,G134,0)</f>
        <v>0</v>
      </c>
      <c r="BB134" s="208">
        <f>IF(AZ134=2,G134,0)</f>
        <v>0</v>
      </c>
      <c r="BC134" s="208">
        <f>IF(AZ134=3,G134,0)</f>
        <v>0</v>
      </c>
      <c r="BD134" s="208">
        <f>IF(AZ134=4,G134,0)</f>
        <v>0</v>
      </c>
      <c r="BE134" s="208">
        <f>IF(AZ134=5,G134,0)</f>
        <v>0</v>
      </c>
      <c r="CA134" s="226">
        <v>1</v>
      </c>
      <c r="CB134" s="226">
        <v>1</v>
      </c>
      <c r="CZ134" s="208">
        <v>1.01939</v>
      </c>
    </row>
    <row r="135" spans="1:104">
      <c r="A135" s="245"/>
      <c r="B135" s="244"/>
      <c r="C135" s="493" t="s">
        <v>1255</v>
      </c>
      <c r="D135" s="494"/>
      <c r="E135" s="243">
        <v>1.11E-2</v>
      </c>
      <c r="F135" s="242"/>
      <c r="G135" s="241"/>
      <c r="M135" s="240" t="s">
        <v>1255</v>
      </c>
      <c r="O135" s="218"/>
    </row>
    <row r="136" spans="1:104">
      <c r="A136" s="232">
        <v>47</v>
      </c>
      <c r="B136" s="231" t="s">
        <v>1254</v>
      </c>
      <c r="C136" s="230" t="s">
        <v>1253</v>
      </c>
      <c r="D136" s="229" t="s">
        <v>788</v>
      </c>
      <c r="E136" s="228">
        <v>0.83819999999999995</v>
      </c>
      <c r="F136" s="228"/>
      <c r="G136" s="227">
        <f>E136*F136</f>
        <v>0</v>
      </c>
      <c r="O136" s="218">
        <v>2</v>
      </c>
      <c r="AA136" s="208">
        <v>1</v>
      </c>
      <c r="AB136" s="208">
        <v>1</v>
      </c>
      <c r="AC136" s="208">
        <v>1</v>
      </c>
      <c r="AZ136" s="208">
        <v>1</v>
      </c>
      <c r="BA136" s="208">
        <f>IF(AZ136=1,G136,0)</f>
        <v>0</v>
      </c>
      <c r="BB136" s="208">
        <f>IF(AZ136=2,G136,0)</f>
        <v>0</v>
      </c>
      <c r="BC136" s="208">
        <f>IF(AZ136=3,G136,0)</f>
        <v>0</v>
      </c>
      <c r="BD136" s="208">
        <f>IF(AZ136=4,G136,0)</f>
        <v>0</v>
      </c>
      <c r="BE136" s="208">
        <f>IF(AZ136=5,G136,0)</f>
        <v>0</v>
      </c>
      <c r="CA136" s="226">
        <v>1</v>
      </c>
      <c r="CB136" s="226">
        <v>1</v>
      </c>
      <c r="CZ136" s="208">
        <v>2.4463900000000001</v>
      </c>
    </row>
    <row r="137" spans="1:104">
      <c r="A137" s="245"/>
      <c r="B137" s="244"/>
      <c r="C137" s="493" t="s">
        <v>1241</v>
      </c>
      <c r="D137" s="494"/>
      <c r="E137" s="243">
        <v>0</v>
      </c>
      <c r="F137" s="242"/>
      <c r="G137" s="241"/>
      <c r="M137" s="240" t="s">
        <v>1241</v>
      </c>
      <c r="O137" s="218"/>
    </row>
    <row r="138" spans="1:104">
      <c r="A138" s="245"/>
      <c r="B138" s="244"/>
      <c r="C138" s="493" t="s">
        <v>1252</v>
      </c>
      <c r="D138" s="494"/>
      <c r="E138" s="243">
        <v>0.83819999999999995</v>
      </c>
      <c r="F138" s="242"/>
      <c r="G138" s="241"/>
      <c r="M138" s="240" t="s">
        <v>1252</v>
      </c>
      <c r="O138" s="218"/>
    </row>
    <row r="139" spans="1:104">
      <c r="A139" s="232">
        <v>48</v>
      </c>
      <c r="B139" s="231" t="s">
        <v>1251</v>
      </c>
      <c r="C139" s="230" t="s">
        <v>1250</v>
      </c>
      <c r="D139" s="229" t="s">
        <v>811</v>
      </c>
      <c r="E139" s="228">
        <v>6.0960000000000001</v>
      </c>
      <c r="F139" s="228"/>
      <c r="G139" s="227">
        <f>E139*F139</f>
        <v>0</v>
      </c>
      <c r="O139" s="218">
        <v>2</v>
      </c>
      <c r="AA139" s="208">
        <v>1</v>
      </c>
      <c r="AB139" s="208">
        <v>1</v>
      </c>
      <c r="AC139" s="208">
        <v>1</v>
      </c>
      <c r="AZ139" s="208">
        <v>1</v>
      </c>
      <c r="BA139" s="208">
        <f>IF(AZ139=1,G139,0)</f>
        <v>0</v>
      </c>
      <c r="BB139" s="208">
        <f>IF(AZ139=2,G139,0)</f>
        <v>0</v>
      </c>
      <c r="BC139" s="208">
        <f>IF(AZ139=3,G139,0)</f>
        <v>0</v>
      </c>
      <c r="BD139" s="208">
        <f>IF(AZ139=4,G139,0)</f>
        <v>0</v>
      </c>
      <c r="BE139" s="208">
        <f>IF(AZ139=5,G139,0)</f>
        <v>0</v>
      </c>
      <c r="CA139" s="226">
        <v>1</v>
      </c>
      <c r="CB139" s="226">
        <v>1</v>
      </c>
      <c r="CZ139" s="208">
        <v>3.4099999999999998E-3</v>
      </c>
    </row>
    <row r="140" spans="1:104">
      <c r="A140" s="245"/>
      <c r="B140" s="244"/>
      <c r="C140" s="493" t="s">
        <v>1241</v>
      </c>
      <c r="D140" s="494"/>
      <c r="E140" s="243">
        <v>0</v>
      </c>
      <c r="F140" s="242"/>
      <c r="G140" s="241"/>
      <c r="M140" s="240" t="s">
        <v>1241</v>
      </c>
      <c r="O140" s="218"/>
    </row>
    <row r="141" spans="1:104">
      <c r="A141" s="245"/>
      <c r="B141" s="244"/>
      <c r="C141" s="493" t="s">
        <v>1247</v>
      </c>
      <c r="D141" s="494"/>
      <c r="E141" s="243">
        <v>6.0960000000000001</v>
      </c>
      <c r="F141" s="242"/>
      <c r="G141" s="241"/>
      <c r="M141" s="240" t="s">
        <v>1247</v>
      </c>
      <c r="O141" s="218"/>
    </row>
    <row r="142" spans="1:104">
      <c r="A142" s="232">
        <v>49</v>
      </c>
      <c r="B142" s="231" t="s">
        <v>1249</v>
      </c>
      <c r="C142" s="230" t="s">
        <v>1248</v>
      </c>
      <c r="D142" s="229" t="s">
        <v>811</v>
      </c>
      <c r="E142" s="228">
        <v>6.0960000000000001</v>
      </c>
      <c r="F142" s="228"/>
      <c r="G142" s="227">
        <f>E142*F142</f>
        <v>0</v>
      </c>
      <c r="O142" s="218">
        <v>2</v>
      </c>
      <c r="AA142" s="208">
        <v>1</v>
      </c>
      <c r="AB142" s="208">
        <v>1</v>
      </c>
      <c r="AC142" s="208">
        <v>1</v>
      </c>
      <c r="AZ142" s="208">
        <v>1</v>
      </c>
      <c r="BA142" s="208">
        <f>IF(AZ142=1,G142,0)</f>
        <v>0</v>
      </c>
      <c r="BB142" s="208">
        <f>IF(AZ142=2,G142,0)</f>
        <v>0</v>
      </c>
      <c r="BC142" s="208">
        <f>IF(AZ142=3,G142,0)</f>
        <v>0</v>
      </c>
      <c r="BD142" s="208">
        <f>IF(AZ142=4,G142,0)</f>
        <v>0</v>
      </c>
      <c r="BE142" s="208">
        <f>IF(AZ142=5,G142,0)</f>
        <v>0</v>
      </c>
      <c r="CA142" s="226">
        <v>1</v>
      </c>
      <c r="CB142" s="226">
        <v>1</v>
      </c>
      <c r="CZ142" s="208">
        <v>0</v>
      </c>
    </row>
    <row r="143" spans="1:104">
      <c r="A143" s="245"/>
      <c r="B143" s="244"/>
      <c r="C143" s="493" t="s">
        <v>1241</v>
      </c>
      <c r="D143" s="494"/>
      <c r="E143" s="243">
        <v>0</v>
      </c>
      <c r="F143" s="242"/>
      <c r="G143" s="241"/>
      <c r="M143" s="240" t="s">
        <v>1241</v>
      </c>
      <c r="O143" s="218"/>
    </row>
    <row r="144" spans="1:104">
      <c r="A144" s="245"/>
      <c r="B144" s="244"/>
      <c r="C144" s="493" t="s">
        <v>1247</v>
      </c>
      <c r="D144" s="494"/>
      <c r="E144" s="243">
        <v>6.0960000000000001</v>
      </c>
      <c r="F144" s="242"/>
      <c r="G144" s="241"/>
      <c r="M144" s="240" t="s">
        <v>1247</v>
      </c>
      <c r="O144" s="218"/>
    </row>
    <row r="145" spans="1:104">
      <c r="A145" s="232">
        <v>50</v>
      </c>
      <c r="B145" s="231" t="s">
        <v>1246</v>
      </c>
      <c r="C145" s="230" t="s">
        <v>1245</v>
      </c>
      <c r="D145" s="229" t="s">
        <v>779</v>
      </c>
      <c r="E145" s="228">
        <v>2.86E-2</v>
      </c>
      <c r="F145" s="228"/>
      <c r="G145" s="227">
        <f>E145*F145</f>
        <v>0</v>
      </c>
      <c r="O145" s="218">
        <v>2</v>
      </c>
      <c r="AA145" s="208">
        <v>1</v>
      </c>
      <c r="AB145" s="208">
        <v>1</v>
      </c>
      <c r="AC145" s="208">
        <v>1</v>
      </c>
      <c r="AZ145" s="208">
        <v>1</v>
      </c>
      <c r="BA145" s="208">
        <f>IF(AZ145=1,G145,0)</f>
        <v>0</v>
      </c>
      <c r="BB145" s="208">
        <f>IF(AZ145=2,G145,0)</f>
        <v>0</v>
      </c>
      <c r="BC145" s="208">
        <f>IF(AZ145=3,G145,0)</f>
        <v>0</v>
      </c>
      <c r="BD145" s="208">
        <f>IF(AZ145=4,G145,0)</f>
        <v>0</v>
      </c>
      <c r="BE145" s="208">
        <f>IF(AZ145=5,G145,0)</f>
        <v>0</v>
      </c>
      <c r="CA145" s="226">
        <v>1</v>
      </c>
      <c r="CB145" s="226">
        <v>1</v>
      </c>
      <c r="CZ145" s="208">
        <v>1.0166500000000001</v>
      </c>
    </row>
    <row r="146" spans="1:104">
      <c r="A146" s="245"/>
      <c r="B146" s="244"/>
      <c r="C146" s="493" t="s">
        <v>1241</v>
      </c>
      <c r="D146" s="494"/>
      <c r="E146" s="243">
        <v>0</v>
      </c>
      <c r="F146" s="242"/>
      <c r="G146" s="241"/>
      <c r="M146" s="240" t="s">
        <v>1241</v>
      </c>
      <c r="O146" s="218"/>
    </row>
    <row r="147" spans="1:104">
      <c r="A147" s="245"/>
      <c r="B147" s="244"/>
      <c r="C147" s="493" t="s">
        <v>1244</v>
      </c>
      <c r="D147" s="494"/>
      <c r="E147" s="243">
        <v>2.86E-2</v>
      </c>
      <c r="F147" s="242"/>
      <c r="G147" s="241"/>
      <c r="M147" s="240" t="s">
        <v>1244</v>
      </c>
      <c r="O147" s="218"/>
    </row>
    <row r="148" spans="1:104">
      <c r="A148" s="232">
        <v>51</v>
      </c>
      <c r="B148" s="231" t="s">
        <v>1243</v>
      </c>
      <c r="C148" s="230" t="s">
        <v>1242</v>
      </c>
      <c r="D148" s="229" t="s">
        <v>779</v>
      </c>
      <c r="E148" s="228">
        <v>7.9699999999999993E-2</v>
      </c>
      <c r="F148" s="228"/>
      <c r="G148" s="227">
        <f>E148*F148</f>
        <v>0</v>
      </c>
      <c r="O148" s="218">
        <v>2</v>
      </c>
      <c r="AA148" s="208">
        <v>1</v>
      </c>
      <c r="AB148" s="208">
        <v>1</v>
      </c>
      <c r="AC148" s="208">
        <v>1</v>
      </c>
      <c r="AZ148" s="208">
        <v>1</v>
      </c>
      <c r="BA148" s="208">
        <f>IF(AZ148=1,G148,0)</f>
        <v>0</v>
      </c>
      <c r="BB148" s="208">
        <f>IF(AZ148=2,G148,0)</f>
        <v>0</v>
      </c>
      <c r="BC148" s="208">
        <f>IF(AZ148=3,G148,0)</f>
        <v>0</v>
      </c>
      <c r="BD148" s="208">
        <f>IF(AZ148=4,G148,0)</f>
        <v>0</v>
      </c>
      <c r="BE148" s="208">
        <f>IF(AZ148=5,G148,0)</f>
        <v>0</v>
      </c>
      <c r="CA148" s="226">
        <v>1</v>
      </c>
      <c r="CB148" s="226">
        <v>1</v>
      </c>
      <c r="CZ148" s="208">
        <v>1.0166500000000001</v>
      </c>
    </row>
    <row r="149" spans="1:104">
      <c r="A149" s="245"/>
      <c r="B149" s="244"/>
      <c r="C149" s="493" t="s">
        <v>1241</v>
      </c>
      <c r="D149" s="494"/>
      <c r="E149" s="243">
        <v>0</v>
      </c>
      <c r="F149" s="242"/>
      <c r="G149" s="241"/>
      <c r="M149" s="240" t="s">
        <v>1241</v>
      </c>
      <c r="O149" s="218"/>
    </row>
    <row r="150" spans="1:104">
      <c r="A150" s="245"/>
      <c r="B150" s="244"/>
      <c r="C150" s="493" t="s">
        <v>1240</v>
      </c>
      <c r="D150" s="494"/>
      <c r="E150" s="243">
        <v>7.9699999999999993E-2</v>
      </c>
      <c r="F150" s="242"/>
      <c r="G150" s="241"/>
      <c r="M150" s="240" t="s">
        <v>1240</v>
      </c>
      <c r="O150" s="218"/>
    </row>
    <row r="151" spans="1:104">
      <c r="A151" s="225"/>
      <c r="B151" s="224" t="s">
        <v>778</v>
      </c>
      <c r="C151" s="223" t="str">
        <f>CONCATENATE(B118," ",C118)</f>
        <v>4 Vodorovné konstrukce</v>
      </c>
      <c r="D151" s="222"/>
      <c r="E151" s="221"/>
      <c r="F151" s="220"/>
      <c r="G151" s="219">
        <f>SUM(G118:G150)</f>
        <v>0</v>
      </c>
      <c r="O151" s="218">
        <v>4</v>
      </c>
      <c r="BA151" s="217">
        <f>SUM(BA118:BA150)</f>
        <v>0</v>
      </c>
      <c r="BB151" s="217">
        <f>SUM(BB118:BB150)</f>
        <v>0</v>
      </c>
      <c r="BC151" s="217">
        <f>SUM(BC118:BC150)</f>
        <v>0</v>
      </c>
      <c r="BD151" s="217">
        <f>SUM(BD118:BD150)</f>
        <v>0</v>
      </c>
      <c r="BE151" s="217">
        <f>SUM(BE118:BE150)</f>
        <v>0</v>
      </c>
    </row>
    <row r="152" spans="1:104">
      <c r="A152" s="239" t="s">
        <v>793</v>
      </c>
      <c r="B152" s="238" t="s">
        <v>392</v>
      </c>
      <c r="C152" s="237" t="s">
        <v>1239</v>
      </c>
      <c r="D152" s="236"/>
      <c r="E152" s="235"/>
      <c r="F152" s="235"/>
      <c r="G152" s="234"/>
      <c r="H152" s="233"/>
      <c r="I152" s="233"/>
      <c r="O152" s="218">
        <v>1</v>
      </c>
    </row>
    <row r="153" spans="1:104">
      <c r="A153" s="232">
        <v>52</v>
      </c>
      <c r="B153" s="231" t="s">
        <v>1238</v>
      </c>
      <c r="C153" s="230" t="s">
        <v>1237</v>
      </c>
      <c r="D153" s="229" t="s">
        <v>811</v>
      </c>
      <c r="E153" s="228">
        <v>3.48</v>
      </c>
      <c r="F153" s="228"/>
      <c r="G153" s="227">
        <f>E153*F153</f>
        <v>0</v>
      </c>
      <c r="O153" s="218">
        <v>2</v>
      </c>
      <c r="AA153" s="208">
        <v>1</v>
      </c>
      <c r="AB153" s="208">
        <v>1</v>
      </c>
      <c r="AC153" s="208">
        <v>1</v>
      </c>
      <c r="AZ153" s="208">
        <v>1</v>
      </c>
      <c r="BA153" s="208">
        <f>IF(AZ153=1,G153,0)</f>
        <v>0</v>
      </c>
      <c r="BB153" s="208">
        <f>IF(AZ153=2,G153,0)</f>
        <v>0</v>
      </c>
      <c r="BC153" s="208">
        <f>IF(AZ153=3,G153,0)</f>
        <v>0</v>
      </c>
      <c r="BD153" s="208">
        <f>IF(AZ153=4,G153,0)</f>
        <v>0</v>
      </c>
      <c r="BE153" s="208">
        <f>IF(AZ153=5,G153,0)</f>
        <v>0</v>
      </c>
      <c r="CA153" s="226">
        <v>1</v>
      </c>
      <c r="CB153" s="226">
        <v>1</v>
      </c>
      <c r="CZ153" s="208">
        <v>4.0000000000000003E-5</v>
      </c>
    </row>
    <row r="154" spans="1:104">
      <c r="A154" s="245"/>
      <c r="B154" s="244"/>
      <c r="C154" s="493" t="s">
        <v>1236</v>
      </c>
      <c r="D154" s="494"/>
      <c r="E154" s="243">
        <v>3.48</v>
      </c>
      <c r="F154" s="242"/>
      <c r="G154" s="241"/>
      <c r="M154" s="240" t="s">
        <v>1236</v>
      </c>
      <c r="O154" s="218"/>
    </row>
    <row r="155" spans="1:104" ht="22.5">
      <c r="A155" s="232">
        <v>53</v>
      </c>
      <c r="B155" s="231" t="s">
        <v>1235</v>
      </c>
      <c r="C155" s="230" t="s">
        <v>1234</v>
      </c>
      <c r="D155" s="229" t="s">
        <v>811</v>
      </c>
      <c r="E155" s="228">
        <v>155.583</v>
      </c>
      <c r="F155" s="228"/>
      <c r="G155" s="227">
        <f>E155*F155</f>
        <v>0</v>
      </c>
      <c r="O155" s="218">
        <v>2</v>
      </c>
      <c r="AA155" s="208">
        <v>1</v>
      </c>
      <c r="AB155" s="208">
        <v>1</v>
      </c>
      <c r="AC155" s="208">
        <v>1</v>
      </c>
      <c r="AZ155" s="208">
        <v>1</v>
      </c>
      <c r="BA155" s="208">
        <f>IF(AZ155=1,G155,0)</f>
        <v>0</v>
      </c>
      <c r="BB155" s="208">
        <f>IF(AZ155=2,G155,0)</f>
        <v>0</v>
      </c>
      <c r="BC155" s="208">
        <f>IF(AZ155=3,G155,0)</f>
        <v>0</v>
      </c>
      <c r="BD155" s="208">
        <f>IF(AZ155=4,G155,0)</f>
        <v>0</v>
      </c>
      <c r="BE155" s="208">
        <f>IF(AZ155=5,G155,0)</f>
        <v>0</v>
      </c>
      <c r="CA155" s="226">
        <v>1</v>
      </c>
      <c r="CB155" s="226">
        <v>1</v>
      </c>
      <c r="CZ155" s="208">
        <v>3.9210000000000002E-2</v>
      </c>
    </row>
    <row r="156" spans="1:104">
      <c r="A156" s="245"/>
      <c r="B156" s="244"/>
      <c r="C156" s="493" t="s">
        <v>1233</v>
      </c>
      <c r="D156" s="494"/>
      <c r="E156" s="243">
        <v>0</v>
      </c>
      <c r="F156" s="242"/>
      <c r="G156" s="241"/>
      <c r="M156" s="240" t="s">
        <v>1233</v>
      </c>
      <c r="O156" s="218"/>
    </row>
    <row r="157" spans="1:104">
      <c r="A157" s="245"/>
      <c r="B157" s="244"/>
      <c r="C157" s="493" t="s">
        <v>1232</v>
      </c>
      <c r="D157" s="494"/>
      <c r="E157" s="243">
        <v>155.583</v>
      </c>
      <c r="F157" s="242"/>
      <c r="G157" s="241"/>
      <c r="M157" s="247">
        <v>155583</v>
      </c>
      <c r="O157" s="218"/>
    </row>
    <row r="158" spans="1:104">
      <c r="A158" s="232">
        <v>54</v>
      </c>
      <c r="B158" s="231" t="s">
        <v>1231</v>
      </c>
      <c r="C158" s="230" t="s">
        <v>1230</v>
      </c>
      <c r="D158" s="229" t="s">
        <v>811</v>
      </c>
      <c r="E158" s="228">
        <v>23.390999999999998</v>
      </c>
      <c r="F158" s="228"/>
      <c r="G158" s="227">
        <f>E158*F158</f>
        <v>0</v>
      </c>
      <c r="O158" s="218">
        <v>2</v>
      </c>
      <c r="AA158" s="208">
        <v>1</v>
      </c>
      <c r="AB158" s="208">
        <v>1</v>
      </c>
      <c r="AC158" s="208">
        <v>1</v>
      </c>
      <c r="AZ158" s="208">
        <v>1</v>
      </c>
      <c r="BA158" s="208">
        <f>IF(AZ158=1,G158,0)</f>
        <v>0</v>
      </c>
      <c r="BB158" s="208">
        <f>IF(AZ158=2,G158,0)</f>
        <v>0</v>
      </c>
      <c r="BC158" s="208">
        <f>IF(AZ158=3,G158,0)</f>
        <v>0</v>
      </c>
      <c r="BD158" s="208">
        <f>IF(AZ158=4,G158,0)</f>
        <v>0</v>
      </c>
      <c r="BE158" s="208">
        <f>IF(AZ158=5,G158,0)</f>
        <v>0</v>
      </c>
      <c r="CA158" s="226">
        <v>1</v>
      </c>
      <c r="CB158" s="226">
        <v>1</v>
      </c>
      <c r="CZ158" s="208">
        <v>4.7660000000000001E-2</v>
      </c>
    </row>
    <row r="159" spans="1:104">
      <c r="A159" s="245"/>
      <c r="B159" s="244"/>
      <c r="C159" s="493" t="s">
        <v>810</v>
      </c>
      <c r="D159" s="494"/>
      <c r="E159" s="243">
        <v>0</v>
      </c>
      <c r="F159" s="242"/>
      <c r="G159" s="241"/>
      <c r="M159" s="240" t="s">
        <v>810</v>
      </c>
      <c r="O159" s="218"/>
    </row>
    <row r="160" spans="1:104">
      <c r="A160" s="245"/>
      <c r="B160" s="244"/>
      <c r="C160" s="493" t="s">
        <v>809</v>
      </c>
      <c r="D160" s="494"/>
      <c r="E160" s="243">
        <v>2.9159999999999999</v>
      </c>
      <c r="F160" s="242"/>
      <c r="G160" s="241"/>
      <c r="M160" s="240" t="s">
        <v>809</v>
      </c>
      <c r="O160" s="218"/>
    </row>
    <row r="161" spans="1:104">
      <c r="A161" s="245"/>
      <c r="B161" s="244"/>
      <c r="C161" s="493" t="s">
        <v>808</v>
      </c>
      <c r="D161" s="494"/>
      <c r="E161" s="243">
        <v>3.879</v>
      </c>
      <c r="F161" s="242"/>
      <c r="G161" s="241"/>
      <c r="M161" s="240" t="s">
        <v>808</v>
      </c>
      <c r="O161" s="218"/>
    </row>
    <row r="162" spans="1:104">
      <c r="A162" s="245"/>
      <c r="B162" s="244"/>
      <c r="C162" s="493" t="s">
        <v>807</v>
      </c>
      <c r="D162" s="494"/>
      <c r="E162" s="243">
        <v>3.8340000000000001</v>
      </c>
      <c r="F162" s="242"/>
      <c r="G162" s="241"/>
      <c r="M162" s="240" t="s">
        <v>807</v>
      </c>
      <c r="O162" s="218"/>
    </row>
    <row r="163" spans="1:104">
      <c r="A163" s="245"/>
      <c r="B163" s="244"/>
      <c r="C163" s="493" t="s">
        <v>806</v>
      </c>
      <c r="D163" s="494"/>
      <c r="E163" s="243">
        <v>4.8540000000000001</v>
      </c>
      <c r="F163" s="242"/>
      <c r="G163" s="241"/>
      <c r="M163" s="240" t="s">
        <v>806</v>
      </c>
      <c r="O163" s="218"/>
    </row>
    <row r="164" spans="1:104">
      <c r="A164" s="245"/>
      <c r="B164" s="244"/>
      <c r="C164" s="493" t="s">
        <v>805</v>
      </c>
      <c r="D164" s="494"/>
      <c r="E164" s="243">
        <v>4.3079999999999998</v>
      </c>
      <c r="F164" s="242"/>
      <c r="G164" s="241"/>
      <c r="M164" s="240" t="s">
        <v>805</v>
      </c>
      <c r="O164" s="218"/>
    </row>
    <row r="165" spans="1:104">
      <c r="A165" s="245"/>
      <c r="B165" s="244"/>
      <c r="C165" s="493" t="s">
        <v>804</v>
      </c>
      <c r="D165" s="494"/>
      <c r="E165" s="243">
        <v>1.17</v>
      </c>
      <c r="F165" s="242"/>
      <c r="G165" s="241"/>
      <c r="M165" s="240" t="s">
        <v>804</v>
      </c>
      <c r="O165" s="218"/>
    </row>
    <row r="166" spans="1:104">
      <c r="A166" s="245"/>
      <c r="B166" s="244"/>
      <c r="C166" s="493" t="s">
        <v>803</v>
      </c>
      <c r="D166" s="494"/>
      <c r="E166" s="243">
        <v>2.4300000000000002</v>
      </c>
      <c r="F166" s="242"/>
      <c r="G166" s="241"/>
      <c r="M166" s="240" t="s">
        <v>803</v>
      </c>
      <c r="O166" s="218"/>
    </row>
    <row r="167" spans="1:104">
      <c r="A167" s="225"/>
      <c r="B167" s="224" t="s">
        <v>778</v>
      </c>
      <c r="C167" s="223" t="str">
        <f>CONCATENATE(B152," ",C152)</f>
        <v>61 Upravy povrchů vnitřní</v>
      </c>
      <c r="D167" s="222"/>
      <c r="E167" s="221"/>
      <c r="F167" s="220"/>
      <c r="G167" s="219">
        <f>SUM(G152:G166)</f>
        <v>0</v>
      </c>
      <c r="O167" s="218">
        <v>4</v>
      </c>
      <c r="BA167" s="217">
        <f>SUM(BA152:BA166)</f>
        <v>0</v>
      </c>
      <c r="BB167" s="217">
        <f>SUM(BB152:BB166)</f>
        <v>0</v>
      </c>
      <c r="BC167" s="217">
        <f>SUM(BC152:BC166)</f>
        <v>0</v>
      </c>
      <c r="BD167" s="217">
        <f>SUM(BD152:BD166)</f>
        <v>0</v>
      </c>
      <c r="BE167" s="217">
        <f>SUM(BE152:BE166)</f>
        <v>0</v>
      </c>
    </row>
    <row r="168" spans="1:104">
      <c r="A168" s="239" t="s">
        <v>793</v>
      </c>
      <c r="B168" s="238" t="s">
        <v>396</v>
      </c>
      <c r="C168" s="237" t="s">
        <v>1229</v>
      </c>
      <c r="D168" s="236"/>
      <c r="E168" s="235"/>
      <c r="F168" s="235"/>
      <c r="G168" s="234"/>
      <c r="H168" s="233"/>
      <c r="I168" s="233"/>
      <c r="O168" s="218">
        <v>1</v>
      </c>
    </row>
    <row r="169" spans="1:104">
      <c r="A169" s="232">
        <v>55</v>
      </c>
      <c r="B169" s="231" t="s">
        <v>1228</v>
      </c>
      <c r="C169" s="230" t="s">
        <v>1227</v>
      </c>
      <c r="D169" s="229" t="s">
        <v>811</v>
      </c>
      <c r="E169" s="228">
        <v>57.035499999999999</v>
      </c>
      <c r="F169" s="228"/>
      <c r="G169" s="227">
        <f>E169*F169</f>
        <v>0</v>
      </c>
      <c r="O169" s="218">
        <v>2</v>
      </c>
      <c r="AA169" s="208">
        <v>12</v>
      </c>
      <c r="AB169" s="208">
        <v>0</v>
      </c>
      <c r="AC169" s="208">
        <v>151</v>
      </c>
      <c r="AZ169" s="208">
        <v>1</v>
      </c>
      <c r="BA169" s="208">
        <f>IF(AZ169=1,G169,0)</f>
        <v>0</v>
      </c>
      <c r="BB169" s="208">
        <f>IF(AZ169=2,G169,0)</f>
        <v>0</v>
      </c>
      <c r="BC169" s="208">
        <f>IF(AZ169=3,G169,0)</f>
        <v>0</v>
      </c>
      <c r="BD169" s="208">
        <f>IF(AZ169=4,G169,0)</f>
        <v>0</v>
      </c>
      <c r="BE169" s="208">
        <f>IF(AZ169=5,G169,0)</f>
        <v>0</v>
      </c>
      <c r="CA169" s="226">
        <v>12</v>
      </c>
      <c r="CB169" s="226">
        <v>0</v>
      </c>
      <c r="CZ169" s="208">
        <v>4.793E-2</v>
      </c>
    </row>
    <row r="170" spans="1:104">
      <c r="A170" s="245"/>
      <c r="B170" s="244"/>
      <c r="C170" s="493" t="s">
        <v>1226</v>
      </c>
      <c r="D170" s="494"/>
      <c r="E170" s="243">
        <v>0</v>
      </c>
      <c r="F170" s="242"/>
      <c r="G170" s="241"/>
      <c r="M170" s="240" t="s">
        <v>1226</v>
      </c>
      <c r="O170" s="218"/>
    </row>
    <row r="171" spans="1:104">
      <c r="A171" s="245"/>
      <c r="B171" s="244"/>
      <c r="C171" s="493" t="s">
        <v>1013</v>
      </c>
      <c r="D171" s="494"/>
      <c r="E171" s="243">
        <v>15.002000000000001</v>
      </c>
      <c r="F171" s="242"/>
      <c r="G171" s="241"/>
      <c r="M171" s="240" t="s">
        <v>1013</v>
      </c>
      <c r="O171" s="218"/>
    </row>
    <row r="172" spans="1:104">
      <c r="A172" s="245"/>
      <c r="B172" s="244"/>
      <c r="C172" s="493" t="s">
        <v>1012</v>
      </c>
      <c r="D172" s="494"/>
      <c r="E172" s="243">
        <v>-2.125</v>
      </c>
      <c r="F172" s="242"/>
      <c r="G172" s="241"/>
      <c r="M172" s="240" t="s">
        <v>1012</v>
      </c>
      <c r="O172" s="218"/>
    </row>
    <row r="173" spans="1:104">
      <c r="A173" s="245"/>
      <c r="B173" s="244"/>
      <c r="C173" s="493" t="s">
        <v>1011</v>
      </c>
      <c r="D173" s="494"/>
      <c r="E173" s="243">
        <v>13.26</v>
      </c>
      <c r="F173" s="242"/>
      <c r="G173" s="241"/>
      <c r="M173" s="240" t="s">
        <v>1011</v>
      </c>
      <c r="O173" s="218"/>
    </row>
    <row r="174" spans="1:104">
      <c r="A174" s="245"/>
      <c r="B174" s="244"/>
      <c r="C174" s="493" t="s">
        <v>873</v>
      </c>
      <c r="D174" s="494"/>
      <c r="E174" s="243">
        <v>-1.3049999999999999</v>
      </c>
      <c r="F174" s="242"/>
      <c r="G174" s="241"/>
      <c r="M174" s="240" t="s">
        <v>873</v>
      </c>
      <c r="O174" s="218"/>
    </row>
    <row r="175" spans="1:104">
      <c r="A175" s="245"/>
      <c r="B175" s="244"/>
      <c r="C175" s="493" t="s">
        <v>842</v>
      </c>
      <c r="D175" s="494"/>
      <c r="E175" s="243">
        <v>8.2874999999999996</v>
      </c>
      <c r="F175" s="242"/>
      <c r="G175" s="241"/>
      <c r="M175" s="240" t="s">
        <v>842</v>
      </c>
      <c r="O175" s="218"/>
    </row>
    <row r="176" spans="1:104">
      <c r="A176" s="245"/>
      <c r="B176" s="244"/>
      <c r="C176" s="493" t="s">
        <v>1007</v>
      </c>
      <c r="D176" s="494"/>
      <c r="E176" s="243">
        <v>18.096</v>
      </c>
      <c r="F176" s="242"/>
      <c r="G176" s="241"/>
      <c r="M176" s="240" t="s">
        <v>1007</v>
      </c>
      <c r="O176" s="218"/>
    </row>
    <row r="177" spans="1:104">
      <c r="A177" s="245"/>
      <c r="B177" s="244"/>
      <c r="C177" s="493" t="s">
        <v>1006</v>
      </c>
      <c r="D177" s="494"/>
      <c r="E177" s="243">
        <v>-2.61</v>
      </c>
      <c r="F177" s="242"/>
      <c r="G177" s="241"/>
      <c r="M177" s="240" t="s">
        <v>1006</v>
      </c>
      <c r="O177" s="218"/>
    </row>
    <row r="178" spans="1:104">
      <c r="A178" s="245"/>
      <c r="B178" s="244"/>
      <c r="C178" s="493" t="s">
        <v>1005</v>
      </c>
      <c r="D178" s="494"/>
      <c r="E178" s="243">
        <v>-2.25</v>
      </c>
      <c r="F178" s="242"/>
      <c r="G178" s="241"/>
      <c r="M178" s="240" t="s">
        <v>1005</v>
      </c>
      <c r="O178" s="218"/>
    </row>
    <row r="179" spans="1:104">
      <c r="A179" s="245"/>
      <c r="B179" s="244"/>
      <c r="C179" s="493" t="s">
        <v>1010</v>
      </c>
      <c r="D179" s="494"/>
      <c r="E179" s="243">
        <v>15.002000000000001</v>
      </c>
      <c r="F179" s="242"/>
      <c r="G179" s="241"/>
      <c r="M179" s="240" t="s">
        <v>1010</v>
      </c>
      <c r="O179" s="218"/>
    </row>
    <row r="180" spans="1:104">
      <c r="A180" s="245"/>
      <c r="B180" s="244"/>
      <c r="C180" s="493" t="s">
        <v>876</v>
      </c>
      <c r="D180" s="494"/>
      <c r="E180" s="243">
        <v>-3.1520000000000001</v>
      </c>
      <c r="F180" s="242"/>
      <c r="G180" s="241"/>
      <c r="M180" s="240" t="s">
        <v>876</v>
      </c>
      <c r="O180" s="218"/>
    </row>
    <row r="181" spans="1:104">
      <c r="A181" s="245"/>
      <c r="B181" s="244"/>
      <c r="C181" s="493" t="s">
        <v>877</v>
      </c>
      <c r="D181" s="494"/>
      <c r="E181" s="243">
        <v>-1.17</v>
      </c>
      <c r="F181" s="242"/>
      <c r="G181" s="241"/>
      <c r="M181" s="240" t="s">
        <v>877</v>
      </c>
      <c r="O181" s="218"/>
    </row>
    <row r="182" spans="1:104">
      <c r="A182" s="225"/>
      <c r="B182" s="224" t="s">
        <v>778</v>
      </c>
      <c r="C182" s="223" t="str">
        <f>CONCATENATE(B168," ",C168)</f>
        <v>62 Upravy povrchů vnější</v>
      </c>
      <c r="D182" s="222"/>
      <c r="E182" s="221"/>
      <c r="F182" s="220"/>
      <c r="G182" s="219">
        <f>SUM(G168:G181)</f>
        <v>0</v>
      </c>
      <c r="O182" s="218">
        <v>4</v>
      </c>
      <c r="BA182" s="217">
        <f>SUM(BA168:BA181)</f>
        <v>0</v>
      </c>
      <c r="BB182" s="217">
        <f>SUM(BB168:BB181)</f>
        <v>0</v>
      </c>
      <c r="BC182" s="217">
        <f>SUM(BC168:BC181)</f>
        <v>0</v>
      </c>
      <c r="BD182" s="217">
        <f>SUM(BD168:BD181)</f>
        <v>0</v>
      </c>
      <c r="BE182" s="217">
        <f>SUM(BE168:BE181)</f>
        <v>0</v>
      </c>
    </row>
    <row r="183" spans="1:104">
      <c r="A183" s="239" t="s">
        <v>793</v>
      </c>
      <c r="B183" s="238" t="s">
        <v>401</v>
      </c>
      <c r="C183" s="237" t="s">
        <v>1225</v>
      </c>
      <c r="D183" s="236"/>
      <c r="E183" s="235"/>
      <c r="F183" s="235"/>
      <c r="G183" s="234"/>
      <c r="H183" s="233"/>
      <c r="I183" s="233"/>
      <c r="O183" s="218">
        <v>1</v>
      </c>
    </row>
    <row r="184" spans="1:104">
      <c r="A184" s="232">
        <v>56</v>
      </c>
      <c r="B184" s="231" t="s">
        <v>1224</v>
      </c>
      <c r="C184" s="230" t="s">
        <v>1223</v>
      </c>
      <c r="D184" s="229" t="s">
        <v>788</v>
      </c>
      <c r="E184" s="228">
        <v>3.4243999999999999</v>
      </c>
      <c r="F184" s="228"/>
      <c r="G184" s="227">
        <f>E184*F184</f>
        <v>0</v>
      </c>
      <c r="O184" s="218">
        <v>2</v>
      </c>
      <c r="AA184" s="208">
        <v>1</v>
      </c>
      <c r="AB184" s="208">
        <v>1</v>
      </c>
      <c r="AC184" s="208">
        <v>1</v>
      </c>
      <c r="AZ184" s="208">
        <v>1</v>
      </c>
      <c r="BA184" s="208">
        <f>IF(AZ184=1,G184,0)</f>
        <v>0</v>
      </c>
      <c r="BB184" s="208">
        <f>IF(AZ184=2,G184,0)</f>
        <v>0</v>
      </c>
      <c r="BC184" s="208">
        <f>IF(AZ184=3,G184,0)</f>
        <v>0</v>
      </c>
      <c r="BD184" s="208">
        <f>IF(AZ184=4,G184,0)</f>
        <v>0</v>
      </c>
      <c r="BE184" s="208">
        <f>IF(AZ184=5,G184,0)</f>
        <v>0</v>
      </c>
      <c r="CA184" s="226">
        <v>1</v>
      </c>
      <c r="CB184" s="226">
        <v>1</v>
      </c>
      <c r="CZ184" s="208">
        <v>2.3785500000000002</v>
      </c>
    </row>
    <row r="185" spans="1:104">
      <c r="A185" s="245"/>
      <c r="B185" s="244"/>
      <c r="C185" s="493" t="s">
        <v>1218</v>
      </c>
      <c r="D185" s="494"/>
      <c r="E185" s="243">
        <v>1.6900999999999999</v>
      </c>
      <c r="F185" s="242"/>
      <c r="G185" s="241"/>
      <c r="M185" s="240" t="s">
        <v>1218</v>
      </c>
      <c r="O185" s="218"/>
    </row>
    <row r="186" spans="1:104">
      <c r="A186" s="245"/>
      <c r="B186" s="244"/>
      <c r="C186" s="493" t="s">
        <v>1217</v>
      </c>
      <c r="D186" s="494"/>
      <c r="E186" s="243">
        <v>1.7343</v>
      </c>
      <c r="F186" s="242"/>
      <c r="G186" s="241"/>
      <c r="M186" s="240" t="s">
        <v>1217</v>
      </c>
      <c r="O186" s="218"/>
    </row>
    <row r="187" spans="1:104">
      <c r="A187" s="232">
        <v>57</v>
      </c>
      <c r="B187" s="231" t="s">
        <v>1222</v>
      </c>
      <c r="C187" s="230" t="s">
        <v>1221</v>
      </c>
      <c r="D187" s="229" t="s">
        <v>788</v>
      </c>
      <c r="E187" s="228">
        <v>4.2252000000000001</v>
      </c>
      <c r="F187" s="228"/>
      <c r="G187" s="227">
        <f>E187*F187</f>
        <v>0</v>
      </c>
      <c r="O187" s="218">
        <v>2</v>
      </c>
      <c r="AA187" s="208">
        <v>1</v>
      </c>
      <c r="AB187" s="208">
        <v>1</v>
      </c>
      <c r="AC187" s="208">
        <v>1</v>
      </c>
      <c r="AZ187" s="208">
        <v>1</v>
      </c>
      <c r="BA187" s="208">
        <f>IF(AZ187=1,G187,0)</f>
        <v>0</v>
      </c>
      <c r="BB187" s="208">
        <f>IF(AZ187=2,G187,0)</f>
        <v>0</v>
      </c>
      <c r="BC187" s="208">
        <f>IF(AZ187=3,G187,0)</f>
        <v>0</v>
      </c>
      <c r="BD187" s="208">
        <f>IF(AZ187=4,G187,0)</f>
        <v>0</v>
      </c>
      <c r="BE187" s="208">
        <f>IF(AZ187=5,G187,0)</f>
        <v>0</v>
      </c>
      <c r="CA187" s="226">
        <v>1</v>
      </c>
      <c r="CB187" s="226">
        <v>1</v>
      </c>
      <c r="CZ187" s="208">
        <v>2.42198</v>
      </c>
    </row>
    <row r="188" spans="1:104">
      <c r="A188" s="245"/>
      <c r="B188" s="244"/>
      <c r="C188" s="493" t="s">
        <v>1211</v>
      </c>
      <c r="D188" s="494"/>
      <c r="E188" s="243">
        <v>0</v>
      </c>
      <c r="F188" s="242"/>
      <c r="G188" s="241"/>
      <c r="M188" s="240" t="s">
        <v>1211</v>
      </c>
      <c r="O188" s="218"/>
    </row>
    <row r="189" spans="1:104">
      <c r="A189" s="245"/>
      <c r="B189" s="244"/>
      <c r="C189" s="493" t="s">
        <v>1214</v>
      </c>
      <c r="D189" s="494"/>
      <c r="E189" s="243">
        <v>4.2252000000000001</v>
      </c>
      <c r="F189" s="242"/>
      <c r="G189" s="241"/>
      <c r="M189" s="240" t="s">
        <v>1214</v>
      </c>
      <c r="O189" s="218"/>
    </row>
    <row r="190" spans="1:104">
      <c r="A190" s="232">
        <v>58</v>
      </c>
      <c r="B190" s="231" t="s">
        <v>1220</v>
      </c>
      <c r="C190" s="230" t="s">
        <v>1219</v>
      </c>
      <c r="D190" s="229" t="s">
        <v>788</v>
      </c>
      <c r="E190" s="228">
        <v>3.4243999999999999</v>
      </c>
      <c r="F190" s="228"/>
      <c r="G190" s="227">
        <f>E190*F190</f>
        <v>0</v>
      </c>
      <c r="O190" s="218">
        <v>2</v>
      </c>
      <c r="AA190" s="208">
        <v>1</v>
      </c>
      <c r="AB190" s="208">
        <v>1</v>
      </c>
      <c r="AC190" s="208">
        <v>1</v>
      </c>
      <c r="AZ190" s="208">
        <v>1</v>
      </c>
      <c r="BA190" s="208">
        <f>IF(AZ190=1,G190,0)</f>
        <v>0</v>
      </c>
      <c r="BB190" s="208">
        <f>IF(AZ190=2,G190,0)</f>
        <v>0</v>
      </c>
      <c r="BC190" s="208">
        <f>IF(AZ190=3,G190,0)</f>
        <v>0</v>
      </c>
      <c r="BD190" s="208">
        <f>IF(AZ190=4,G190,0)</f>
        <v>0</v>
      </c>
      <c r="BE190" s="208">
        <f>IF(AZ190=5,G190,0)</f>
        <v>0</v>
      </c>
      <c r="CA190" s="226">
        <v>1</v>
      </c>
      <c r="CB190" s="226">
        <v>1</v>
      </c>
      <c r="CZ190" s="208">
        <v>0</v>
      </c>
    </row>
    <row r="191" spans="1:104">
      <c r="A191" s="245"/>
      <c r="B191" s="244"/>
      <c r="C191" s="493" t="s">
        <v>1218</v>
      </c>
      <c r="D191" s="494"/>
      <c r="E191" s="243">
        <v>1.6900999999999999</v>
      </c>
      <c r="F191" s="242"/>
      <c r="G191" s="241"/>
      <c r="M191" s="240" t="s">
        <v>1218</v>
      </c>
      <c r="O191" s="218"/>
    </row>
    <row r="192" spans="1:104">
      <c r="A192" s="245"/>
      <c r="B192" s="244"/>
      <c r="C192" s="493" t="s">
        <v>1217</v>
      </c>
      <c r="D192" s="494"/>
      <c r="E192" s="243">
        <v>1.7343</v>
      </c>
      <c r="F192" s="242"/>
      <c r="G192" s="241"/>
      <c r="M192" s="240" t="s">
        <v>1217</v>
      </c>
      <c r="O192" s="218"/>
    </row>
    <row r="193" spans="1:104">
      <c r="A193" s="232">
        <v>59</v>
      </c>
      <c r="B193" s="231" t="s">
        <v>1216</v>
      </c>
      <c r="C193" s="230" t="s">
        <v>1215</v>
      </c>
      <c r="D193" s="229" t="s">
        <v>788</v>
      </c>
      <c r="E193" s="228">
        <v>4.2252000000000001</v>
      </c>
      <c r="F193" s="228"/>
      <c r="G193" s="227">
        <f>E193*F193</f>
        <v>0</v>
      </c>
      <c r="O193" s="218">
        <v>2</v>
      </c>
      <c r="AA193" s="208">
        <v>1</v>
      </c>
      <c r="AB193" s="208">
        <v>1</v>
      </c>
      <c r="AC193" s="208">
        <v>1</v>
      </c>
      <c r="AZ193" s="208">
        <v>1</v>
      </c>
      <c r="BA193" s="208">
        <f>IF(AZ193=1,G193,0)</f>
        <v>0</v>
      </c>
      <c r="BB193" s="208">
        <f>IF(AZ193=2,G193,0)</f>
        <v>0</v>
      </c>
      <c r="BC193" s="208">
        <f>IF(AZ193=3,G193,0)</f>
        <v>0</v>
      </c>
      <c r="BD193" s="208">
        <f>IF(AZ193=4,G193,0)</f>
        <v>0</v>
      </c>
      <c r="BE193" s="208">
        <f>IF(AZ193=5,G193,0)</f>
        <v>0</v>
      </c>
      <c r="CA193" s="226">
        <v>1</v>
      </c>
      <c r="CB193" s="226">
        <v>1</v>
      </c>
      <c r="CZ193" s="208">
        <v>0</v>
      </c>
    </row>
    <row r="194" spans="1:104">
      <c r="A194" s="245"/>
      <c r="B194" s="244"/>
      <c r="C194" s="493" t="s">
        <v>1211</v>
      </c>
      <c r="D194" s="494"/>
      <c r="E194" s="243">
        <v>0</v>
      </c>
      <c r="F194" s="242"/>
      <c r="G194" s="241"/>
      <c r="M194" s="240" t="s">
        <v>1211</v>
      </c>
      <c r="O194" s="218"/>
    </row>
    <row r="195" spans="1:104">
      <c r="A195" s="245"/>
      <c r="B195" s="244"/>
      <c r="C195" s="493" t="s">
        <v>1214</v>
      </c>
      <c r="D195" s="494"/>
      <c r="E195" s="243">
        <v>4.2252000000000001</v>
      </c>
      <c r="F195" s="242"/>
      <c r="G195" s="241"/>
      <c r="M195" s="240" t="s">
        <v>1214</v>
      </c>
      <c r="O195" s="218"/>
    </row>
    <row r="196" spans="1:104" ht="22.5">
      <c r="A196" s="232">
        <v>60</v>
      </c>
      <c r="B196" s="231" t="s">
        <v>1213</v>
      </c>
      <c r="C196" s="230" t="s">
        <v>1212</v>
      </c>
      <c r="D196" s="229" t="s">
        <v>779</v>
      </c>
      <c r="E196" s="228">
        <v>0.5806</v>
      </c>
      <c r="F196" s="228"/>
      <c r="G196" s="227">
        <f>E196*F196</f>
        <v>0</v>
      </c>
      <c r="O196" s="218">
        <v>2</v>
      </c>
      <c r="AA196" s="208">
        <v>1</v>
      </c>
      <c r="AB196" s="208">
        <v>1</v>
      </c>
      <c r="AC196" s="208">
        <v>1</v>
      </c>
      <c r="AZ196" s="208">
        <v>1</v>
      </c>
      <c r="BA196" s="208">
        <f>IF(AZ196=1,G196,0)</f>
        <v>0</v>
      </c>
      <c r="BB196" s="208">
        <f>IF(AZ196=2,G196,0)</f>
        <v>0</v>
      </c>
      <c r="BC196" s="208">
        <f>IF(AZ196=3,G196,0)</f>
        <v>0</v>
      </c>
      <c r="BD196" s="208">
        <f>IF(AZ196=4,G196,0)</f>
        <v>0</v>
      </c>
      <c r="BE196" s="208">
        <f>IF(AZ196=5,G196,0)</f>
        <v>0</v>
      </c>
      <c r="CA196" s="226">
        <v>1</v>
      </c>
      <c r="CB196" s="226">
        <v>1</v>
      </c>
      <c r="CZ196" s="208">
        <v>1.0662499999999999</v>
      </c>
    </row>
    <row r="197" spans="1:104">
      <c r="A197" s="245"/>
      <c r="B197" s="244"/>
      <c r="C197" s="493" t="s">
        <v>1211</v>
      </c>
      <c r="D197" s="494"/>
      <c r="E197" s="243">
        <v>0</v>
      </c>
      <c r="F197" s="242"/>
      <c r="G197" s="241"/>
      <c r="M197" s="240" t="s">
        <v>1211</v>
      </c>
      <c r="O197" s="218"/>
    </row>
    <row r="198" spans="1:104">
      <c r="A198" s="245"/>
      <c r="B198" s="244"/>
      <c r="C198" s="493" t="s">
        <v>1210</v>
      </c>
      <c r="D198" s="494"/>
      <c r="E198" s="243">
        <v>0.28839999999999999</v>
      </c>
      <c r="F198" s="242"/>
      <c r="G198" s="241"/>
      <c r="M198" s="240" t="s">
        <v>1210</v>
      </c>
      <c r="O198" s="218"/>
    </row>
    <row r="199" spans="1:104">
      <c r="A199" s="245"/>
      <c r="B199" s="244"/>
      <c r="C199" s="493" t="s">
        <v>1209</v>
      </c>
      <c r="D199" s="494"/>
      <c r="E199" s="243">
        <v>0</v>
      </c>
      <c r="F199" s="242"/>
      <c r="G199" s="241"/>
      <c r="M199" s="240" t="s">
        <v>1209</v>
      </c>
      <c r="O199" s="218"/>
    </row>
    <row r="200" spans="1:104">
      <c r="A200" s="245"/>
      <c r="B200" s="244"/>
      <c r="C200" s="493" t="s">
        <v>1208</v>
      </c>
      <c r="D200" s="494"/>
      <c r="E200" s="243">
        <v>0.14419999999999999</v>
      </c>
      <c r="F200" s="242"/>
      <c r="G200" s="241"/>
      <c r="M200" s="240" t="s">
        <v>1208</v>
      </c>
      <c r="O200" s="218"/>
    </row>
    <row r="201" spans="1:104">
      <c r="A201" s="245"/>
      <c r="B201" s="244"/>
      <c r="C201" s="493" t="s">
        <v>1207</v>
      </c>
      <c r="D201" s="494"/>
      <c r="E201" s="243">
        <v>0.14799999999999999</v>
      </c>
      <c r="F201" s="242"/>
      <c r="G201" s="241"/>
      <c r="M201" s="240" t="s">
        <v>1207</v>
      </c>
      <c r="O201" s="218"/>
    </row>
    <row r="202" spans="1:104">
      <c r="A202" s="232">
        <v>61</v>
      </c>
      <c r="B202" s="231" t="s">
        <v>1206</v>
      </c>
      <c r="C202" s="230" t="s">
        <v>1205</v>
      </c>
      <c r="D202" s="229" t="s">
        <v>811</v>
      </c>
      <c r="E202" s="228">
        <v>57.073</v>
      </c>
      <c r="F202" s="228"/>
      <c r="G202" s="227">
        <f>E202*F202</f>
        <v>0</v>
      </c>
      <c r="O202" s="218">
        <v>2</v>
      </c>
      <c r="AA202" s="208">
        <v>12</v>
      </c>
      <c r="AB202" s="208">
        <v>0</v>
      </c>
      <c r="AC202" s="208">
        <v>72</v>
      </c>
      <c r="AZ202" s="208">
        <v>1</v>
      </c>
      <c r="BA202" s="208">
        <f>IF(AZ202=1,G202,0)</f>
        <v>0</v>
      </c>
      <c r="BB202" s="208">
        <f>IF(AZ202=2,G202,0)</f>
        <v>0</v>
      </c>
      <c r="BC202" s="208">
        <f>IF(AZ202=3,G202,0)</f>
        <v>0</v>
      </c>
      <c r="BD202" s="208">
        <f>IF(AZ202=4,G202,0)</f>
        <v>0</v>
      </c>
      <c r="BE202" s="208">
        <f>IF(AZ202=5,G202,0)</f>
        <v>0</v>
      </c>
      <c r="CA202" s="226">
        <v>12</v>
      </c>
      <c r="CB202" s="226">
        <v>0</v>
      </c>
      <c r="CZ202" s="208">
        <v>7.0000000000000001E-3</v>
      </c>
    </row>
    <row r="203" spans="1:104">
      <c r="A203" s="245"/>
      <c r="B203" s="244"/>
      <c r="C203" s="493" t="s">
        <v>1120</v>
      </c>
      <c r="D203" s="494"/>
      <c r="E203" s="243">
        <v>28.167999999999999</v>
      </c>
      <c r="F203" s="242"/>
      <c r="G203" s="241"/>
      <c r="M203" s="240" t="s">
        <v>1120</v>
      </c>
      <c r="O203" s="218"/>
    </row>
    <row r="204" spans="1:104">
      <c r="A204" s="245"/>
      <c r="B204" s="244"/>
      <c r="C204" s="493" t="s">
        <v>1119</v>
      </c>
      <c r="D204" s="494"/>
      <c r="E204" s="243">
        <v>28.905000000000001</v>
      </c>
      <c r="F204" s="242"/>
      <c r="G204" s="241"/>
      <c r="M204" s="240" t="s">
        <v>1119</v>
      </c>
      <c r="O204" s="218"/>
    </row>
    <row r="205" spans="1:104">
      <c r="A205" s="225"/>
      <c r="B205" s="224" t="s">
        <v>778</v>
      </c>
      <c r="C205" s="223" t="str">
        <f>CONCATENATE(B183," ",C183)</f>
        <v>63 Podlahy a podlahové konstrukce</v>
      </c>
      <c r="D205" s="222"/>
      <c r="E205" s="221"/>
      <c r="F205" s="220"/>
      <c r="G205" s="219">
        <f>SUM(G183:G204)</f>
        <v>0</v>
      </c>
      <c r="O205" s="218">
        <v>4</v>
      </c>
      <c r="BA205" s="217">
        <f>SUM(BA183:BA204)</f>
        <v>0</v>
      </c>
      <c r="BB205" s="217">
        <f>SUM(BB183:BB204)</f>
        <v>0</v>
      </c>
      <c r="BC205" s="217">
        <f>SUM(BC183:BC204)</f>
        <v>0</v>
      </c>
      <c r="BD205" s="217">
        <f>SUM(BD183:BD204)</f>
        <v>0</v>
      </c>
      <c r="BE205" s="217">
        <f>SUM(BE183:BE204)</f>
        <v>0</v>
      </c>
    </row>
    <row r="206" spans="1:104">
      <c r="A206" s="239" t="s">
        <v>793</v>
      </c>
      <c r="B206" s="238" t="s">
        <v>406</v>
      </c>
      <c r="C206" s="237" t="s">
        <v>1204</v>
      </c>
      <c r="D206" s="236"/>
      <c r="E206" s="235"/>
      <c r="F206" s="235"/>
      <c r="G206" s="234"/>
      <c r="H206" s="233"/>
      <c r="I206" s="233"/>
      <c r="O206" s="218">
        <v>1</v>
      </c>
    </row>
    <row r="207" spans="1:104" ht="22.5">
      <c r="A207" s="232">
        <v>62</v>
      </c>
      <c r="B207" s="231" t="s">
        <v>1203</v>
      </c>
      <c r="C207" s="230" t="s">
        <v>1202</v>
      </c>
      <c r="D207" s="229" t="s">
        <v>154</v>
      </c>
      <c r="E207" s="228">
        <v>2</v>
      </c>
      <c r="F207" s="228"/>
      <c r="G207" s="227">
        <f>E207*F207</f>
        <v>0</v>
      </c>
      <c r="O207" s="218">
        <v>2</v>
      </c>
      <c r="AA207" s="208">
        <v>1</v>
      </c>
      <c r="AB207" s="208">
        <v>1</v>
      </c>
      <c r="AC207" s="208">
        <v>1</v>
      </c>
      <c r="AZ207" s="208">
        <v>1</v>
      </c>
      <c r="BA207" s="208">
        <f>IF(AZ207=1,G207,0)</f>
        <v>0</v>
      </c>
      <c r="BB207" s="208">
        <f>IF(AZ207=2,G207,0)</f>
        <v>0</v>
      </c>
      <c r="BC207" s="208">
        <f>IF(AZ207=3,G207,0)</f>
        <v>0</v>
      </c>
      <c r="BD207" s="208">
        <f>IF(AZ207=4,G207,0)</f>
        <v>0</v>
      </c>
      <c r="BE207" s="208">
        <f>IF(AZ207=5,G207,0)</f>
        <v>0</v>
      </c>
      <c r="CA207" s="226">
        <v>1</v>
      </c>
      <c r="CB207" s="226">
        <v>1</v>
      </c>
      <c r="CZ207" s="208">
        <v>3.0769999999999999E-2</v>
      </c>
    </row>
    <row r="208" spans="1:104">
      <c r="A208" s="245"/>
      <c r="B208" s="244"/>
      <c r="C208" s="493" t="s">
        <v>104</v>
      </c>
      <c r="D208" s="494"/>
      <c r="E208" s="243">
        <v>2</v>
      </c>
      <c r="F208" s="242"/>
      <c r="G208" s="241"/>
      <c r="M208" s="240">
        <v>2</v>
      </c>
      <c r="O208" s="218"/>
    </row>
    <row r="209" spans="1:104">
      <c r="A209" s="225"/>
      <c r="B209" s="224" t="s">
        <v>778</v>
      </c>
      <c r="C209" s="223" t="str">
        <f>CONCATENATE(B206," ",C206)</f>
        <v>64 Výplně otvorů</v>
      </c>
      <c r="D209" s="222"/>
      <c r="E209" s="221"/>
      <c r="F209" s="220"/>
      <c r="G209" s="219">
        <f>SUM(G206:G208)</f>
        <v>0</v>
      </c>
      <c r="O209" s="218">
        <v>4</v>
      </c>
      <c r="BA209" s="217">
        <f>SUM(BA206:BA208)</f>
        <v>0</v>
      </c>
      <c r="BB209" s="217">
        <f>SUM(BB206:BB208)</f>
        <v>0</v>
      </c>
      <c r="BC209" s="217">
        <f>SUM(BC206:BC208)</f>
        <v>0</v>
      </c>
      <c r="BD209" s="217">
        <f>SUM(BD206:BD208)</f>
        <v>0</v>
      </c>
      <c r="BE209" s="217">
        <f>SUM(BE206:BE208)</f>
        <v>0</v>
      </c>
    </row>
    <row r="210" spans="1:104">
      <c r="A210" s="239" t="s">
        <v>793</v>
      </c>
      <c r="B210" s="238" t="s">
        <v>188</v>
      </c>
      <c r="C210" s="237" t="s">
        <v>1201</v>
      </c>
      <c r="D210" s="236"/>
      <c r="E210" s="235"/>
      <c r="F210" s="235"/>
      <c r="G210" s="234"/>
      <c r="H210" s="233"/>
      <c r="I210" s="233"/>
      <c r="O210" s="218">
        <v>1</v>
      </c>
    </row>
    <row r="211" spans="1:104">
      <c r="A211" s="232">
        <v>63</v>
      </c>
      <c r="B211" s="231" t="s">
        <v>1200</v>
      </c>
      <c r="C211" s="230" t="s">
        <v>1199</v>
      </c>
      <c r="D211" s="229" t="s">
        <v>811</v>
      </c>
      <c r="E211" s="228">
        <v>14.930999999999999</v>
      </c>
      <c r="F211" s="228"/>
      <c r="G211" s="227">
        <f>E211*F211</f>
        <v>0</v>
      </c>
      <c r="O211" s="218">
        <v>2</v>
      </c>
      <c r="AA211" s="208">
        <v>1</v>
      </c>
      <c r="AB211" s="208">
        <v>1</v>
      </c>
      <c r="AC211" s="208">
        <v>1</v>
      </c>
      <c r="AZ211" s="208">
        <v>1</v>
      </c>
      <c r="BA211" s="208">
        <f>IF(AZ211=1,G211,0)</f>
        <v>0</v>
      </c>
      <c r="BB211" s="208">
        <f>IF(AZ211=2,G211,0)</f>
        <v>0</v>
      </c>
      <c r="BC211" s="208">
        <f>IF(AZ211=3,G211,0)</f>
        <v>0</v>
      </c>
      <c r="BD211" s="208">
        <f>IF(AZ211=4,G211,0)</f>
        <v>0</v>
      </c>
      <c r="BE211" s="208">
        <f>IF(AZ211=5,G211,0)</f>
        <v>0</v>
      </c>
      <c r="CA211" s="226">
        <v>1</v>
      </c>
      <c r="CB211" s="226">
        <v>1</v>
      </c>
      <c r="CZ211" s="208">
        <v>1.1000000000000001E-3</v>
      </c>
    </row>
    <row r="212" spans="1:104">
      <c r="A212" s="245"/>
      <c r="B212" s="244"/>
      <c r="C212" s="493" t="s">
        <v>1198</v>
      </c>
      <c r="D212" s="494"/>
      <c r="E212" s="243">
        <v>0</v>
      </c>
      <c r="F212" s="242"/>
      <c r="G212" s="241"/>
      <c r="M212" s="240" t="s">
        <v>1198</v>
      </c>
      <c r="O212" s="218"/>
    </row>
    <row r="213" spans="1:104">
      <c r="A213" s="245"/>
      <c r="B213" s="244"/>
      <c r="C213" s="493" t="s">
        <v>1197</v>
      </c>
      <c r="D213" s="494"/>
      <c r="E213" s="243">
        <v>11.781000000000001</v>
      </c>
      <c r="F213" s="242"/>
      <c r="G213" s="241"/>
      <c r="M213" s="240" t="s">
        <v>1197</v>
      </c>
      <c r="O213" s="218"/>
    </row>
    <row r="214" spans="1:104">
      <c r="A214" s="245"/>
      <c r="B214" s="244"/>
      <c r="C214" s="493" t="s">
        <v>1196</v>
      </c>
      <c r="D214" s="494"/>
      <c r="E214" s="243">
        <v>3.15</v>
      </c>
      <c r="F214" s="242"/>
      <c r="G214" s="241"/>
      <c r="M214" s="240" t="s">
        <v>1196</v>
      </c>
      <c r="O214" s="218"/>
    </row>
    <row r="215" spans="1:104">
      <c r="A215" s="232">
        <v>64</v>
      </c>
      <c r="B215" s="231" t="s">
        <v>1195</v>
      </c>
      <c r="C215" s="230" t="s">
        <v>1194</v>
      </c>
      <c r="D215" s="229" t="s">
        <v>811</v>
      </c>
      <c r="E215" s="228">
        <v>69.730500000000006</v>
      </c>
      <c r="F215" s="228"/>
      <c r="G215" s="227">
        <f>E215*F215</f>
        <v>0</v>
      </c>
      <c r="O215" s="218">
        <v>2</v>
      </c>
      <c r="AA215" s="208">
        <v>1</v>
      </c>
      <c r="AB215" s="208">
        <v>1</v>
      </c>
      <c r="AC215" s="208">
        <v>1</v>
      </c>
      <c r="AZ215" s="208">
        <v>1</v>
      </c>
      <c r="BA215" s="208">
        <f>IF(AZ215=1,G215,0)</f>
        <v>0</v>
      </c>
      <c r="BB215" s="208">
        <f>IF(AZ215=2,G215,0)</f>
        <v>0</v>
      </c>
      <c r="BC215" s="208">
        <f>IF(AZ215=3,G215,0)</f>
        <v>0</v>
      </c>
      <c r="BD215" s="208">
        <f>IF(AZ215=4,G215,0)</f>
        <v>0</v>
      </c>
      <c r="BE215" s="208">
        <f>IF(AZ215=5,G215,0)</f>
        <v>0</v>
      </c>
      <c r="CA215" s="226">
        <v>1</v>
      </c>
      <c r="CB215" s="226">
        <v>1</v>
      </c>
      <c r="CZ215" s="208">
        <v>4.0000000000000003E-5</v>
      </c>
    </row>
    <row r="216" spans="1:104">
      <c r="A216" s="245"/>
      <c r="B216" s="244"/>
      <c r="C216" s="493" t="s">
        <v>1193</v>
      </c>
      <c r="D216" s="494"/>
      <c r="E216" s="243">
        <v>69.730500000000006</v>
      </c>
      <c r="F216" s="242"/>
      <c r="G216" s="241"/>
      <c r="M216" s="240" t="s">
        <v>1193</v>
      </c>
      <c r="O216" s="218"/>
    </row>
    <row r="217" spans="1:104">
      <c r="A217" s="232">
        <v>65</v>
      </c>
      <c r="B217" s="231" t="s">
        <v>1192</v>
      </c>
      <c r="C217" s="230" t="s">
        <v>1191</v>
      </c>
      <c r="D217" s="229" t="s">
        <v>186</v>
      </c>
      <c r="E217" s="228">
        <v>0</v>
      </c>
      <c r="F217" s="228"/>
      <c r="G217" s="227">
        <f>E217*F217</f>
        <v>0</v>
      </c>
      <c r="O217" s="218">
        <v>2</v>
      </c>
      <c r="AA217" s="208">
        <v>12</v>
      </c>
      <c r="AB217" s="208">
        <v>0</v>
      </c>
      <c r="AC217" s="208">
        <v>64</v>
      </c>
      <c r="AZ217" s="208">
        <v>1</v>
      </c>
      <c r="BA217" s="208">
        <f>IF(AZ217=1,G217,0)</f>
        <v>0</v>
      </c>
      <c r="BB217" s="208">
        <f>IF(AZ217=2,G217,0)</f>
        <v>0</v>
      </c>
      <c r="BC217" s="208">
        <f>IF(AZ217=3,G217,0)</f>
        <v>0</v>
      </c>
      <c r="BD217" s="208">
        <f>IF(AZ217=4,G217,0)</f>
        <v>0</v>
      </c>
      <c r="BE217" s="208">
        <f>IF(AZ217=5,G217,0)</f>
        <v>0</v>
      </c>
      <c r="CA217" s="226">
        <v>12</v>
      </c>
      <c r="CB217" s="226">
        <v>0</v>
      </c>
      <c r="CZ217" s="208">
        <v>0</v>
      </c>
    </row>
    <row r="218" spans="1:104">
      <c r="A218" s="245"/>
      <c r="B218" s="244"/>
      <c r="C218" s="493" t="s">
        <v>1190</v>
      </c>
      <c r="D218" s="494"/>
      <c r="E218" s="243">
        <v>0</v>
      </c>
      <c r="F218" s="242"/>
      <c r="G218" s="241"/>
      <c r="M218" s="240" t="s">
        <v>1190</v>
      </c>
      <c r="O218" s="218"/>
    </row>
    <row r="219" spans="1:104" ht="22.5">
      <c r="A219" s="232">
        <v>66</v>
      </c>
      <c r="B219" s="231" t="s">
        <v>1189</v>
      </c>
      <c r="C219" s="230" t="s">
        <v>1188</v>
      </c>
      <c r="D219" s="229" t="s">
        <v>154</v>
      </c>
      <c r="E219" s="228">
        <v>20</v>
      </c>
      <c r="F219" s="228"/>
      <c r="G219" s="227">
        <f>E219*F219</f>
        <v>0</v>
      </c>
      <c r="O219" s="218">
        <v>2</v>
      </c>
      <c r="AA219" s="208">
        <v>12</v>
      </c>
      <c r="AB219" s="208">
        <v>0</v>
      </c>
      <c r="AC219" s="208">
        <v>141</v>
      </c>
      <c r="AZ219" s="208">
        <v>1</v>
      </c>
      <c r="BA219" s="208">
        <f>IF(AZ219=1,G219,0)</f>
        <v>0</v>
      </c>
      <c r="BB219" s="208">
        <f>IF(AZ219=2,G219,0)</f>
        <v>0</v>
      </c>
      <c r="BC219" s="208">
        <f>IF(AZ219=3,G219,0)</f>
        <v>0</v>
      </c>
      <c r="BD219" s="208">
        <f>IF(AZ219=4,G219,0)</f>
        <v>0</v>
      </c>
      <c r="BE219" s="208">
        <f>IF(AZ219=5,G219,0)</f>
        <v>0</v>
      </c>
      <c r="CA219" s="226">
        <v>12</v>
      </c>
      <c r="CB219" s="226">
        <v>0</v>
      </c>
      <c r="CZ219" s="208">
        <v>0</v>
      </c>
    </row>
    <row r="220" spans="1:104">
      <c r="A220" s="245"/>
      <c r="B220" s="244"/>
      <c r="C220" s="493" t="s">
        <v>1187</v>
      </c>
      <c r="D220" s="494"/>
      <c r="E220" s="243">
        <v>0</v>
      </c>
      <c r="F220" s="242"/>
      <c r="G220" s="241"/>
      <c r="M220" s="240" t="s">
        <v>1187</v>
      </c>
      <c r="O220" s="218"/>
    </row>
    <row r="221" spans="1:104">
      <c r="A221" s="245"/>
      <c r="B221" s="244"/>
      <c r="C221" s="493" t="s">
        <v>1186</v>
      </c>
      <c r="D221" s="494"/>
      <c r="E221" s="243">
        <v>20</v>
      </c>
      <c r="F221" s="242"/>
      <c r="G221" s="241"/>
      <c r="M221" s="240" t="s">
        <v>1186</v>
      </c>
      <c r="O221" s="218"/>
    </row>
    <row r="222" spans="1:104" ht="22.5">
      <c r="A222" s="232">
        <v>67</v>
      </c>
      <c r="B222" s="231" t="s">
        <v>1185</v>
      </c>
      <c r="C222" s="230" t="s">
        <v>1184</v>
      </c>
      <c r="D222" s="229" t="s">
        <v>794</v>
      </c>
      <c r="E222" s="228">
        <v>1</v>
      </c>
      <c r="F222" s="228"/>
      <c r="G222" s="227">
        <f>E222*F222</f>
        <v>0</v>
      </c>
      <c r="O222" s="218">
        <v>2</v>
      </c>
      <c r="AA222" s="208">
        <v>12</v>
      </c>
      <c r="AB222" s="208">
        <v>0</v>
      </c>
      <c r="AC222" s="208">
        <v>168</v>
      </c>
      <c r="AZ222" s="208">
        <v>1</v>
      </c>
      <c r="BA222" s="208">
        <f>IF(AZ222=1,G222,0)</f>
        <v>0</v>
      </c>
      <c r="BB222" s="208">
        <f>IF(AZ222=2,G222,0)</f>
        <v>0</v>
      </c>
      <c r="BC222" s="208">
        <f>IF(AZ222=3,G222,0)</f>
        <v>0</v>
      </c>
      <c r="BD222" s="208">
        <f>IF(AZ222=4,G222,0)</f>
        <v>0</v>
      </c>
      <c r="BE222" s="208">
        <f>IF(AZ222=5,G222,0)</f>
        <v>0</v>
      </c>
      <c r="CA222" s="226">
        <v>12</v>
      </c>
      <c r="CB222" s="226">
        <v>0</v>
      </c>
      <c r="CZ222" s="208">
        <v>0</v>
      </c>
    </row>
    <row r="223" spans="1:104">
      <c r="A223" s="232">
        <v>68</v>
      </c>
      <c r="B223" s="231" t="s">
        <v>1183</v>
      </c>
      <c r="C223" s="230" t="s">
        <v>1182</v>
      </c>
      <c r="D223" s="229" t="s">
        <v>811</v>
      </c>
      <c r="E223" s="228">
        <v>6</v>
      </c>
      <c r="F223" s="228"/>
      <c r="G223" s="227">
        <f>E223*F223</f>
        <v>0</v>
      </c>
      <c r="O223" s="218">
        <v>2</v>
      </c>
      <c r="AA223" s="208">
        <v>12</v>
      </c>
      <c r="AB223" s="208">
        <v>0</v>
      </c>
      <c r="AC223" s="208">
        <v>185</v>
      </c>
      <c r="AZ223" s="208">
        <v>1</v>
      </c>
      <c r="BA223" s="208">
        <f>IF(AZ223=1,G223,0)</f>
        <v>0</v>
      </c>
      <c r="BB223" s="208">
        <f>IF(AZ223=2,G223,0)</f>
        <v>0</v>
      </c>
      <c r="BC223" s="208">
        <f>IF(AZ223=3,G223,0)</f>
        <v>0</v>
      </c>
      <c r="BD223" s="208">
        <f>IF(AZ223=4,G223,0)</f>
        <v>0</v>
      </c>
      <c r="BE223" s="208">
        <f>IF(AZ223=5,G223,0)</f>
        <v>0</v>
      </c>
      <c r="CA223" s="226">
        <v>12</v>
      </c>
      <c r="CB223" s="226">
        <v>0</v>
      </c>
      <c r="CZ223" s="208">
        <v>0</v>
      </c>
    </row>
    <row r="224" spans="1:104">
      <c r="A224" s="245"/>
      <c r="B224" s="244"/>
      <c r="C224" s="493" t="s">
        <v>1181</v>
      </c>
      <c r="D224" s="494"/>
      <c r="E224" s="243">
        <v>0</v>
      </c>
      <c r="F224" s="242"/>
      <c r="G224" s="241"/>
      <c r="M224" s="240" t="s">
        <v>1181</v>
      </c>
      <c r="O224" s="218"/>
    </row>
    <row r="225" spans="1:104">
      <c r="A225" s="245"/>
      <c r="B225" s="244"/>
      <c r="C225" s="493" t="s">
        <v>1180</v>
      </c>
      <c r="D225" s="494"/>
      <c r="E225" s="243">
        <v>6</v>
      </c>
      <c r="F225" s="242"/>
      <c r="G225" s="241"/>
      <c r="M225" s="240" t="s">
        <v>1180</v>
      </c>
      <c r="O225" s="218"/>
    </row>
    <row r="226" spans="1:104">
      <c r="A226" s="225"/>
      <c r="B226" s="224" t="s">
        <v>778</v>
      </c>
      <c r="C226" s="223" t="str">
        <f>CONCATENATE(B210," ",C210)</f>
        <v>9 Ostatní konstrukce, bourání</v>
      </c>
      <c r="D226" s="222"/>
      <c r="E226" s="221"/>
      <c r="F226" s="220"/>
      <c r="G226" s="219">
        <f>SUM(G210:G225)</f>
        <v>0</v>
      </c>
      <c r="O226" s="218">
        <v>4</v>
      </c>
      <c r="BA226" s="217">
        <f>SUM(BA210:BA225)</f>
        <v>0</v>
      </c>
      <c r="BB226" s="217">
        <f>SUM(BB210:BB225)</f>
        <v>0</v>
      </c>
      <c r="BC226" s="217">
        <f>SUM(BC210:BC225)</f>
        <v>0</v>
      </c>
      <c r="BD226" s="217">
        <f>SUM(BD210:BD225)</f>
        <v>0</v>
      </c>
      <c r="BE226" s="217">
        <f>SUM(BE210:BE225)</f>
        <v>0</v>
      </c>
    </row>
    <row r="227" spans="1:104">
      <c r="A227" s="239" t="s">
        <v>793</v>
      </c>
      <c r="B227" s="238" t="s">
        <v>531</v>
      </c>
      <c r="C227" s="237" t="s">
        <v>1179</v>
      </c>
      <c r="D227" s="236"/>
      <c r="E227" s="235"/>
      <c r="F227" s="235"/>
      <c r="G227" s="234"/>
      <c r="H227" s="233"/>
      <c r="I227" s="233"/>
      <c r="O227" s="218">
        <v>1</v>
      </c>
    </row>
    <row r="228" spans="1:104">
      <c r="A228" s="232">
        <v>69</v>
      </c>
      <c r="B228" s="231" t="s">
        <v>1178</v>
      </c>
      <c r="C228" s="230" t="s">
        <v>1177</v>
      </c>
      <c r="D228" s="229" t="s">
        <v>811</v>
      </c>
      <c r="E228" s="228">
        <v>62.025100000000002</v>
      </c>
      <c r="F228" s="228"/>
      <c r="G228" s="227">
        <f>E228*F228</f>
        <v>0</v>
      </c>
      <c r="O228" s="218">
        <v>2</v>
      </c>
      <c r="AA228" s="208">
        <v>1</v>
      </c>
      <c r="AB228" s="208">
        <v>1</v>
      </c>
      <c r="AC228" s="208">
        <v>1</v>
      </c>
      <c r="AZ228" s="208">
        <v>1</v>
      </c>
      <c r="BA228" s="208">
        <f>IF(AZ228=1,G228,0)</f>
        <v>0</v>
      </c>
      <c r="BB228" s="208">
        <f>IF(AZ228=2,G228,0)</f>
        <v>0</v>
      </c>
      <c r="BC228" s="208">
        <f>IF(AZ228=3,G228,0)</f>
        <v>0</v>
      </c>
      <c r="BD228" s="208">
        <f>IF(AZ228=4,G228,0)</f>
        <v>0</v>
      </c>
      <c r="BE228" s="208">
        <f>IF(AZ228=5,G228,0)</f>
        <v>0</v>
      </c>
      <c r="CA228" s="226">
        <v>1</v>
      </c>
      <c r="CB228" s="226">
        <v>1</v>
      </c>
      <c r="CZ228" s="208">
        <v>1.2099999999999999E-3</v>
      </c>
    </row>
    <row r="229" spans="1:104">
      <c r="A229" s="245"/>
      <c r="B229" s="244"/>
      <c r="C229" s="493" t="s">
        <v>802</v>
      </c>
      <c r="D229" s="494"/>
      <c r="E229" s="243">
        <v>0</v>
      </c>
      <c r="F229" s="242"/>
      <c r="G229" s="241"/>
      <c r="M229" s="240" t="s">
        <v>802</v>
      </c>
      <c r="O229" s="218"/>
    </row>
    <row r="230" spans="1:104">
      <c r="A230" s="245"/>
      <c r="B230" s="244"/>
      <c r="C230" s="493" t="s">
        <v>801</v>
      </c>
      <c r="D230" s="494"/>
      <c r="E230" s="243">
        <v>5.8520000000000003</v>
      </c>
      <c r="F230" s="242"/>
      <c r="G230" s="241"/>
      <c r="M230" s="240" t="s">
        <v>801</v>
      </c>
      <c r="O230" s="218"/>
    </row>
    <row r="231" spans="1:104">
      <c r="A231" s="245"/>
      <c r="B231" s="244"/>
      <c r="C231" s="493" t="s">
        <v>800</v>
      </c>
      <c r="D231" s="494"/>
      <c r="E231" s="243">
        <v>7.3970000000000002</v>
      </c>
      <c r="F231" s="242"/>
      <c r="G231" s="241"/>
      <c r="M231" s="240" t="s">
        <v>800</v>
      </c>
      <c r="O231" s="218"/>
    </row>
    <row r="232" spans="1:104">
      <c r="A232" s="245"/>
      <c r="B232" s="244"/>
      <c r="C232" s="493" t="s">
        <v>799</v>
      </c>
      <c r="D232" s="494"/>
      <c r="E232" s="243">
        <v>8.2897999999999996</v>
      </c>
      <c r="F232" s="242"/>
      <c r="G232" s="241"/>
      <c r="M232" s="240" t="s">
        <v>799</v>
      </c>
      <c r="O232" s="218"/>
    </row>
    <row r="233" spans="1:104">
      <c r="A233" s="245"/>
      <c r="B233" s="244"/>
      <c r="C233" s="493" t="s">
        <v>798</v>
      </c>
      <c r="D233" s="494"/>
      <c r="E233" s="243">
        <v>9.5061999999999998</v>
      </c>
      <c r="F233" s="242"/>
      <c r="G233" s="241"/>
      <c r="M233" s="240" t="s">
        <v>798</v>
      </c>
      <c r="O233" s="218"/>
    </row>
    <row r="234" spans="1:104">
      <c r="A234" s="245"/>
      <c r="B234" s="244"/>
      <c r="C234" s="493" t="s">
        <v>797</v>
      </c>
      <c r="D234" s="494"/>
      <c r="E234" s="243">
        <v>10.757999999999999</v>
      </c>
      <c r="F234" s="242"/>
      <c r="G234" s="241"/>
      <c r="M234" s="240" t="s">
        <v>797</v>
      </c>
      <c r="O234" s="218"/>
    </row>
    <row r="235" spans="1:104">
      <c r="A235" s="245"/>
      <c r="B235" s="244"/>
      <c r="C235" s="493" t="s">
        <v>796</v>
      </c>
      <c r="D235" s="494"/>
      <c r="E235" s="243">
        <v>0.94499999999999995</v>
      </c>
      <c r="F235" s="242"/>
      <c r="G235" s="241"/>
      <c r="M235" s="240" t="s">
        <v>796</v>
      </c>
      <c r="O235" s="218"/>
    </row>
    <row r="236" spans="1:104">
      <c r="A236" s="245"/>
      <c r="B236" s="244"/>
      <c r="C236" s="493" t="s">
        <v>795</v>
      </c>
      <c r="D236" s="494"/>
      <c r="E236" s="243">
        <v>4.085</v>
      </c>
      <c r="F236" s="242"/>
      <c r="G236" s="241"/>
      <c r="M236" s="240" t="s">
        <v>795</v>
      </c>
      <c r="O236" s="218"/>
    </row>
    <row r="237" spans="1:104">
      <c r="A237" s="245"/>
      <c r="B237" s="244"/>
      <c r="C237" s="493" t="s">
        <v>1176</v>
      </c>
      <c r="D237" s="494"/>
      <c r="E237" s="243">
        <v>0</v>
      </c>
      <c r="F237" s="242"/>
      <c r="G237" s="241"/>
      <c r="M237" s="240" t="s">
        <v>1176</v>
      </c>
      <c r="O237" s="218"/>
    </row>
    <row r="238" spans="1:104">
      <c r="A238" s="245"/>
      <c r="B238" s="244"/>
      <c r="C238" s="493" t="s">
        <v>1175</v>
      </c>
      <c r="D238" s="494"/>
      <c r="E238" s="243">
        <v>8.3520000000000003</v>
      </c>
      <c r="F238" s="242"/>
      <c r="G238" s="241"/>
      <c r="M238" s="240" t="s">
        <v>1175</v>
      </c>
      <c r="O238" s="218"/>
    </row>
    <row r="239" spans="1:104">
      <c r="A239" s="245"/>
      <c r="B239" s="244"/>
      <c r="C239" s="493" t="s">
        <v>1174</v>
      </c>
      <c r="D239" s="494"/>
      <c r="E239" s="243">
        <v>6.84</v>
      </c>
      <c r="F239" s="242"/>
      <c r="G239" s="241"/>
      <c r="M239" s="240" t="s">
        <v>1174</v>
      </c>
      <c r="O239" s="218"/>
    </row>
    <row r="240" spans="1:104">
      <c r="A240" s="232">
        <v>70</v>
      </c>
      <c r="B240" s="231" t="s">
        <v>1173</v>
      </c>
      <c r="C240" s="230" t="s">
        <v>1172</v>
      </c>
      <c r="D240" s="229" t="s">
        <v>811</v>
      </c>
      <c r="E240" s="228">
        <v>12.96</v>
      </c>
      <c r="F240" s="228"/>
      <c r="G240" s="227">
        <f>E240*F240</f>
        <v>0</v>
      </c>
      <c r="O240" s="218">
        <v>2</v>
      </c>
      <c r="AA240" s="208">
        <v>1</v>
      </c>
      <c r="AB240" s="208">
        <v>1</v>
      </c>
      <c r="AC240" s="208">
        <v>1</v>
      </c>
      <c r="AZ240" s="208">
        <v>1</v>
      </c>
      <c r="BA240" s="208">
        <f>IF(AZ240=1,G240,0)</f>
        <v>0</v>
      </c>
      <c r="BB240" s="208">
        <f>IF(AZ240=2,G240,0)</f>
        <v>0</v>
      </c>
      <c r="BC240" s="208">
        <f>IF(AZ240=3,G240,0)</f>
        <v>0</v>
      </c>
      <c r="BD240" s="208">
        <f>IF(AZ240=4,G240,0)</f>
        <v>0</v>
      </c>
      <c r="BE240" s="208">
        <f>IF(AZ240=5,G240,0)</f>
        <v>0</v>
      </c>
      <c r="CA240" s="226">
        <v>1</v>
      </c>
      <c r="CB240" s="226">
        <v>1</v>
      </c>
      <c r="CZ240" s="208">
        <v>5.9199999999999999E-3</v>
      </c>
    </row>
    <row r="241" spans="1:104">
      <c r="A241" s="245"/>
      <c r="B241" s="244"/>
      <c r="C241" s="493" t="s">
        <v>1171</v>
      </c>
      <c r="D241" s="494"/>
      <c r="E241" s="243">
        <v>6.84</v>
      </c>
      <c r="F241" s="242"/>
      <c r="G241" s="241"/>
      <c r="M241" s="240" t="s">
        <v>1171</v>
      </c>
      <c r="O241" s="218"/>
    </row>
    <row r="242" spans="1:104">
      <c r="A242" s="245"/>
      <c r="B242" s="244"/>
      <c r="C242" s="493" t="s">
        <v>1170</v>
      </c>
      <c r="D242" s="494"/>
      <c r="E242" s="243">
        <v>6.12</v>
      </c>
      <c r="F242" s="242"/>
      <c r="G242" s="241"/>
      <c r="M242" s="240" t="s">
        <v>1170</v>
      </c>
      <c r="O242" s="218"/>
    </row>
    <row r="243" spans="1:104">
      <c r="A243" s="225"/>
      <c r="B243" s="224" t="s">
        <v>778</v>
      </c>
      <c r="C243" s="223" t="str">
        <f>CONCATENATE(B227," ",C227)</f>
        <v>94 Lešení a stavební výtahy</v>
      </c>
      <c r="D243" s="222"/>
      <c r="E243" s="221"/>
      <c r="F243" s="220"/>
      <c r="G243" s="219">
        <f>SUM(G227:G242)</f>
        <v>0</v>
      </c>
      <c r="O243" s="218">
        <v>4</v>
      </c>
      <c r="BA243" s="217">
        <f>SUM(BA227:BA242)</f>
        <v>0</v>
      </c>
      <c r="BB243" s="217">
        <f>SUM(BB227:BB242)</f>
        <v>0</v>
      </c>
      <c r="BC243" s="217">
        <f>SUM(BC227:BC242)</f>
        <v>0</v>
      </c>
      <c r="BD243" s="217">
        <f>SUM(BD227:BD242)</f>
        <v>0</v>
      </c>
      <c r="BE243" s="217">
        <f>SUM(BE227:BE242)</f>
        <v>0</v>
      </c>
    </row>
    <row r="244" spans="1:104">
      <c r="A244" s="239" t="s">
        <v>793</v>
      </c>
      <c r="B244" s="238" t="s">
        <v>539</v>
      </c>
      <c r="C244" s="237" t="s">
        <v>1169</v>
      </c>
      <c r="D244" s="236"/>
      <c r="E244" s="235"/>
      <c r="F244" s="235"/>
      <c r="G244" s="234"/>
      <c r="H244" s="233"/>
      <c r="I244" s="233"/>
      <c r="O244" s="218">
        <v>1</v>
      </c>
    </row>
    <row r="245" spans="1:104">
      <c r="A245" s="232">
        <v>71</v>
      </c>
      <c r="B245" s="231" t="s">
        <v>1168</v>
      </c>
      <c r="C245" s="230" t="s">
        <v>1167</v>
      </c>
      <c r="D245" s="229" t="s">
        <v>811</v>
      </c>
      <c r="E245" s="228">
        <v>61.38</v>
      </c>
      <c r="F245" s="228"/>
      <c r="G245" s="227">
        <f>E245*F245</f>
        <v>0</v>
      </c>
      <c r="O245" s="218">
        <v>2</v>
      </c>
      <c r="AA245" s="208">
        <v>1</v>
      </c>
      <c r="AB245" s="208">
        <v>1</v>
      </c>
      <c r="AC245" s="208">
        <v>1</v>
      </c>
      <c r="AZ245" s="208">
        <v>1</v>
      </c>
      <c r="BA245" s="208">
        <f>IF(AZ245=1,G245,0)</f>
        <v>0</v>
      </c>
      <c r="BB245" s="208">
        <f>IF(AZ245=2,G245,0)</f>
        <v>0</v>
      </c>
      <c r="BC245" s="208">
        <f>IF(AZ245=3,G245,0)</f>
        <v>0</v>
      </c>
      <c r="BD245" s="208">
        <f>IF(AZ245=4,G245,0)</f>
        <v>0</v>
      </c>
      <c r="BE245" s="208">
        <f>IF(AZ245=5,G245,0)</f>
        <v>0</v>
      </c>
      <c r="CA245" s="226">
        <v>1</v>
      </c>
      <c r="CB245" s="226">
        <v>1</v>
      </c>
      <c r="CZ245" s="208">
        <v>6.7000000000000002E-4</v>
      </c>
    </row>
    <row r="246" spans="1:104">
      <c r="A246" s="245"/>
      <c r="B246" s="244"/>
      <c r="C246" s="493" t="s">
        <v>1163</v>
      </c>
      <c r="D246" s="494"/>
      <c r="E246" s="243">
        <v>0</v>
      </c>
      <c r="F246" s="242"/>
      <c r="G246" s="241"/>
      <c r="M246" s="240" t="s">
        <v>1163</v>
      </c>
      <c r="O246" s="218"/>
    </row>
    <row r="247" spans="1:104">
      <c r="A247" s="245"/>
      <c r="B247" s="244"/>
      <c r="C247" s="493" t="s">
        <v>1166</v>
      </c>
      <c r="D247" s="494"/>
      <c r="E247" s="243">
        <v>61.38</v>
      </c>
      <c r="F247" s="242"/>
      <c r="G247" s="241"/>
      <c r="M247" s="240" t="s">
        <v>1166</v>
      </c>
      <c r="O247" s="218"/>
    </row>
    <row r="248" spans="1:104">
      <c r="A248" s="232">
        <v>72</v>
      </c>
      <c r="B248" s="231" t="s">
        <v>1165</v>
      </c>
      <c r="C248" s="230" t="s">
        <v>1164</v>
      </c>
      <c r="D248" s="229" t="s">
        <v>811</v>
      </c>
      <c r="E248" s="228">
        <v>3.8479999999999999</v>
      </c>
      <c r="F248" s="228"/>
      <c r="G248" s="227">
        <f>E248*F248</f>
        <v>0</v>
      </c>
      <c r="O248" s="218">
        <v>2</v>
      </c>
      <c r="AA248" s="208">
        <v>1</v>
      </c>
      <c r="AB248" s="208">
        <v>1</v>
      </c>
      <c r="AC248" s="208">
        <v>1</v>
      </c>
      <c r="AZ248" s="208">
        <v>1</v>
      </c>
      <c r="BA248" s="208">
        <f>IF(AZ248=1,G248,0)</f>
        <v>0</v>
      </c>
      <c r="BB248" s="208">
        <f>IF(AZ248=2,G248,0)</f>
        <v>0</v>
      </c>
      <c r="BC248" s="208">
        <f>IF(AZ248=3,G248,0)</f>
        <v>0</v>
      </c>
      <c r="BD248" s="208">
        <f>IF(AZ248=4,G248,0)</f>
        <v>0</v>
      </c>
      <c r="BE248" s="208">
        <f>IF(AZ248=5,G248,0)</f>
        <v>0</v>
      </c>
      <c r="CA248" s="226">
        <v>1</v>
      </c>
      <c r="CB248" s="226">
        <v>1</v>
      </c>
      <c r="CZ248" s="208">
        <v>6.7000000000000002E-4</v>
      </c>
    </row>
    <row r="249" spans="1:104">
      <c r="A249" s="245"/>
      <c r="B249" s="244"/>
      <c r="C249" s="493" t="s">
        <v>1163</v>
      </c>
      <c r="D249" s="494"/>
      <c r="E249" s="243">
        <v>0</v>
      </c>
      <c r="F249" s="242"/>
      <c r="G249" s="241"/>
      <c r="M249" s="240" t="s">
        <v>1163</v>
      </c>
      <c r="O249" s="218"/>
    </row>
    <row r="250" spans="1:104">
      <c r="A250" s="245"/>
      <c r="B250" s="244"/>
      <c r="C250" s="493" t="s">
        <v>1162</v>
      </c>
      <c r="D250" s="494"/>
      <c r="E250" s="243">
        <v>3.8479999999999999</v>
      </c>
      <c r="F250" s="242"/>
      <c r="G250" s="241"/>
      <c r="M250" s="240" t="s">
        <v>1162</v>
      </c>
      <c r="O250" s="218"/>
    </row>
    <row r="251" spans="1:104">
      <c r="A251" s="232">
        <v>73</v>
      </c>
      <c r="B251" s="231" t="s">
        <v>1161</v>
      </c>
      <c r="C251" s="230" t="s">
        <v>1160</v>
      </c>
      <c r="D251" s="229" t="s">
        <v>811</v>
      </c>
      <c r="E251" s="228">
        <v>32.5</v>
      </c>
      <c r="F251" s="228"/>
      <c r="G251" s="227">
        <f>E251*F251</f>
        <v>0</v>
      </c>
      <c r="O251" s="218">
        <v>2</v>
      </c>
      <c r="AA251" s="208">
        <v>1</v>
      </c>
      <c r="AB251" s="208">
        <v>1</v>
      </c>
      <c r="AC251" s="208">
        <v>1</v>
      </c>
      <c r="AZ251" s="208">
        <v>1</v>
      </c>
      <c r="BA251" s="208">
        <f>IF(AZ251=1,G251,0)</f>
        <v>0</v>
      </c>
      <c r="BB251" s="208">
        <f>IF(AZ251=2,G251,0)</f>
        <v>0</v>
      </c>
      <c r="BC251" s="208">
        <f>IF(AZ251=3,G251,0)</f>
        <v>0</v>
      </c>
      <c r="BD251" s="208">
        <f>IF(AZ251=4,G251,0)</f>
        <v>0</v>
      </c>
      <c r="BE251" s="208">
        <f>IF(AZ251=5,G251,0)</f>
        <v>0</v>
      </c>
      <c r="CA251" s="226">
        <v>1</v>
      </c>
      <c r="CB251" s="226">
        <v>1</v>
      </c>
      <c r="CZ251" s="208">
        <v>3.3E-4</v>
      </c>
    </row>
    <row r="252" spans="1:104">
      <c r="A252" s="245"/>
      <c r="B252" s="244"/>
      <c r="C252" s="493" t="s">
        <v>987</v>
      </c>
      <c r="D252" s="494"/>
      <c r="E252" s="243">
        <v>0</v>
      </c>
      <c r="F252" s="242"/>
      <c r="G252" s="241"/>
      <c r="M252" s="240" t="s">
        <v>987</v>
      </c>
      <c r="O252" s="218"/>
    </row>
    <row r="253" spans="1:104">
      <c r="A253" s="245"/>
      <c r="B253" s="244"/>
      <c r="C253" s="493" t="s">
        <v>1159</v>
      </c>
      <c r="D253" s="494"/>
      <c r="E253" s="243">
        <v>32.5</v>
      </c>
      <c r="F253" s="242"/>
      <c r="G253" s="241"/>
      <c r="M253" s="240" t="s">
        <v>1159</v>
      </c>
      <c r="O253" s="218"/>
    </row>
    <row r="254" spans="1:104">
      <c r="A254" s="232">
        <v>74</v>
      </c>
      <c r="B254" s="231" t="s">
        <v>1158</v>
      </c>
      <c r="C254" s="230" t="s">
        <v>1157</v>
      </c>
      <c r="D254" s="229" t="s">
        <v>154</v>
      </c>
      <c r="E254" s="228">
        <v>3</v>
      </c>
      <c r="F254" s="228"/>
      <c r="G254" s="227">
        <f>E254*F254</f>
        <v>0</v>
      </c>
      <c r="O254" s="218">
        <v>2</v>
      </c>
      <c r="AA254" s="208">
        <v>1</v>
      </c>
      <c r="AB254" s="208">
        <v>1</v>
      </c>
      <c r="AC254" s="208">
        <v>1</v>
      </c>
      <c r="AZ254" s="208">
        <v>1</v>
      </c>
      <c r="BA254" s="208">
        <f>IF(AZ254=1,G254,0)</f>
        <v>0</v>
      </c>
      <c r="BB254" s="208">
        <f>IF(AZ254=2,G254,0)</f>
        <v>0</v>
      </c>
      <c r="BC254" s="208">
        <f>IF(AZ254=3,G254,0)</f>
        <v>0</v>
      </c>
      <c r="BD254" s="208">
        <f>IF(AZ254=4,G254,0)</f>
        <v>0</v>
      </c>
      <c r="BE254" s="208">
        <f>IF(AZ254=5,G254,0)</f>
        <v>0</v>
      </c>
      <c r="CA254" s="226">
        <v>1</v>
      </c>
      <c r="CB254" s="226">
        <v>1</v>
      </c>
      <c r="CZ254" s="208">
        <v>0</v>
      </c>
    </row>
    <row r="255" spans="1:104">
      <c r="A255" s="245"/>
      <c r="B255" s="244"/>
      <c r="C255" s="493" t="s">
        <v>1156</v>
      </c>
      <c r="D255" s="494"/>
      <c r="E255" s="243">
        <v>2</v>
      </c>
      <c r="F255" s="242"/>
      <c r="G255" s="241"/>
      <c r="M255" s="240" t="s">
        <v>1156</v>
      </c>
      <c r="O255" s="218"/>
    </row>
    <row r="256" spans="1:104">
      <c r="A256" s="245"/>
      <c r="B256" s="244"/>
      <c r="C256" s="493" t="s">
        <v>1155</v>
      </c>
      <c r="D256" s="494"/>
      <c r="E256" s="243">
        <v>1</v>
      </c>
      <c r="F256" s="242"/>
      <c r="G256" s="241"/>
      <c r="M256" s="240" t="s">
        <v>1155</v>
      </c>
      <c r="O256" s="218"/>
    </row>
    <row r="257" spans="1:104">
      <c r="A257" s="232">
        <v>75</v>
      </c>
      <c r="B257" s="231" t="s">
        <v>1154</v>
      </c>
      <c r="C257" s="230" t="s">
        <v>1153</v>
      </c>
      <c r="D257" s="229" t="s">
        <v>154</v>
      </c>
      <c r="E257" s="228">
        <v>3</v>
      </c>
      <c r="F257" s="228"/>
      <c r="G257" s="227">
        <f>E257*F257</f>
        <v>0</v>
      </c>
      <c r="O257" s="218">
        <v>2</v>
      </c>
      <c r="AA257" s="208">
        <v>1</v>
      </c>
      <c r="AB257" s="208">
        <v>1</v>
      </c>
      <c r="AC257" s="208">
        <v>1</v>
      </c>
      <c r="AZ257" s="208">
        <v>1</v>
      </c>
      <c r="BA257" s="208">
        <f>IF(AZ257=1,G257,0)</f>
        <v>0</v>
      </c>
      <c r="BB257" s="208">
        <f>IF(AZ257=2,G257,0)</f>
        <v>0</v>
      </c>
      <c r="BC257" s="208">
        <f>IF(AZ257=3,G257,0)</f>
        <v>0</v>
      </c>
      <c r="BD257" s="208">
        <f>IF(AZ257=4,G257,0)</f>
        <v>0</v>
      </c>
      <c r="BE257" s="208">
        <f>IF(AZ257=5,G257,0)</f>
        <v>0</v>
      </c>
      <c r="CA257" s="226">
        <v>1</v>
      </c>
      <c r="CB257" s="226">
        <v>1</v>
      </c>
      <c r="CZ257" s="208">
        <v>0</v>
      </c>
    </row>
    <row r="258" spans="1:104">
      <c r="A258" s="245"/>
      <c r="B258" s="244"/>
      <c r="C258" s="493" t="s">
        <v>1152</v>
      </c>
      <c r="D258" s="494"/>
      <c r="E258" s="243">
        <v>3</v>
      </c>
      <c r="F258" s="242"/>
      <c r="G258" s="241"/>
      <c r="M258" s="240" t="s">
        <v>1152</v>
      </c>
      <c r="O258" s="218"/>
    </row>
    <row r="259" spans="1:104">
      <c r="A259" s="232">
        <v>76</v>
      </c>
      <c r="B259" s="231" t="s">
        <v>1151</v>
      </c>
      <c r="C259" s="230" t="s">
        <v>1150</v>
      </c>
      <c r="D259" s="229" t="s">
        <v>794</v>
      </c>
      <c r="E259" s="228">
        <v>2</v>
      </c>
      <c r="F259" s="228"/>
      <c r="G259" s="227">
        <f>E259*F259</f>
        <v>0</v>
      </c>
      <c r="O259" s="218">
        <v>2</v>
      </c>
      <c r="AA259" s="208">
        <v>12</v>
      </c>
      <c r="AB259" s="208">
        <v>0</v>
      </c>
      <c r="AC259" s="208">
        <v>126</v>
      </c>
      <c r="AZ259" s="208">
        <v>1</v>
      </c>
      <c r="BA259" s="208">
        <f>IF(AZ259=1,G259,0)</f>
        <v>0</v>
      </c>
      <c r="BB259" s="208">
        <f>IF(AZ259=2,G259,0)</f>
        <v>0</v>
      </c>
      <c r="BC259" s="208">
        <f>IF(AZ259=3,G259,0)</f>
        <v>0</v>
      </c>
      <c r="BD259" s="208">
        <f>IF(AZ259=4,G259,0)</f>
        <v>0</v>
      </c>
      <c r="BE259" s="208">
        <f>IF(AZ259=5,G259,0)</f>
        <v>0</v>
      </c>
      <c r="CA259" s="226">
        <v>12</v>
      </c>
      <c r="CB259" s="226">
        <v>0</v>
      </c>
      <c r="CZ259" s="208">
        <v>0</v>
      </c>
    </row>
    <row r="260" spans="1:104">
      <c r="A260" s="232">
        <v>77</v>
      </c>
      <c r="B260" s="231" t="s">
        <v>1149</v>
      </c>
      <c r="C260" s="230" t="s">
        <v>1148</v>
      </c>
      <c r="D260" s="229" t="s">
        <v>154</v>
      </c>
      <c r="E260" s="228">
        <v>1</v>
      </c>
      <c r="F260" s="228"/>
      <c r="G260" s="227">
        <f>E260*F260</f>
        <v>0</v>
      </c>
      <c r="O260" s="218">
        <v>2</v>
      </c>
      <c r="AA260" s="208">
        <v>12</v>
      </c>
      <c r="AB260" s="208">
        <v>0</v>
      </c>
      <c r="AC260" s="208">
        <v>180</v>
      </c>
      <c r="AZ260" s="208">
        <v>1</v>
      </c>
      <c r="BA260" s="208">
        <f>IF(AZ260=1,G260,0)</f>
        <v>0</v>
      </c>
      <c r="BB260" s="208">
        <f>IF(AZ260=2,G260,0)</f>
        <v>0</v>
      </c>
      <c r="BC260" s="208">
        <f>IF(AZ260=3,G260,0)</f>
        <v>0</v>
      </c>
      <c r="BD260" s="208">
        <f>IF(AZ260=4,G260,0)</f>
        <v>0</v>
      </c>
      <c r="BE260" s="208">
        <f>IF(AZ260=5,G260,0)</f>
        <v>0</v>
      </c>
      <c r="CA260" s="226">
        <v>12</v>
      </c>
      <c r="CB260" s="226">
        <v>0</v>
      </c>
      <c r="CZ260" s="208">
        <v>1E-3</v>
      </c>
    </row>
    <row r="261" spans="1:104">
      <c r="A261" s="232">
        <v>78</v>
      </c>
      <c r="B261" s="231" t="s">
        <v>1147</v>
      </c>
      <c r="C261" s="230" t="s">
        <v>1146</v>
      </c>
      <c r="D261" s="229" t="s">
        <v>788</v>
      </c>
      <c r="E261" s="228">
        <v>2.4300000000000002</v>
      </c>
      <c r="F261" s="228"/>
      <c r="G261" s="227">
        <f>E261*F261</f>
        <v>0</v>
      </c>
      <c r="O261" s="218">
        <v>2</v>
      </c>
      <c r="AA261" s="208">
        <v>12</v>
      </c>
      <c r="AB261" s="208">
        <v>0</v>
      </c>
      <c r="AC261" s="208">
        <v>183</v>
      </c>
      <c r="AZ261" s="208">
        <v>1</v>
      </c>
      <c r="BA261" s="208">
        <f>IF(AZ261=1,G261,0)</f>
        <v>0</v>
      </c>
      <c r="BB261" s="208">
        <f>IF(AZ261=2,G261,0)</f>
        <v>0</v>
      </c>
      <c r="BC261" s="208">
        <f>IF(AZ261=3,G261,0)</f>
        <v>0</v>
      </c>
      <c r="BD261" s="208">
        <f>IF(AZ261=4,G261,0)</f>
        <v>0</v>
      </c>
      <c r="BE261" s="208">
        <f>IF(AZ261=5,G261,0)</f>
        <v>0</v>
      </c>
      <c r="CA261" s="226">
        <v>12</v>
      </c>
      <c r="CB261" s="226">
        <v>0</v>
      </c>
      <c r="CZ261" s="208">
        <v>0</v>
      </c>
    </row>
    <row r="262" spans="1:104">
      <c r="A262" s="245"/>
      <c r="B262" s="244"/>
      <c r="C262" s="493" t="s">
        <v>1145</v>
      </c>
      <c r="D262" s="494"/>
      <c r="E262" s="243">
        <v>0</v>
      </c>
      <c r="F262" s="242"/>
      <c r="G262" s="241"/>
      <c r="M262" s="240" t="s">
        <v>1145</v>
      </c>
      <c r="O262" s="218"/>
    </row>
    <row r="263" spans="1:104">
      <c r="A263" s="245"/>
      <c r="B263" s="244"/>
      <c r="C263" s="493" t="s">
        <v>1144</v>
      </c>
      <c r="D263" s="494"/>
      <c r="E263" s="243">
        <v>2.4300000000000002</v>
      </c>
      <c r="F263" s="242"/>
      <c r="G263" s="241"/>
      <c r="M263" s="240" t="s">
        <v>1144</v>
      </c>
      <c r="O263" s="218"/>
    </row>
    <row r="264" spans="1:104" ht="22.5">
      <c r="A264" s="232">
        <v>79</v>
      </c>
      <c r="B264" s="231" t="s">
        <v>1143</v>
      </c>
      <c r="C264" s="230" t="s">
        <v>1142</v>
      </c>
      <c r="D264" s="229" t="s">
        <v>788</v>
      </c>
      <c r="E264" s="228">
        <v>2.34</v>
      </c>
      <c r="F264" s="228"/>
      <c r="G264" s="227">
        <f>E264*F264</f>
        <v>0</v>
      </c>
      <c r="O264" s="218">
        <v>2</v>
      </c>
      <c r="AA264" s="208">
        <v>12</v>
      </c>
      <c r="AB264" s="208">
        <v>0</v>
      </c>
      <c r="AC264" s="208">
        <v>159</v>
      </c>
      <c r="AZ264" s="208">
        <v>1</v>
      </c>
      <c r="BA264" s="208">
        <f>IF(AZ264=1,G264,0)</f>
        <v>0</v>
      </c>
      <c r="BB264" s="208">
        <f>IF(AZ264=2,G264,0)</f>
        <v>0</v>
      </c>
      <c r="BC264" s="208">
        <f>IF(AZ264=3,G264,0)</f>
        <v>0</v>
      </c>
      <c r="BD264" s="208">
        <f>IF(AZ264=4,G264,0)</f>
        <v>0</v>
      </c>
      <c r="BE264" s="208">
        <f>IF(AZ264=5,G264,0)</f>
        <v>0</v>
      </c>
      <c r="CA264" s="226">
        <v>12</v>
      </c>
      <c r="CB264" s="226">
        <v>0</v>
      </c>
      <c r="CZ264" s="208">
        <v>1.1199999999999999E-3</v>
      </c>
    </row>
    <row r="265" spans="1:104">
      <c r="A265" s="245"/>
      <c r="B265" s="244"/>
      <c r="C265" s="493" t="s">
        <v>1141</v>
      </c>
      <c r="D265" s="494"/>
      <c r="E265" s="243">
        <v>0</v>
      </c>
      <c r="F265" s="242"/>
      <c r="G265" s="241"/>
      <c r="M265" s="240" t="s">
        <v>1141</v>
      </c>
      <c r="O265" s="218"/>
    </row>
    <row r="266" spans="1:104">
      <c r="A266" s="245"/>
      <c r="B266" s="244"/>
      <c r="C266" s="493" t="s">
        <v>1140</v>
      </c>
      <c r="D266" s="494"/>
      <c r="E266" s="243">
        <v>2.34</v>
      </c>
      <c r="F266" s="242"/>
      <c r="G266" s="241"/>
      <c r="M266" s="240" t="s">
        <v>1140</v>
      </c>
      <c r="O266" s="218"/>
    </row>
    <row r="267" spans="1:104" ht="22.5">
      <c r="A267" s="232">
        <v>80</v>
      </c>
      <c r="B267" s="231" t="s">
        <v>1139</v>
      </c>
      <c r="C267" s="230" t="s">
        <v>1138</v>
      </c>
      <c r="D267" s="229" t="s">
        <v>788</v>
      </c>
      <c r="E267" s="228">
        <v>5.7750000000000004</v>
      </c>
      <c r="F267" s="228"/>
      <c r="G267" s="227">
        <f>E267*F267</f>
        <v>0</v>
      </c>
      <c r="O267" s="218">
        <v>2</v>
      </c>
      <c r="AA267" s="208">
        <v>12</v>
      </c>
      <c r="AB267" s="208">
        <v>0</v>
      </c>
      <c r="AC267" s="208">
        <v>171</v>
      </c>
      <c r="AZ267" s="208">
        <v>1</v>
      </c>
      <c r="BA267" s="208">
        <f>IF(AZ267=1,G267,0)</f>
        <v>0</v>
      </c>
      <c r="BB267" s="208">
        <f>IF(AZ267=2,G267,0)</f>
        <v>0</v>
      </c>
      <c r="BC267" s="208">
        <f>IF(AZ267=3,G267,0)</f>
        <v>0</v>
      </c>
      <c r="BD267" s="208">
        <f>IF(AZ267=4,G267,0)</f>
        <v>0</v>
      </c>
      <c r="BE267" s="208">
        <f>IF(AZ267=5,G267,0)</f>
        <v>0</v>
      </c>
      <c r="CA267" s="226">
        <v>12</v>
      </c>
      <c r="CB267" s="226">
        <v>0</v>
      </c>
      <c r="CZ267" s="208">
        <v>0</v>
      </c>
    </row>
    <row r="268" spans="1:104">
      <c r="A268" s="245"/>
      <c r="B268" s="244"/>
      <c r="C268" s="493" t="s">
        <v>987</v>
      </c>
      <c r="D268" s="494"/>
      <c r="E268" s="243">
        <v>0</v>
      </c>
      <c r="F268" s="242"/>
      <c r="G268" s="241"/>
      <c r="M268" s="240" t="s">
        <v>987</v>
      </c>
      <c r="O268" s="218"/>
    </row>
    <row r="269" spans="1:104">
      <c r="A269" s="245"/>
      <c r="B269" s="244"/>
      <c r="C269" s="493" t="s">
        <v>1137</v>
      </c>
      <c r="D269" s="494"/>
      <c r="E269" s="243">
        <v>4.875</v>
      </c>
      <c r="F269" s="242"/>
      <c r="G269" s="241"/>
      <c r="M269" s="240" t="s">
        <v>1137</v>
      </c>
      <c r="O269" s="218"/>
    </row>
    <row r="270" spans="1:104">
      <c r="A270" s="245"/>
      <c r="B270" s="244"/>
      <c r="C270" s="493" t="s">
        <v>1136</v>
      </c>
      <c r="D270" s="494"/>
      <c r="E270" s="243">
        <v>0</v>
      </c>
      <c r="F270" s="242"/>
      <c r="G270" s="241"/>
      <c r="M270" s="240" t="s">
        <v>1136</v>
      </c>
      <c r="O270" s="218"/>
    </row>
    <row r="271" spans="1:104">
      <c r="A271" s="245"/>
      <c r="B271" s="244"/>
      <c r="C271" s="493" t="s">
        <v>1135</v>
      </c>
      <c r="D271" s="494"/>
      <c r="E271" s="243">
        <v>0.9</v>
      </c>
      <c r="F271" s="242"/>
      <c r="G271" s="241"/>
      <c r="M271" s="240" t="s">
        <v>1135</v>
      </c>
      <c r="O271" s="218"/>
    </row>
    <row r="272" spans="1:104" ht="22.5">
      <c r="A272" s="232">
        <v>81</v>
      </c>
      <c r="B272" s="231" t="s">
        <v>1134</v>
      </c>
      <c r="C272" s="230" t="s">
        <v>1133</v>
      </c>
      <c r="D272" s="229" t="s">
        <v>811</v>
      </c>
      <c r="E272" s="228">
        <v>46.8</v>
      </c>
      <c r="F272" s="228"/>
      <c r="G272" s="227">
        <f>E272*F272</f>
        <v>0</v>
      </c>
      <c r="O272" s="218">
        <v>2</v>
      </c>
      <c r="AA272" s="208">
        <v>12</v>
      </c>
      <c r="AB272" s="208">
        <v>0</v>
      </c>
      <c r="AC272" s="208">
        <v>170</v>
      </c>
      <c r="AZ272" s="208">
        <v>1</v>
      </c>
      <c r="BA272" s="208">
        <f>IF(AZ272=1,G272,0)</f>
        <v>0</v>
      </c>
      <c r="BB272" s="208">
        <f>IF(AZ272=2,G272,0)</f>
        <v>0</v>
      </c>
      <c r="BC272" s="208">
        <f>IF(AZ272=3,G272,0)</f>
        <v>0</v>
      </c>
      <c r="BD272" s="208">
        <f>IF(AZ272=4,G272,0)</f>
        <v>0</v>
      </c>
      <c r="BE272" s="208">
        <f>IF(AZ272=5,G272,0)</f>
        <v>0</v>
      </c>
      <c r="CA272" s="226">
        <v>12</v>
      </c>
      <c r="CB272" s="226">
        <v>0</v>
      </c>
      <c r="CZ272" s="208">
        <v>0</v>
      </c>
    </row>
    <row r="273" spans="1:104">
      <c r="A273" s="245"/>
      <c r="B273" s="244"/>
      <c r="C273" s="493" t="s">
        <v>987</v>
      </c>
      <c r="D273" s="494"/>
      <c r="E273" s="243">
        <v>0</v>
      </c>
      <c r="F273" s="242"/>
      <c r="G273" s="241"/>
      <c r="M273" s="240" t="s">
        <v>987</v>
      </c>
      <c r="O273" s="218"/>
    </row>
    <row r="274" spans="1:104">
      <c r="A274" s="245"/>
      <c r="B274" s="244"/>
      <c r="C274" s="493" t="s">
        <v>1132</v>
      </c>
      <c r="D274" s="494"/>
      <c r="E274" s="243">
        <v>46.8</v>
      </c>
      <c r="F274" s="242"/>
      <c r="G274" s="241"/>
      <c r="M274" s="240" t="s">
        <v>1132</v>
      </c>
      <c r="O274" s="218"/>
    </row>
    <row r="275" spans="1:104">
      <c r="A275" s="225"/>
      <c r="B275" s="224" t="s">
        <v>778</v>
      </c>
      <c r="C275" s="223" t="str">
        <f>CONCATENATE(B244," ",C244)</f>
        <v>96 Bourání konstrukcí</v>
      </c>
      <c r="D275" s="222"/>
      <c r="E275" s="221"/>
      <c r="F275" s="220"/>
      <c r="G275" s="219">
        <f>SUM(G244:G274)</f>
        <v>0</v>
      </c>
      <c r="O275" s="218">
        <v>4</v>
      </c>
      <c r="BA275" s="217">
        <f>SUM(BA244:BA274)</f>
        <v>0</v>
      </c>
      <c r="BB275" s="217">
        <f>SUM(BB244:BB274)</f>
        <v>0</v>
      </c>
      <c r="BC275" s="217">
        <f>SUM(BC244:BC274)</f>
        <v>0</v>
      </c>
      <c r="BD275" s="217">
        <f>SUM(BD244:BD274)</f>
        <v>0</v>
      </c>
      <c r="BE275" s="217">
        <f>SUM(BE244:BE274)</f>
        <v>0</v>
      </c>
    </row>
    <row r="276" spans="1:104">
      <c r="A276" s="239" t="s">
        <v>793</v>
      </c>
      <c r="B276" s="238" t="s">
        <v>552</v>
      </c>
      <c r="C276" s="237" t="s">
        <v>1131</v>
      </c>
      <c r="D276" s="236"/>
      <c r="E276" s="235"/>
      <c r="F276" s="235"/>
      <c r="G276" s="234"/>
      <c r="H276" s="233"/>
      <c r="I276" s="233"/>
      <c r="O276" s="218">
        <v>1</v>
      </c>
    </row>
    <row r="277" spans="1:104">
      <c r="A277" s="232">
        <v>82</v>
      </c>
      <c r="B277" s="231" t="s">
        <v>1130</v>
      </c>
      <c r="C277" s="230" t="s">
        <v>1129</v>
      </c>
      <c r="D277" s="229" t="s">
        <v>779</v>
      </c>
      <c r="E277" s="228">
        <v>170.536526681</v>
      </c>
      <c r="F277" s="228"/>
      <c r="G277" s="227">
        <f>E277*F277</f>
        <v>0</v>
      </c>
      <c r="O277" s="218">
        <v>2</v>
      </c>
      <c r="AA277" s="208">
        <v>7</v>
      </c>
      <c r="AB277" s="208">
        <v>1</v>
      </c>
      <c r="AC277" s="208">
        <v>2</v>
      </c>
      <c r="AZ277" s="208">
        <v>1</v>
      </c>
      <c r="BA277" s="208">
        <f>IF(AZ277=1,G277,0)</f>
        <v>0</v>
      </c>
      <c r="BB277" s="208">
        <f>IF(AZ277=2,G277,0)</f>
        <v>0</v>
      </c>
      <c r="BC277" s="208">
        <f>IF(AZ277=3,G277,0)</f>
        <v>0</v>
      </c>
      <c r="BD277" s="208">
        <f>IF(AZ277=4,G277,0)</f>
        <v>0</v>
      </c>
      <c r="BE277" s="208">
        <f>IF(AZ277=5,G277,0)</f>
        <v>0</v>
      </c>
      <c r="CA277" s="226">
        <v>7</v>
      </c>
      <c r="CB277" s="226">
        <v>1</v>
      </c>
      <c r="CZ277" s="208">
        <v>0</v>
      </c>
    </row>
    <row r="278" spans="1:104">
      <c r="A278" s="225"/>
      <c r="B278" s="224" t="s">
        <v>778</v>
      </c>
      <c r="C278" s="223" t="str">
        <f>CONCATENATE(B276," ",C276)</f>
        <v>99 Přesun hmot</v>
      </c>
      <c r="D278" s="222"/>
      <c r="E278" s="221"/>
      <c r="F278" s="220"/>
      <c r="G278" s="219">
        <f>SUM(G276:G277)</f>
        <v>0</v>
      </c>
      <c r="O278" s="218">
        <v>4</v>
      </c>
      <c r="BA278" s="217">
        <f>SUM(BA276:BA277)</f>
        <v>0</v>
      </c>
      <c r="BB278" s="217">
        <f>SUM(BB276:BB277)</f>
        <v>0</v>
      </c>
      <c r="BC278" s="217">
        <f>SUM(BC276:BC277)</f>
        <v>0</v>
      </c>
      <c r="BD278" s="217">
        <f>SUM(BD276:BD277)</f>
        <v>0</v>
      </c>
      <c r="BE278" s="217">
        <f>SUM(BE276:BE277)</f>
        <v>0</v>
      </c>
    </row>
    <row r="279" spans="1:104">
      <c r="A279" s="239" t="s">
        <v>793</v>
      </c>
      <c r="B279" s="238" t="s">
        <v>1128</v>
      </c>
      <c r="C279" s="237" t="s">
        <v>1127</v>
      </c>
      <c r="D279" s="236"/>
      <c r="E279" s="235"/>
      <c r="F279" s="235"/>
      <c r="G279" s="234"/>
      <c r="H279" s="233"/>
      <c r="I279" s="233"/>
      <c r="O279" s="218">
        <v>1</v>
      </c>
    </row>
    <row r="280" spans="1:104">
      <c r="A280" s="232">
        <v>83</v>
      </c>
      <c r="B280" s="231" t="s">
        <v>1126</v>
      </c>
      <c r="C280" s="230" t="s">
        <v>1125</v>
      </c>
      <c r="D280" s="229" t="s">
        <v>811</v>
      </c>
      <c r="E280" s="228">
        <v>57.073</v>
      </c>
      <c r="F280" s="228"/>
      <c r="G280" s="227">
        <f>E280*F280</f>
        <v>0</v>
      </c>
      <c r="O280" s="218">
        <v>2</v>
      </c>
      <c r="AA280" s="208">
        <v>1</v>
      </c>
      <c r="AB280" s="208">
        <v>7</v>
      </c>
      <c r="AC280" s="208">
        <v>7</v>
      </c>
      <c r="AZ280" s="208">
        <v>2</v>
      </c>
      <c r="BA280" s="208">
        <f>IF(AZ280=1,G280,0)</f>
        <v>0</v>
      </c>
      <c r="BB280" s="208">
        <f>IF(AZ280=2,G280,0)</f>
        <v>0</v>
      </c>
      <c r="BC280" s="208">
        <f>IF(AZ280=3,G280,0)</f>
        <v>0</v>
      </c>
      <c r="BD280" s="208">
        <f>IF(AZ280=4,G280,0)</f>
        <v>0</v>
      </c>
      <c r="BE280" s="208">
        <f>IF(AZ280=5,G280,0)</f>
        <v>0</v>
      </c>
      <c r="CA280" s="226">
        <v>1</v>
      </c>
      <c r="CB280" s="226">
        <v>7</v>
      </c>
      <c r="CZ280" s="208">
        <v>0</v>
      </c>
    </row>
    <row r="281" spans="1:104">
      <c r="A281" s="245"/>
      <c r="B281" s="244"/>
      <c r="C281" s="493" t="s">
        <v>1120</v>
      </c>
      <c r="D281" s="494"/>
      <c r="E281" s="243">
        <v>28.167999999999999</v>
      </c>
      <c r="F281" s="242"/>
      <c r="G281" s="241"/>
      <c r="M281" s="240" t="s">
        <v>1120</v>
      </c>
      <c r="O281" s="218"/>
    </row>
    <row r="282" spans="1:104">
      <c r="A282" s="245"/>
      <c r="B282" s="244"/>
      <c r="C282" s="493" t="s">
        <v>1119</v>
      </c>
      <c r="D282" s="494"/>
      <c r="E282" s="243">
        <v>28.905000000000001</v>
      </c>
      <c r="F282" s="242"/>
      <c r="G282" s="241"/>
      <c r="M282" s="240" t="s">
        <v>1119</v>
      </c>
      <c r="O282" s="218"/>
    </row>
    <row r="283" spans="1:104">
      <c r="A283" s="232">
        <v>84</v>
      </c>
      <c r="B283" s="231" t="s">
        <v>1124</v>
      </c>
      <c r="C283" s="230" t="s">
        <v>1123</v>
      </c>
      <c r="D283" s="229" t="s">
        <v>811</v>
      </c>
      <c r="E283" s="228">
        <v>57.073</v>
      </c>
      <c r="F283" s="228"/>
      <c r="G283" s="227">
        <f>E283*F283</f>
        <v>0</v>
      </c>
      <c r="O283" s="218">
        <v>2</v>
      </c>
      <c r="AA283" s="208">
        <v>1</v>
      </c>
      <c r="AB283" s="208">
        <v>7</v>
      </c>
      <c r="AC283" s="208">
        <v>7</v>
      </c>
      <c r="AZ283" s="208">
        <v>2</v>
      </c>
      <c r="BA283" s="208">
        <f>IF(AZ283=1,G283,0)</f>
        <v>0</v>
      </c>
      <c r="BB283" s="208">
        <f>IF(AZ283=2,G283,0)</f>
        <v>0</v>
      </c>
      <c r="BC283" s="208">
        <f>IF(AZ283=3,G283,0)</f>
        <v>0</v>
      </c>
      <c r="BD283" s="208">
        <f>IF(AZ283=4,G283,0)</f>
        <v>0</v>
      </c>
      <c r="BE283" s="208">
        <f>IF(AZ283=5,G283,0)</f>
        <v>0</v>
      </c>
      <c r="CA283" s="226">
        <v>1</v>
      </c>
      <c r="CB283" s="226">
        <v>7</v>
      </c>
      <c r="CZ283" s="208">
        <v>2.2000000000000001E-4</v>
      </c>
    </row>
    <row r="284" spans="1:104">
      <c r="A284" s="245"/>
      <c r="B284" s="244"/>
      <c r="C284" s="493" t="s">
        <v>1120</v>
      </c>
      <c r="D284" s="494"/>
      <c r="E284" s="243">
        <v>28.167999999999999</v>
      </c>
      <c r="F284" s="242"/>
      <c r="G284" s="241"/>
      <c r="M284" s="240" t="s">
        <v>1120</v>
      </c>
      <c r="O284" s="218"/>
    </row>
    <row r="285" spans="1:104">
      <c r="A285" s="245"/>
      <c r="B285" s="244"/>
      <c r="C285" s="493" t="s">
        <v>1119</v>
      </c>
      <c r="D285" s="494"/>
      <c r="E285" s="243">
        <v>28.905000000000001</v>
      </c>
      <c r="F285" s="242"/>
      <c r="G285" s="241"/>
      <c r="M285" s="240" t="s">
        <v>1119</v>
      </c>
      <c r="O285" s="218"/>
    </row>
    <row r="286" spans="1:104">
      <c r="A286" s="232">
        <v>85</v>
      </c>
      <c r="B286" s="231" t="s">
        <v>1122</v>
      </c>
      <c r="C286" s="230" t="s">
        <v>1121</v>
      </c>
      <c r="D286" s="229" t="s">
        <v>811</v>
      </c>
      <c r="E286" s="228">
        <v>57.073</v>
      </c>
      <c r="F286" s="228"/>
      <c r="G286" s="227">
        <f>E286*F286</f>
        <v>0</v>
      </c>
      <c r="O286" s="218">
        <v>2</v>
      </c>
      <c r="AA286" s="208">
        <v>1</v>
      </c>
      <c r="AB286" s="208">
        <v>7</v>
      </c>
      <c r="AC286" s="208">
        <v>7</v>
      </c>
      <c r="AZ286" s="208">
        <v>2</v>
      </c>
      <c r="BA286" s="208">
        <f>IF(AZ286=1,G286,0)</f>
        <v>0</v>
      </c>
      <c r="BB286" s="208">
        <f>IF(AZ286=2,G286,0)</f>
        <v>0</v>
      </c>
      <c r="BC286" s="208">
        <f>IF(AZ286=3,G286,0)</f>
        <v>0</v>
      </c>
      <c r="BD286" s="208">
        <f>IF(AZ286=4,G286,0)</f>
        <v>0</v>
      </c>
      <c r="BE286" s="208">
        <f>IF(AZ286=5,G286,0)</f>
        <v>0</v>
      </c>
      <c r="CA286" s="226">
        <v>1</v>
      </c>
      <c r="CB286" s="226">
        <v>7</v>
      </c>
      <c r="CZ286" s="208">
        <v>4.0999999999999999E-4</v>
      </c>
    </row>
    <row r="287" spans="1:104">
      <c r="A287" s="245"/>
      <c r="B287" s="244"/>
      <c r="C287" s="493" t="s">
        <v>1120</v>
      </c>
      <c r="D287" s="494"/>
      <c r="E287" s="243">
        <v>28.167999999999999</v>
      </c>
      <c r="F287" s="242"/>
      <c r="G287" s="241"/>
      <c r="M287" s="240" t="s">
        <v>1120</v>
      </c>
      <c r="O287" s="218"/>
    </row>
    <row r="288" spans="1:104">
      <c r="A288" s="245"/>
      <c r="B288" s="244"/>
      <c r="C288" s="493" t="s">
        <v>1119</v>
      </c>
      <c r="D288" s="494"/>
      <c r="E288" s="243">
        <v>28.905000000000001</v>
      </c>
      <c r="F288" s="242"/>
      <c r="G288" s="241"/>
      <c r="M288" s="240" t="s">
        <v>1119</v>
      </c>
      <c r="O288" s="218"/>
    </row>
    <row r="289" spans="1:104">
      <c r="A289" s="232">
        <v>86</v>
      </c>
      <c r="B289" s="231" t="s">
        <v>1118</v>
      </c>
      <c r="C289" s="230" t="s">
        <v>1117</v>
      </c>
      <c r="D289" s="229" t="s">
        <v>1112</v>
      </c>
      <c r="E289" s="228">
        <v>0.14269999999999999</v>
      </c>
      <c r="F289" s="228"/>
      <c r="G289" s="227">
        <f>E289*F289</f>
        <v>0</v>
      </c>
      <c r="O289" s="218">
        <v>2</v>
      </c>
      <c r="AA289" s="208">
        <v>12</v>
      </c>
      <c r="AB289" s="208">
        <v>0</v>
      </c>
      <c r="AC289" s="208">
        <v>70</v>
      </c>
      <c r="AZ289" s="208">
        <v>2</v>
      </c>
      <c r="BA289" s="208">
        <f>IF(AZ289=1,G289,0)</f>
        <v>0</v>
      </c>
      <c r="BB289" s="208">
        <f>IF(AZ289=2,G289,0)</f>
        <v>0</v>
      </c>
      <c r="BC289" s="208">
        <f>IF(AZ289=3,G289,0)</f>
        <v>0</v>
      </c>
      <c r="BD289" s="208">
        <f>IF(AZ289=4,G289,0)</f>
        <v>0</v>
      </c>
      <c r="BE289" s="208">
        <f>IF(AZ289=5,G289,0)</f>
        <v>0</v>
      </c>
      <c r="CA289" s="226">
        <v>12</v>
      </c>
      <c r="CB289" s="226">
        <v>0</v>
      </c>
      <c r="CZ289" s="208">
        <v>1</v>
      </c>
    </row>
    <row r="290" spans="1:104">
      <c r="A290" s="245"/>
      <c r="B290" s="244"/>
      <c r="C290" s="493" t="s">
        <v>1116</v>
      </c>
      <c r="D290" s="494"/>
      <c r="E290" s="243">
        <v>7.0400000000000004E-2</v>
      </c>
      <c r="F290" s="242"/>
      <c r="G290" s="241"/>
      <c r="M290" s="240" t="s">
        <v>1116</v>
      </c>
      <c r="O290" s="218"/>
    </row>
    <row r="291" spans="1:104">
      <c r="A291" s="245"/>
      <c r="B291" s="244"/>
      <c r="C291" s="493" t="s">
        <v>1115</v>
      </c>
      <c r="D291" s="494"/>
      <c r="E291" s="243">
        <v>7.2300000000000003E-2</v>
      </c>
      <c r="F291" s="242"/>
      <c r="G291" s="241"/>
      <c r="M291" s="240" t="s">
        <v>1115</v>
      </c>
      <c r="O291" s="218"/>
    </row>
    <row r="292" spans="1:104">
      <c r="A292" s="232">
        <v>87</v>
      </c>
      <c r="B292" s="231" t="s">
        <v>1114</v>
      </c>
      <c r="C292" s="230" t="s">
        <v>1113</v>
      </c>
      <c r="D292" s="229" t="s">
        <v>1112</v>
      </c>
      <c r="E292" s="228">
        <v>0.11409999999999999</v>
      </c>
      <c r="F292" s="228"/>
      <c r="G292" s="227">
        <f>E292*F292</f>
        <v>0</v>
      </c>
      <c r="O292" s="218">
        <v>2</v>
      </c>
      <c r="AA292" s="208">
        <v>12</v>
      </c>
      <c r="AB292" s="208">
        <v>0</v>
      </c>
      <c r="AC292" s="208">
        <v>69</v>
      </c>
      <c r="AZ292" s="208">
        <v>2</v>
      </c>
      <c r="BA292" s="208">
        <f>IF(AZ292=1,G292,0)</f>
        <v>0</v>
      </c>
      <c r="BB292" s="208">
        <f>IF(AZ292=2,G292,0)</f>
        <v>0</v>
      </c>
      <c r="BC292" s="208">
        <f>IF(AZ292=3,G292,0)</f>
        <v>0</v>
      </c>
      <c r="BD292" s="208">
        <f>IF(AZ292=4,G292,0)</f>
        <v>0</v>
      </c>
      <c r="BE292" s="208">
        <f>IF(AZ292=5,G292,0)</f>
        <v>0</v>
      </c>
      <c r="CA292" s="226">
        <v>12</v>
      </c>
      <c r="CB292" s="226">
        <v>0</v>
      </c>
      <c r="CZ292" s="208">
        <v>1</v>
      </c>
    </row>
    <row r="293" spans="1:104">
      <c r="A293" s="245"/>
      <c r="B293" s="244"/>
      <c r="C293" s="493" t="s">
        <v>1111</v>
      </c>
      <c r="D293" s="494"/>
      <c r="E293" s="243">
        <v>5.6300000000000003E-2</v>
      </c>
      <c r="F293" s="242"/>
      <c r="G293" s="241"/>
      <c r="M293" s="240" t="s">
        <v>1111</v>
      </c>
      <c r="O293" s="218"/>
    </row>
    <row r="294" spans="1:104">
      <c r="A294" s="245"/>
      <c r="B294" s="244"/>
      <c r="C294" s="493" t="s">
        <v>1110</v>
      </c>
      <c r="D294" s="494"/>
      <c r="E294" s="243">
        <v>5.7799999999999997E-2</v>
      </c>
      <c r="F294" s="242"/>
      <c r="G294" s="241"/>
      <c r="M294" s="240" t="s">
        <v>1110</v>
      </c>
      <c r="O294" s="218"/>
    </row>
    <row r="295" spans="1:104">
      <c r="A295" s="232">
        <v>88</v>
      </c>
      <c r="B295" s="231" t="s">
        <v>1109</v>
      </c>
      <c r="C295" s="230" t="s">
        <v>1108</v>
      </c>
      <c r="D295" s="229" t="s">
        <v>811</v>
      </c>
      <c r="E295" s="228">
        <v>65.633899999999997</v>
      </c>
      <c r="F295" s="228"/>
      <c r="G295" s="227">
        <f>E295*F295</f>
        <v>0</v>
      </c>
      <c r="O295" s="218">
        <v>2</v>
      </c>
      <c r="AA295" s="208">
        <v>12</v>
      </c>
      <c r="AB295" s="208">
        <v>0</v>
      </c>
      <c r="AC295" s="208">
        <v>68</v>
      </c>
      <c r="AZ295" s="208">
        <v>2</v>
      </c>
      <c r="BA295" s="208">
        <f>IF(AZ295=1,G295,0)</f>
        <v>0</v>
      </c>
      <c r="BB295" s="208">
        <f>IF(AZ295=2,G295,0)</f>
        <v>0</v>
      </c>
      <c r="BC295" s="208">
        <f>IF(AZ295=3,G295,0)</f>
        <v>0</v>
      </c>
      <c r="BD295" s="208">
        <f>IF(AZ295=4,G295,0)</f>
        <v>0</v>
      </c>
      <c r="BE295" s="208">
        <f>IF(AZ295=5,G295,0)</f>
        <v>0</v>
      </c>
      <c r="CA295" s="226">
        <v>12</v>
      </c>
      <c r="CB295" s="226">
        <v>0</v>
      </c>
      <c r="CZ295" s="208">
        <v>4.4000000000000003E-3</v>
      </c>
    </row>
    <row r="296" spans="1:104">
      <c r="A296" s="245"/>
      <c r="B296" s="244"/>
      <c r="C296" s="493" t="s">
        <v>1107</v>
      </c>
      <c r="D296" s="494"/>
      <c r="E296" s="243">
        <v>32.3932</v>
      </c>
      <c r="F296" s="242"/>
      <c r="G296" s="241"/>
      <c r="M296" s="240" t="s">
        <v>1107</v>
      </c>
      <c r="O296" s="218"/>
    </row>
    <row r="297" spans="1:104">
      <c r="A297" s="245"/>
      <c r="B297" s="244"/>
      <c r="C297" s="493" t="s">
        <v>1106</v>
      </c>
      <c r="D297" s="494"/>
      <c r="E297" s="243">
        <v>33.240699999999997</v>
      </c>
      <c r="F297" s="242"/>
      <c r="G297" s="241"/>
      <c r="M297" s="240" t="s">
        <v>1106</v>
      </c>
      <c r="O297" s="218"/>
    </row>
    <row r="298" spans="1:104" ht="22.5">
      <c r="A298" s="232">
        <v>89</v>
      </c>
      <c r="B298" s="231" t="s">
        <v>1105</v>
      </c>
      <c r="C298" s="230" t="s">
        <v>1104</v>
      </c>
      <c r="D298" s="229" t="s">
        <v>811</v>
      </c>
      <c r="E298" s="228">
        <v>47.073099999999997</v>
      </c>
      <c r="F298" s="228"/>
      <c r="G298" s="227">
        <f>E298*F298</f>
        <v>0</v>
      </c>
      <c r="O298" s="218">
        <v>2</v>
      </c>
      <c r="AA298" s="208">
        <v>12</v>
      </c>
      <c r="AB298" s="208">
        <v>0</v>
      </c>
      <c r="AC298" s="208">
        <v>147</v>
      </c>
      <c r="AZ298" s="208">
        <v>2</v>
      </c>
      <c r="BA298" s="208">
        <f>IF(AZ298=1,G298,0)</f>
        <v>0</v>
      </c>
      <c r="BB298" s="208">
        <f>IF(AZ298=2,G298,0)</f>
        <v>0</v>
      </c>
      <c r="BC298" s="208">
        <f>IF(AZ298=3,G298,0)</f>
        <v>0</v>
      </c>
      <c r="BD298" s="208">
        <f>IF(AZ298=4,G298,0)</f>
        <v>0</v>
      </c>
      <c r="BE298" s="208">
        <f>IF(AZ298=5,G298,0)</f>
        <v>0</v>
      </c>
      <c r="CA298" s="226">
        <v>12</v>
      </c>
      <c r="CB298" s="226">
        <v>0</v>
      </c>
      <c r="CZ298" s="208">
        <v>3.2000000000000002E-3</v>
      </c>
    </row>
    <row r="299" spans="1:104">
      <c r="A299" s="245"/>
      <c r="B299" s="244"/>
      <c r="C299" s="493" t="s">
        <v>802</v>
      </c>
      <c r="D299" s="494"/>
      <c r="E299" s="243">
        <v>0</v>
      </c>
      <c r="F299" s="242"/>
      <c r="G299" s="241"/>
      <c r="M299" s="240" t="s">
        <v>802</v>
      </c>
      <c r="O299" s="218"/>
    </row>
    <row r="300" spans="1:104">
      <c r="A300" s="245"/>
      <c r="B300" s="244"/>
      <c r="C300" s="493" t="s">
        <v>801</v>
      </c>
      <c r="D300" s="494"/>
      <c r="E300" s="243">
        <v>5.8520000000000003</v>
      </c>
      <c r="F300" s="242"/>
      <c r="G300" s="241"/>
      <c r="M300" s="240" t="s">
        <v>801</v>
      </c>
      <c r="O300" s="218"/>
    </row>
    <row r="301" spans="1:104">
      <c r="A301" s="245"/>
      <c r="B301" s="244"/>
      <c r="C301" s="493" t="s">
        <v>1103</v>
      </c>
      <c r="D301" s="494"/>
      <c r="E301" s="243">
        <v>7.5170000000000003</v>
      </c>
      <c r="F301" s="242"/>
      <c r="G301" s="241"/>
      <c r="M301" s="240" t="s">
        <v>1103</v>
      </c>
      <c r="O301" s="218"/>
    </row>
    <row r="302" spans="1:104">
      <c r="A302" s="245"/>
      <c r="B302" s="244"/>
      <c r="C302" s="493" t="s">
        <v>799</v>
      </c>
      <c r="D302" s="494"/>
      <c r="E302" s="243">
        <v>8.2897999999999996</v>
      </c>
      <c r="F302" s="242"/>
      <c r="G302" s="241"/>
      <c r="M302" s="240" t="s">
        <v>799</v>
      </c>
      <c r="O302" s="218"/>
    </row>
    <row r="303" spans="1:104">
      <c r="A303" s="245"/>
      <c r="B303" s="244"/>
      <c r="C303" s="493" t="s">
        <v>888</v>
      </c>
      <c r="D303" s="494"/>
      <c r="E303" s="243">
        <v>9.6262000000000008</v>
      </c>
      <c r="F303" s="242"/>
      <c r="G303" s="241"/>
      <c r="M303" s="240" t="s">
        <v>888</v>
      </c>
      <c r="O303" s="218"/>
    </row>
    <row r="304" spans="1:104">
      <c r="A304" s="245"/>
      <c r="B304" s="244"/>
      <c r="C304" s="493" t="s">
        <v>797</v>
      </c>
      <c r="D304" s="494"/>
      <c r="E304" s="243">
        <v>10.757999999999999</v>
      </c>
      <c r="F304" s="242"/>
      <c r="G304" s="241"/>
      <c r="M304" s="240" t="s">
        <v>797</v>
      </c>
      <c r="O304" s="218"/>
    </row>
    <row r="305" spans="1:104">
      <c r="A305" s="245"/>
      <c r="B305" s="244"/>
      <c r="C305" s="493" t="s">
        <v>796</v>
      </c>
      <c r="D305" s="494"/>
      <c r="E305" s="243">
        <v>0.94499999999999995</v>
      </c>
      <c r="F305" s="242"/>
      <c r="G305" s="241"/>
      <c r="M305" s="240" t="s">
        <v>796</v>
      </c>
      <c r="O305" s="218"/>
    </row>
    <row r="306" spans="1:104">
      <c r="A306" s="245"/>
      <c r="B306" s="244"/>
      <c r="C306" s="493" t="s">
        <v>795</v>
      </c>
      <c r="D306" s="494"/>
      <c r="E306" s="243">
        <v>4.085</v>
      </c>
      <c r="F306" s="242"/>
      <c r="G306" s="241"/>
      <c r="M306" s="240" t="s">
        <v>795</v>
      </c>
      <c r="O306" s="218"/>
    </row>
    <row r="307" spans="1:104" ht="22.5">
      <c r="A307" s="232">
        <v>90</v>
      </c>
      <c r="B307" s="231" t="s">
        <v>1102</v>
      </c>
      <c r="C307" s="230" t="s">
        <v>1101</v>
      </c>
      <c r="D307" s="229" t="s">
        <v>811</v>
      </c>
      <c r="E307" s="228">
        <v>20.331</v>
      </c>
      <c r="F307" s="228"/>
      <c r="G307" s="227">
        <f>E307*F307</f>
        <v>0</v>
      </c>
      <c r="O307" s="218">
        <v>2</v>
      </c>
      <c r="AA307" s="208">
        <v>12</v>
      </c>
      <c r="AB307" s="208">
        <v>0</v>
      </c>
      <c r="AC307" s="208">
        <v>148</v>
      </c>
      <c r="AZ307" s="208">
        <v>2</v>
      </c>
      <c r="BA307" s="208">
        <f>IF(AZ307=1,G307,0)</f>
        <v>0</v>
      </c>
      <c r="BB307" s="208">
        <f>IF(AZ307=2,G307,0)</f>
        <v>0</v>
      </c>
      <c r="BC307" s="208">
        <f>IF(AZ307=3,G307,0)</f>
        <v>0</v>
      </c>
      <c r="BD307" s="208">
        <f>IF(AZ307=4,G307,0)</f>
        <v>0</v>
      </c>
      <c r="BE307" s="208">
        <f>IF(AZ307=5,G307,0)</f>
        <v>0</v>
      </c>
      <c r="CA307" s="226">
        <v>12</v>
      </c>
      <c r="CB307" s="226">
        <v>0</v>
      </c>
      <c r="CZ307" s="208">
        <v>3.2000000000000002E-3</v>
      </c>
    </row>
    <row r="308" spans="1:104">
      <c r="A308" s="245"/>
      <c r="B308" s="244"/>
      <c r="C308" s="493" t="s">
        <v>809</v>
      </c>
      <c r="D308" s="494"/>
      <c r="E308" s="243">
        <v>2.9159999999999999</v>
      </c>
      <c r="F308" s="242"/>
      <c r="G308" s="241"/>
      <c r="M308" s="240" t="s">
        <v>809</v>
      </c>
      <c r="O308" s="218"/>
    </row>
    <row r="309" spans="1:104">
      <c r="A309" s="245"/>
      <c r="B309" s="244"/>
      <c r="C309" s="493" t="s">
        <v>1100</v>
      </c>
      <c r="D309" s="494"/>
      <c r="E309" s="243">
        <v>-0.48</v>
      </c>
      <c r="F309" s="242"/>
      <c r="G309" s="241"/>
      <c r="M309" s="240" t="s">
        <v>1100</v>
      </c>
      <c r="O309" s="218"/>
    </row>
    <row r="310" spans="1:104">
      <c r="A310" s="245"/>
      <c r="B310" s="244"/>
      <c r="C310" s="493" t="s">
        <v>808</v>
      </c>
      <c r="D310" s="494"/>
      <c r="E310" s="243">
        <v>3.879</v>
      </c>
      <c r="F310" s="242"/>
      <c r="G310" s="241"/>
      <c r="M310" s="240" t="s">
        <v>808</v>
      </c>
      <c r="O310" s="218"/>
    </row>
    <row r="311" spans="1:104">
      <c r="A311" s="245"/>
      <c r="B311" s="244"/>
      <c r="C311" s="493" t="s">
        <v>1097</v>
      </c>
      <c r="D311" s="494"/>
      <c r="E311" s="243">
        <v>-0.24</v>
      </c>
      <c r="F311" s="242"/>
      <c r="G311" s="241"/>
      <c r="M311" s="240" t="s">
        <v>1097</v>
      </c>
      <c r="O311" s="218"/>
    </row>
    <row r="312" spans="1:104">
      <c r="A312" s="245"/>
      <c r="B312" s="244"/>
      <c r="C312" s="493" t="s">
        <v>1099</v>
      </c>
      <c r="D312" s="494"/>
      <c r="E312" s="243">
        <v>-0.36</v>
      </c>
      <c r="F312" s="242"/>
      <c r="G312" s="241"/>
      <c r="M312" s="240" t="s">
        <v>1099</v>
      </c>
      <c r="O312" s="218"/>
    </row>
    <row r="313" spans="1:104">
      <c r="A313" s="245"/>
      <c r="B313" s="244"/>
      <c r="C313" s="493" t="s">
        <v>807</v>
      </c>
      <c r="D313" s="494"/>
      <c r="E313" s="243">
        <v>3.8340000000000001</v>
      </c>
      <c r="F313" s="242"/>
      <c r="G313" s="241"/>
      <c r="M313" s="240" t="s">
        <v>807</v>
      </c>
      <c r="O313" s="218"/>
    </row>
    <row r="314" spans="1:104">
      <c r="A314" s="245"/>
      <c r="B314" s="244"/>
      <c r="C314" s="493" t="s">
        <v>1099</v>
      </c>
      <c r="D314" s="494"/>
      <c r="E314" s="243">
        <v>-0.36</v>
      </c>
      <c r="F314" s="242"/>
      <c r="G314" s="241"/>
      <c r="M314" s="240" t="s">
        <v>1099</v>
      </c>
      <c r="O314" s="218"/>
    </row>
    <row r="315" spans="1:104">
      <c r="A315" s="245"/>
      <c r="B315" s="244"/>
      <c r="C315" s="493" t="s">
        <v>806</v>
      </c>
      <c r="D315" s="494"/>
      <c r="E315" s="243">
        <v>4.8540000000000001</v>
      </c>
      <c r="F315" s="242"/>
      <c r="G315" s="241"/>
      <c r="M315" s="240" t="s">
        <v>806</v>
      </c>
      <c r="O315" s="218"/>
    </row>
    <row r="316" spans="1:104">
      <c r="A316" s="245"/>
      <c r="B316" s="244"/>
      <c r="C316" s="493" t="s">
        <v>1097</v>
      </c>
      <c r="D316" s="494"/>
      <c r="E316" s="243">
        <v>-0.24</v>
      </c>
      <c r="F316" s="242"/>
      <c r="G316" s="241"/>
      <c r="M316" s="240" t="s">
        <v>1097</v>
      </c>
      <c r="O316" s="218"/>
    </row>
    <row r="317" spans="1:104">
      <c r="A317" s="245"/>
      <c r="B317" s="244"/>
      <c r="C317" s="493" t="s">
        <v>1099</v>
      </c>
      <c r="D317" s="494"/>
      <c r="E317" s="243">
        <v>-0.36</v>
      </c>
      <c r="F317" s="242"/>
      <c r="G317" s="241"/>
      <c r="M317" s="240" t="s">
        <v>1099</v>
      </c>
      <c r="O317" s="218"/>
    </row>
    <row r="318" spans="1:104">
      <c r="A318" s="245"/>
      <c r="B318" s="244"/>
      <c r="C318" s="493" t="s">
        <v>805</v>
      </c>
      <c r="D318" s="494"/>
      <c r="E318" s="243">
        <v>4.3079999999999998</v>
      </c>
      <c r="F318" s="242"/>
      <c r="G318" s="241"/>
      <c r="M318" s="240" t="s">
        <v>805</v>
      </c>
      <c r="O318" s="218"/>
    </row>
    <row r="319" spans="1:104">
      <c r="A319" s="245"/>
      <c r="B319" s="244"/>
      <c r="C319" s="493" t="s">
        <v>1099</v>
      </c>
      <c r="D319" s="494"/>
      <c r="E319" s="243">
        <v>-0.36</v>
      </c>
      <c r="F319" s="242"/>
      <c r="G319" s="241"/>
      <c r="M319" s="240" t="s">
        <v>1099</v>
      </c>
      <c r="O319" s="218"/>
    </row>
    <row r="320" spans="1:104">
      <c r="A320" s="245"/>
      <c r="B320" s="244"/>
      <c r="C320" s="493" t="s">
        <v>1098</v>
      </c>
      <c r="D320" s="494"/>
      <c r="E320" s="243">
        <v>-0.21</v>
      </c>
      <c r="F320" s="242"/>
      <c r="G320" s="241"/>
      <c r="M320" s="240" t="s">
        <v>1098</v>
      </c>
      <c r="O320" s="218"/>
    </row>
    <row r="321" spans="1:104">
      <c r="A321" s="245"/>
      <c r="B321" s="244"/>
      <c r="C321" s="493" t="s">
        <v>804</v>
      </c>
      <c r="D321" s="494"/>
      <c r="E321" s="243">
        <v>1.17</v>
      </c>
      <c r="F321" s="242"/>
      <c r="G321" s="241"/>
      <c r="M321" s="240" t="s">
        <v>804</v>
      </c>
      <c r="O321" s="218"/>
    </row>
    <row r="322" spans="1:104">
      <c r="A322" s="245"/>
      <c r="B322" s="244"/>
      <c r="C322" s="493" t="s">
        <v>1098</v>
      </c>
      <c r="D322" s="494"/>
      <c r="E322" s="243">
        <v>-0.21</v>
      </c>
      <c r="F322" s="242"/>
      <c r="G322" s="241"/>
      <c r="M322" s="240" t="s">
        <v>1098</v>
      </c>
      <c r="O322" s="218"/>
    </row>
    <row r="323" spans="1:104">
      <c r="A323" s="245"/>
      <c r="B323" s="244"/>
      <c r="C323" s="493" t="s">
        <v>803</v>
      </c>
      <c r="D323" s="494"/>
      <c r="E323" s="243">
        <v>2.4300000000000002</v>
      </c>
      <c r="F323" s="242"/>
      <c r="G323" s="241"/>
      <c r="M323" s="240" t="s">
        <v>803</v>
      </c>
      <c r="O323" s="218"/>
    </row>
    <row r="324" spans="1:104">
      <c r="A324" s="245"/>
      <c r="B324" s="244"/>
      <c r="C324" s="493" t="s">
        <v>1097</v>
      </c>
      <c r="D324" s="494"/>
      <c r="E324" s="243">
        <v>-0.24</v>
      </c>
      <c r="F324" s="242"/>
      <c r="G324" s="241"/>
      <c r="M324" s="240" t="s">
        <v>1097</v>
      </c>
      <c r="O324" s="218"/>
    </row>
    <row r="325" spans="1:104">
      <c r="A325" s="232">
        <v>91</v>
      </c>
      <c r="B325" s="231" t="s">
        <v>1096</v>
      </c>
      <c r="C325" s="230" t="s">
        <v>1095</v>
      </c>
      <c r="D325" s="229" t="s">
        <v>404</v>
      </c>
      <c r="E325" s="228">
        <v>476.6984875</v>
      </c>
      <c r="F325" s="228"/>
      <c r="G325" s="227">
        <f>E325*F325</f>
        <v>0</v>
      </c>
      <c r="O325" s="218">
        <v>2</v>
      </c>
      <c r="AA325" s="208">
        <v>7</v>
      </c>
      <c r="AB325" s="208">
        <v>1002</v>
      </c>
      <c r="AC325" s="208">
        <v>5</v>
      </c>
      <c r="AZ325" s="208">
        <v>2</v>
      </c>
      <c r="BA325" s="208">
        <f>IF(AZ325=1,G325,0)</f>
        <v>0</v>
      </c>
      <c r="BB325" s="208">
        <f>IF(AZ325=2,G325,0)</f>
        <v>0</v>
      </c>
      <c r="BC325" s="208">
        <f>IF(AZ325=3,G325,0)</f>
        <v>0</v>
      </c>
      <c r="BD325" s="208">
        <f>IF(AZ325=4,G325,0)</f>
        <v>0</v>
      </c>
      <c r="BE325" s="208">
        <f>IF(AZ325=5,G325,0)</f>
        <v>0</v>
      </c>
      <c r="CA325" s="226">
        <v>7</v>
      </c>
      <c r="CB325" s="226">
        <v>1002</v>
      </c>
      <c r="CZ325" s="208">
        <v>0</v>
      </c>
    </row>
    <row r="326" spans="1:104">
      <c r="A326" s="225"/>
      <c r="B326" s="224" t="s">
        <v>778</v>
      </c>
      <c r="C326" s="223" t="str">
        <f>CONCATENATE(B279," ",C279)</f>
        <v>711 Izolace proti vodě</v>
      </c>
      <c r="D326" s="222"/>
      <c r="E326" s="221"/>
      <c r="F326" s="220"/>
      <c r="G326" s="219">
        <f>SUM(G279:G325)</f>
        <v>0</v>
      </c>
      <c r="O326" s="218">
        <v>4</v>
      </c>
      <c r="BA326" s="217">
        <f>SUM(BA279:BA325)</f>
        <v>0</v>
      </c>
      <c r="BB326" s="217">
        <f>SUM(BB279:BB325)</f>
        <v>0</v>
      </c>
      <c r="BC326" s="217">
        <f>SUM(BC279:BC325)</f>
        <v>0</v>
      </c>
      <c r="BD326" s="217">
        <f>SUM(BD279:BD325)</f>
        <v>0</v>
      </c>
      <c r="BE326" s="217">
        <f>SUM(BE279:BE325)</f>
        <v>0</v>
      </c>
    </row>
    <row r="327" spans="1:104">
      <c r="A327" s="239" t="s">
        <v>793</v>
      </c>
      <c r="B327" s="238" t="s">
        <v>1094</v>
      </c>
      <c r="C327" s="237" t="s">
        <v>1093</v>
      </c>
      <c r="D327" s="236"/>
      <c r="E327" s="235"/>
      <c r="F327" s="235"/>
      <c r="G327" s="234"/>
      <c r="H327" s="233"/>
      <c r="I327" s="233"/>
      <c r="O327" s="218">
        <v>1</v>
      </c>
    </row>
    <row r="328" spans="1:104">
      <c r="A328" s="232">
        <v>92</v>
      </c>
      <c r="B328" s="231" t="s">
        <v>1092</v>
      </c>
      <c r="C328" s="230" t="s">
        <v>1091</v>
      </c>
      <c r="D328" s="229" t="s">
        <v>811</v>
      </c>
      <c r="E328" s="228">
        <v>79.553299999999993</v>
      </c>
      <c r="F328" s="228"/>
      <c r="G328" s="227">
        <f>E328*F328</f>
        <v>0</v>
      </c>
      <c r="O328" s="218">
        <v>2</v>
      </c>
      <c r="AA328" s="208">
        <v>12</v>
      </c>
      <c r="AB328" s="208">
        <v>0</v>
      </c>
      <c r="AC328" s="208">
        <v>140</v>
      </c>
      <c r="AZ328" s="208">
        <v>2</v>
      </c>
      <c r="BA328" s="208">
        <f>IF(AZ328=1,G328,0)</f>
        <v>0</v>
      </c>
      <c r="BB328" s="208">
        <f>IF(AZ328=2,G328,0)</f>
        <v>0</v>
      </c>
      <c r="BC328" s="208">
        <f>IF(AZ328=3,G328,0)</f>
        <v>0</v>
      </c>
      <c r="BD328" s="208">
        <f>IF(AZ328=4,G328,0)</f>
        <v>0</v>
      </c>
      <c r="BE328" s="208">
        <f>IF(AZ328=5,G328,0)</f>
        <v>0</v>
      </c>
      <c r="CA328" s="226">
        <v>12</v>
      </c>
      <c r="CB328" s="226">
        <v>0</v>
      </c>
      <c r="CZ328" s="208">
        <v>0</v>
      </c>
    </row>
    <row r="329" spans="1:104">
      <c r="A329" s="245"/>
      <c r="B329" s="244"/>
      <c r="C329" s="493" t="s">
        <v>983</v>
      </c>
      <c r="D329" s="494"/>
      <c r="E329" s="243">
        <v>0</v>
      </c>
      <c r="F329" s="242"/>
      <c r="G329" s="241"/>
      <c r="M329" s="240" t="s">
        <v>983</v>
      </c>
      <c r="O329" s="218"/>
    </row>
    <row r="330" spans="1:104">
      <c r="A330" s="245"/>
      <c r="B330" s="244"/>
      <c r="C330" s="493" t="s">
        <v>997</v>
      </c>
      <c r="D330" s="494"/>
      <c r="E330" s="243">
        <v>68.213300000000004</v>
      </c>
      <c r="F330" s="242"/>
      <c r="G330" s="241"/>
      <c r="M330" s="240" t="s">
        <v>997</v>
      </c>
      <c r="O330" s="218"/>
    </row>
    <row r="331" spans="1:104">
      <c r="A331" s="245"/>
      <c r="B331" s="244"/>
      <c r="C331" s="493" t="s">
        <v>996</v>
      </c>
      <c r="D331" s="494"/>
      <c r="E331" s="243">
        <v>11.34</v>
      </c>
      <c r="F331" s="242"/>
      <c r="G331" s="241"/>
      <c r="M331" s="240" t="s">
        <v>996</v>
      </c>
      <c r="O331" s="218"/>
    </row>
    <row r="332" spans="1:104">
      <c r="A332" s="232">
        <v>93</v>
      </c>
      <c r="B332" s="231" t="s">
        <v>1090</v>
      </c>
      <c r="C332" s="230" t="s">
        <v>1089</v>
      </c>
      <c r="D332" s="229" t="s">
        <v>404</v>
      </c>
      <c r="E332" s="228">
        <v>461.40913999999998</v>
      </c>
      <c r="F332" s="228"/>
      <c r="G332" s="227">
        <f>E332*F332</f>
        <v>0</v>
      </c>
      <c r="O332" s="218">
        <v>2</v>
      </c>
      <c r="AA332" s="208">
        <v>7</v>
      </c>
      <c r="AB332" s="208">
        <v>1002</v>
      </c>
      <c r="AC332" s="208">
        <v>5</v>
      </c>
      <c r="AZ332" s="208">
        <v>2</v>
      </c>
      <c r="BA332" s="208">
        <f>IF(AZ332=1,G332,0)</f>
        <v>0</v>
      </c>
      <c r="BB332" s="208">
        <f>IF(AZ332=2,G332,0)</f>
        <v>0</v>
      </c>
      <c r="BC332" s="208">
        <f>IF(AZ332=3,G332,0)</f>
        <v>0</v>
      </c>
      <c r="BD332" s="208">
        <f>IF(AZ332=4,G332,0)</f>
        <v>0</v>
      </c>
      <c r="BE332" s="208">
        <f>IF(AZ332=5,G332,0)</f>
        <v>0</v>
      </c>
      <c r="CA332" s="226">
        <v>7</v>
      </c>
      <c r="CB332" s="226">
        <v>1002</v>
      </c>
      <c r="CZ332" s="208">
        <v>0</v>
      </c>
    </row>
    <row r="333" spans="1:104">
      <c r="A333" s="225"/>
      <c r="B333" s="224" t="s">
        <v>778</v>
      </c>
      <c r="C333" s="223" t="str">
        <f>CONCATENATE(B327," ",C327)</f>
        <v>712 Živičné krytiny</v>
      </c>
      <c r="D333" s="222"/>
      <c r="E333" s="221"/>
      <c r="F333" s="220"/>
      <c r="G333" s="219">
        <f>SUM(G327:G332)</f>
        <v>0</v>
      </c>
      <c r="O333" s="218">
        <v>4</v>
      </c>
      <c r="BA333" s="217">
        <f>SUM(BA327:BA332)</f>
        <v>0</v>
      </c>
      <c r="BB333" s="217">
        <f>SUM(BB327:BB332)</f>
        <v>0</v>
      </c>
      <c r="BC333" s="217">
        <f>SUM(BC327:BC332)</f>
        <v>0</v>
      </c>
      <c r="BD333" s="217">
        <f>SUM(BD327:BD332)</f>
        <v>0</v>
      </c>
      <c r="BE333" s="217">
        <f>SUM(BE327:BE332)</f>
        <v>0</v>
      </c>
    </row>
    <row r="334" spans="1:104">
      <c r="A334" s="239" t="s">
        <v>793</v>
      </c>
      <c r="B334" s="238" t="s">
        <v>1088</v>
      </c>
      <c r="C334" s="237" t="s">
        <v>1087</v>
      </c>
      <c r="D334" s="236"/>
      <c r="E334" s="235"/>
      <c r="F334" s="235"/>
      <c r="G334" s="234"/>
      <c r="H334" s="233"/>
      <c r="I334" s="233"/>
      <c r="O334" s="218">
        <v>1</v>
      </c>
    </row>
    <row r="335" spans="1:104">
      <c r="A335" s="232">
        <v>94</v>
      </c>
      <c r="B335" s="231" t="s">
        <v>1086</v>
      </c>
      <c r="C335" s="230" t="s">
        <v>1085</v>
      </c>
      <c r="D335" s="229" t="s">
        <v>811</v>
      </c>
      <c r="E335" s="228">
        <v>47.73</v>
      </c>
      <c r="F335" s="228"/>
      <c r="G335" s="227">
        <f>E335*F335</f>
        <v>0</v>
      </c>
      <c r="O335" s="218">
        <v>2</v>
      </c>
      <c r="AA335" s="208">
        <v>1</v>
      </c>
      <c r="AB335" s="208">
        <v>7</v>
      </c>
      <c r="AC335" s="208">
        <v>7</v>
      </c>
      <c r="AZ335" s="208">
        <v>2</v>
      </c>
      <c r="BA335" s="208">
        <f>IF(AZ335=1,G335,0)</f>
        <v>0</v>
      </c>
      <c r="BB335" s="208">
        <f>IF(AZ335=2,G335,0)</f>
        <v>0</v>
      </c>
      <c r="BC335" s="208">
        <f>IF(AZ335=3,G335,0)</f>
        <v>0</v>
      </c>
      <c r="BD335" s="208">
        <f>IF(AZ335=4,G335,0)</f>
        <v>0</v>
      </c>
      <c r="BE335" s="208">
        <f>IF(AZ335=5,G335,0)</f>
        <v>0</v>
      </c>
      <c r="CA335" s="226">
        <v>1</v>
      </c>
      <c r="CB335" s="226">
        <v>7</v>
      </c>
      <c r="CZ335" s="208">
        <v>9.0000000000000006E-5</v>
      </c>
    </row>
    <row r="336" spans="1:104">
      <c r="A336" s="245"/>
      <c r="B336" s="244"/>
      <c r="C336" s="493" t="s">
        <v>1075</v>
      </c>
      <c r="D336" s="494"/>
      <c r="E336" s="243">
        <v>0</v>
      </c>
      <c r="F336" s="242"/>
      <c r="G336" s="241"/>
      <c r="M336" s="240" t="s">
        <v>1075</v>
      </c>
      <c r="O336" s="218"/>
    </row>
    <row r="337" spans="1:104">
      <c r="A337" s="245"/>
      <c r="B337" s="244"/>
      <c r="C337" s="493" t="s">
        <v>1084</v>
      </c>
      <c r="D337" s="494"/>
      <c r="E337" s="243">
        <v>47.73</v>
      </c>
      <c r="F337" s="242"/>
      <c r="G337" s="241"/>
      <c r="M337" s="240" t="s">
        <v>1084</v>
      </c>
      <c r="O337" s="218"/>
    </row>
    <row r="338" spans="1:104">
      <c r="A338" s="232">
        <v>95</v>
      </c>
      <c r="B338" s="231" t="s">
        <v>1083</v>
      </c>
      <c r="C338" s="230" t="s">
        <v>1082</v>
      </c>
      <c r="D338" s="229" t="s">
        <v>811</v>
      </c>
      <c r="E338" s="228">
        <v>112.068</v>
      </c>
      <c r="F338" s="228"/>
      <c r="G338" s="227">
        <f>E338*F338</f>
        <v>0</v>
      </c>
      <c r="O338" s="218">
        <v>2</v>
      </c>
      <c r="AA338" s="208">
        <v>1</v>
      </c>
      <c r="AB338" s="208">
        <v>7</v>
      </c>
      <c r="AC338" s="208">
        <v>7</v>
      </c>
      <c r="AZ338" s="208">
        <v>2</v>
      </c>
      <c r="BA338" s="208">
        <f>IF(AZ338=1,G338,0)</f>
        <v>0</v>
      </c>
      <c r="BB338" s="208">
        <f>IF(AZ338=2,G338,0)</f>
        <v>0</v>
      </c>
      <c r="BC338" s="208">
        <f>IF(AZ338=3,G338,0)</f>
        <v>0</v>
      </c>
      <c r="BD338" s="208">
        <f>IF(AZ338=4,G338,0)</f>
        <v>0</v>
      </c>
      <c r="BE338" s="208">
        <f>IF(AZ338=5,G338,0)</f>
        <v>0</v>
      </c>
      <c r="CA338" s="226">
        <v>1</v>
      </c>
      <c r="CB338" s="226">
        <v>7</v>
      </c>
      <c r="CZ338" s="208">
        <v>0</v>
      </c>
    </row>
    <row r="339" spans="1:104">
      <c r="A339" s="245"/>
      <c r="B339" s="244"/>
      <c r="C339" s="493" t="s">
        <v>989</v>
      </c>
      <c r="D339" s="494"/>
      <c r="E339" s="243">
        <v>0</v>
      </c>
      <c r="F339" s="242"/>
      <c r="G339" s="241"/>
      <c r="M339" s="240" t="s">
        <v>989</v>
      </c>
      <c r="O339" s="218"/>
    </row>
    <row r="340" spans="1:104">
      <c r="A340" s="245"/>
      <c r="B340" s="244"/>
      <c r="C340" s="493" t="s">
        <v>1081</v>
      </c>
      <c r="D340" s="494"/>
      <c r="E340" s="243">
        <v>46.8765</v>
      </c>
      <c r="F340" s="242"/>
      <c r="G340" s="241"/>
      <c r="M340" s="240" t="s">
        <v>1081</v>
      </c>
      <c r="O340" s="218"/>
    </row>
    <row r="341" spans="1:104">
      <c r="A341" s="245"/>
      <c r="B341" s="244"/>
      <c r="C341" s="493" t="s">
        <v>987</v>
      </c>
      <c r="D341" s="494"/>
      <c r="E341" s="243">
        <v>0</v>
      </c>
      <c r="F341" s="242"/>
      <c r="G341" s="241"/>
      <c r="M341" s="240" t="s">
        <v>987</v>
      </c>
      <c r="O341" s="218"/>
    </row>
    <row r="342" spans="1:104">
      <c r="A342" s="245"/>
      <c r="B342" s="244"/>
      <c r="C342" s="493" t="s">
        <v>1080</v>
      </c>
      <c r="D342" s="494"/>
      <c r="E342" s="243">
        <v>65.191500000000005</v>
      </c>
      <c r="F342" s="242"/>
      <c r="G342" s="241"/>
      <c r="M342" s="240" t="s">
        <v>1080</v>
      </c>
      <c r="O342" s="218"/>
    </row>
    <row r="343" spans="1:104" ht="22.5">
      <c r="A343" s="232">
        <v>96</v>
      </c>
      <c r="B343" s="231" t="s">
        <v>1079</v>
      </c>
      <c r="C343" s="230" t="s">
        <v>1078</v>
      </c>
      <c r="D343" s="229" t="s">
        <v>811</v>
      </c>
      <c r="E343" s="228">
        <v>56.033999999999999</v>
      </c>
      <c r="F343" s="228"/>
      <c r="G343" s="227">
        <f>E343*F343</f>
        <v>0</v>
      </c>
      <c r="O343" s="218">
        <v>2</v>
      </c>
      <c r="AA343" s="208">
        <v>1</v>
      </c>
      <c r="AB343" s="208">
        <v>7</v>
      </c>
      <c r="AC343" s="208">
        <v>7</v>
      </c>
      <c r="AZ343" s="208">
        <v>2</v>
      </c>
      <c r="BA343" s="208">
        <f>IF(AZ343=1,G343,0)</f>
        <v>0</v>
      </c>
      <c r="BB343" s="208">
        <f>IF(AZ343=2,G343,0)</f>
        <v>0</v>
      </c>
      <c r="BC343" s="208">
        <f>IF(AZ343=3,G343,0)</f>
        <v>0</v>
      </c>
      <c r="BD343" s="208">
        <f>IF(AZ343=4,G343,0)</f>
        <v>0</v>
      </c>
      <c r="BE343" s="208">
        <f>IF(AZ343=5,G343,0)</f>
        <v>0</v>
      </c>
      <c r="CA343" s="226">
        <v>1</v>
      </c>
      <c r="CB343" s="226">
        <v>7</v>
      </c>
      <c r="CZ343" s="208">
        <v>1.4999999999999999E-4</v>
      </c>
    </row>
    <row r="344" spans="1:104">
      <c r="A344" s="245"/>
      <c r="B344" s="244"/>
      <c r="C344" s="493" t="s">
        <v>989</v>
      </c>
      <c r="D344" s="494"/>
      <c r="E344" s="243">
        <v>0</v>
      </c>
      <c r="F344" s="242"/>
      <c r="G344" s="241"/>
      <c r="M344" s="240" t="s">
        <v>989</v>
      </c>
      <c r="O344" s="218"/>
    </row>
    <row r="345" spans="1:104">
      <c r="A345" s="245"/>
      <c r="B345" s="244"/>
      <c r="C345" s="493" t="s">
        <v>993</v>
      </c>
      <c r="D345" s="494"/>
      <c r="E345" s="243">
        <v>23.438300000000002</v>
      </c>
      <c r="F345" s="242"/>
      <c r="G345" s="241"/>
      <c r="M345" s="240" t="s">
        <v>993</v>
      </c>
      <c r="O345" s="218"/>
    </row>
    <row r="346" spans="1:104">
      <c r="A346" s="245"/>
      <c r="B346" s="244"/>
      <c r="C346" s="493" t="s">
        <v>987</v>
      </c>
      <c r="D346" s="494"/>
      <c r="E346" s="243">
        <v>0</v>
      </c>
      <c r="F346" s="242"/>
      <c r="G346" s="241"/>
      <c r="M346" s="240" t="s">
        <v>987</v>
      </c>
      <c r="O346" s="218"/>
    </row>
    <row r="347" spans="1:104">
      <c r="A347" s="245"/>
      <c r="B347" s="244"/>
      <c r="C347" s="493" t="s">
        <v>992</v>
      </c>
      <c r="D347" s="494"/>
      <c r="E347" s="243">
        <v>32.595799999999997</v>
      </c>
      <c r="F347" s="242"/>
      <c r="G347" s="241"/>
      <c r="M347" s="240" t="s">
        <v>992</v>
      </c>
      <c r="O347" s="218"/>
    </row>
    <row r="348" spans="1:104">
      <c r="A348" s="232">
        <v>97</v>
      </c>
      <c r="B348" s="231" t="s">
        <v>1077</v>
      </c>
      <c r="C348" s="230" t="s">
        <v>1076</v>
      </c>
      <c r="D348" s="229" t="s">
        <v>811</v>
      </c>
      <c r="E348" s="228">
        <v>48.684600000000003</v>
      </c>
      <c r="F348" s="228"/>
      <c r="G348" s="227">
        <f>E348*F348</f>
        <v>0</v>
      </c>
      <c r="O348" s="218">
        <v>2</v>
      </c>
      <c r="AA348" s="208">
        <v>12</v>
      </c>
      <c r="AB348" s="208">
        <v>0</v>
      </c>
      <c r="AC348" s="208">
        <v>74</v>
      </c>
      <c r="AZ348" s="208">
        <v>2</v>
      </c>
      <c r="BA348" s="208">
        <f>IF(AZ348=1,G348,0)</f>
        <v>0</v>
      </c>
      <c r="BB348" s="208">
        <f>IF(AZ348=2,G348,0)</f>
        <v>0</v>
      </c>
      <c r="BC348" s="208">
        <f>IF(AZ348=3,G348,0)</f>
        <v>0</v>
      </c>
      <c r="BD348" s="208">
        <f>IF(AZ348=4,G348,0)</f>
        <v>0</v>
      </c>
      <c r="BE348" s="208">
        <f>IF(AZ348=5,G348,0)</f>
        <v>0</v>
      </c>
      <c r="CA348" s="226">
        <v>12</v>
      </c>
      <c r="CB348" s="226">
        <v>0</v>
      </c>
      <c r="CZ348" s="208">
        <v>6.0999999999999997E-4</v>
      </c>
    </row>
    <row r="349" spans="1:104">
      <c r="A349" s="245"/>
      <c r="B349" s="244"/>
      <c r="C349" s="493" t="s">
        <v>1075</v>
      </c>
      <c r="D349" s="494"/>
      <c r="E349" s="243">
        <v>0</v>
      </c>
      <c r="F349" s="242"/>
      <c r="G349" s="241"/>
      <c r="M349" s="240" t="s">
        <v>1075</v>
      </c>
      <c r="O349" s="218"/>
    </row>
    <row r="350" spans="1:104">
      <c r="A350" s="245"/>
      <c r="B350" s="244"/>
      <c r="C350" s="493" t="s">
        <v>1074</v>
      </c>
      <c r="D350" s="494"/>
      <c r="E350" s="243">
        <v>48.684600000000003</v>
      </c>
      <c r="F350" s="242"/>
      <c r="G350" s="241"/>
      <c r="M350" s="240" t="s">
        <v>1074</v>
      </c>
      <c r="O350" s="218"/>
    </row>
    <row r="351" spans="1:104">
      <c r="A351" s="232">
        <v>98</v>
      </c>
      <c r="B351" s="231" t="s">
        <v>1073</v>
      </c>
      <c r="C351" s="230" t="s">
        <v>1072</v>
      </c>
      <c r="D351" s="229" t="s">
        <v>811</v>
      </c>
      <c r="E351" s="228">
        <v>23.916</v>
      </c>
      <c r="F351" s="228"/>
      <c r="G351" s="227">
        <f>E351*F351</f>
        <v>0</v>
      </c>
      <c r="O351" s="218">
        <v>2</v>
      </c>
      <c r="AA351" s="208">
        <v>12</v>
      </c>
      <c r="AB351" s="208">
        <v>0</v>
      </c>
      <c r="AC351" s="208">
        <v>161</v>
      </c>
      <c r="AZ351" s="208">
        <v>2</v>
      </c>
      <c r="BA351" s="208">
        <f>IF(AZ351=1,G351,0)</f>
        <v>0</v>
      </c>
      <c r="BB351" s="208">
        <f>IF(AZ351=2,G351,0)</f>
        <v>0</v>
      </c>
      <c r="BC351" s="208">
        <f>IF(AZ351=3,G351,0)</f>
        <v>0</v>
      </c>
      <c r="BD351" s="208">
        <f>IF(AZ351=4,G351,0)</f>
        <v>0</v>
      </c>
      <c r="BE351" s="208">
        <f>IF(AZ351=5,G351,0)</f>
        <v>0</v>
      </c>
      <c r="CA351" s="226">
        <v>12</v>
      </c>
      <c r="CB351" s="226">
        <v>0</v>
      </c>
      <c r="CZ351" s="208">
        <v>2.9999999999999997E-4</v>
      </c>
    </row>
    <row r="352" spans="1:104">
      <c r="A352" s="245"/>
      <c r="B352" s="244"/>
      <c r="C352" s="493" t="s">
        <v>843</v>
      </c>
      <c r="D352" s="494"/>
      <c r="E352" s="243">
        <v>0</v>
      </c>
      <c r="F352" s="242"/>
      <c r="G352" s="241"/>
      <c r="M352" s="240" t="s">
        <v>843</v>
      </c>
      <c r="O352" s="218"/>
    </row>
    <row r="353" spans="1:104">
      <c r="A353" s="245"/>
      <c r="B353" s="244"/>
      <c r="C353" s="493" t="s">
        <v>1007</v>
      </c>
      <c r="D353" s="494"/>
      <c r="E353" s="243">
        <v>18.096</v>
      </c>
      <c r="F353" s="242"/>
      <c r="G353" s="241"/>
      <c r="M353" s="240" t="s">
        <v>1007</v>
      </c>
      <c r="O353" s="218"/>
    </row>
    <row r="354" spans="1:104">
      <c r="A354" s="245"/>
      <c r="B354" s="244"/>
      <c r="C354" s="493" t="s">
        <v>1006</v>
      </c>
      <c r="D354" s="494"/>
      <c r="E354" s="243">
        <v>-2.61</v>
      </c>
      <c r="F354" s="242"/>
      <c r="G354" s="241"/>
      <c r="M354" s="240" t="s">
        <v>1006</v>
      </c>
      <c r="O354" s="218"/>
    </row>
    <row r="355" spans="1:104">
      <c r="A355" s="245"/>
      <c r="B355" s="244"/>
      <c r="C355" s="493" t="s">
        <v>1005</v>
      </c>
      <c r="D355" s="494"/>
      <c r="E355" s="243">
        <v>-2.25</v>
      </c>
      <c r="F355" s="242"/>
      <c r="G355" s="241"/>
      <c r="M355" s="240" t="s">
        <v>1005</v>
      </c>
      <c r="O355" s="218"/>
    </row>
    <row r="356" spans="1:104">
      <c r="A356" s="245"/>
      <c r="B356" s="244"/>
      <c r="C356" s="493" t="s">
        <v>1004</v>
      </c>
      <c r="D356" s="494"/>
      <c r="E356" s="243">
        <v>15.002000000000001</v>
      </c>
      <c r="F356" s="242"/>
      <c r="G356" s="241"/>
      <c r="M356" s="240" t="s">
        <v>1004</v>
      </c>
      <c r="O356" s="218"/>
    </row>
    <row r="357" spans="1:104">
      <c r="A357" s="245"/>
      <c r="B357" s="244"/>
      <c r="C357" s="493" t="s">
        <v>876</v>
      </c>
      <c r="D357" s="494"/>
      <c r="E357" s="243">
        <v>-3.1520000000000001</v>
      </c>
      <c r="F357" s="242"/>
      <c r="G357" s="241"/>
      <c r="M357" s="240" t="s">
        <v>876</v>
      </c>
      <c r="O357" s="218"/>
    </row>
    <row r="358" spans="1:104">
      <c r="A358" s="245"/>
      <c r="B358" s="244"/>
      <c r="C358" s="493" t="s">
        <v>877</v>
      </c>
      <c r="D358" s="494"/>
      <c r="E358" s="243">
        <v>-1.17</v>
      </c>
      <c r="F358" s="242"/>
      <c r="G358" s="241"/>
      <c r="M358" s="240" t="s">
        <v>877</v>
      </c>
      <c r="O358" s="218"/>
    </row>
    <row r="359" spans="1:104">
      <c r="A359" s="232">
        <v>99</v>
      </c>
      <c r="B359" s="231" t="s">
        <v>1070</v>
      </c>
      <c r="C359" s="230" t="s">
        <v>1071</v>
      </c>
      <c r="D359" s="229" t="s">
        <v>788</v>
      </c>
      <c r="E359" s="228">
        <v>1.9511000000000001</v>
      </c>
      <c r="F359" s="228"/>
      <c r="G359" s="227">
        <f>E359*F359</f>
        <v>0</v>
      </c>
      <c r="O359" s="218">
        <v>2</v>
      </c>
      <c r="AA359" s="208">
        <v>3</v>
      </c>
      <c r="AB359" s="208">
        <v>7</v>
      </c>
      <c r="AC359" s="208" t="s">
        <v>1070</v>
      </c>
      <c r="AZ359" s="208">
        <v>2</v>
      </c>
      <c r="BA359" s="208">
        <f>IF(AZ359=1,G359,0)</f>
        <v>0</v>
      </c>
      <c r="BB359" s="208">
        <f>IF(AZ359=2,G359,0)</f>
        <v>0</v>
      </c>
      <c r="BC359" s="208">
        <f>IF(AZ359=3,G359,0)</f>
        <v>0</v>
      </c>
      <c r="BD359" s="208">
        <f>IF(AZ359=4,G359,0)</f>
        <v>0</v>
      </c>
      <c r="BE359" s="208">
        <f>IF(AZ359=5,G359,0)</f>
        <v>0</v>
      </c>
      <c r="CA359" s="226">
        <v>3</v>
      </c>
      <c r="CB359" s="226">
        <v>7</v>
      </c>
      <c r="CZ359" s="208">
        <v>3.3000000000000002E-2</v>
      </c>
    </row>
    <row r="360" spans="1:104">
      <c r="A360" s="245"/>
      <c r="B360" s="244"/>
      <c r="C360" s="493" t="s">
        <v>1069</v>
      </c>
      <c r="D360" s="494"/>
      <c r="E360" s="243">
        <v>0</v>
      </c>
      <c r="F360" s="242"/>
      <c r="G360" s="241"/>
      <c r="M360" s="240" t="s">
        <v>1069</v>
      </c>
      <c r="O360" s="218"/>
    </row>
    <row r="361" spans="1:104">
      <c r="A361" s="245"/>
      <c r="B361" s="244"/>
      <c r="C361" s="493" t="s">
        <v>1068</v>
      </c>
      <c r="D361" s="494"/>
      <c r="E361" s="243">
        <v>1.9511000000000001</v>
      </c>
      <c r="F361" s="242"/>
      <c r="G361" s="241"/>
      <c r="M361" s="240" t="s">
        <v>1068</v>
      </c>
      <c r="O361" s="218"/>
    </row>
    <row r="362" spans="1:104">
      <c r="A362" s="232">
        <v>100</v>
      </c>
      <c r="B362" s="231" t="s">
        <v>1067</v>
      </c>
      <c r="C362" s="230" t="s">
        <v>1066</v>
      </c>
      <c r="D362" s="229" t="s">
        <v>811</v>
      </c>
      <c r="E362" s="228">
        <v>57.715000000000003</v>
      </c>
      <c r="F362" s="228"/>
      <c r="G362" s="227">
        <f>E362*F362</f>
        <v>0</v>
      </c>
      <c r="O362" s="218">
        <v>2</v>
      </c>
      <c r="AA362" s="208">
        <v>3</v>
      </c>
      <c r="AB362" s="208">
        <v>7</v>
      </c>
      <c r="AC362" s="208">
        <v>63140105</v>
      </c>
      <c r="AZ362" s="208">
        <v>2</v>
      </c>
      <c r="BA362" s="208">
        <f>IF(AZ362=1,G362,0)</f>
        <v>0</v>
      </c>
      <c r="BB362" s="208">
        <f>IF(AZ362=2,G362,0)</f>
        <v>0</v>
      </c>
      <c r="BC362" s="208">
        <f>IF(AZ362=3,G362,0)</f>
        <v>0</v>
      </c>
      <c r="BD362" s="208">
        <f>IF(AZ362=4,G362,0)</f>
        <v>0</v>
      </c>
      <c r="BE362" s="208">
        <f>IF(AZ362=5,G362,0)</f>
        <v>0</v>
      </c>
      <c r="CA362" s="226">
        <v>3</v>
      </c>
      <c r="CB362" s="226">
        <v>7</v>
      </c>
      <c r="CZ362" s="208">
        <v>3.5999999999999999E-3</v>
      </c>
    </row>
    <row r="363" spans="1:104">
      <c r="A363" s="245"/>
      <c r="B363" s="244"/>
      <c r="C363" s="493" t="s">
        <v>989</v>
      </c>
      <c r="D363" s="494"/>
      <c r="E363" s="243">
        <v>0</v>
      </c>
      <c r="F363" s="242"/>
      <c r="G363" s="241"/>
      <c r="M363" s="240" t="s">
        <v>989</v>
      </c>
      <c r="O363" s="218"/>
    </row>
    <row r="364" spans="1:104">
      <c r="A364" s="245"/>
      <c r="B364" s="244"/>
      <c r="C364" s="493" t="s">
        <v>1063</v>
      </c>
      <c r="D364" s="494"/>
      <c r="E364" s="243">
        <v>24.141400000000001</v>
      </c>
      <c r="F364" s="242"/>
      <c r="G364" s="241"/>
      <c r="M364" s="240" t="s">
        <v>1063</v>
      </c>
      <c r="O364" s="218"/>
    </row>
    <row r="365" spans="1:104">
      <c r="A365" s="245"/>
      <c r="B365" s="244"/>
      <c r="C365" s="493" t="s">
        <v>987</v>
      </c>
      <c r="D365" s="494"/>
      <c r="E365" s="243">
        <v>0</v>
      </c>
      <c r="F365" s="242"/>
      <c r="G365" s="241"/>
      <c r="M365" s="240" t="s">
        <v>987</v>
      </c>
      <c r="O365" s="218"/>
    </row>
    <row r="366" spans="1:104">
      <c r="A366" s="245"/>
      <c r="B366" s="244"/>
      <c r="C366" s="493" t="s">
        <v>1062</v>
      </c>
      <c r="D366" s="494"/>
      <c r="E366" s="243">
        <v>33.573599999999999</v>
      </c>
      <c r="F366" s="242"/>
      <c r="G366" s="241"/>
      <c r="M366" s="240" t="s">
        <v>1062</v>
      </c>
      <c r="O366" s="218"/>
    </row>
    <row r="367" spans="1:104">
      <c r="A367" s="232">
        <v>101</v>
      </c>
      <c r="B367" s="231" t="s">
        <v>1065</v>
      </c>
      <c r="C367" s="230" t="s">
        <v>1064</v>
      </c>
      <c r="D367" s="229" t="s">
        <v>811</v>
      </c>
      <c r="E367" s="228">
        <v>57.715000000000003</v>
      </c>
      <c r="F367" s="228"/>
      <c r="G367" s="227">
        <f>E367*F367</f>
        <v>0</v>
      </c>
      <c r="O367" s="218">
        <v>2</v>
      </c>
      <c r="AA367" s="208">
        <v>3</v>
      </c>
      <c r="AB367" s="208">
        <v>7</v>
      </c>
      <c r="AC367" s="208">
        <v>63140106</v>
      </c>
      <c r="AZ367" s="208">
        <v>2</v>
      </c>
      <c r="BA367" s="208">
        <f>IF(AZ367=1,G367,0)</f>
        <v>0</v>
      </c>
      <c r="BB367" s="208">
        <f>IF(AZ367=2,G367,0)</f>
        <v>0</v>
      </c>
      <c r="BC367" s="208">
        <f>IF(AZ367=3,G367,0)</f>
        <v>0</v>
      </c>
      <c r="BD367" s="208">
        <f>IF(AZ367=4,G367,0)</f>
        <v>0</v>
      </c>
      <c r="BE367" s="208">
        <f>IF(AZ367=5,G367,0)</f>
        <v>0</v>
      </c>
      <c r="CA367" s="226">
        <v>3</v>
      </c>
      <c r="CB367" s="226">
        <v>7</v>
      </c>
      <c r="CZ367" s="208">
        <v>4.1999999999999997E-3</v>
      </c>
    </row>
    <row r="368" spans="1:104">
      <c r="A368" s="245"/>
      <c r="B368" s="244"/>
      <c r="C368" s="493" t="s">
        <v>989</v>
      </c>
      <c r="D368" s="494"/>
      <c r="E368" s="243">
        <v>0</v>
      </c>
      <c r="F368" s="242"/>
      <c r="G368" s="241"/>
      <c r="M368" s="240" t="s">
        <v>989</v>
      </c>
      <c r="O368" s="218"/>
    </row>
    <row r="369" spans="1:104">
      <c r="A369" s="245"/>
      <c r="B369" s="244"/>
      <c r="C369" s="493" t="s">
        <v>1063</v>
      </c>
      <c r="D369" s="494"/>
      <c r="E369" s="243">
        <v>24.141400000000001</v>
      </c>
      <c r="F369" s="242"/>
      <c r="G369" s="241"/>
      <c r="M369" s="240" t="s">
        <v>1063</v>
      </c>
      <c r="O369" s="218"/>
    </row>
    <row r="370" spans="1:104">
      <c r="A370" s="245"/>
      <c r="B370" s="244"/>
      <c r="C370" s="493" t="s">
        <v>987</v>
      </c>
      <c r="D370" s="494"/>
      <c r="E370" s="243">
        <v>0</v>
      </c>
      <c r="F370" s="242"/>
      <c r="G370" s="241"/>
      <c r="M370" s="240" t="s">
        <v>987</v>
      </c>
      <c r="O370" s="218"/>
    </row>
    <row r="371" spans="1:104">
      <c r="A371" s="245"/>
      <c r="B371" s="244"/>
      <c r="C371" s="493" t="s">
        <v>1062</v>
      </c>
      <c r="D371" s="494"/>
      <c r="E371" s="243">
        <v>33.573599999999999</v>
      </c>
      <c r="F371" s="242"/>
      <c r="G371" s="241"/>
      <c r="M371" s="240" t="s">
        <v>1062</v>
      </c>
      <c r="O371" s="218"/>
    </row>
    <row r="372" spans="1:104">
      <c r="A372" s="232">
        <v>102</v>
      </c>
      <c r="B372" s="231" t="s">
        <v>1061</v>
      </c>
      <c r="C372" s="230" t="s">
        <v>1060</v>
      </c>
      <c r="D372" s="229" t="s">
        <v>404</v>
      </c>
      <c r="E372" s="228">
        <v>829.48686338000005</v>
      </c>
      <c r="F372" s="228"/>
      <c r="G372" s="227">
        <f>E372*F372</f>
        <v>0</v>
      </c>
      <c r="O372" s="218">
        <v>2</v>
      </c>
      <c r="AA372" s="208">
        <v>7</v>
      </c>
      <c r="AB372" s="208">
        <v>1002</v>
      </c>
      <c r="AC372" s="208">
        <v>5</v>
      </c>
      <c r="AZ372" s="208">
        <v>2</v>
      </c>
      <c r="BA372" s="208">
        <f>IF(AZ372=1,G372,0)</f>
        <v>0</v>
      </c>
      <c r="BB372" s="208">
        <f>IF(AZ372=2,G372,0)</f>
        <v>0</v>
      </c>
      <c r="BC372" s="208">
        <f>IF(AZ372=3,G372,0)</f>
        <v>0</v>
      </c>
      <c r="BD372" s="208">
        <f>IF(AZ372=4,G372,0)</f>
        <v>0</v>
      </c>
      <c r="BE372" s="208">
        <f>IF(AZ372=5,G372,0)</f>
        <v>0</v>
      </c>
      <c r="CA372" s="226">
        <v>7</v>
      </c>
      <c r="CB372" s="226">
        <v>1002</v>
      </c>
      <c r="CZ372" s="208">
        <v>0</v>
      </c>
    </row>
    <row r="373" spans="1:104">
      <c r="A373" s="225"/>
      <c r="B373" s="224" t="s">
        <v>778</v>
      </c>
      <c r="C373" s="223" t="str">
        <f>CONCATENATE(B334," ",C334)</f>
        <v>713 Izolace tepelné</v>
      </c>
      <c r="D373" s="222"/>
      <c r="E373" s="221"/>
      <c r="F373" s="220"/>
      <c r="G373" s="219">
        <f>SUM(G334:G372)</f>
        <v>0</v>
      </c>
      <c r="O373" s="218">
        <v>4</v>
      </c>
      <c r="BA373" s="217">
        <f>SUM(BA334:BA372)</f>
        <v>0</v>
      </c>
      <c r="BB373" s="217">
        <f>SUM(BB334:BB372)</f>
        <v>0</v>
      </c>
      <c r="BC373" s="217">
        <f>SUM(BC334:BC372)</f>
        <v>0</v>
      </c>
      <c r="BD373" s="217">
        <f>SUM(BD334:BD372)</f>
        <v>0</v>
      </c>
      <c r="BE373" s="217">
        <f>SUM(BE334:BE372)</f>
        <v>0</v>
      </c>
    </row>
    <row r="374" spans="1:104">
      <c r="A374" s="239" t="s">
        <v>793</v>
      </c>
      <c r="B374" s="238" t="s">
        <v>1059</v>
      </c>
      <c r="C374" s="237" t="s">
        <v>1058</v>
      </c>
      <c r="D374" s="236"/>
      <c r="E374" s="235"/>
      <c r="F374" s="235"/>
      <c r="G374" s="234"/>
      <c r="H374" s="233"/>
      <c r="I374" s="233"/>
      <c r="O374" s="218">
        <v>1</v>
      </c>
    </row>
    <row r="375" spans="1:104">
      <c r="A375" s="232">
        <v>110</v>
      </c>
      <c r="B375" s="231" t="s">
        <v>1057</v>
      </c>
      <c r="C375" s="230" t="s">
        <v>1056</v>
      </c>
      <c r="D375" s="229" t="s">
        <v>186</v>
      </c>
      <c r="E375" s="228">
        <v>249.83</v>
      </c>
      <c r="F375" s="228"/>
      <c r="G375" s="227">
        <f>E375*F375</f>
        <v>0</v>
      </c>
      <c r="O375" s="218">
        <v>2</v>
      </c>
      <c r="AA375" s="208">
        <v>1</v>
      </c>
      <c r="AB375" s="208">
        <v>7</v>
      </c>
      <c r="AC375" s="208">
        <v>7</v>
      </c>
      <c r="AZ375" s="208">
        <v>2</v>
      </c>
      <c r="BA375" s="208">
        <f>IF(AZ375=1,G375,0)</f>
        <v>0</v>
      </c>
      <c r="BB375" s="208">
        <f>IF(AZ375=2,G375,0)</f>
        <v>0</v>
      </c>
      <c r="BC375" s="208">
        <f>IF(AZ375=3,G375,0)</f>
        <v>0</v>
      </c>
      <c r="BD375" s="208">
        <f>IF(AZ375=4,G375,0)</f>
        <v>0</v>
      </c>
      <c r="BE375" s="208">
        <f>IF(AZ375=5,G375,0)</f>
        <v>0</v>
      </c>
      <c r="CA375" s="226">
        <v>1</v>
      </c>
      <c r="CB375" s="226">
        <v>7</v>
      </c>
      <c r="CZ375" s="208">
        <v>9.8999999999999999E-4</v>
      </c>
    </row>
    <row r="376" spans="1:104">
      <c r="A376" s="245"/>
      <c r="B376" s="244"/>
      <c r="C376" s="493" t="s">
        <v>1055</v>
      </c>
      <c r="D376" s="494"/>
      <c r="E376" s="243">
        <v>20.9</v>
      </c>
      <c r="F376" s="242"/>
      <c r="G376" s="241"/>
      <c r="M376" s="240" t="s">
        <v>1055</v>
      </c>
      <c r="O376" s="218"/>
    </row>
    <row r="377" spans="1:104">
      <c r="A377" s="245"/>
      <c r="B377" s="244"/>
      <c r="C377" s="493" t="s">
        <v>1054</v>
      </c>
      <c r="D377" s="494"/>
      <c r="E377" s="243">
        <v>150.4</v>
      </c>
      <c r="F377" s="242"/>
      <c r="G377" s="241"/>
      <c r="M377" s="240" t="s">
        <v>1054</v>
      </c>
      <c r="O377" s="218"/>
    </row>
    <row r="378" spans="1:104">
      <c r="A378" s="245"/>
      <c r="B378" s="244"/>
      <c r="C378" s="493" t="s">
        <v>1053</v>
      </c>
      <c r="D378" s="494"/>
      <c r="E378" s="243">
        <v>3</v>
      </c>
      <c r="F378" s="242"/>
      <c r="G378" s="241"/>
      <c r="M378" s="240" t="s">
        <v>1053</v>
      </c>
      <c r="O378" s="218"/>
    </row>
    <row r="379" spans="1:104">
      <c r="A379" s="245"/>
      <c r="B379" s="244"/>
      <c r="C379" s="493" t="s">
        <v>1052</v>
      </c>
      <c r="D379" s="494"/>
      <c r="E379" s="243">
        <v>52.8</v>
      </c>
      <c r="F379" s="242"/>
      <c r="G379" s="241"/>
      <c r="M379" s="240" t="s">
        <v>1052</v>
      </c>
      <c r="O379" s="218"/>
    </row>
    <row r="380" spans="1:104">
      <c r="A380" s="245"/>
      <c r="B380" s="244"/>
      <c r="C380" s="493" t="s">
        <v>1051</v>
      </c>
      <c r="D380" s="494"/>
      <c r="E380" s="243">
        <v>8.5</v>
      </c>
      <c r="F380" s="242"/>
      <c r="G380" s="241"/>
      <c r="M380" s="240" t="s">
        <v>1051</v>
      </c>
      <c r="O380" s="218"/>
    </row>
    <row r="381" spans="1:104">
      <c r="A381" s="245"/>
      <c r="B381" s="244"/>
      <c r="C381" s="493" t="s">
        <v>1050</v>
      </c>
      <c r="D381" s="494"/>
      <c r="E381" s="243">
        <v>6.8</v>
      </c>
      <c r="F381" s="242"/>
      <c r="G381" s="241"/>
      <c r="M381" s="240" t="s">
        <v>1050</v>
      </c>
      <c r="O381" s="218"/>
    </row>
    <row r="382" spans="1:104">
      <c r="A382" s="245"/>
      <c r="B382" s="244"/>
      <c r="C382" s="493" t="s">
        <v>1049</v>
      </c>
      <c r="D382" s="494"/>
      <c r="E382" s="243">
        <v>7.43</v>
      </c>
      <c r="F382" s="242"/>
      <c r="G382" s="241"/>
      <c r="M382" s="240" t="s">
        <v>1049</v>
      </c>
      <c r="O382" s="218"/>
    </row>
    <row r="383" spans="1:104">
      <c r="A383" s="245"/>
      <c r="B383" s="244"/>
      <c r="C383" s="500" t="s">
        <v>818</v>
      </c>
      <c r="D383" s="494"/>
      <c r="E383" s="246">
        <v>249.83</v>
      </c>
      <c r="F383" s="242"/>
      <c r="G383" s="241"/>
      <c r="M383" s="240" t="s">
        <v>818</v>
      </c>
      <c r="O383" s="218"/>
    </row>
    <row r="384" spans="1:104">
      <c r="A384" s="232">
        <v>111</v>
      </c>
      <c r="B384" s="231" t="s">
        <v>1048</v>
      </c>
      <c r="C384" s="230" t="s">
        <v>1047</v>
      </c>
      <c r="D384" s="229" t="s">
        <v>811</v>
      </c>
      <c r="E384" s="228">
        <v>42.21</v>
      </c>
      <c r="F384" s="228"/>
      <c r="G384" s="227">
        <f>E384*F384</f>
        <v>0</v>
      </c>
      <c r="O384" s="218">
        <v>2</v>
      </c>
      <c r="AA384" s="208">
        <v>1</v>
      </c>
      <c r="AB384" s="208">
        <v>7</v>
      </c>
      <c r="AC384" s="208">
        <v>7</v>
      </c>
      <c r="AZ384" s="208">
        <v>2</v>
      </c>
      <c r="BA384" s="208">
        <f>IF(AZ384=1,G384,0)</f>
        <v>0</v>
      </c>
      <c r="BB384" s="208">
        <f>IF(AZ384=2,G384,0)</f>
        <v>0</v>
      </c>
      <c r="BC384" s="208">
        <f>IF(AZ384=3,G384,0)</f>
        <v>0</v>
      </c>
      <c r="BD384" s="208">
        <f>IF(AZ384=4,G384,0)</f>
        <v>0</v>
      </c>
      <c r="BE384" s="208">
        <f>IF(AZ384=5,G384,0)</f>
        <v>0</v>
      </c>
      <c r="CA384" s="226">
        <v>1</v>
      </c>
      <c r="CB384" s="226">
        <v>7</v>
      </c>
      <c r="CZ384" s="208">
        <v>0</v>
      </c>
    </row>
    <row r="385" spans="1:104">
      <c r="A385" s="245"/>
      <c r="B385" s="244"/>
      <c r="C385" s="493" t="s">
        <v>959</v>
      </c>
      <c r="D385" s="494"/>
      <c r="E385" s="243">
        <v>0</v>
      </c>
      <c r="F385" s="242"/>
      <c r="G385" s="241"/>
      <c r="M385" s="240" t="s">
        <v>959</v>
      </c>
      <c r="O385" s="218"/>
    </row>
    <row r="386" spans="1:104">
      <c r="A386" s="245"/>
      <c r="B386" s="244"/>
      <c r="C386" s="493" t="s">
        <v>958</v>
      </c>
      <c r="D386" s="494"/>
      <c r="E386" s="243">
        <v>36.54</v>
      </c>
      <c r="F386" s="242"/>
      <c r="G386" s="241"/>
      <c r="M386" s="240" t="s">
        <v>958</v>
      </c>
      <c r="O386" s="218"/>
    </row>
    <row r="387" spans="1:104">
      <c r="A387" s="245"/>
      <c r="B387" s="244"/>
      <c r="C387" s="493" t="s">
        <v>957</v>
      </c>
      <c r="D387" s="494"/>
      <c r="E387" s="243">
        <v>5.67</v>
      </c>
      <c r="F387" s="242"/>
      <c r="G387" s="241"/>
      <c r="M387" s="240" t="s">
        <v>957</v>
      </c>
      <c r="O387" s="218"/>
    </row>
    <row r="388" spans="1:104">
      <c r="A388" s="232">
        <v>112</v>
      </c>
      <c r="B388" s="231" t="s">
        <v>1046</v>
      </c>
      <c r="C388" s="230" t="s">
        <v>1045</v>
      </c>
      <c r="D388" s="229" t="s">
        <v>788</v>
      </c>
      <c r="E388" s="228">
        <v>5.5690999999999997</v>
      </c>
      <c r="F388" s="228"/>
      <c r="G388" s="227">
        <f>E388*F388</f>
        <v>0</v>
      </c>
      <c r="O388" s="218">
        <v>2</v>
      </c>
      <c r="AA388" s="208">
        <v>1</v>
      </c>
      <c r="AB388" s="208">
        <v>7</v>
      </c>
      <c r="AC388" s="208">
        <v>7</v>
      </c>
      <c r="AZ388" s="208">
        <v>2</v>
      </c>
      <c r="BA388" s="208">
        <f>IF(AZ388=1,G388,0)</f>
        <v>0</v>
      </c>
      <c r="BB388" s="208">
        <f>IF(AZ388=2,G388,0)</f>
        <v>0</v>
      </c>
      <c r="BC388" s="208">
        <f>IF(AZ388=3,G388,0)</f>
        <v>0</v>
      </c>
      <c r="BD388" s="208">
        <f>IF(AZ388=4,G388,0)</f>
        <v>0</v>
      </c>
      <c r="BE388" s="208">
        <f>IF(AZ388=5,G388,0)</f>
        <v>0</v>
      </c>
      <c r="CA388" s="226">
        <v>1</v>
      </c>
      <c r="CB388" s="226">
        <v>7</v>
      </c>
      <c r="CZ388" s="208">
        <v>2.3570000000000001E-2</v>
      </c>
    </row>
    <row r="389" spans="1:104">
      <c r="A389" s="245"/>
      <c r="B389" s="244"/>
      <c r="C389" s="493" t="s">
        <v>1044</v>
      </c>
      <c r="D389" s="494"/>
      <c r="E389" s="243">
        <v>0</v>
      </c>
      <c r="F389" s="242"/>
      <c r="G389" s="241"/>
      <c r="M389" s="240" t="s">
        <v>1044</v>
      </c>
      <c r="O389" s="218"/>
    </row>
    <row r="390" spans="1:104">
      <c r="A390" s="245"/>
      <c r="B390" s="244"/>
      <c r="C390" s="493" t="s">
        <v>1043</v>
      </c>
      <c r="D390" s="494"/>
      <c r="E390" s="243">
        <v>5.5690999999999997</v>
      </c>
      <c r="F390" s="242"/>
      <c r="G390" s="241"/>
      <c r="M390" s="240" t="s">
        <v>1043</v>
      </c>
      <c r="O390" s="218"/>
    </row>
    <row r="391" spans="1:104">
      <c r="A391" s="232">
        <v>113</v>
      </c>
      <c r="B391" s="231" t="s">
        <v>1042</v>
      </c>
      <c r="C391" s="230" t="s">
        <v>1041</v>
      </c>
      <c r="D391" s="229" t="s">
        <v>788</v>
      </c>
      <c r="E391" s="228">
        <v>3.6171000000000002</v>
      </c>
      <c r="F391" s="228"/>
      <c r="G391" s="227">
        <f>E391*F391</f>
        <v>0</v>
      </c>
      <c r="O391" s="218">
        <v>2</v>
      </c>
      <c r="AA391" s="208">
        <v>12</v>
      </c>
      <c r="AB391" s="208">
        <v>0</v>
      </c>
      <c r="AC391" s="208">
        <v>99</v>
      </c>
      <c r="AZ391" s="208">
        <v>2</v>
      </c>
      <c r="BA391" s="208">
        <f>IF(AZ391=1,G391,0)</f>
        <v>0</v>
      </c>
      <c r="BB391" s="208">
        <f>IF(AZ391=2,G391,0)</f>
        <v>0</v>
      </c>
      <c r="BC391" s="208">
        <f>IF(AZ391=3,G391,0)</f>
        <v>0</v>
      </c>
      <c r="BD391" s="208">
        <f>IF(AZ391=4,G391,0)</f>
        <v>0</v>
      </c>
      <c r="BE391" s="208">
        <f>IF(AZ391=5,G391,0)</f>
        <v>0</v>
      </c>
      <c r="CA391" s="226">
        <v>12</v>
      </c>
      <c r="CB391" s="226">
        <v>0</v>
      </c>
      <c r="CZ391" s="208">
        <v>0.55000000000000004</v>
      </c>
    </row>
    <row r="392" spans="1:104">
      <c r="A392" s="245"/>
      <c r="B392" s="244"/>
      <c r="C392" s="493" t="s">
        <v>1040</v>
      </c>
      <c r="D392" s="494"/>
      <c r="E392" s="243">
        <v>0.29260000000000003</v>
      </c>
      <c r="F392" s="242"/>
      <c r="G392" s="241"/>
      <c r="M392" s="240" t="s">
        <v>1040</v>
      </c>
      <c r="O392" s="218"/>
    </row>
    <row r="393" spans="1:104">
      <c r="A393" s="245"/>
      <c r="B393" s="244"/>
      <c r="C393" s="493" t="s">
        <v>1039</v>
      </c>
      <c r="D393" s="494"/>
      <c r="E393" s="243">
        <v>1.4438</v>
      </c>
      <c r="F393" s="242"/>
      <c r="G393" s="241"/>
      <c r="M393" s="240" t="s">
        <v>1039</v>
      </c>
      <c r="O393" s="218"/>
    </row>
    <row r="394" spans="1:104">
      <c r="A394" s="245"/>
      <c r="B394" s="244"/>
      <c r="C394" s="493" t="s">
        <v>1038</v>
      </c>
      <c r="D394" s="494"/>
      <c r="E394" s="243">
        <v>5.8799999999999998E-2</v>
      </c>
      <c r="F394" s="242"/>
      <c r="G394" s="241"/>
      <c r="M394" s="240" t="s">
        <v>1038</v>
      </c>
      <c r="O394" s="218"/>
    </row>
    <row r="395" spans="1:104">
      <c r="A395" s="245"/>
      <c r="B395" s="244"/>
      <c r="C395" s="493" t="s">
        <v>1037</v>
      </c>
      <c r="D395" s="494"/>
      <c r="E395" s="243">
        <v>1.0138</v>
      </c>
      <c r="F395" s="242"/>
      <c r="G395" s="241"/>
      <c r="M395" s="240" t="s">
        <v>1037</v>
      </c>
      <c r="O395" s="218"/>
    </row>
    <row r="396" spans="1:104">
      <c r="A396" s="245"/>
      <c r="B396" s="244"/>
      <c r="C396" s="493" t="s">
        <v>1036</v>
      </c>
      <c r="D396" s="494"/>
      <c r="E396" s="243">
        <v>0.12239999999999999</v>
      </c>
      <c r="F396" s="242"/>
      <c r="G396" s="241"/>
      <c r="M396" s="240" t="s">
        <v>1036</v>
      </c>
      <c r="O396" s="218"/>
    </row>
    <row r="397" spans="1:104">
      <c r="A397" s="245"/>
      <c r="B397" s="244"/>
      <c r="C397" s="493" t="s">
        <v>1035</v>
      </c>
      <c r="D397" s="494"/>
      <c r="E397" s="243">
        <v>0.19040000000000001</v>
      </c>
      <c r="F397" s="242"/>
      <c r="G397" s="241"/>
      <c r="M397" s="240" t="s">
        <v>1035</v>
      </c>
      <c r="O397" s="218"/>
    </row>
    <row r="398" spans="1:104">
      <c r="A398" s="245"/>
      <c r="B398" s="244"/>
      <c r="C398" s="493" t="s">
        <v>1034</v>
      </c>
      <c r="D398" s="494"/>
      <c r="E398" s="243">
        <v>0.16639999999999999</v>
      </c>
      <c r="F398" s="242"/>
      <c r="G398" s="241"/>
      <c r="M398" s="240" t="s">
        <v>1034</v>
      </c>
      <c r="O398" s="218"/>
    </row>
    <row r="399" spans="1:104">
      <c r="A399" s="245"/>
      <c r="B399" s="244"/>
      <c r="C399" s="500" t="s">
        <v>818</v>
      </c>
      <c r="D399" s="494"/>
      <c r="E399" s="246">
        <v>3.2881999999999998</v>
      </c>
      <c r="F399" s="242"/>
      <c r="G399" s="241"/>
      <c r="M399" s="240" t="s">
        <v>818</v>
      </c>
      <c r="O399" s="218"/>
    </row>
    <row r="400" spans="1:104">
      <c r="A400" s="245"/>
      <c r="B400" s="244"/>
      <c r="C400" s="493" t="s">
        <v>1033</v>
      </c>
      <c r="D400" s="494"/>
      <c r="E400" s="243">
        <v>0.32879999999999998</v>
      </c>
      <c r="F400" s="242"/>
      <c r="G400" s="241"/>
      <c r="M400" s="240" t="s">
        <v>1033</v>
      </c>
      <c r="O400" s="218"/>
    </row>
    <row r="401" spans="1:104">
      <c r="A401" s="232">
        <v>114</v>
      </c>
      <c r="B401" s="231" t="s">
        <v>1032</v>
      </c>
      <c r="C401" s="230" t="s">
        <v>1031</v>
      </c>
      <c r="D401" s="229" t="s">
        <v>788</v>
      </c>
      <c r="E401" s="228">
        <v>1.925</v>
      </c>
      <c r="F401" s="228"/>
      <c r="G401" s="227">
        <f>E401*F401</f>
        <v>0</v>
      </c>
      <c r="O401" s="218">
        <v>2</v>
      </c>
      <c r="AA401" s="208">
        <v>12</v>
      </c>
      <c r="AB401" s="208">
        <v>0</v>
      </c>
      <c r="AC401" s="208">
        <v>103</v>
      </c>
      <c r="AZ401" s="208">
        <v>2</v>
      </c>
      <c r="BA401" s="208">
        <f>IF(AZ401=1,G401,0)</f>
        <v>0</v>
      </c>
      <c r="BB401" s="208">
        <f>IF(AZ401=2,G401,0)</f>
        <v>0</v>
      </c>
      <c r="BC401" s="208">
        <f>IF(AZ401=3,G401,0)</f>
        <v>0</v>
      </c>
      <c r="BD401" s="208">
        <f>IF(AZ401=4,G401,0)</f>
        <v>0</v>
      </c>
      <c r="BE401" s="208">
        <f>IF(AZ401=5,G401,0)</f>
        <v>0</v>
      </c>
      <c r="CA401" s="226">
        <v>12</v>
      </c>
      <c r="CB401" s="226">
        <v>0</v>
      </c>
      <c r="CZ401" s="208">
        <v>0</v>
      </c>
    </row>
    <row r="402" spans="1:104">
      <c r="A402" s="245"/>
      <c r="B402" s="244"/>
      <c r="C402" s="493" t="s">
        <v>1024</v>
      </c>
      <c r="D402" s="494"/>
      <c r="E402" s="243">
        <v>0</v>
      </c>
      <c r="F402" s="242"/>
      <c r="G402" s="241"/>
      <c r="M402" s="240" t="s">
        <v>1024</v>
      </c>
      <c r="O402" s="218"/>
    </row>
    <row r="403" spans="1:104">
      <c r="A403" s="245"/>
      <c r="B403" s="244"/>
      <c r="C403" s="493" t="s">
        <v>1030</v>
      </c>
      <c r="D403" s="494"/>
      <c r="E403" s="243">
        <v>1.65</v>
      </c>
      <c r="F403" s="242"/>
      <c r="G403" s="241"/>
      <c r="M403" s="240" t="s">
        <v>1030</v>
      </c>
      <c r="O403" s="218"/>
    </row>
    <row r="404" spans="1:104">
      <c r="A404" s="245"/>
      <c r="B404" s="244"/>
      <c r="C404" s="493" t="s">
        <v>1029</v>
      </c>
      <c r="D404" s="494"/>
      <c r="E404" s="243">
        <v>0.27500000000000002</v>
      </c>
      <c r="F404" s="242"/>
      <c r="G404" s="241"/>
      <c r="M404" s="240" t="s">
        <v>1029</v>
      </c>
      <c r="O404" s="218"/>
    </row>
    <row r="405" spans="1:104">
      <c r="A405" s="232">
        <v>115</v>
      </c>
      <c r="B405" s="231" t="s">
        <v>1028</v>
      </c>
      <c r="C405" s="230" t="s">
        <v>1027</v>
      </c>
      <c r="D405" s="229" t="s">
        <v>788</v>
      </c>
      <c r="E405" s="228">
        <v>1.5</v>
      </c>
      <c r="F405" s="228"/>
      <c r="G405" s="227">
        <f>E405*F405</f>
        <v>0</v>
      </c>
      <c r="O405" s="218">
        <v>2</v>
      </c>
      <c r="AA405" s="208">
        <v>12</v>
      </c>
      <c r="AB405" s="208">
        <v>0</v>
      </c>
      <c r="AC405" s="208">
        <v>188</v>
      </c>
      <c r="AZ405" s="208">
        <v>2</v>
      </c>
      <c r="BA405" s="208">
        <f>IF(AZ405=1,G405,0)</f>
        <v>0</v>
      </c>
      <c r="BB405" s="208">
        <f>IF(AZ405=2,G405,0)</f>
        <v>0</v>
      </c>
      <c r="BC405" s="208">
        <f>IF(AZ405=3,G405,0)</f>
        <v>0</v>
      </c>
      <c r="BD405" s="208">
        <f>IF(AZ405=4,G405,0)</f>
        <v>0</v>
      </c>
      <c r="BE405" s="208">
        <f>IF(AZ405=5,G405,0)</f>
        <v>0</v>
      </c>
      <c r="CA405" s="226">
        <v>12</v>
      </c>
      <c r="CB405" s="226">
        <v>0</v>
      </c>
      <c r="CZ405" s="208">
        <v>0</v>
      </c>
    </row>
    <row r="406" spans="1:104">
      <c r="A406" s="245"/>
      <c r="B406" s="244"/>
      <c r="C406" s="493" t="s">
        <v>1024</v>
      </c>
      <c r="D406" s="494"/>
      <c r="E406" s="243">
        <v>0</v>
      </c>
      <c r="F406" s="242"/>
      <c r="G406" s="241"/>
      <c r="M406" s="240" t="s">
        <v>1024</v>
      </c>
      <c r="O406" s="218"/>
    </row>
    <row r="407" spans="1:104">
      <c r="A407" s="245"/>
      <c r="B407" s="244"/>
      <c r="C407" s="493" t="s">
        <v>1023</v>
      </c>
      <c r="D407" s="494"/>
      <c r="E407" s="243">
        <v>1.5</v>
      </c>
      <c r="F407" s="242"/>
      <c r="G407" s="241"/>
      <c r="M407" s="240" t="s">
        <v>1023</v>
      </c>
      <c r="O407" s="218"/>
    </row>
    <row r="408" spans="1:104">
      <c r="A408" s="232">
        <v>116</v>
      </c>
      <c r="B408" s="231" t="s">
        <v>1026</v>
      </c>
      <c r="C408" s="230" t="s">
        <v>1025</v>
      </c>
      <c r="D408" s="229" t="s">
        <v>788</v>
      </c>
      <c r="E408" s="228">
        <v>1.75</v>
      </c>
      <c r="F408" s="228"/>
      <c r="G408" s="227">
        <f>E408*F408</f>
        <v>0</v>
      </c>
      <c r="O408" s="218">
        <v>2</v>
      </c>
      <c r="AA408" s="208">
        <v>12</v>
      </c>
      <c r="AB408" s="208">
        <v>0</v>
      </c>
      <c r="AC408" s="208">
        <v>102</v>
      </c>
      <c r="AZ408" s="208">
        <v>2</v>
      </c>
      <c r="BA408" s="208">
        <f>IF(AZ408=1,G408,0)</f>
        <v>0</v>
      </c>
      <c r="BB408" s="208">
        <f>IF(AZ408=2,G408,0)</f>
        <v>0</v>
      </c>
      <c r="BC408" s="208">
        <f>IF(AZ408=3,G408,0)</f>
        <v>0</v>
      </c>
      <c r="BD408" s="208">
        <f>IF(AZ408=4,G408,0)</f>
        <v>0</v>
      </c>
      <c r="BE408" s="208">
        <f>IF(AZ408=5,G408,0)</f>
        <v>0</v>
      </c>
      <c r="CA408" s="226">
        <v>12</v>
      </c>
      <c r="CB408" s="226">
        <v>0</v>
      </c>
      <c r="CZ408" s="208">
        <v>0</v>
      </c>
    </row>
    <row r="409" spans="1:104">
      <c r="A409" s="245"/>
      <c r="B409" s="244"/>
      <c r="C409" s="493" t="s">
        <v>1024</v>
      </c>
      <c r="D409" s="494"/>
      <c r="E409" s="243">
        <v>0</v>
      </c>
      <c r="F409" s="242"/>
      <c r="G409" s="241"/>
      <c r="M409" s="240" t="s">
        <v>1024</v>
      </c>
      <c r="O409" s="218"/>
    </row>
    <row r="410" spans="1:104">
      <c r="A410" s="245"/>
      <c r="B410" s="244"/>
      <c r="C410" s="493" t="s">
        <v>1023</v>
      </c>
      <c r="D410" s="494"/>
      <c r="E410" s="243">
        <v>1.5</v>
      </c>
      <c r="F410" s="242"/>
      <c r="G410" s="241"/>
      <c r="M410" s="240" t="s">
        <v>1023</v>
      </c>
      <c r="O410" s="218"/>
    </row>
    <row r="411" spans="1:104">
      <c r="A411" s="245"/>
      <c r="B411" s="244"/>
      <c r="C411" s="493" t="s">
        <v>1022</v>
      </c>
      <c r="D411" s="494"/>
      <c r="E411" s="243">
        <v>0.25</v>
      </c>
      <c r="F411" s="242"/>
      <c r="G411" s="241"/>
      <c r="M411" s="240" t="s">
        <v>1022</v>
      </c>
      <c r="O411" s="218"/>
    </row>
    <row r="412" spans="1:104" ht="22.5">
      <c r="A412" s="232">
        <v>117</v>
      </c>
      <c r="B412" s="231" t="s">
        <v>1021</v>
      </c>
      <c r="C412" s="230" t="s">
        <v>1020</v>
      </c>
      <c r="D412" s="229" t="s">
        <v>811</v>
      </c>
      <c r="E412" s="228">
        <v>23.916</v>
      </c>
      <c r="F412" s="228"/>
      <c r="G412" s="227">
        <f>E412*F412</f>
        <v>0</v>
      </c>
      <c r="O412" s="218">
        <v>2</v>
      </c>
      <c r="AA412" s="208">
        <v>12</v>
      </c>
      <c r="AB412" s="208">
        <v>0</v>
      </c>
      <c r="AC412" s="208">
        <v>160</v>
      </c>
      <c r="AZ412" s="208">
        <v>2</v>
      </c>
      <c r="BA412" s="208">
        <f>IF(AZ412=1,G412,0)</f>
        <v>0</v>
      </c>
      <c r="BB412" s="208">
        <f>IF(AZ412=2,G412,0)</f>
        <v>0</v>
      </c>
      <c r="BC412" s="208">
        <f>IF(AZ412=3,G412,0)</f>
        <v>0</v>
      </c>
      <c r="BD412" s="208">
        <f>IF(AZ412=4,G412,0)</f>
        <v>0</v>
      </c>
      <c r="BE412" s="208">
        <f>IF(AZ412=5,G412,0)</f>
        <v>0</v>
      </c>
      <c r="CA412" s="226">
        <v>12</v>
      </c>
      <c r="CB412" s="226">
        <v>0</v>
      </c>
      <c r="CZ412" s="208">
        <v>0</v>
      </c>
    </row>
    <row r="413" spans="1:104">
      <c r="A413" s="245"/>
      <c r="B413" s="244"/>
      <c r="C413" s="493" t="s">
        <v>843</v>
      </c>
      <c r="D413" s="494"/>
      <c r="E413" s="243">
        <v>0</v>
      </c>
      <c r="F413" s="242"/>
      <c r="G413" s="241"/>
      <c r="M413" s="240" t="s">
        <v>843</v>
      </c>
      <c r="O413" s="218"/>
    </row>
    <row r="414" spans="1:104">
      <c r="A414" s="245"/>
      <c r="B414" s="244"/>
      <c r="C414" s="493" t="s">
        <v>1007</v>
      </c>
      <c r="D414" s="494"/>
      <c r="E414" s="243">
        <v>18.096</v>
      </c>
      <c r="F414" s="242"/>
      <c r="G414" s="241"/>
      <c r="M414" s="240" t="s">
        <v>1007</v>
      </c>
      <c r="O414" s="218"/>
    </row>
    <row r="415" spans="1:104">
      <c r="A415" s="245"/>
      <c r="B415" s="244"/>
      <c r="C415" s="493" t="s">
        <v>1006</v>
      </c>
      <c r="D415" s="494"/>
      <c r="E415" s="243">
        <v>-2.61</v>
      </c>
      <c r="F415" s="242"/>
      <c r="G415" s="241"/>
      <c r="M415" s="240" t="s">
        <v>1006</v>
      </c>
      <c r="O415" s="218"/>
    </row>
    <row r="416" spans="1:104">
      <c r="A416" s="245"/>
      <c r="B416" s="244"/>
      <c r="C416" s="493" t="s">
        <v>1005</v>
      </c>
      <c r="D416" s="494"/>
      <c r="E416" s="243">
        <v>-2.25</v>
      </c>
      <c r="F416" s="242"/>
      <c r="G416" s="241"/>
      <c r="M416" s="240" t="s">
        <v>1005</v>
      </c>
      <c r="O416" s="218"/>
    </row>
    <row r="417" spans="1:104">
      <c r="A417" s="245"/>
      <c r="B417" s="244"/>
      <c r="C417" s="493" t="s">
        <v>1004</v>
      </c>
      <c r="D417" s="494"/>
      <c r="E417" s="243">
        <v>15.002000000000001</v>
      </c>
      <c r="F417" s="242"/>
      <c r="G417" s="241"/>
      <c r="M417" s="240" t="s">
        <v>1004</v>
      </c>
      <c r="O417" s="218"/>
    </row>
    <row r="418" spans="1:104">
      <c r="A418" s="245"/>
      <c r="B418" s="244"/>
      <c r="C418" s="493" t="s">
        <v>876</v>
      </c>
      <c r="D418" s="494"/>
      <c r="E418" s="243">
        <v>-3.1520000000000001</v>
      </c>
      <c r="F418" s="242"/>
      <c r="G418" s="241"/>
      <c r="M418" s="240" t="s">
        <v>876</v>
      </c>
      <c r="O418" s="218"/>
    </row>
    <row r="419" spans="1:104">
      <c r="A419" s="245"/>
      <c r="B419" s="244"/>
      <c r="C419" s="493" t="s">
        <v>877</v>
      </c>
      <c r="D419" s="494"/>
      <c r="E419" s="243">
        <v>-1.17</v>
      </c>
      <c r="F419" s="242"/>
      <c r="G419" s="241"/>
      <c r="M419" s="240" t="s">
        <v>877</v>
      </c>
      <c r="O419" s="218"/>
    </row>
    <row r="420" spans="1:104" ht="22.5">
      <c r="A420" s="232">
        <v>118</v>
      </c>
      <c r="B420" s="231" t="s">
        <v>1019</v>
      </c>
      <c r="C420" s="230" t="s">
        <v>1018</v>
      </c>
      <c r="D420" s="229" t="s">
        <v>811</v>
      </c>
      <c r="E420" s="228">
        <v>46.833100000000002</v>
      </c>
      <c r="F420" s="228"/>
      <c r="G420" s="227">
        <f>E420*F420</f>
        <v>0</v>
      </c>
      <c r="O420" s="218">
        <v>2</v>
      </c>
      <c r="AA420" s="208">
        <v>12</v>
      </c>
      <c r="AB420" s="208">
        <v>0</v>
      </c>
      <c r="AC420" s="208">
        <v>1</v>
      </c>
      <c r="AZ420" s="208">
        <v>2</v>
      </c>
      <c r="BA420" s="208">
        <f>IF(AZ420=1,G420,0)</f>
        <v>0</v>
      </c>
      <c r="BB420" s="208">
        <f>IF(AZ420=2,G420,0)</f>
        <v>0</v>
      </c>
      <c r="BC420" s="208">
        <f>IF(AZ420=3,G420,0)</f>
        <v>0</v>
      </c>
      <c r="BD420" s="208">
        <f>IF(AZ420=4,G420,0)</f>
        <v>0</v>
      </c>
      <c r="BE420" s="208">
        <f>IF(AZ420=5,G420,0)</f>
        <v>0</v>
      </c>
      <c r="CA420" s="226">
        <v>12</v>
      </c>
      <c r="CB420" s="226">
        <v>0</v>
      </c>
      <c r="CZ420" s="208">
        <v>9.4199999999999996E-3</v>
      </c>
    </row>
    <row r="421" spans="1:104">
      <c r="A421" s="245"/>
      <c r="B421" s="244"/>
      <c r="C421" s="493" t="s">
        <v>802</v>
      </c>
      <c r="D421" s="494"/>
      <c r="E421" s="243">
        <v>0</v>
      </c>
      <c r="F421" s="242"/>
      <c r="G421" s="241"/>
      <c r="M421" s="240" t="s">
        <v>802</v>
      </c>
      <c r="O421" s="218"/>
    </row>
    <row r="422" spans="1:104">
      <c r="A422" s="245"/>
      <c r="B422" s="244"/>
      <c r="C422" s="493" t="s">
        <v>801</v>
      </c>
      <c r="D422" s="494"/>
      <c r="E422" s="243">
        <v>5.8520000000000003</v>
      </c>
      <c r="F422" s="242"/>
      <c r="G422" s="241"/>
      <c r="M422" s="240" t="s">
        <v>801</v>
      </c>
      <c r="O422" s="218"/>
    </row>
    <row r="423" spans="1:104">
      <c r="A423" s="245"/>
      <c r="B423" s="244"/>
      <c r="C423" s="493" t="s">
        <v>800</v>
      </c>
      <c r="D423" s="494"/>
      <c r="E423" s="243">
        <v>7.3970000000000002</v>
      </c>
      <c r="F423" s="242"/>
      <c r="G423" s="241"/>
      <c r="M423" s="240" t="s">
        <v>800</v>
      </c>
      <c r="O423" s="218"/>
    </row>
    <row r="424" spans="1:104">
      <c r="A424" s="245"/>
      <c r="B424" s="244"/>
      <c r="C424" s="493" t="s">
        <v>799</v>
      </c>
      <c r="D424" s="494"/>
      <c r="E424" s="243">
        <v>8.2897999999999996</v>
      </c>
      <c r="F424" s="242"/>
      <c r="G424" s="241"/>
      <c r="M424" s="240" t="s">
        <v>799</v>
      </c>
      <c r="O424" s="218"/>
    </row>
    <row r="425" spans="1:104">
      <c r="A425" s="245"/>
      <c r="B425" s="244"/>
      <c r="C425" s="493" t="s">
        <v>798</v>
      </c>
      <c r="D425" s="494"/>
      <c r="E425" s="243">
        <v>9.5061999999999998</v>
      </c>
      <c r="F425" s="242"/>
      <c r="G425" s="241"/>
      <c r="M425" s="240" t="s">
        <v>798</v>
      </c>
      <c r="O425" s="218"/>
    </row>
    <row r="426" spans="1:104">
      <c r="A426" s="245"/>
      <c r="B426" s="244"/>
      <c r="C426" s="493" t="s">
        <v>797</v>
      </c>
      <c r="D426" s="494"/>
      <c r="E426" s="243">
        <v>10.757999999999999</v>
      </c>
      <c r="F426" s="242"/>
      <c r="G426" s="241"/>
      <c r="M426" s="240" t="s">
        <v>797</v>
      </c>
      <c r="O426" s="218"/>
    </row>
    <row r="427" spans="1:104">
      <c r="A427" s="245"/>
      <c r="B427" s="244"/>
      <c r="C427" s="493" t="s">
        <v>796</v>
      </c>
      <c r="D427" s="494"/>
      <c r="E427" s="243">
        <v>0.94499999999999995</v>
      </c>
      <c r="F427" s="242"/>
      <c r="G427" s="241"/>
      <c r="M427" s="240" t="s">
        <v>796</v>
      </c>
      <c r="O427" s="218"/>
    </row>
    <row r="428" spans="1:104">
      <c r="A428" s="245"/>
      <c r="B428" s="244"/>
      <c r="C428" s="493" t="s">
        <v>795</v>
      </c>
      <c r="D428" s="494"/>
      <c r="E428" s="243">
        <v>4.085</v>
      </c>
      <c r="F428" s="242"/>
      <c r="G428" s="241"/>
      <c r="M428" s="240" t="s">
        <v>795</v>
      </c>
      <c r="O428" s="218"/>
    </row>
    <row r="429" spans="1:104">
      <c r="A429" s="232">
        <v>119</v>
      </c>
      <c r="B429" s="231" t="s">
        <v>1017</v>
      </c>
      <c r="C429" s="230" t="s">
        <v>1016</v>
      </c>
      <c r="D429" s="229" t="s">
        <v>811</v>
      </c>
      <c r="E429" s="228">
        <v>56.033999999999999</v>
      </c>
      <c r="F429" s="228"/>
      <c r="G429" s="227">
        <f>E429*F429</f>
        <v>0</v>
      </c>
      <c r="O429" s="218">
        <v>2</v>
      </c>
      <c r="AA429" s="208">
        <v>12</v>
      </c>
      <c r="AB429" s="208">
        <v>0</v>
      </c>
      <c r="AC429" s="208">
        <v>135</v>
      </c>
      <c r="AZ429" s="208">
        <v>2</v>
      </c>
      <c r="BA429" s="208">
        <f>IF(AZ429=1,G429,0)</f>
        <v>0</v>
      </c>
      <c r="BB429" s="208">
        <f>IF(AZ429=2,G429,0)</f>
        <v>0</v>
      </c>
      <c r="BC429" s="208">
        <f>IF(AZ429=3,G429,0)</f>
        <v>0</v>
      </c>
      <c r="BD429" s="208">
        <f>IF(AZ429=4,G429,0)</f>
        <v>0</v>
      </c>
      <c r="BE429" s="208">
        <f>IF(AZ429=5,G429,0)</f>
        <v>0</v>
      </c>
      <c r="CA429" s="226">
        <v>12</v>
      </c>
      <c r="CB429" s="226">
        <v>0</v>
      </c>
      <c r="CZ429" s="208">
        <v>0</v>
      </c>
    </row>
    <row r="430" spans="1:104">
      <c r="A430" s="245"/>
      <c r="B430" s="244"/>
      <c r="C430" s="493" t="s">
        <v>989</v>
      </c>
      <c r="D430" s="494"/>
      <c r="E430" s="243">
        <v>0</v>
      </c>
      <c r="F430" s="242"/>
      <c r="G430" s="241"/>
      <c r="M430" s="240" t="s">
        <v>989</v>
      </c>
      <c r="O430" s="218"/>
    </row>
    <row r="431" spans="1:104">
      <c r="A431" s="245"/>
      <c r="B431" s="244"/>
      <c r="C431" s="493" t="s">
        <v>993</v>
      </c>
      <c r="D431" s="494"/>
      <c r="E431" s="243">
        <v>23.438300000000002</v>
      </c>
      <c r="F431" s="242"/>
      <c r="G431" s="241"/>
      <c r="M431" s="240" t="s">
        <v>993</v>
      </c>
      <c r="O431" s="218"/>
    </row>
    <row r="432" spans="1:104">
      <c r="A432" s="245"/>
      <c r="B432" s="244"/>
      <c r="C432" s="493" t="s">
        <v>987</v>
      </c>
      <c r="D432" s="494"/>
      <c r="E432" s="243">
        <v>0</v>
      </c>
      <c r="F432" s="242"/>
      <c r="G432" s="241"/>
      <c r="M432" s="240" t="s">
        <v>987</v>
      </c>
      <c r="O432" s="218"/>
    </row>
    <row r="433" spans="1:104">
      <c r="A433" s="245"/>
      <c r="B433" s="244"/>
      <c r="C433" s="493" t="s">
        <v>992</v>
      </c>
      <c r="D433" s="494"/>
      <c r="E433" s="243">
        <v>32.595799999999997</v>
      </c>
      <c r="F433" s="242"/>
      <c r="G433" s="241"/>
      <c r="M433" s="240" t="s">
        <v>992</v>
      </c>
      <c r="O433" s="218"/>
    </row>
    <row r="434" spans="1:104">
      <c r="A434" s="232">
        <v>120</v>
      </c>
      <c r="B434" s="231" t="s">
        <v>1015</v>
      </c>
      <c r="C434" s="230" t="s">
        <v>1014</v>
      </c>
      <c r="D434" s="229" t="s">
        <v>811</v>
      </c>
      <c r="E434" s="228">
        <v>57.035499999999999</v>
      </c>
      <c r="F434" s="228"/>
      <c r="G434" s="227">
        <f>E434*F434</f>
        <v>0</v>
      </c>
      <c r="O434" s="218">
        <v>2</v>
      </c>
      <c r="AA434" s="208">
        <v>12</v>
      </c>
      <c r="AB434" s="208">
        <v>0</v>
      </c>
      <c r="AC434" s="208">
        <v>150</v>
      </c>
      <c r="AZ434" s="208">
        <v>2</v>
      </c>
      <c r="BA434" s="208">
        <f>IF(AZ434=1,G434,0)</f>
        <v>0</v>
      </c>
      <c r="BB434" s="208">
        <f>IF(AZ434=2,G434,0)</f>
        <v>0</v>
      </c>
      <c r="BC434" s="208">
        <f>IF(AZ434=3,G434,0)</f>
        <v>0</v>
      </c>
      <c r="BD434" s="208">
        <f>IF(AZ434=4,G434,0)</f>
        <v>0</v>
      </c>
      <c r="BE434" s="208">
        <f>IF(AZ434=5,G434,0)</f>
        <v>0</v>
      </c>
      <c r="CA434" s="226">
        <v>12</v>
      </c>
      <c r="CB434" s="226">
        <v>0</v>
      </c>
      <c r="CZ434" s="208">
        <v>0</v>
      </c>
    </row>
    <row r="435" spans="1:104">
      <c r="A435" s="245"/>
      <c r="B435" s="244"/>
      <c r="C435" s="493" t="s">
        <v>1013</v>
      </c>
      <c r="D435" s="494"/>
      <c r="E435" s="243">
        <v>15.002000000000001</v>
      </c>
      <c r="F435" s="242"/>
      <c r="G435" s="241"/>
      <c r="M435" s="240" t="s">
        <v>1013</v>
      </c>
      <c r="O435" s="218"/>
    </row>
    <row r="436" spans="1:104">
      <c r="A436" s="245"/>
      <c r="B436" s="244"/>
      <c r="C436" s="493" t="s">
        <v>1012</v>
      </c>
      <c r="D436" s="494"/>
      <c r="E436" s="243">
        <v>-2.125</v>
      </c>
      <c r="F436" s="242"/>
      <c r="G436" s="241"/>
      <c r="M436" s="240" t="s">
        <v>1012</v>
      </c>
      <c r="O436" s="218"/>
    </row>
    <row r="437" spans="1:104">
      <c r="A437" s="245"/>
      <c r="B437" s="244"/>
      <c r="C437" s="493" t="s">
        <v>1011</v>
      </c>
      <c r="D437" s="494"/>
      <c r="E437" s="243">
        <v>13.26</v>
      </c>
      <c r="F437" s="242"/>
      <c r="G437" s="241"/>
      <c r="M437" s="240" t="s">
        <v>1011</v>
      </c>
      <c r="O437" s="218"/>
    </row>
    <row r="438" spans="1:104">
      <c r="A438" s="245"/>
      <c r="B438" s="244"/>
      <c r="C438" s="493" t="s">
        <v>873</v>
      </c>
      <c r="D438" s="494"/>
      <c r="E438" s="243">
        <v>-1.3049999999999999</v>
      </c>
      <c r="F438" s="242"/>
      <c r="G438" s="241"/>
      <c r="M438" s="240" t="s">
        <v>873</v>
      </c>
      <c r="O438" s="218"/>
    </row>
    <row r="439" spans="1:104">
      <c r="A439" s="245"/>
      <c r="B439" s="244"/>
      <c r="C439" s="493" t="s">
        <v>842</v>
      </c>
      <c r="D439" s="494"/>
      <c r="E439" s="243">
        <v>8.2874999999999996</v>
      </c>
      <c r="F439" s="242"/>
      <c r="G439" s="241"/>
      <c r="M439" s="240" t="s">
        <v>842</v>
      </c>
      <c r="O439" s="218"/>
    </row>
    <row r="440" spans="1:104">
      <c r="A440" s="245"/>
      <c r="B440" s="244"/>
      <c r="C440" s="493" t="s">
        <v>1007</v>
      </c>
      <c r="D440" s="494"/>
      <c r="E440" s="243">
        <v>18.096</v>
      </c>
      <c r="F440" s="242"/>
      <c r="G440" s="241"/>
      <c r="M440" s="240" t="s">
        <v>1007</v>
      </c>
      <c r="O440" s="218"/>
    </row>
    <row r="441" spans="1:104">
      <c r="A441" s="245"/>
      <c r="B441" s="244"/>
      <c r="C441" s="493" t="s">
        <v>1006</v>
      </c>
      <c r="D441" s="494"/>
      <c r="E441" s="243">
        <v>-2.61</v>
      </c>
      <c r="F441" s="242"/>
      <c r="G441" s="241"/>
      <c r="M441" s="240" t="s">
        <v>1006</v>
      </c>
      <c r="O441" s="218"/>
    </row>
    <row r="442" spans="1:104">
      <c r="A442" s="245"/>
      <c r="B442" s="244"/>
      <c r="C442" s="493" t="s">
        <v>1005</v>
      </c>
      <c r="D442" s="494"/>
      <c r="E442" s="243">
        <v>-2.25</v>
      </c>
      <c r="F442" s="242"/>
      <c r="G442" s="241"/>
      <c r="M442" s="240" t="s">
        <v>1005</v>
      </c>
      <c r="O442" s="218"/>
    </row>
    <row r="443" spans="1:104">
      <c r="A443" s="245"/>
      <c r="B443" s="244"/>
      <c r="C443" s="493" t="s">
        <v>1010</v>
      </c>
      <c r="D443" s="494"/>
      <c r="E443" s="243">
        <v>15.002000000000001</v>
      </c>
      <c r="F443" s="242"/>
      <c r="G443" s="241"/>
      <c r="M443" s="240" t="s">
        <v>1010</v>
      </c>
      <c r="O443" s="218"/>
    </row>
    <row r="444" spans="1:104">
      <c r="A444" s="245"/>
      <c r="B444" s="244"/>
      <c r="C444" s="493" t="s">
        <v>876</v>
      </c>
      <c r="D444" s="494"/>
      <c r="E444" s="243">
        <v>-3.1520000000000001</v>
      </c>
      <c r="F444" s="242"/>
      <c r="G444" s="241"/>
      <c r="M444" s="240" t="s">
        <v>876</v>
      </c>
      <c r="O444" s="218"/>
    </row>
    <row r="445" spans="1:104">
      <c r="A445" s="245"/>
      <c r="B445" s="244"/>
      <c r="C445" s="493" t="s">
        <v>877</v>
      </c>
      <c r="D445" s="494"/>
      <c r="E445" s="243">
        <v>-1.17</v>
      </c>
      <c r="F445" s="242"/>
      <c r="G445" s="241"/>
      <c r="M445" s="240" t="s">
        <v>877</v>
      </c>
      <c r="O445" s="218"/>
    </row>
    <row r="446" spans="1:104" ht="22.5">
      <c r="A446" s="232">
        <v>121</v>
      </c>
      <c r="B446" s="231" t="s">
        <v>1009</v>
      </c>
      <c r="C446" s="230" t="s">
        <v>1008</v>
      </c>
      <c r="D446" s="229" t="s">
        <v>811</v>
      </c>
      <c r="E446" s="228">
        <v>23.916</v>
      </c>
      <c r="F446" s="228"/>
      <c r="G446" s="227">
        <f>E446*F446</f>
        <v>0</v>
      </c>
      <c r="O446" s="218">
        <v>2</v>
      </c>
      <c r="AA446" s="208">
        <v>12</v>
      </c>
      <c r="AB446" s="208">
        <v>0</v>
      </c>
      <c r="AC446" s="208">
        <v>163</v>
      </c>
      <c r="AZ446" s="208">
        <v>2</v>
      </c>
      <c r="BA446" s="208">
        <f>IF(AZ446=1,G446,0)</f>
        <v>0</v>
      </c>
      <c r="BB446" s="208">
        <f>IF(AZ446=2,G446,0)</f>
        <v>0</v>
      </c>
      <c r="BC446" s="208">
        <f>IF(AZ446=3,G446,0)</f>
        <v>0</v>
      </c>
      <c r="BD446" s="208">
        <f>IF(AZ446=4,G446,0)</f>
        <v>0</v>
      </c>
      <c r="BE446" s="208">
        <f>IF(AZ446=5,G446,0)</f>
        <v>0</v>
      </c>
      <c r="CA446" s="226">
        <v>12</v>
      </c>
      <c r="CB446" s="226">
        <v>0</v>
      </c>
      <c r="CZ446" s="208">
        <v>0</v>
      </c>
    </row>
    <row r="447" spans="1:104">
      <c r="A447" s="245"/>
      <c r="B447" s="244"/>
      <c r="C447" s="493" t="s">
        <v>843</v>
      </c>
      <c r="D447" s="494"/>
      <c r="E447" s="243">
        <v>0</v>
      </c>
      <c r="F447" s="242"/>
      <c r="G447" s="241"/>
      <c r="M447" s="240" t="s">
        <v>843</v>
      </c>
      <c r="O447" s="218"/>
    </row>
    <row r="448" spans="1:104">
      <c r="A448" s="245"/>
      <c r="B448" s="244"/>
      <c r="C448" s="493" t="s">
        <v>1007</v>
      </c>
      <c r="D448" s="494"/>
      <c r="E448" s="243">
        <v>18.096</v>
      </c>
      <c r="F448" s="242"/>
      <c r="G448" s="241"/>
      <c r="M448" s="240" t="s">
        <v>1007</v>
      </c>
      <c r="O448" s="218"/>
    </row>
    <row r="449" spans="1:104">
      <c r="A449" s="245"/>
      <c r="B449" s="244"/>
      <c r="C449" s="493" t="s">
        <v>1006</v>
      </c>
      <c r="D449" s="494"/>
      <c r="E449" s="243">
        <v>-2.61</v>
      </c>
      <c r="F449" s="242"/>
      <c r="G449" s="241"/>
      <c r="M449" s="240" t="s">
        <v>1006</v>
      </c>
      <c r="O449" s="218"/>
    </row>
    <row r="450" spans="1:104">
      <c r="A450" s="245"/>
      <c r="B450" s="244"/>
      <c r="C450" s="493" t="s">
        <v>1005</v>
      </c>
      <c r="D450" s="494"/>
      <c r="E450" s="243">
        <v>-2.25</v>
      </c>
      <c r="F450" s="242"/>
      <c r="G450" s="241"/>
      <c r="M450" s="240" t="s">
        <v>1005</v>
      </c>
      <c r="O450" s="218"/>
    </row>
    <row r="451" spans="1:104">
      <c r="A451" s="245"/>
      <c r="B451" s="244"/>
      <c r="C451" s="493" t="s">
        <v>1004</v>
      </c>
      <c r="D451" s="494"/>
      <c r="E451" s="243">
        <v>15.002000000000001</v>
      </c>
      <c r="F451" s="242"/>
      <c r="G451" s="241"/>
      <c r="M451" s="240" t="s">
        <v>1004</v>
      </c>
      <c r="O451" s="218"/>
    </row>
    <row r="452" spans="1:104">
      <c r="A452" s="245"/>
      <c r="B452" s="244"/>
      <c r="C452" s="493" t="s">
        <v>876</v>
      </c>
      <c r="D452" s="494"/>
      <c r="E452" s="243">
        <v>-3.1520000000000001</v>
      </c>
      <c r="F452" s="242"/>
      <c r="G452" s="241"/>
      <c r="M452" s="240" t="s">
        <v>876</v>
      </c>
      <c r="O452" s="218"/>
    </row>
    <row r="453" spans="1:104">
      <c r="A453" s="245"/>
      <c r="B453" s="244"/>
      <c r="C453" s="493" t="s">
        <v>877</v>
      </c>
      <c r="D453" s="494"/>
      <c r="E453" s="243">
        <v>-1.17</v>
      </c>
      <c r="F453" s="242"/>
      <c r="G453" s="241"/>
      <c r="M453" s="240" t="s">
        <v>877</v>
      </c>
      <c r="O453" s="218"/>
    </row>
    <row r="454" spans="1:104">
      <c r="A454" s="232">
        <v>122</v>
      </c>
      <c r="B454" s="231" t="s">
        <v>1003</v>
      </c>
      <c r="C454" s="230" t="s">
        <v>1002</v>
      </c>
      <c r="D454" s="229" t="s">
        <v>186</v>
      </c>
      <c r="E454" s="228">
        <v>4.22</v>
      </c>
      <c r="F454" s="228"/>
      <c r="G454" s="227">
        <f>E454*F454</f>
        <v>0</v>
      </c>
      <c r="O454" s="218">
        <v>2</v>
      </c>
      <c r="AA454" s="208">
        <v>12</v>
      </c>
      <c r="AB454" s="208">
        <v>0</v>
      </c>
      <c r="AC454" s="208">
        <v>164</v>
      </c>
      <c r="AZ454" s="208">
        <v>2</v>
      </c>
      <c r="BA454" s="208">
        <f>IF(AZ454=1,G454,0)</f>
        <v>0</v>
      </c>
      <c r="BB454" s="208">
        <f>IF(AZ454=2,G454,0)</f>
        <v>0</v>
      </c>
      <c r="BC454" s="208">
        <f>IF(AZ454=3,G454,0)</f>
        <v>0</v>
      </c>
      <c r="BD454" s="208">
        <f>IF(AZ454=4,G454,0)</f>
        <v>0</v>
      </c>
      <c r="BE454" s="208">
        <f>IF(AZ454=5,G454,0)</f>
        <v>0</v>
      </c>
      <c r="CA454" s="226">
        <v>12</v>
      </c>
      <c r="CB454" s="226">
        <v>0</v>
      </c>
      <c r="CZ454" s="208">
        <v>0</v>
      </c>
    </row>
    <row r="455" spans="1:104">
      <c r="A455" s="245"/>
      <c r="B455" s="244"/>
      <c r="C455" s="493" t="s">
        <v>954</v>
      </c>
      <c r="D455" s="494"/>
      <c r="E455" s="243">
        <v>0</v>
      </c>
      <c r="F455" s="242"/>
      <c r="G455" s="241"/>
      <c r="M455" s="240" t="s">
        <v>954</v>
      </c>
      <c r="O455" s="218"/>
    </row>
    <row r="456" spans="1:104">
      <c r="A456" s="245"/>
      <c r="B456" s="244"/>
      <c r="C456" s="493" t="s">
        <v>953</v>
      </c>
      <c r="D456" s="494"/>
      <c r="E456" s="243">
        <v>4.22</v>
      </c>
      <c r="F456" s="242"/>
      <c r="G456" s="241"/>
      <c r="M456" s="240" t="s">
        <v>953</v>
      </c>
      <c r="O456" s="218"/>
    </row>
    <row r="457" spans="1:104">
      <c r="A457" s="232">
        <v>123</v>
      </c>
      <c r="B457" s="231" t="s">
        <v>1001</v>
      </c>
      <c r="C457" s="230" t="s">
        <v>1000</v>
      </c>
      <c r="D457" s="229" t="s">
        <v>794</v>
      </c>
      <c r="E457" s="228">
        <v>1</v>
      </c>
      <c r="F457" s="228"/>
      <c r="G457" s="227">
        <f>E457*F457</f>
        <v>0</v>
      </c>
      <c r="O457" s="218">
        <v>2</v>
      </c>
      <c r="AA457" s="208">
        <v>12</v>
      </c>
      <c r="AB457" s="208">
        <v>0</v>
      </c>
      <c r="AC457" s="208">
        <v>189</v>
      </c>
      <c r="AZ457" s="208">
        <v>2</v>
      </c>
      <c r="BA457" s="208">
        <f>IF(AZ457=1,G457,0)</f>
        <v>0</v>
      </c>
      <c r="BB457" s="208">
        <f>IF(AZ457=2,G457,0)</f>
        <v>0</v>
      </c>
      <c r="BC457" s="208">
        <f>IF(AZ457=3,G457,0)</f>
        <v>0</v>
      </c>
      <c r="BD457" s="208">
        <f>IF(AZ457=4,G457,0)</f>
        <v>0</v>
      </c>
      <c r="BE457" s="208">
        <f>IF(AZ457=5,G457,0)</f>
        <v>0</v>
      </c>
      <c r="CA457" s="226">
        <v>12</v>
      </c>
      <c r="CB457" s="226">
        <v>0</v>
      </c>
      <c r="CZ457" s="208">
        <v>0</v>
      </c>
    </row>
    <row r="458" spans="1:104">
      <c r="A458" s="232">
        <v>124</v>
      </c>
      <c r="B458" s="231" t="s">
        <v>999</v>
      </c>
      <c r="C458" s="230" t="s">
        <v>998</v>
      </c>
      <c r="D458" s="229" t="s">
        <v>811</v>
      </c>
      <c r="E458" s="228">
        <v>79.553299999999993</v>
      </c>
      <c r="F458" s="228"/>
      <c r="G458" s="227">
        <f>E458*F458</f>
        <v>0</v>
      </c>
      <c r="O458" s="218">
        <v>2</v>
      </c>
      <c r="AA458" s="208">
        <v>12</v>
      </c>
      <c r="AB458" s="208">
        <v>0</v>
      </c>
      <c r="AC458" s="208">
        <v>138</v>
      </c>
      <c r="AZ458" s="208">
        <v>2</v>
      </c>
      <c r="BA458" s="208">
        <f>IF(AZ458=1,G458,0)</f>
        <v>0</v>
      </c>
      <c r="BB458" s="208">
        <f>IF(AZ458=2,G458,0)</f>
        <v>0</v>
      </c>
      <c r="BC458" s="208">
        <f>IF(AZ458=3,G458,0)</f>
        <v>0</v>
      </c>
      <c r="BD458" s="208">
        <f>IF(AZ458=4,G458,0)</f>
        <v>0</v>
      </c>
      <c r="BE458" s="208">
        <f>IF(AZ458=5,G458,0)</f>
        <v>0</v>
      </c>
      <c r="CA458" s="226">
        <v>12</v>
      </c>
      <c r="CB458" s="226">
        <v>0</v>
      </c>
      <c r="CZ458" s="208">
        <v>0</v>
      </c>
    </row>
    <row r="459" spans="1:104">
      <c r="A459" s="245"/>
      <c r="B459" s="244"/>
      <c r="C459" s="493" t="s">
        <v>983</v>
      </c>
      <c r="D459" s="494"/>
      <c r="E459" s="243">
        <v>0</v>
      </c>
      <c r="F459" s="242"/>
      <c r="G459" s="241"/>
      <c r="M459" s="240" t="s">
        <v>983</v>
      </c>
      <c r="O459" s="218"/>
    </row>
    <row r="460" spans="1:104">
      <c r="A460" s="245"/>
      <c r="B460" s="244"/>
      <c r="C460" s="493" t="s">
        <v>997</v>
      </c>
      <c r="D460" s="494"/>
      <c r="E460" s="243">
        <v>68.213300000000004</v>
      </c>
      <c r="F460" s="242"/>
      <c r="G460" s="241"/>
      <c r="M460" s="240" t="s">
        <v>997</v>
      </c>
      <c r="O460" s="218"/>
    </row>
    <row r="461" spans="1:104">
      <c r="A461" s="245"/>
      <c r="B461" s="244"/>
      <c r="C461" s="493" t="s">
        <v>996</v>
      </c>
      <c r="D461" s="494"/>
      <c r="E461" s="243">
        <v>11.34</v>
      </c>
      <c r="F461" s="242"/>
      <c r="G461" s="241"/>
      <c r="M461" s="240" t="s">
        <v>996</v>
      </c>
      <c r="O461" s="218"/>
    </row>
    <row r="462" spans="1:104">
      <c r="A462" s="232">
        <v>125</v>
      </c>
      <c r="B462" s="231" t="s">
        <v>995</v>
      </c>
      <c r="C462" s="230" t="s">
        <v>994</v>
      </c>
      <c r="D462" s="229" t="s">
        <v>811</v>
      </c>
      <c r="E462" s="228">
        <v>56.033999999999999</v>
      </c>
      <c r="F462" s="228"/>
      <c r="G462" s="227">
        <f>E462*F462</f>
        <v>0</v>
      </c>
      <c r="O462" s="218">
        <v>2</v>
      </c>
      <c r="AA462" s="208">
        <v>12</v>
      </c>
      <c r="AB462" s="208">
        <v>0</v>
      </c>
      <c r="AC462" s="208">
        <v>136</v>
      </c>
      <c r="AZ462" s="208">
        <v>2</v>
      </c>
      <c r="BA462" s="208">
        <f>IF(AZ462=1,G462,0)</f>
        <v>0</v>
      </c>
      <c r="BB462" s="208">
        <f>IF(AZ462=2,G462,0)</f>
        <v>0</v>
      </c>
      <c r="BC462" s="208">
        <f>IF(AZ462=3,G462,0)</f>
        <v>0</v>
      </c>
      <c r="BD462" s="208">
        <f>IF(AZ462=4,G462,0)</f>
        <v>0</v>
      </c>
      <c r="BE462" s="208">
        <f>IF(AZ462=5,G462,0)</f>
        <v>0</v>
      </c>
      <c r="CA462" s="226">
        <v>12</v>
      </c>
      <c r="CB462" s="226">
        <v>0</v>
      </c>
      <c r="CZ462" s="208">
        <v>1.6000000000000001E-4</v>
      </c>
    </row>
    <row r="463" spans="1:104">
      <c r="A463" s="245"/>
      <c r="B463" s="244"/>
      <c r="C463" s="493" t="s">
        <v>989</v>
      </c>
      <c r="D463" s="494"/>
      <c r="E463" s="243">
        <v>0</v>
      </c>
      <c r="F463" s="242"/>
      <c r="G463" s="241"/>
      <c r="M463" s="240" t="s">
        <v>989</v>
      </c>
      <c r="O463" s="218"/>
    </row>
    <row r="464" spans="1:104">
      <c r="A464" s="245"/>
      <c r="B464" s="244"/>
      <c r="C464" s="493" t="s">
        <v>993</v>
      </c>
      <c r="D464" s="494"/>
      <c r="E464" s="243">
        <v>23.438300000000002</v>
      </c>
      <c r="F464" s="242"/>
      <c r="G464" s="241"/>
      <c r="M464" s="240" t="s">
        <v>993</v>
      </c>
      <c r="O464" s="218"/>
    </row>
    <row r="465" spans="1:104">
      <c r="A465" s="245"/>
      <c r="B465" s="244"/>
      <c r="C465" s="493" t="s">
        <v>987</v>
      </c>
      <c r="D465" s="494"/>
      <c r="E465" s="243">
        <v>0</v>
      </c>
      <c r="F465" s="242"/>
      <c r="G465" s="241"/>
      <c r="M465" s="240" t="s">
        <v>987</v>
      </c>
      <c r="O465" s="218"/>
    </row>
    <row r="466" spans="1:104">
      <c r="A466" s="245"/>
      <c r="B466" s="244"/>
      <c r="C466" s="493" t="s">
        <v>992</v>
      </c>
      <c r="D466" s="494"/>
      <c r="E466" s="243">
        <v>32.595799999999997</v>
      </c>
      <c r="F466" s="242"/>
      <c r="G466" s="241"/>
      <c r="M466" s="240" t="s">
        <v>992</v>
      </c>
      <c r="O466" s="218"/>
    </row>
    <row r="467" spans="1:104">
      <c r="A467" s="232">
        <v>126</v>
      </c>
      <c r="B467" s="231" t="s">
        <v>991</v>
      </c>
      <c r="C467" s="230" t="s">
        <v>990</v>
      </c>
      <c r="D467" s="229" t="s">
        <v>811</v>
      </c>
      <c r="E467" s="228">
        <v>61.6374</v>
      </c>
      <c r="F467" s="228"/>
      <c r="G467" s="227">
        <f>E467*F467</f>
        <v>0</v>
      </c>
      <c r="O467" s="218">
        <v>2</v>
      </c>
      <c r="AA467" s="208">
        <v>3</v>
      </c>
      <c r="AB467" s="208">
        <v>7</v>
      </c>
      <c r="AC467" s="208">
        <v>60725038</v>
      </c>
      <c r="AZ467" s="208">
        <v>2</v>
      </c>
      <c r="BA467" s="208">
        <f>IF(AZ467=1,G467,0)</f>
        <v>0</v>
      </c>
      <c r="BB467" s="208">
        <f>IF(AZ467=2,G467,0)</f>
        <v>0</v>
      </c>
      <c r="BC467" s="208">
        <f>IF(AZ467=3,G467,0)</f>
        <v>0</v>
      </c>
      <c r="BD467" s="208">
        <f>IF(AZ467=4,G467,0)</f>
        <v>0</v>
      </c>
      <c r="BE467" s="208">
        <f>IF(AZ467=5,G467,0)</f>
        <v>0</v>
      </c>
      <c r="CA467" s="226">
        <v>3</v>
      </c>
      <c r="CB467" s="226">
        <v>7</v>
      </c>
      <c r="CZ467" s="208">
        <v>9.9000000000000008E-3</v>
      </c>
    </row>
    <row r="468" spans="1:104">
      <c r="A468" s="245"/>
      <c r="B468" s="244"/>
      <c r="C468" s="493" t="s">
        <v>989</v>
      </c>
      <c r="D468" s="494"/>
      <c r="E468" s="243">
        <v>0</v>
      </c>
      <c r="F468" s="242"/>
      <c r="G468" s="241"/>
      <c r="M468" s="240" t="s">
        <v>989</v>
      </c>
      <c r="O468" s="218"/>
    </row>
    <row r="469" spans="1:104">
      <c r="A469" s="245"/>
      <c r="B469" s="244"/>
      <c r="C469" s="493" t="s">
        <v>988</v>
      </c>
      <c r="D469" s="494"/>
      <c r="E469" s="243">
        <v>25.7821</v>
      </c>
      <c r="F469" s="242"/>
      <c r="G469" s="241"/>
      <c r="M469" s="240" t="s">
        <v>988</v>
      </c>
      <c r="O469" s="218"/>
    </row>
    <row r="470" spans="1:104">
      <c r="A470" s="245"/>
      <c r="B470" s="244"/>
      <c r="C470" s="493" t="s">
        <v>987</v>
      </c>
      <c r="D470" s="494"/>
      <c r="E470" s="243">
        <v>0</v>
      </c>
      <c r="F470" s="242"/>
      <c r="G470" s="241"/>
      <c r="M470" s="240" t="s">
        <v>987</v>
      </c>
      <c r="O470" s="218"/>
    </row>
    <row r="471" spans="1:104">
      <c r="A471" s="245"/>
      <c r="B471" s="244"/>
      <c r="C471" s="493" t="s">
        <v>986</v>
      </c>
      <c r="D471" s="494"/>
      <c r="E471" s="243">
        <v>35.8553</v>
      </c>
      <c r="F471" s="242"/>
      <c r="G471" s="241"/>
      <c r="M471" s="240" t="s">
        <v>986</v>
      </c>
      <c r="O471" s="218"/>
    </row>
    <row r="472" spans="1:104">
      <c r="A472" s="232">
        <v>127</v>
      </c>
      <c r="B472" s="231" t="s">
        <v>985</v>
      </c>
      <c r="C472" s="230" t="s">
        <v>984</v>
      </c>
      <c r="D472" s="229" t="s">
        <v>811</v>
      </c>
      <c r="E472" s="228">
        <v>87.508600000000001</v>
      </c>
      <c r="F472" s="228"/>
      <c r="G472" s="227">
        <f>E472*F472</f>
        <v>0</v>
      </c>
      <c r="O472" s="218">
        <v>2</v>
      </c>
      <c r="AA472" s="208">
        <v>3</v>
      </c>
      <c r="AB472" s="208">
        <v>7</v>
      </c>
      <c r="AC472" s="208">
        <v>60726122</v>
      </c>
      <c r="AZ472" s="208">
        <v>2</v>
      </c>
      <c r="BA472" s="208">
        <f>IF(AZ472=1,G472,0)</f>
        <v>0</v>
      </c>
      <c r="BB472" s="208">
        <f>IF(AZ472=2,G472,0)</f>
        <v>0</v>
      </c>
      <c r="BC472" s="208">
        <f>IF(AZ472=3,G472,0)</f>
        <v>0</v>
      </c>
      <c r="BD472" s="208">
        <f>IF(AZ472=4,G472,0)</f>
        <v>0</v>
      </c>
      <c r="BE472" s="208">
        <f>IF(AZ472=5,G472,0)</f>
        <v>0</v>
      </c>
      <c r="CA472" s="226">
        <v>3</v>
      </c>
      <c r="CB472" s="226">
        <v>7</v>
      </c>
      <c r="CZ472" s="208">
        <v>1.3899999999999999E-2</v>
      </c>
    </row>
    <row r="473" spans="1:104">
      <c r="A473" s="245"/>
      <c r="B473" s="244"/>
      <c r="C473" s="493" t="s">
        <v>983</v>
      </c>
      <c r="D473" s="494"/>
      <c r="E473" s="243">
        <v>0</v>
      </c>
      <c r="F473" s="242"/>
      <c r="G473" s="241"/>
      <c r="M473" s="240" t="s">
        <v>983</v>
      </c>
      <c r="O473" s="218"/>
    </row>
    <row r="474" spans="1:104">
      <c r="A474" s="245"/>
      <c r="B474" s="244"/>
      <c r="C474" s="493" t="s">
        <v>982</v>
      </c>
      <c r="D474" s="494"/>
      <c r="E474" s="243">
        <v>75.034599999999998</v>
      </c>
      <c r="F474" s="242"/>
      <c r="G474" s="241"/>
      <c r="M474" s="240" t="s">
        <v>982</v>
      </c>
      <c r="O474" s="218"/>
    </row>
    <row r="475" spans="1:104">
      <c r="A475" s="245"/>
      <c r="B475" s="244"/>
      <c r="C475" s="493" t="s">
        <v>981</v>
      </c>
      <c r="D475" s="494"/>
      <c r="E475" s="243">
        <v>12.474</v>
      </c>
      <c r="F475" s="242"/>
      <c r="G475" s="241"/>
      <c r="M475" s="240" t="s">
        <v>981</v>
      </c>
      <c r="O475" s="218"/>
    </row>
    <row r="476" spans="1:104">
      <c r="A476" s="232">
        <v>128</v>
      </c>
      <c r="B476" s="231" t="s">
        <v>980</v>
      </c>
      <c r="C476" s="230" t="s">
        <v>979</v>
      </c>
      <c r="D476" s="229" t="s">
        <v>404</v>
      </c>
      <c r="E476" s="228">
        <v>3062.1835300600001</v>
      </c>
      <c r="F476" s="228"/>
      <c r="G476" s="227">
        <f>E476*F476</f>
        <v>0</v>
      </c>
      <c r="O476" s="218">
        <v>2</v>
      </c>
      <c r="AA476" s="208">
        <v>7</v>
      </c>
      <c r="AB476" s="208">
        <v>1002</v>
      </c>
      <c r="AC476" s="208">
        <v>5</v>
      </c>
      <c r="AZ476" s="208">
        <v>2</v>
      </c>
      <c r="BA476" s="208">
        <f>IF(AZ476=1,G476,0)</f>
        <v>0</v>
      </c>
      <c r="BB476" s="208">
        <f>IF(AZ476=2,G476,0)</f>
        <v>0</v>
      </c>
      <c r="BC476" s="208">
        <f>IF(AZ476=3,G476,0)</f>
        <v>0</v>
      </c>
      <c r="BD476" s="208">
        <f>IF(AZ476=4,G476,0)</f>
        <v>0</v>
      </c>
      <c r="BE476" s="208">
        <f>IF(AZ476=5,G476,0)</f>
        <v>0</v>
      </c>
      <c r="CA476" s="226">
        <v>7</v>
      </c>
      <c r="CB476" s="226">
        <v>1002</v>
      </c>
      <c r="CZ476" s="208">
        <v>0</v>
      </c>
    </row>
    <row r="477" spans="1:104">
      <c r="A477" s="225"/>
      <c r="B477" s="224" t="s">
        <v>778</v>
      </c>
      <c r="C477" s="223" t="str">
        <f>CONCATENATE(B374," ",C374)</f>
        <v>762 Konstrukce tesařské</v>
      </c>
      <c r="D477" s="222"/>
      <c r="E477" s="221"/>
      <c r="F477" s="220"/>
      <c r="G477" s="219">
        <f>SUM(G374:G476)</f>
        <v>0</v>
      </c>
      <c r="O477" s="218">
        <v>4</v>
      </c>
      <c r="BA477" s="217">
        <f>SUM(BA374:BA476)</f>
        <v>0</v>
      </c>
      <c r="BB477" s="217">
        <f>SUM(BB374:BB476)</f>
        <v>0</v>
      </c>
      <c r="BC477" s="217">
        <f>SUM(BC374:BC476)</f>
        <v>0</v>
      </c>
      <c r="BD477" s="217">
        <f>SUM(BD374:BD476)</f>
        <v>0</v>
      </c>
      <c r="BE477" s="217">
        <f>SUM(BE374:BE476)</f>
        <v>0</v>
      </c>
    </row>
    <row r="478" spans="1:104">
      <c r="A478" s="239" t="s">
        <v>793</v>
      </c>
      <c r="B478" s="238" t="s">
        <v>978</v>
      </c>
      <c r="C478" s="237" t="s">
        <v>977</v>
      </c>
      <c r="D478" s="236"/>
      <c r="E478" s="235"/>
      <c r="F478" s="235"/>
      <c r="G478" s="234"/>
      <c r="H478" s="233"/>
      <c r="I478" s="233"/>
      <c r="O478" s="218">
        <v>1</v>
      </c>
    </row>
    <row r="479" spans="1:104">
      <c r="A479" s="232">
        <v>129</v>
      </c>
      <c r="B479" s="231" t="s">
        <v>976</v>
      </c>
      <c r="C479" s="230" t="s">
        <v>975</v>
      </c>
      <c r="D479" s="229" t="s">
        <v>811</v>
      </c>
      <c r="E479" s="228">
        <v>10.8</v>
      </c>
      <c r="F479" s="228"/>
      <c r="G479" s="227">
        <f>E479*F479</f>
        <v>0</v>
      </c>
      <c r="O479" s="218">
        <v>2</v>
      </c>
      <c r="AA479" s="208">
        <v>12</v>
      </c>
      <c r="AB479" s="208">
        <v>0</v>
      </c>
      <c r="AC479" s="208">
        <v>4</v>
      </c>
      <c r="AZ479" s="208">
        <v>2</v>
      </c>
      <c r="BA479" s="208">
        <f>IF(AZ479=1,G479,0)</f>
        <v>0</v>
      </c>
      <c r="BB479" s="208">
        <f>IF(AZ479=2,G479,0)</f>
        <v>0</v>
      </c>
      <c r="BC479" s="208">
        <f>IF(AZ479=3,G479,0)</f>
        <v>0</v>
      </c>
      <c r="BD479" s="208">
        <f>IF(AZ479=4,G479,0)</f>
        <v>0</v>
      </c>
      <c r="BE479" s="208">
        <f>IF(AZ479=5,G479,0)</f>
        <v>0</v>
      </c>
      <c r="CA479" s="226">
        <v>12</v>
      </c>
      <c r="CB479" s="226">
        <v>0</v>
      </c>
      <c r="CZ479" s="208">
        <v>2.647E-2</v>
      </c>
    </row>
    <row r="480" spans="1:104">
      <c r="A480" s="245"/>
      <c r="B480" s="244"/>
      <c r="C480" s="493" t="s">
        <v>974</v>
      </c>
      <c r="D480" s="494"/>
      <c r="E480" s="243">
        <v>10.8</v>
      </c>
      <c r="F480" s="242"/>
      <c r="G480" s="241"/>
      <c r="M480" s="240" t="s">
        <v>974</v>
      </c>
      <c r="O480" s="218"/>
    </row>
    <row r="481" spans="1:104">
      <c r="A481" s="232">
        <v>130</v>
      </c>
      <c r="B481" s="231" t="s">
        <v>973</v>
      </c>
      <c r="C481" s="230" t="s">
        <v>972</v>
      </c>
      <c r="D481" s="229" t="s">
        <v>404</v>
      </c>
      <c r="E481" s="228">
        <v>157.68</v>
      </c>
      <c r="F481" s="228"/>
      <c r="G481" s="227">
        <f>E481*F481</f>
        <v>0</v>
      </c>
      <c r="O481" s="218">
        <v>2</v>
      </c>
      <c r="AA481" s="208">
        <v>7</v>
      </c>
      <c r="AB481" s="208">
        <v>1002</v>
      </c>
      <c r="AC481" s="208">
        <v>5</v>
      </c>
      <c r="AZ481" s="208">
        <v>2</v>
      </c>
      <c r="BA481" s="208">
        <f>IF(AZ481=1,G481,0)</f>
        <v>0</v>
      </c>
      <c r="BB481" s="208">
        <f>IF(AZ481=2,G481,0)</f>
        <v>0</v>
      </c>
      <c r="BC481" s="208">
        <f>IF(AZ481=3,G481,0)</f>
        <v>0</v>
      </c>
      <c r="BD481" s="208">
        <f>IF(AZ481=4,G481,0)</f>
        <v>0</v>
      </c>
      <c r="BE481" s="208">
        <f>IF(AZ481=5,G481,0)</f>
        <v>0</v>
      </c>
      <c r="CA481" s="226">
        <v>7</v>
      </c>
      <c r="CB481" s="226">
        <v>1002</v>
      </c>
      <c r="CZ481" s="208">
        <v>0</v>
      </c>
    </row>
    <row r="482" spans="1:104">
      <c r="A482" s="225"/>
      <c r="B482" s="224" t="s">
        <v>778</v>
      </c>
      <c r="C482" s="223" t="str">
        <f>CONCATENATE(B478," ",C478)</f>
        <v>763 Dřevostavby</v>
      </c>
      <c r="D482" s="222"/>
      <c r="E482" s="221"/>
      <c r="F482" s="220"/>
      <c r="G482" s="219">
        <f>SUM(G478:G481)</f>
        <v>0</v>
      </c>
      <c r="O482" s="218">
        <v>4</v>
      </c>
      <c r="BA482" s="217">
        <f>SUM(BA478:BA481)</f>
        <v>0</v>
      </c>
      <c r="BB482" s="217">
        <f>SUM(BB478:BB481)</f>
        <v>0</v>
      </c>
      <c r="BC482" s="217">
        <f>SUM(BC478:BC481)</f>
        <v>0</v>
      </c>
      <c r="BD482" s="217">
        <f>SUM(BD478:BD481)</f>
        <v>0</v>
      </c>
      <c r="BE482" s="217">
        <f>SUM(BE478:BE481)</f>
        <v>0</v>
      </c>
    </row>
    <row r="483" spans="1:104">
      <c r="A483" s="239" t="s">
        <v>793</v>
      </c>
      <c r="B483" s="238" t="s">
        <v>971</v>
      </c>
      <c r="C483" s="237" t="s">
        <v>970</v>
      </c>
      <c r="D483" s="236"/>
      <c r="E483" s="235"/>
      <c r="F483" s="235"/>
      <c r="G483" s="234"/>
      <c r="H483" s="233"/>
      <c r="I483" s="233"/>
      <c r="O483" s="218">
        <v>1</v>
      </c>
    </row>
    <row r="484" spans="1:104">
      <c r="A484" s="232">
        <v>131</v>
      </c>
      <c r="B484" s="231" t="s">
        <v>969</v>
      </c>
      <c r="C484" s="230" t="s">
        <v>968</v>
      </c>
      <c r="D484" s="229" t="s">
        <v>186</v>
      </c>
      <c r="E484" s="228">
        <v>17.75</v>
      </c>
      <c r="F484" s="228"/>
      <c r="G484" s="227">
        <f>E484*F484</f>
        <v>0</v>
      </c>
      <c r="O484" s="218">
        <v>2</v>
      </c>
      <c r="AA484" s="208">
        <v>1</v>
      </c>
      <c r="AB484" s="208">
        <v>7</v>
      </c>
      <c r="AC484" s="208">
        <v>7</v>
      </c>
      <c r="AZ484" s="208">
        <v>2</v>
      </c>
      <c r="BA484" s="208">
        <f>IF(AZ484=1,G484,0)</f>
        <v>0</v>
      </c>
      <c r="BB484" s="208">
        <f>IF(AZ484=2,G484,0)</f>
        <v>0</v>
      </c>
      <c r="BC484" s="208">
        <f>IF(AZ484=3,G484,0)</f>
        <v>0</v>
      </c>
      <c r="BD484" s="208">
        <f>IF(AZ484=4,G484,0)</f>
        <v>0</v>
      </c>
      <c r="BE484" s="208">
        <f>IF(AZ484=5,G484,0)</f>
        <v>0</v>
      </c>
      <c r="CA484" s="226">
        <v>1</v>
      </c>
      <c r="CB484" s="226">
        <v>7</v>
      </c>
      <c r="CZ484" s="208">
        <v>0</v>
      </c>
    </row>
    <row r="485" spans="1:104">
      <c r="A485" s="245"/>
      <c r="B485" s="244"/>
      <c r="C485" s="493" t="s">
        <v>967</v>
      </c>
      <c r="D485" s="494"/>
      <c r="E485" s="243">
        <v>17.75</v>
      </c>
      <c r="F485" s="242"/>
      <c r="G485" s="241"/>
      <c r="M485" s="240" t="s">
        <v>967</v>
      </c>
      <c r="O485" s="218"/>
    </row>
    <row r="486" spans="1:104">
      <c r="A486" s="232">
        <v>132</v>
      </c>
      <c r="B486" s="231" t="s">
        <v>966</v>
      </c>
      <c r="C486" s="230" t="s">
        <v>965</v>
      </c>
      <c r="D486" s="229" t="s">
        <v>186</v>
      </c>
      <c r="E486" s="228">
        <v>5.2</v>
      </c>
      <c r="F486" s="228"/>
      <c r="G486" s="227">
        <f>E486*F486</f>
        <v>0</v>
      </c>
      <c r="O486" s="218">
        <v>2</v>
      </c>
      <c r="AA486" s="208">
        <v>1</v>
      </c>
      <c r="AB486" s="208">
        <v>0</v>
      </c>
      <c r="AC486" s="208">
        <v>0</v>
      </c>
      <c r="AZ486" s="208">
        <v>2</v>
      </c>
      <c r="BA486" s="208">
        <f>IF(AZ486=1,G486,0)</f>
        <v>0</v>
      </c>
      <c r="BB486" s="208">
        <f>IF(AZ486=2,G486,0)</f>
        <v>0</v>
      </c>
      <c r="BC486" s="208">
        <f>IF(AZ486=3,G486,0)</f>
        <v>0</v>
      </c>
      <c r="BD486" s="208">
        <f>IF(AZ486=4,G486,0)</f>
        <v>0</v>
      </c>
      <c r="BE486" s="208">
        <f>IF(AZ486=5,G486,0)</f>
        <v>0</v>
      </c>
      <c r="CA486" s="226">
        <v>1</v>
      </c>
      <c r="CB486" s="226">
        <v>0</v>
      </c>
      <c r="CZ486" s="208">
        <v>0</v>
      </c>
    </row>
    <row r="487" spans="1:104">
      <c r="A487" s="245"/>
      <c r="B487" s="244"/>
      <c r="C487" s="493" t="s">
        <v>964</v>
      </c>
      <c r="D487" s="494"/>
      <c r="E487" s="243">
        <v>5.2</v>
      </c>
      <c r="F487" s="242"/>
      <c r="G487" s="241"/>
      <c r="M487" s="240" t="s">
        <v>964</v>
      </c>
      <c r="O487" s="218"/>
    </row>
    <row r="488" spans="1:104">
      <c r="A488" s="232">
        <v>133</v>
      </c>
      <c r="B488" s="231" t="s">
        <v>963</v>
      </c>
      <c r="C488" s="230" t="s">
        <v>962</v>
      </c>
      <c r="D488" s="229" t="s">
        <v>186</v>
      </c>
      <c r="E488" s="228">
        <v>25.015000000000001</v>
      </c>
      <c r="F488" s="228"/>
      <c r="G488" s="227">
        <f>E488*F488</f>
        <v>0</v>
      </c>
      <c r="O488" s="218">
        <v>2</v>
      </c>
      <c r="AA488" s="208">
        <v>12</v>
      </c>
      <c r="AB488" s="208">
        <v>0</v>
      </c>
      <c r="AC488" s="208">
        <v>129</v>
      </c>
      <c r="AZ488" s="208">
        <v>2</v>
      </c>
      <c r="BA488" s="208">
        <f>IF(AZ488=1,G488,0)</f>
        <v>0</v>
      </c>
      <c r="BB488" s="208">
        <f>IF(AZ488=2,G488,0)</f>
        <v>0</v>
      </c>
      <c r="BC488" s="208">
        <f>IF(AZ488=3,G488,0)</f>
        <v>0</v>
      </c>
      <c r="BD488" s="208">
        <f>IF(AZ488=4,G488,0)</f>
        <v>0</v>
      </c>
      <c r="BE488" s="208">
        <f>IF(AZ488=5,G488,0)</f>
        <v>0</v>
      </c>
      <c r="CA488" s="226">
        <v>12</v>
      </c>
      <c r="CB488" s="226">
        <v>0</v>
      </c>
      <c r="CZ488" s="208">
        <v>2.7899999999999999E-3</v>
      </c>
    </row>
    <row r="489" spans="1:104">
      <c r="A489" s="245"/>
      <c r="B489" s="244"/>
      <c r="C489" s="493" t="s">
        <v>946</v>
      </c>
      <c r="D489" s="494"/>
      <c r="E489" s="243">
        <v>0</v>
      </c>
      <c r="F489" s="242"/>
      <c r="G489" s="241"/>
      <c r="M489" s="240" t="s">
        <v>946</v>
      </c>
      <c r="O489" s="218"/>
    </row>
    <row r="490" spans="1:104">
      <c r="A490" s="245"/>
      <c r="B490" s="244"/>
      <c r="C490" s="493" t="s">
        <v>945</v>
      </c>
      <c r="D490" s="494"/>
      <c r="E490" s="243">
        <v>25.015000000000001</v>
      </c>
      <c r="F490" s="242"/>
      <c r="G490" s="241"/>
      <c r="M490" s="240" t="s">
        <v>945</v>
      </c>
      <c r="O490" s="218"/>
    </row>
    <row r="491" spans="1:104" ht="22.5">
      <c r="A491" s="232">
        <v>134</v>
      </c>
      <c r="B491" s="231" t="s">
        <v>961</v>
      </c>
      <c r="C491" s="230" t="s">
        <v>960</v>
      </c>
      <c r="D491" s="229" t="s">
        <v>811</v>
      </c>
      <c r="E491" s="228">
        <v>42.21</v>
      </c>
      <c r="F491" s="228"/>
      <c r="G491" s="227">
        <f>E491*F491</f>
        <v>0</v>
      </c>
      <c r="O491" s="218">
        <v>2</v>
      </c>
      <c r="AA491" s="208">
        <v>12</v>
      </c>
      <c r="AB491" s="208">
        <v>0</v>
      </c>
      <c r="AC491" s="208">
        <v>186</v>
      </c>
      <c r="AZ491" s="208">
        <v>2</v>
      </c>
      <c r="BA491" s="208">
        <f>IF(AZ491=1,G491,0)</f>
        <v>0</v>
      </c>
      <c r="BB491" s="208">
        <f>IF(AZ491=2,G491,0)</f>
        <v>0</v>
      </c>
      <c r="BC491" s="208">
        <f>IF(AZ491=3,G491,0)</f>
        <v>0</v>
      </c>
      <c r="BD491" s="208">
        <f>IF(AZ491=4,G491,0)</f>
        <v>0</v>
      </c>
      <c r="BE491" s="208">
        <f>IF(AZ491=5,G491,0)</f>
        <v>0</v>
      </c>
      <c r="CA491" s="226">
        <v>12</v>
      </c>
      <c r="CB491" s="226">
        <v>0</v>
      </c>
      <c r="CZ491" s="208">
        <v>0</v>
      </c>
    </row>
    <row r="492" spans="1:104">
      <c r="A492" s="245"/>
      <c r="B492" s="244"/>
      <c r="C492" s="493" t="s">
        <v>959</v>
      </c>
      <c r="D492" s="494"/>
      <c r="E492" s="243">
        <v>0</v>
      </c>
      <c r="F492" s="242"/>
      <c r="G492" s="241"/>
      <c r="M492" s="240" t="s">
        <v>959</v>
      </c>
      <c r="O492" s="218"/>
    </row>
    <row r="493" spans="1:104">
      <c r="A493" s="245"/>
      <c r="B493" s="244"/>
      <c r="C493" s="493" t="s">
        <v>958</v>
      </c>
      <c r="D493" s="494"/>
      <c r="E493" s="243">
        <v>36.54</v>
      </c>
      <c r="F493" s="242"/>
      <c r="G493" s="241"/>
      <c r="M493" s="240" t="s">
        <v>958</v>
      </c>
      <c r="O493" s="218"/>
    </row>
    <row r="494" spans="1:104">
      <c r="A494" s="245"/>
      <c r="B494" s="244"/>
      <c r="C494" s="493" t="s">
        <v>957</v>
      </c>
      <c r="D494" s="494"/>
      <c r="E494" s="243">
        <v>5.67</v>
      </c>
      <c r="F494" s="242"/>
      <c r="G494" s="241"/>
      <c r="M494" s="240" t="s">
        <v>957</v>
      </c>
      <c r="O494" s="218"/>
    </row>
    <row r="495" spans="1:104">
      <c r="A495" s="232">
        <v>135</v>
      </c>
      <c r="B495" s="231" t="s">
        <v>956</v>
      </c>
      <c r="C495" s="230" t="s">
        <v>955</v>
      </c>
      <c r="D495" s="229" t="s">
        <v>186</v>
      </c>
      <c r="E495" s="228">
        <v>4.22</v>
      </c>
      <c r="F495" s="228"/>
      <c r="G495" s="227">
        <f>E495*F495</f>
        <v>0</v>
      </c>
      <c r="O495" s="218">
        <v>2</v>
      </c>
      <c r="AA495" s="208">
        <v>12</v>
      </c>
      <c r="AB495" s="208">
        <v>0</v>
      </c>
      <c r="AC495" s="208">
        <v>165</v>
      </c>
      <c r="AZ495" s="208">
        <v>2</v>
      </c>
      <c r="BA495" s="208">
        <f>IF(AZ495=1,G495,0)</f>
        <v>0</v>
      </c>
      <c r="BB495" s="208">
        <f>IF(AZ495=2,G495,0)</f>
        <v>0</v>
      </c>
      <c r="BC495" s="208">
        <f>IF(AZ495=3,G495,0)</f>
        <v>0</v>
      </c>
      <c r="BD495" s="208">
        <f>IF(AZ495=4,G495,0)</f>
        <v>0</v>
      </c>
      <c r="BE495" s="208">
        <f>IF(AZ495=5,G495,0)</f>
        <v>0</v>
      </c>
      <c r="CA495" s="226">
        <v>12</v>
      </c>
      <c r="CB495" s="226">
        <v>0</v>
      </c>
      <c r="CZ495" s="208">
        <v>2.99E-3</v>
      </c>
    </row>
    <row r="496" spans="1:104">
      <c r="A496" s="245"/>
      <c r="B496" s="244"/>
      <c r="C496" s="493" t="s">
        <v>954</v>
      </c>
      <c r="D496" s="494"/>
      <c r="E496" s="243">
        <v>0</v>
      </c>
      <c r="F496" s="242"/>
      <c r="G496" s="241"/>
      <c r="M496" s="240" t="s">
        <v>954</v>
      </c>
      <c r="O496" s="218"/>
    </row>
    <row r="497" spans="1:104">
      <c r="A497" s="245"/>
      <c r="B497" s="244"/>
      <c r="C497" s="493" t="s">
        <v>953</v>
      </c>
      <c r="D497" s="494"/>
      <c r="E497" s="243">
        <v>4.22</v>
      </c>
      <c r="F497" s="242"/>
      <c r="G497" s="241"/>
      <c r="M497" s="240" t="s">
        <v>953</v>
      </c>
      <c r="O497" s="218"/>
    </row>
    <row r="498" spans="1:104">
      <c r="A498" s="232">
        <v>136</v>
      </c>
      <c r="B498" s="231" t="s">
        <v>952</v>
      </c>
      <c r="C498" s="230" t="s">
        <v>951</v>
      </c>
      <c r="D498" s="229" t="s">
        <v>186</v>
      </c>
      <c r="E498" s="228">
        <v>7.45</v>
      </c>
      <c r="F498" s="228"/>
      <c r="G498" s="227">
        <f>E498*F498</f>
        <v>0</v>
      </c>
      <c r="O498" s="218">
        <v>2</v>
      </c>
      <c r="AA498" s="208">
        <v>12</v>
      </c>
      <c r="AB498" s="208">
        <v>0</v>
      </c>
      <c r="AC498" s="208">
        <v>130</v>
      </c>
      <c r="AZ498" s="208">
        <v>2</v>
      </c>
      <c r="BA498" s="208">
        <f>IF(AZ498=1,G498,0)</f>
        <v>0</v>
      </c>
      <c r="BB498" s="208">
        <f>IF(AZ498=2,G498,0)</f>
        <v>0</v>
      </c>
      <c r="BC498" s="208">
        <f>IF(AZ498=3,G498,0)</f>
        <v>0</v>
      </c>
      <c r="BD498" s="208">
        <f>IF(AZ498=4,G498,0)</f>
        <v>0</v>
      </c>
      <c r="BE498" s="208">
        <f>IF(AZ498=5,G498,0)</f>
        <v>0</v>
      </c>
      <c r="CA498" s="226">
        <v>12</v>
      </c>
      <c r="CB498" s="226">
        <v>0</v>
      </c>
      <c r="CZ498" s="208">
        <v>3.81E-3</v>
      </c>
    </row>
    <row r="499" spans="1:104">
      <c r="A499" s="245"/>
      <c r="B499" s="244"/>
      <c r="C499" s="493" t="s">
        <v>950</v>
      </c>
      <c r="D499" s="494"/>
      <c r="E499" s="243">
        <v>0</v>
      </c>
      <c r="F499" s="242"/>
      <c r="G499" s="241"/>
      <c r="M499" s="240" t="s">
        <v>950</v>
      </c>
      <c r="O499" s="218"/>
    </row>
    <row r="500" spans="1:104">
      <c r="A500" s="245"/>
      <c r="B500" s="244"/>
      <c r="C500" s="493" t="s">
        <v>949</v>
      </c>
      <c r="D500" s="494"/>
      <c r="E500" s="243">
        <v>7.45</v>
      </c>
      <c r="F500" s="242"/>
      <c r="G500" s="241"/>
      <c r="M500" s="240" t="s">
        <v>949</v>
      </c>
      <c r="O500" s="218"/>
    </row>
    <row r="501" spans="1:104">
      <c r="A501" s="232">
        <v>137</v>
      </c>
      <c r="B501" s="231" t="s">
        <v>948</v>
      </c>
      <c r="C501" s="230" t="s">
        <v>947</v>
      </c>
      <c r="D501" s="229" t="s">
        <v>186</v>
      </c>
      <c r="E501" s="228">
        <v>25.015000000000001</v>
      </c>
      <c r="F501" s="228"/>
      <c r="G501" s="227">
        <f>E501*F501</f>
        <v>0</v>
      </c>
      <c r="O501" s="218">
        <v>2</v>
      </c>
      <c r="AA501" s="208">
        <v>12</v>
      </c>
      <c r="AB501" s="208">
        <v>0</v>
      </c>
      <c r="AC501" s="208">
        <v>134</v>
      </c>
      <c r="AZ501" s="208">
        <v>2</v>
      </c>
      <c r="BA501" s="208">
        <f>IF(AZ501=1,G501,0)</f>
        <v>0</v>
      </c>
      <c r="BB501" s="208">
        <f>IF(AZ501=2,G501,0)</f>
        <v>0</v>
      </c>
      <c r="BC501" s="208">
        <f>IF(AZ501=3,G501,0)</f>
        <v>0</v>
      </c>
      <c r="BD501" s="208">
        <f>IF(AZ501=4,G501,0)</f>
        <v>0</v>
      </c>
      <c r="BE501" s="208">
        <f>IF(AZ501=5,G501,0)</f>
        <v>0</v>
      </c>
      <c r="CA501" s="226">
        <v>12</v>
      </c>
      <c r="CB501" s="226">
        <v>0</v>
      </c>
      <c r="CZ501" s="208">
        <v>0</v>
      </c>
    </row>
    <row r="502" spans="1:104">
      <c r="A502" s="245"/>
      <c r="B502" s="244"/>
      <c r="C502" s="493" t="s">
        <v>946</v>
      </c>
      <c r="D502" s="494"/>
      <c r="E502" s="243">
        <v>0</v>
      </c>
      <c r="F502" s="242"/>
      <c r="G502" s="241"/>
      <c r="M502" s="240" t="s">
        <v>946</v>
      </c>
      <c r="O502" s="218"/>
    </row>
    <row r="503" spans="1:104">
      <c r="A503" s="245"/>
      <c r="B503" s="244"/>
      <c r="C503" s="493" t="s">
        <v>945</v>
      </c>
      <c r="D503" s="494"/>
      <c r="E503" s="243">
        <v>25.015000000000001</v>
      </c>
      <c r="F503" s="242"/>
      <c r="G503" s="241"/>
      <c r="M503" s="240" t="s">
        <v>945</v>
      </c>
      <c r="O503" s="218"/>
    </row>
    <row r="504" spans="1:104">
      <c r="A504" s="232">
        <v>138</v>
      </c>
      <c r="B504" s="231" t="s">
        <v>944</v>
      </c>
      <c r="C504" s="230" t="s">
        <v>943</v>
      </c>
      <c r="D504" s="229" t="s">
        <v>404</v>
      </c>
      <c r="E504" s="228">
        <v>211.63915</v>
      </c>
      <c r="F504" s="228"/>
      <c r="G504" s="227">
        <f>E504*F504</f>
        <v>0</v>
      </c>
      <c r="O504" s="218">
        <v>2</v>
      </c>
      <c r="AA504" s="208">
        <v>7</v>
      </c>
      <c r="AB504" s="208">
        <v>1002</v>
      </c>
      <c r="AC504" s="208">
        <v>5</v>
      </c>
      <c r="AZ504" s="208">
        <v>2</v>
      </c>
      <c r="BA504" s="208">
        <f>IF(AZ504=1,G504,0)</f>
        <v>0</v>
      </c>
      <c r="BB504" s="208">
        <f>IF(AZ504=2,G504,0)</f>
        <v>0</v>
      </c>
      <c r="BC504" s="208">
        <f>IF(AZ504=3,G504,0)</f>
        <v>0</v>
      </c>
      <c r="BD504" s="208">
        <f>IF(AZ504=4,G504,0)</f>
        <v>0</v>
      </c>
      <c r="BE504" s="208">
        <f>IF(AZ504=5,G504,0)</f>
        <v>0</v>
      </c>
      <c r="CA504" s="226">
        <v>7</v>
      </c>
      <c r="CB504" s="226">
        <v>1002</v>
      </c>
      <c r="CZ504" s="208">
        <v>0</v>
      </c>
    </row>
    <row r="505" spans="1:104">
      <c r="A505" s="225"/>
      <c r="B505" s="224" t="s">
        <v>778</v>
      </c>
      <c r="C505" s="223" t="str">
        <f>CONCATENATE(B483," ",C483)</f>
        <v>764 Konstrukce klempířské</v>
      </c>
      <c r="D505" s="222"/>
      <c r="E505" s="221"/>
      <c r="F505" s="220"/>
      <c r="G505" s="219">
        <f>SUM(G483:G504)</f>
        <v>0</v>
      </c>
      <c r="O505" s="218">
        <v>4</v>
      </c>
      <c r="BA505" s="217">
        <f>SUM(BA483:BA504)</f>
        <v>0</v>
      </c>
      <c r="BB505" s="217">
        <f>SUM(BB483:BB504)</f>
        <v>0</v>
      </c>
      <c r="BC505" s="217">
        <f>SUM(BC483:BC504)</f>
        <v>0</v>
      </c>
      <c r="BD505" s="217">
        <f>SUM(BD483:BD504)</f>
        <v>0</v>
      </c>
      <c r="BE505" s="217">
        <f>SUM(BE483:BE504)</f>
        <v>0</v>
      </c>
    </row>
    <row r="506" spans="1:104">
      <c r="A506" s="239" t="s">
        <v>793</v>
      </c>
      <c r="B506" s="238" t="s">
        <v>942</v>
      </c>
      <c r="C506" s="237" t="s">
        <v>941</v>
      </c>
      <c r="D506" s="236"/>
      <c r="E506" s="235"/>
      <c r="F506" s="235"/>
      <c r="G506" s="234"/>
      <c r="H506" s="233"/>
      <c r="I506" s="233"/>
      <c r="O506" s="218">
        <v>1</v>
      </c>
    </row>
    <row r="507" spans="1:104">
      <c r="A507" s="232">
        <v>139</v>
      </c>
      <c r="B507" s="231" t="s">
        <v>940</v>
      </c>
      <c r="C507" s="230" t="s">
        <v>939</v>
      </c>
      <c r="D507" s="229" t="s">
        <v>154</v>
      </c>
      <c r="E507" s="228">
        <v>2</v>
      </c>
      <c r="F507" s="228"/>
      <c r="G507" s="227">
        <f t="shared" ref="G507:G514" si="6">E507*F507</f>
        <v>0</v>
      </c>
      <c r="O507" s="218">
        <v>2</v>
      </c>
      <c r="AA507" s="208">
        <v>12</v>
      </c>
      <c r="AB507" s="208">
        <v>0</v>
      </c>
      <c r="AC507" s="208">
        <v>55</v>
      </c>
      <c r="AZ507" s="208">
        <v>2</v>
      </c>
      <c r="BA507" s="208">
        <f t="shared" ref="BA507:BA514" si="7">IF(AZ507=1,G507,0)</f>
        <v>0</v>
      </c>
      <c r="BB507" s="208">
        <f t="shared" ref="BB507:BB514" si="8">IF(AZ507=2,G507,0)</f>
        <v>0</v>
      </c>
      <c r="BC507" s="208">
        <f t="shared" ref="BC507:BC514" si="9">IF(AZ507=3,G507,0)</f>
        <v>0</v>
      </c>
      <c r="BD507" s="208">
        <f t="shared" ref="BD507:BD514" si="10">IF(AZ507=4,G507,0)</f>
        <v>0</v>
      </c>
      <c r="BE507" s="208">
        <f t="shared" ref="BE507:BE514" si="11">IF(AZ507=5,G507,0)</f>
        <v>0</v>
      </c>
      <c r="CA507" s="226">
        <v>12</v>
      </c>
      <c r="CB507" s="226">
        <v>0</v>
      </c>
      <c r="CZ507" s="208">
        <v>0</v>
      </c>
    </row>
    <row r="508" spans="1:104">
      <c r="A508" s="232">
        <v>140</v>
      </c>
      <c r="B508" s="231" t="s">
        <v>938</v>
      </c>
      <c r="C508" s="230" t="s">
        <v>937</v>
      </c>
      <c r="D508" s="229" t="s">
        <v>154</v>
      </c>
      <c r="E508" s="228">
        <v>1</v>
      </c>
      <c r="F508" s="228"/>
      <c r="G508" s="227">
        <f t="shared" si="6"/>
        <v>0</v>
      </c>
      <c r="O508" s="218">
        <v>2</v>
      </c>
      <c r="AA508" s="208">
        <v>12</v>
      </c>
      <c r="AB508" s="208">
        <v>0</v>
      </c>
      <c r="AC508" s="208">
        <v>56</v>
      </c>
      <c r="AZ508" s="208">
        <v>2</v>
      </c>
      <c r="BA508" s="208">
        <f t="shared" si="7"/>
        <v>0</v>
      </c>
      <c r="BB508" s="208">
        <f t="shared" si="8"/>
        <v>0</v>
      </c>
      <c r="BC508" s="208">
        <f t="shared" si="9"/>
        <v>0</v>
      </c>
      <c r="BD508" s="208">
        <f t="shared" si="10"/>
        <v>0</v>
      </c>
      <c r="BE508" s="208">
        <f t="shared" si="11"/>
        <v>0</v>
      </c>
      <c r="CA508" s="226">
        <v>12</v>
      </c>
      <c r="CB508" s="226">
        <v>0</v>
      </c>
      <c r="CZ508" s="208">
        <v>0</v>
      </c>
    </row>
    <row r="509" spans="1:104">
      <c r="A509" s="232">
        <v>141</v>
      </c>
      <c r="B509" s="231" t="s">
        <v>936</v>
      </c>
      <c r="C509" s="230" t="s">
        <v>935</v>
      </c>
      <c r="D509" s="229" t="s">
        <v>154</v>
      </c>
      <c r="E509" s="228">
        <v>1</v>
      </c>
      <c r="F509" s="228"/>
      <c r="G509" s="227">
        <f t="shared" si="6"/>
        <v>0</v>
      </c>
      <c r="O509" s="218">
        <v>2</v>
      </c>
      <c r="AA509" s="208">
        <v>12</v>
      </c>
      <c r="AB509" s="208">
        <v>0</v>
      </c>
      <c r="AC509" s="208">
        <v>57</v>
      </c>
      <c r="AZ509" s="208">
        <v>2</v>
      </c>
      <c r="BA509" s="208">
        <f t="shared" si="7"/>
        <v>0</v>
      </c>
      <c r="BB509" s="208">
        <f t="shared" si="8"/>
        <v>0</v>
      </c>
      <c r="BC509" s="208">
        <f t="shared" si="9"/>
        <v>0</v>
      </c>
      <c r="BD509" s="208">
        <f t="shared" si="10"/>
        <v>0</v>
      </c>
      <c r="BE509" s="208">
        <f t="shared" si="11"/>
        <v>0</v>
      </c>
      <c r="CA509" s="226">
        <v>12</v>
      </c>
      <c r="CB509" s="226">
        <v>0</v>
      </c>
      <c r="CZ509" s="208">
        <v>0</v>
      </c>
    </row>
    <row r="510" spans="1:104">
      <c r="A510" s="232">
        <v>142</v>
      </c>
      <c r="B510" s="231" t="s">
        <v>934</v>
      </c>
      <c r="C510" s="230" t="s">
        <v>933</v>
      </c>
      <c r="D510" s="229" t="s">
        <v>154</v>
      </c>
      <c r="E510" s="228">
        <v>1</v>
      </c>
      <c r="F510" s="228"/>
      <c r="G510" s="227">
        <f t="shared" si="6"/>
        <v>0</v>
      </c>
      <c r="O510" s="218">
        <v>2</v>
      </c>
      <c r="AA510" s="208">
        <v>12</v>
      </c>
      <c r="AB510" s="208">
        <v>0</v>
      </c>
      <c r="AC510" s="208">
        <v>58</v>
      </c>
      <c r="AZ510" s="208">
        <v>2</v>
      </c>
      <c r="BA510" s="208">
        <f t="shared" si="7"/>
        <v>0</v>
      </c>
      <c r="BB510" s="208">
        <f t="shared" si="8"/>
        <v>0</v>
      </c>
      <c r="BC510" s="208">
        <f t="shared" si="9"/>
        <v>0</v>
      </c>
      <c r="BD510" s="208">
        <f t="shared" si="10"/>
        <v>0</v>
      </c>
      <c r="BE510" s="208">
        <f t="shared" si="11"/>
        <v>0</v>
      </c>
      <c r="CA510" s="226">
        <v>12</v>
      </c>
      <c r="CB510" s="226">
        <v>0</v>
      </c>
      <c r="CZ510" s="208">
        <v>0</v>
      </c>
    </row>
    <row r="511" spans="1:104" ht="22.5">
      <c r="A511" s="232">
        <v>143</v>
      </c>
      <c r="B511" s="231" t="s">
        <v>932</v>
      </c>
      <c r="C511" s="230" t="s">
        <v>931</v>
      </c>
      <c r="D511" s="229" t="s">
        <v>154</v>
      </c>
      <c r="E511" s="228">
        <v>2</v>
      </c>
      <c r="F511" s="228"/>
      <c r="G511" s="227">
        <f t="shared" si="6"/>
        <v>0</v>
      </c>
      <c r="O511" s="218">
        <v>2</v>
      </c>
      <c r="AA511" s="208">
        <v>12</v>
      </c>
      <c r="AB511" s="208">
        <v>0</v>
      </c>
      <c r="AC511" s="208">
        <v>59</v>
      </c>
      <c r="AZ511" s="208">
        <v>2</v>
      </c>
      <c r="BA511" s="208">
        <f t="shared" si="7"/>
        <v>0</v>
      </c>
      <c r="BB511" s="208">
        <f t="shared" si="8"/>
        <v>0</v>
      </c>
      <c r="BC511" s="208">
        <f t="shared" si="9"/>
        <v>0</v>
      </c>
      <c r="BD511" s="208">
        <f t="shared" si="10"/>
        <v>0</v>
      </c>
      <c r="BE511" s="208">
        <f t="shared" si="11"/>
        <v>0</v>
      </c>
      <c r="CA511" s="226">
        <v>12</v>
      </c>
      <c r="CB511" s="226">
        <v>0</v>
      </c>
      <c r="CZ511" s="208">
        <v>0</v>
      </c>
    </row>
    <row r="512" spans="1:104">
      <c r="A512" s="232">
        <v>144</v>
      </c>
      <c r="B512" s="231" t="s">
        <v>930</v>
      </c>
      <c r="C512" s="230" t="s">
        <v>929</v>
      </c>
      <c r="D512" s="229" t="s">
        <v>154</v>
      </c>
      <c r="E512" s="228">
        <v>1</v>
      </c>
      <c r="F512" s="228"/>
      <c r="G512" s="227">
        <f t="shared" si="6"/>
        <v>0</v>
      </c>
      <c r="O512" s="218">
        <v>2</v>
      </c>
      <c r="AA512" s="208">
        <v>12</v>
      </c>
      <c r="AB512" s="208">
        <v>0</v>
      </c>
      <c r="AC512" s="208">
        <v>60</v>
      </c>
      <c r="AZ512" s="208">
        <v>2</v>
      </c>
      <c r="BA512" s="208">
        <f t="shared" si="7"/>
        <v>0</v>
      </c>
      <c r="BB512" s="208">
        <f t="shared" si="8"/>
        <v>0</v>
      </c>
      <c r="BC512" s="208">
        <f t="shared" si="9"/>
        <v>0</v>
      </c>
      <c r="BD512" s="208">
        <f t="shared" si="10"/>
        <v>0</v>
      </c>
      <c r="BE512" s="208">
        <f t="shared" si="11"/>
        <v>0</v>
      </c>
      <c r="CA512" s="226">
        <v>12</v>
      </c>
      <c r="CB512" s="226">
        <v>0</v>
      </c>
      <c r="CZ512" s="208">
        <v>0</v>
      </c>
    </row>
    <row r="513" spans="1:104">
      <c r="A513" s="232">
        <v>145</v>
      </c>
      <c r="B513" s="231" t="s">
        <v>928</v>
      </c>
      <c r="C513" s="230" t="s">
        <v>927</v>
      </c>
      <c r="D513" s="229" t="s">
        <v>154</v>
      </c>
      <c r="E513" s="228">
        <v>2</v>
      </c>
      <c r="F513" s="228"/>
      <c r="G513" s="227">
        <f t="shared" si="6"/>
        <v>0</v>
      </c>
      <c r="O513" s="218">
        <v>2</v>
      </c>
      <c r="AA513" s="208">
        <v>12</v>
      </c>
      <c r="AB513" s="208">
        <v>0</v>
      </c>
      <c r="AC513" s="208">
        <v>61</v>
      </c>
      <c r="AZ513" s="208">
        <v>2</v>
      </c>
      <c r="BA513" s="208">
        <f t="shared" si="7"/>
        <v>0</v>
      </c>
      <c r="BB513" s="208">
        <f t="shared" si="8"/>
        <v>0</v>
      </c>
      <c r="BC513" s="208">
        <f t="shared" si="9"/>
        <v>0</v>
      </c>
      <c r="BD513" s="208">
        <f t="shared" si="10"/>
        <v>0</v>
      </c>
      <c r="BE513" s="208">
        <f t="shared" si="11"/>
        <v>0</v>
      </c>
      <c r="CA513" s="226">
        <v>12</v>
      </c>
      <c r="CB513" s="226">
        <v>0</v>
      </c>
      <c r="CZ513" s="208">
        <v>0</v>
      </c>
    </row>
    <row r="514" spans="1:104">
      <c r="A514" s="232">
        <v>146</v>
      </c>
      <c r="B514" s="231" t="s">
        <v>926</v>
      </c>
      <c r="C514" s="230" t="s">
        <v>925</v>
      </c>
      <c r="D514" s="229" t="s">
        <v>811</v>
      </c>
      <c r="E514" s="228">
        <v>17.22</v>
      </c>
      <c r="F514" s="228"/>
      <c r="G514" s="227">
        <f t="shared" si="6"/>
        <v>0</v>
      </c>
      <c r="O514" s="218">
        <v>2</v>
      </c>
      <c r="AA514" s="208">
        <v>12</v>
      </c>
      <c r="AB514" s="208">
        <v>0</v>
      </c>
      <c r="AC514" s="208">
        <v>62</v>
      </c>
      <c r="AZ514" s="208">
        <v>2</v>
      </c>
      <c r="BA514" s="208">
        <f t="shared" si="7"/>
        <v>0</v>
      </c>
      <c r="BB514" s="208">
        <f t="shared" si="8"/>
        <v>0</v>
      </c>
      <c r="BC514" s="208">
        <f t="shared" si="9"/>
        <v>0</v>
      </c>
      <c r="BD514" s="208">
        <f t="shared" si="10"/>
        <v>0</v>
      </c>
      <c r="BE514" s="208">
        <f t="shared" si="11"/>
        <v>0</v>
      </c>
      <c r="CA514" s="226">
        <v>12</v>
      </c>
      <c r="CB514" s="226">
        <v>0</v>
      </c>
      <c r="CZ514" s="208">
        <v>0</v>
      </c>
    </row>
    <row r="515" spans="1:104">
      <c r="A515" s="245"/>
      <c r="B515" s="244"/>
      <c r="C515" s="493" t="s">
        <v>924</v>
      </c>
      <c r="D515" s="494"/>
      <c r="E515" s="243">
        <v>17.22</v>
      </c>
      <c r="F515" s="242"/>
      <c r="G515" s="241"/>
      <c r="M515" s="240" t="s">
        <v>924</v>
      </c>
      <c r="O515" s="218"/>
    </row>
    <row r="516" spans="1:104">
      <c r="A516" s="232">
        <v>147</v>
      </c>
      <c r="B516" s="231" t="s">
        <v>923</v>
      </c>
      <c r="C516" s="230" t="s">
        <v>922</v>
      </c>
      <c r="D516" s="229" t="s">
        <v>811</v>
      </c>
      <c r="E516" s="228">
        <v>13.12</v>
      </c>
      <c r="F516" s="228"/>
      <c r="G516" s="227">
        <f>E516*F516</f>
        <v>0</v>
      </c>
      <c r="O516" s="218">
        <v>2</v>
      </c>
      <c r="AA516" s="208">
        <v>12</v>
      </c>
      <c r="AB516" s="208">
        <v>0</v>
      </c>
      <c r="AC516" s="208">
        <v>76</v>
      </c>
      <c r="AZ516" s="208">
        <v>2</v>
      </c>
      <c r="BA516" s="208">
        <f>IF(AZ516=1,G516,0)</f>
        <v>0</v>
      </c>
      <c r="BB516" s="208">
        <f>IF(AZ516=2,G516,0)</f>
        <v>0</v>
      </c>
      <c r="BC516" s="208">
        <f>IF(AZ516=3,G516,0)</f>
        <v>0</v>
      </c>
      <c r="BD516" s="208">
        <f>IF(AZ516=4,G516,0)</f>
        <v>0</v>
      </c>
      <c r="BE516" s="208">
        <f>IF(AZ516=5,G516,0)</f>
        <v>0</v>
      </c>
      <c r="CA516" s="226">
        <v>12</v>
      </c>
      <c r="CB516" s="226">
        <v>0</v>
      </c>
      <c r="CZ516" s="208">
        <v>0</v>
      </c>
    </row>
    <row r="517" spans="1:104">
      <c r="A517" s="245"/>
      <c r="B517" s="244"/>
      <c r="C517" s="493" t="s">
        <v>921</v>
      </c>
      <c r="D517" s="494"/>
      <c r="E517" s="243">
        <v>13.12</v>
      </c>
      <c r="F517" s="242"/>
      <c r="G517" s="241"/>
      <c r="M517" s="240" t="s">
        <v>921</v>
      </c>
      <c r="O517" s="218"/>
    </row>
    <row r="518" spans="1:104">
      <c r="A518" s="232">
        <v>148</v>
      </c>
      <c r="B518" s="231" t="s">
        <v>920</v>
      </c>
      <c r="C518" s="230" t="s">
        <v>919</v>
      </c>
      <c r="D518" s="229" t="s">
        <v>404</v>
      </c>
      <c r="E518" s="228">
        <v>1437.06</v>
      </c>
      <c r="F518" s="228"/>
      <c r="G518" s="227">
        <f>E518*F518</f>
        <v>0</v>
      </c>
      <c r="O518" s="218">
        <v>2</v>
      </c>
      <c r="AA518" s="208">
        <v>7</v>
      </c>
      <c r="AB518" s="208">
        <v>1002</v>
      </c>
      <c r="AC518" s="208">
        <v>5</v>
      </c>
      <c r="AZ518" s="208">
        <v>2</v>
      </c>
      <c r="BA518" s="208">
        <f>IF(AZ518=1,G518,0)</f>
        <v>0</v>
      </c>
      <c r="BB518" s="208">
        <f>IF(AZ518=2,G518,0)</f>
        <v>0</v>
      </c>
      <c r="BC518" s="208">
        <f>IF(AZ518=3,G518,0)</f>
        <v>0</v>
      </c>
      <c r="BD518" s="208">
        <f>IF(AZ518=4,G518,0)</f>
        <v>0</v>
      </c>
      <c r="BE518" s="208">
        <f>IF(AZ518=5,G518,0)</f>
        <v>0</v>
      </c>
      <c r="CA518" s="226">
        <v>7</v>
      </c>
      <c r="CB518" s="226">
        <v>1002</v>
      </c>
      <c r="CZ518" s="208">
        <v>0</v>
      </c>
    </row>
    <row r="519" spans="1:104">
      <c r="A519" s="225"/>
      <c r="B519" s="224" t="s">
        <v>778</v>
      </c>
      <c r="C519" s="223" t="str">
        <f>CONCATENATE(B506," ",C506)</f>
        <v>766 Konstrukce truhlářské</v>
      </c>
      <c r="D519" s="222"/>
      <c r="E519" s="221"/>
      <c r="F519" s="220"/>
      <c r="G519" s="219">
        <f>SUM(G506:G518)</f>
        <v>0</v>
      </c>
      <c r="O519" s="218">
        <v>4</v>
      </c>
      <c r="BA519" s="217">
        <f>SUM(BA506:BA518)</f>
        <v>0</v>
      </c>
      <c r="BB519" s="217">
        <f>SUM(BB506:BB518)</f>
        <v>0</v>
      </c>
      <c r="BC519" s="217">
        <f>SUM(BC506:BC518)</f>
        <v>0</v>
      </c>
      <c r="BD519" s="217">
        <f>SUM(BD506:BD518)</f>
        <v>0</v>
      </c>
      <c r="BE519" s="217">
        <f>SUM(BE506:BE518)</f>
        <v>0</v>
      </c>
    </row>
    <row r="520" spans="1:104">
      <c r="A520" s="239" t="s">
        <v>793</v>
      </c>
      <c r="B520" s="238" t="s">
        <v>918</v>
      </c>
      <c r="C520" s="237" t="s">
        <v>917</v>
      </c>
      <c r="D520" s="236"/>
      <c r="E520" s="235"/>
      <c r="F520" s="235"/>
      <c r="G520" s="234"/>
      <c r="H520" s="233"/>
      <c r="I520" s="233"/>
      <c r="O520" s="218">
        <v>1</v>
      </c>
    </row>
    <row r="521" spans="1:104">
      <c r="A521" s="232">
        <v>149</v>
      </c>
      <c r="B521" s="231" t="s">
        <v>916</v>
      </c>
      <c r="C521" s="230" t="s">
        <v>915</v>
      </c>
      <c r="D521" s="229" t="s">
        <v>794</v>
      </c>
      <c r="E521" s="228">
        <v>1</v>
      </c>
      <c r="F521" s="228"/>
      <c r="G521" s="227">
        <f t="shared" ref="G521:G531" si="12">E521*F521</f>
        <v>0</v>
      </c>
      <c r="O521" s="218">
        <v>2</v>
      </c>
      <c r="AA521" s="208">
        <v>1</v>
      </c>
      <c r="AB521" s="208">
        <v>7</v>
      </c>
      <c r="AC521" s="208">
        <v>7</v>
      </c>
      <c r="AZ521" s="208">
        <v>2</v>
      </c>
      <c r="BA521" s="208">
        <f t="shared" ref="BA521:BA531" si="13">IF(AZ521=1,G521,0)</f>
        <v>0</v>
      </c>
      <c r="BB521" s="208">
        <f t="shared" ref="BB521:BB531" si="14">IF(AZ521=2,G521,0)</f>
        <v>0</v>
      </c>
      <c r="BC521" s="208">
        <f t="shared" ref="BC521:BC531" si="15">IF(AZ521=3,G521,0)</f>
        <v>0</v>
      </c>
      <c r="BD521" s="208">
        <f t="shared" ref="BD521:BD531" si="16">IF(AZ521=4,G521,0)</f>
        <v>0</v>
      </c>
      <c r="BE521" s="208">
        <f t="shared" ref="BE521:BE531" si="17">IF(AZ521=5,G521,0)</f>
        <v>0</v>
      </c>
      <c r="CA521" s="226">
        <v>1</v>
      </c>
      <c r="CB521" s="226">
        <v>7</v>
      </c>
      <c r="CZ521" s="208">
        <v>0</v>
      </c>
    </row>
    <row r="522" spans="1:104">
      <c r="A522" s="232">
        <v>150</v>
      </c>
      <c r="B522" s="231" t="s">
        <v>914</v>
      </c>
      <c r="C522" s="230" t="s">
        <v>913</v>
      </c>
      <c r="D522" s="229" t="s">
        <v>154</v>
      </c>
      <c r="E522" s="228">
        <v>2</v>
      </c>
      <c r="F522" s="228"/>
      <c r="G522" s="227">
        <f t="shared" si="12"/>
        <v>0</v>
      </c>
      <c r="O522" s="218">
        <v>2</v>
      </c>
      <c r="AA522" s="208">
        <v>12</v>
      </c>
      <c r="AB522" s="208">
        <v>0</v>
      </c>
      <c r="AC522" s="208">
        <v>105</v>
      </c>
      <c r="AZ522" s="208">
        <v>2</v>
      </c>
      <c r="BA522" s="208">
        <f t="shared" si="13"/>
        <v>0</v>
      </c>
      <c r="BB522" s="208">
        <f t="shared" si="14"/>
        <v>0</v>
      </c>
      <c r="BC522" s="208">
        <f t="shared" si="15"/>
        <v>0</v>
      </c>
      <c r="BD522" s="208">
        <f t="shared" si="16"/>
        <v>0</v>
      </c>
      <c r="BE522" s="208">
        <f t="shared" si="17"/>
        <v>0</v>
      </c>
      <c r="CA522" s="226">
        <v>12</v>
      </c>
      <c r="CB522" s="226">
        <v>0</v>
      </c>
      <c r="CZ522" s="208">
        <v>0</v>
      </c>
    </row>
    <row r="523" spans="1:104">
      <c r="A523" s="232">
        <v>151</v>
      </c>
      <c r="B523" s="231" t="s">
        <v>912</v>
      </c>
      <c r="C523" s="230" t="s">
        <v>911</v>
      </c>
      <c r="D523" s="229" t="s">
        <v>154</v>
      </c>
      <c r="E523" s="228">
        <v>1</v>
      </c>
      <c r="F523" s="228"/>
      <c r="G523" s="227">
        <f t="shared" si="12"/>
        <v>0</v>
      </c>
      <c r="O523" s="218">
        <v>2</v>
      </c>
      <c r="AA523" s="208">
        <v>12</v>
      </c>
      <c r="AB523" s="208">
        <v>0</v>
      </c>
      <c r="AC523" s="208">
        <v>107</v>
      </c>
      <c r="AZ523" s="208">
        <v>2</v>
      </c>
      <c r="BA523" s="208">
        <f t="shared" si="13"/>
        <v>0</v>
      </c>
      <c r="BB523" s="208">
        <f t="shared" si="14"/>
        <v>0</v>
      </c>
      <c r="BC523" s="208">
        <f t="shared" si="15"/>
        <v>0</v>
      </c>
      <c r="BD523" s="208">
        <f t="shared" si="16"/>
        <v>0</v>
      </c>
      <c r="BE523" s="208">
        <f t="shared" si="17"/>
        <v>0</v>
      </c>
      <c r="CA523" s="226">
        <v>12</v>
      </c>
      <c r="CB523" s="226">
        <v>0</v>
      </c>
      <c r="CZ523" s="208">
        <v>0</v>
      </c>
    </row>
    <row r="524" spans="1:104">
      <c r="A524" s="232">
        <v>152</v>
      </c>
      <c r="B524" s="231" t="s">
        <v>910</v>
      </c>
      <c r="C524" s="230" t="s">
        <v>909</v>
      </c>
      <c r="D524" s="229" t="s">
        <v>154</v>
      </c>
      <c r="E524" s="228">
        <v>2</v>
      </c>
      <c r="F524" s="228"/>
      <c r="G524" s="227">
        <f t="shared" si="12"/>
        <v>0</v>
      </c>
      <c r="O524" s="218">
        <v>2</v>
      </c>
      <c r="AA524" s="208">
        <v>12</v>
      </c>
      <c r="AB524" s="208">
        <v>0</v>
      </c>
      <c r="AC524" s="208">
        <v>106</v>
      </c>
      <c r="AZ524" s="208">
        <v>2</v>
      </c>
      <c r="BA524" s="208">
        <f t="shared" si="13"/>
        <v>0</v>
      </c>
      <c r="BB524" s="208">
        <f t="shared" si="14"/>
        <v>0</v>
      </c>
      <c r="BC524" s="208">
        <f t="shared" si="15"/>
        <v>0</v>
      </c>
      <c r="BD524" s="208">
        <f t="shared" si="16"/>
        <v>0</v>
      </c>
      <c r="BE524" s="208">
        <f t="shared" si="17"/>
        <v>0</v>
      </c>
      <c r="CA524" s="226">
        <v>12</v>
      </c>
      <c r="CB524" s="226">
        <v>0</v>
      </c>
      <c r="CZ524" s="208">
        <v>0</v>
      </c>
    </row>
    <row r="525" spans="1:104">
      <c r="A525" s="232">
        <v>153</v>
      </c>
      <c r="B525" s="231" t="s">
        <v>908</v>
      </c>
      <c r="C525" s="230" t="s">
        <v>907</v>
      </c>
      <c r="D525" s="229" t="s">
        <v>154</v>
      </c>
      <c r="E525" s="228">
        <v>2</v>
      </c>
      <c r="F525" s="228"/>
      <c r="G525" s="227">
        <f t="shared" si="12"/>
        <v>0</v>
      </c>
      <c r="O525" s="218">
        <v>2</v>
      </c>
      <c r="AA525" s="208">
        <v>12</v>
      </c>
      <c r="AB525" s="208">
        <v>0</v>
      </c>
      <c r="AC525" s="208">
        <v>108</v>
      </c>
      <c r="AZ525" s="208">
        <v>2</v>
      </c>
      <c r="BA525" s="208">
        <f t="shared" si="13"/>
        <v>0</v>
      </c>
      <c r="BB525" s="208">
        <f t="shared" si="14"/>
        <v>0</v>
      </c>
      <c r="BC525" s="208">
        <f t="shared" si="15"/>
        <v>0</v>
      </c>
      <c r="BD525" s="208">
        <f t="shared" si="16"/>
        <v>0</v>
      </c>
      <c r="BE525" s="208">
        <f t="shared" si="17"/>
        <v>0</v>
      </c>
      <c r="CA525" s="226">
        <v>12</v>
      </c>
      <c r="CB525" s="226">
        <v>0</v>
      </c>
      <c r="CZ525" s="208">
        <v>0</v>
      </c>
    </row>
    <row r="526" spans="1:104">
      <c r="A526" s="232">
        <v>154</v>
      </c>
      <c r="B526" s="231" t="s">
        <v>906</v>
      </c>
      <c r="C526" s="230" t="s">
        <v>905</v>
      </c>
      <c r="D526" s="229" t="s">
        <v>154</v>
      </c>
      <c r="E526" s="228">
        <v>1</v>
      </c>
      <c r="F526" s="228"/>
      <c r="G526" s="227">
        <f t="shared" si="12"/>
        <v>0</v>
      </c>
      <c r="O526" s="218">
        <v>2</v>
      </c>
      <c r="AA526" s="208">
        <v>12</v>
      </c>
      <c r="AB526" s="208">
        <v>0</v>
      </c>
      <c r="AC526" s="208">
        <v>109</v>
      </c>
      <c r="AZ526" s="208">
        <v>2</v>
      </c>
      <c r="BA526" s="208">
        <f t="shared" si="13"/>
        <v>0</v>
      </c>
      <c r="BB526" s="208">
        <f t="shared" si="14"/>
        <v>0</v>
      </c>
      <c r="BC526" s="208">
        <f t="shared" si="15"/>
        <v>0</v>
      </c>
      <c r="BD526" s="208">
        <f t="shared" si="16"/>
        <v>0</v>
      </c>
      <c r="BE526" s="208">
        <f t="shared" si="17"/>
        <v>0</v>
      </c>
      <c r="CA526" s="226">
        <v>12</v>
      </c>
      <c r="CB526" s="226">
        <v>0</v>
      </c>
      <c r="CZ526" s="208">
        <v>0</v>
      </c>
    </row>
    <row r="527" spans="1:104">
      <c r="A527" s="232">
        <v>155</v>
      </c>
      <c r="B527" s="231" t="s">
        <v>904</v>
      </c>
      <c r="C527" s="230" t="s">
        <v>903</v>
      </c>
      <c r="D527" s="229" t="s">
        <v>154</v>
      </c>
      <c r="E527" s="228">
        <v>1</v>
      </c>
      <c r="F527" s="228"/>
      <c r="G527" s="227">
        <f t="shared" si="12"/>
        <v>0</v>
      </c>
      <c r="O527" s="218">
        <v>2</v>
      </c>
      <c r="AA527" s="208">
        <v>12</v>
      </c>
      <c r="AB527" s="208">
        <v>0</v>
      </c>
      <c r="AC527" s="208">
        <v>110</v>
      </c>
      <c r="AZ527" s="208">
        <v>2</v>
      </c>
      <c r="BA527" s="208">
        <f t="shared" si="13"/>
        <v>0</v>
      </c>
      <c r="BB527" s="208">
        <f t="shared" si="14"/>
        <v>0</v>
      </c>
      <c r="BC527" s="208">
        <f t="shared" si="15"/>
        <v>0</v>
      </c>
      <c r="BD527" s="208">
        <f t="shared" si="16"/>
        <v>0</v>
      </c>
      <c r="BE527" s="208">
        <f t="shared" si="17"/>
        <v>0</v>
      </c>
      <c r="CA527" s="226">
        <v>12</v>
      </c>
      <c r="CB527" s="226">
        <v>0</v>
      </c>
      <c r="CZ527" s="208">
        <v>0</v>
      </c>
    </row>
    <row r="528" spans="1:104">
      <c r="A528" s="232">
        <v>156</v>
      </c>
      <c r="B528" s="231" t="s">
        <v>902</v>
      </c>
      <c r="C528" s="230" t="s">
        <v>901</v>
      </c>
      <c r="D528" s="229" t="s">
        <v>154</v>
      </c>
      <c r="E528" s="228">
        <v>2</v>
      </c>
      <c r="F528" s="228"/>
      <c r="G528" s="227">
        <f t="shared" si="12"/>
        <v>0</v>
      </c>
      <c r="O528" s="218">
        <v>2</v>
      </c>
      <c r="AA528" s="208">
        <v>12</v>
      </c>
      <c r="AB528" s="208">
        <v>0</v>
      </c>
      <c r="AC528" s="208">
        <v>111</v>
      </c>
      <c r="AZ528" s="208">
        <v>2</v>
      </c>
      <c r="BA528" s="208">
        <f t="shared" si="13"/>
        <v>0</v>
      </c>
      <c r="BB528" s="208">
        <f t="shared" si="14"/>
        <v>0</v>
      </c>
      <c r="BC528" s="208">
        <f t="shared" si="15"/>
        <v>0</v>
      </c>
      <c r="BD528" s="208">
        <f t="shared" si="16"/>
        <v>0</v>
      </c>
      <c r="BE528" s="208">
        <f t="shared" si="17"/>
        <v>0</v>
      </c>
      <c r="CA528" s="226">
        <v>12</v>
      </c>
      <c r="CB528" s="226">
        <v>0</v>
      </c>
      <c r="CZ528" s="208">
        <v>0</v>
      </c>
    </row>
    <row r="529" spans="1:104" ht="22.5">
      <c r="A529" s="232">
        <v>157</v>
      </c>
      <c r="B529" s="231" t="s">
        <v>900</v>
      </c>
      <c r="C529" s="230" t="s">
        <v>899</v>
      </c>
      <c r="D529" s="229" t="s">
        <v>154</v>
      </c>
      <c r="E529" s="228">
        <v>1</v>
      </c>
      <c r="F529" s="228"/>
      <c r="G529" s="227">
        <f t="shared" si="12"/>
        <v>0</v>
      </c>
      <c r="O529" s="218">
        <v>2</v>
      </c>
      <c r="AA529" s="208">
        <v>12</v>
      </c>
      <c r="AB529" s="208">
        <v>0</v>
      </c>
      <c r="AC529" s="208">
        <v>112</v>
      </c>
      <c r="AZ529" s="208">
        <v>2</v>
      </c>
      <c r="BA529" s="208">
        <f t="shared" si="13"/>
        <v>0</v>
      </c>
      <c r="BB529" s="208">
        <f t="shared" si="14"/>
        <v>0</v>
      </c>
      <c r="BC529" s="208">
        <f t="shared" si="15"/>
        <v>0</v>
      </c>
      <c r="BD529" s="208">
        <f t="shared" si="16"/>
        <v>0</v>
      </c>
      <c r="BE529" s="208">
        <f t="shared" si="17"/>
        <v>0</v>
      </c>
      <c r="CA529" s="226">
        <v>12</v>
      </c>
      <c r="CB529" s="226">
        <v>0</v>
      </c>
      <c r="CZ529" s="208">
        <v>0</v>
      </c>
    </row>
    <row r="530" spans="1:104">
      <c r="A530" s="232">
        <v>158</v>
      </c>
      <c r="B530" s="231" t="s">
        <v>898</v>
      </c>
      <c r="C530" s="230" t="s">
        <v>897</v>
      </c>
      <c r="D530" s="229" t="s">
        <v>154</v>
      </c>
      <c r="E530" s="228">
        <v>3</v>
      </c>
      <c r="F530" s="228"/>
      <c r="G530" s="227">
        <f t="shared" si="12"/>
        <v>0</v>
      </c>
      <c r="O530" s="218">
        <v>2</v>
      </c>
      <c r="AA530" s="208">
        <v>12</v>
      </c>
      <c r="AB530" s="208">
        <v>0</v>
      </c>
      <c r="AC530" s="208">
        <v>166</v>
      </c>
      <c r="AZ530" s="208">
        <v>2</v>
      </c>
      <c r="BA530" s="208">
        <f t="shared" si="13"/>
        <v>0</v>
      </c>
      <c r="BB530" s="208">
        <f t="shared" si="14"/>
        <v>0</v>
      </c>
      <c r="BC530" s="208">
        <f t="shared" si="15"/>
        <v>0</v>
      </c>
      <c r="BD530" s="208">
        <f t="shared" si="16"/>
        <v>0</v>
      </c>
      <c r="BE530" s="208">
        <f t="shared" si="17"/>
        <v>0</v>
      </c>
      <c r="CA530" s="226">
        <v>12</v>
      </c>
      <c r="CB530" s="226">
        <v>0</v>
      </c>
      <c r="CZ530" s="208">
        <v>0</v>
      </c>
    </row>
    <row r="531" spans="1:104">
      <c r="A531" s="232">
        <v>159</v>
      </c>
      <c r="B531" s="231" t="s">
        <v>896</v>
      </c>
      <c r="C531" s="230" t="s">
        <v>895</v>
      </c>
      <c r="D531" s="229" t="s">
        <v>404</v>
      </c>
      <c r="E531" s="228">
        <v>138.85</v>
      </c>
      <c r="F531" s="228"/>
      <c r="G531" s="227">
        <f t="shared" si="12"/>
        <v>0</v>
      </c>
      <c r="O531" s="218">
        <v>2</v>
      </c>
      <c r="AA531" s="208">
        <v>7</v>
      </c>
      <c r="AB531" s="208">
        <v>1002</v>
      </c>
      <c r="AC531" s="208">
        <v>5</v>
      </c>
      <c r="AZ531" s="208">
        <v>2</v>
      </c>
      <c r="BA531" s="208">
        <f t="shared" si="13"/>
        <v>0</v>
      </c>
      <c r="BB531" s="208">
        <f t="shared" si="14"/>
        <v>0</v>
      </c>
      <c r="BC531" s="208">
        <f t="shared" si="15"/>
        <v>0</v>
      </c>
      <c r="BD531" s="208">
        <f t="shared" si="16"/>
        <v>0</v>
      </c>
      <c r="BE531" s="208">
        <f t="shared" si="17"/>
        <v>0</v>
      </c>
      <c r="CA531" s="226">
        <v>7</v>
      </c>
      <c r="CB531" s="226">
        <v>1002</v>
      </c>
      <c r="CZ531" s="208">
        <v>0</v>
      </c>
    </row>
    <row r="532" spans="1:104">
      <c r="A532" s="225"/>
      <c r="B532" s="224" t="s">
        <v>778</v>
      </c>
      <c r="C532" s="223" t="str">
        <f>CONCATENATE(B520," ",C520)</f>
        <v>767 Konstrukce zámečnické</v>
      </c>
      <c r="D532" s="222"/>
      <c r="E532" s="221"/>
      <c r="F532" s="220"/>
      <c r="G532" s="219">
        <f>SUM(G520:G531)</f>
        <v>0</v>
      </c>
      <c r="O532" s="218">
        <v>4</v>
      </c>
      <c r="BA532" s="217">
        <f>SUM(BA520:BA531)</f>
        <v>0</v>
      </c>
      <c r="BB532" s="217">
        <f>SUM(BB520:BB531)</f>
        <v>0</v>
      </c>
      <c r="BC532" s="217">
        <f>SUM(BC520:BC531)</f>
        <v>0</v>
      </c>
      <c r="BD532" s="217">
        <f>SUM(BD520:BD531)</f>
        <v>0</v>
      </c>
      <c r="BE532" s="217">
        <f>SUM(BE520:BE531)</f>
        <v>0</v>
      </c>
    </row>
    <row r="533" spans="1:104">
      <c r="A533" s="239" t="s">
        <v>793</v>
      </c>
      <c r="B533" s="238" t="s">
        <v>894</v>
      </c>
      <c r="C533" s="237" t="s">
        <v>893</v>
      </c>
      <c r="D533" s="236"/>
      <c r="E533" s="235"/>
      <c r="F533" s="235"/>
      <c r="G533" s="234"/>
      <c r="H533" s="233"/>
      <c r="I533" s="233"/>
      <c r="O533" s="218">
        <v>1</v>
      </c>
    </row>
    <row r="534" spans="1:104" ht="22.5">
      <c r="A534" s="232">
        <v>160</v>
      </c>
      <c r="B534" s="231" t="s">
        <v>892</v>
      </c>
      <c r="C534" s="230" t="s">
        <v>891</v>
      </c>
      <c r="D534" s="229" t="s">
        <v>811</v>
      </c>
      <c r="E534" s="228">
        <v>47.653100000000002</v>
      </c>
      <c r="F534" s="228"/>
      <c r="G534" s="227">
        <f>E534*F534</f>
        <v>0</v>
      </c>
      <c r="O534" s="218">
        <v>2</v>
      </c>
      <c r="AA534" s="208">
        <v>1</v>
      </c>
      <c r="AB534" s="208">
        <v>7</v>
      </c>
      <c r="AC534" s="208">
        <v>7</v>
      </c>
      <c r="AZ534" s="208">
        <v>2</v>
      </c>
      <c r="BA534" s="208">
        <f>IF(AZ534=1,G534,0)</f>
        <v>0</v>
      </c>
      <c r="BB534" s="208">
        <f>IF(AZ534=2,G534,0)</f>
        <v>0</v>
      </c>
      <c r="BC534" s="208">
        <f>IF(AZ534=3,G534,0)</f>
        <v>0</v>
      </c>
      <c r="BD534" s="208">
        <f>IF(AZ534=4,G534,0)</f>
        <v>0</v>
      </c>
      <c r="BE534" s="208">
        <f>IF(AZ534=5,G534,0)</f>
        <v>0</v>
      </c>
      <c r="CA534" s="226">
        <v>1</v>
      </c>
      <c r="CB534" s="226">
        <v>7</v>
      </c>
      <c r="CZ534" s="208">
        <v>3.7399999999999998E-3</v>
      </c>
    </row>
    <row r="535" spans="1:104">
      <c r="A535" s="245"/>
      <c r="B535" s="244"/>
      <c r="C535" s="493" t="s">
        <v>802</v>
      </c>
      <c r="D535" s="494"/>
      <c r="E535" s="243">
        <v>0</v>
      </c>
      <c r="F535" s="242"/>
      <c r="G535" s="241"/>
      <c r="M535" s="240" t="s">
        <v>802</v>
      </c>
      <c r="O535" s="218"/>
    </row>
    <row r="536" spans="1:104">
      <c r="A536" s="245"/>
      <c r="B536" s="244"/>
      <c r="C536" s="493" t="s">
        <v>890</v>
      </c>
      <c r="D536" s="494"/>
      <c r="E536" s="243">
        <v>6.0919999999999996</v>
      </c>
      <c r="F536" s="242"/>
      <c r="G536" s="241"/>
      <c r="M536" s="240" t="s">
        <v>890</v>
      </c>
      <c r="O536" s="218"/>
    </row>
    <row r="537" spans="1:104">
      <c r="A537" s="245"/>
      <c r="B537" s="244"/>
      <c r="C537" s="493" t="s">
        <v>889</v>
      </c>
      <c r="D537" s="494"/>
      <c r="E537" s="243">
        <v>7.7770000000000001</v>
      </c>
      <c r="F537" s="242"/>
      <c r="G537" s="241"/>
      <c r="M537" s="240" t="s">
        <v>889</v>
      </c>
      <c r="O537" s="218"/>
    </row>
    <row r="538" spans="1:104">
      <c r="A538" s="245"/>
      <c r="B538" s="244"/>
      <c r="C538" s="493" t="s">
        <v>799</v>
      </c>
      <c r="D538" s="494"/>
      <c r="E538" s="243">
        <v>8.2897999999999996</v>
      </c>
      <c r="F538" s="242"/>
      <c r="G538" s="241"/>
      <c r="M538" s="240" t="s">
        <v>799</v>
      </c>
      <c r="O538" s="218"/>
    </row>
    <row r="539" spans="1:104">
      <c r="A539" s="245"/>
      <c r="B539" s="244"/>
      <c r="C539" s="493" t="s">
        <v>888</v>
      </c>
      <c r="D539" s="494"/>
      <c r="E539" s="243">
        <v>9.6262000000000008</v>
      </c>
      <c r="F539" s="242"/>
      <c r="G539" s="241"/>
      <c r="M539" s="240" t="s">
        <v>888</v>
      </c>
      <c r="O539" s="218"/>
    </row>
    <row r="540" spans="1:104">
      <c r="A540" s="245"/>
      <c r="B540" s="244"/>
      <c r="C540" s="493" t="s">
        <v>797</v>
      </c>
      <c r="D540" s="494"/>
      <c r="E540" s="243">
        <v>10.757999999999999</v>
      </c>
      <c r="F540" s="242"/>
      <c r="G540" s="241"/>
      <c r="M540" s="240" t="s">
        <v>797</v>
      </c>
      <c r="O540" s="218"/>
    </row>
    <row r="541" spans="1:104">
      <c r="A541" s="245"/>
      <c r="B541" s="244"/>
      <c r="C541" s="493" t="s">
        <v>852</v>
      </c>
      <c r="D541" s="494"/>
      <c r="E541" s="243">
        <v>1.0249999999999999</v>
      </c>
      <c r="F541" s="242"/>
      <c r="G541" s="241"/>
      <c r="M541" s="240" t="s">
        <v>852</v>
      </c>
      <c r="O541" s="218"/>
    </row>
    <row r="542" spans="1:104">
      <c r="A542" s="245"/>
      <c r="B542" s="244"/>
      <c r="C542" s="493" t="s">
        <v>795</v>
      </c>
      <c r="D542" s="494"/>
      <c r="E542" s="243">
        <v>4.085</v>
      </c>
      <c r="F542" s="242"/>
      <c r="G542" s="241"/>
      <c r="M542" s="240" t="s">
        <v>795</v>
      </c>
      <c r="O542" s="218"/>
    </row>
    <row r="543" spans="1:104">
      <c r="A543" s="232">
        <v>161</v>
      </c>
      <c r="B543" s="231" t="s">
        <v>887</v>
      </c>
      <c r="C543" s="230" t="s">
        <v>886</v>
      </c>
      <c r="D543" s="229" t="s">
        <v>811</v>
      </c>
      <c r="E543" s="228">
        <v>48.603000000000002</v>
      </c>
      <c r="F543" s="228"/>
      <c r="G543" s="227">
        <f>E543*F543</f>
        <v>0</v>
      </c>
      <c r="O543" s="218">
        <v>2</v>
      </c>
      <c r="AA543" s="208">
        <v>12</v>
      </c>
      <c r="AB543" s="208">
        <v>0</v>
      </c>
      <c r="AC543" s="208">
        <v>32</v>
      </c>
      <c r="AZ543" s="208">
        <v>2</v>
      </c>
      <c r="BA543" s="208">
        <f>IF(AZ543=1,G543,0)</f>
        <v>0</v>
      </c>
      <c r="BB543" s="208">
        <f>IF(AZ543=2,G543,0)</f>
        <v>0</v>
      </c>
      <c r="BC543" s="208">
        <f>IF(AZ543=3,G543,0)</f>
        <v>0</v>
      </c>
      <c r="BD543" s="208">
        <f>IF(AZ543=4,G543,0)</f>
        <v>0</v>
      </c>
      <c r="BE543" s="208">
        <f>IF(AZ543=5,G543,0)</f>
        <v>0</v>
      </c>
      <c r="CA543" s="226">
        <v>12</v>
      </c>
      <c r="CB543" s="226">
        <v>0</v>
      </c>
      <c r="CZ543" s="208">
        <v>0</v>
      </c>
    </row>
    <row r="544" spans="1:104">
      <c r="A544" s="245"/>
      <c r="B544" s="244"/>
      <c r="C544" s="493" t="s">
        <v>885</v>
      </c>
      <c r="D544" s="494"/>
      <c r="E544" s="243">
        <v>48.603000000000002</v>
      </c>
      <c r="F544" s="242"/>
      <c r="G544" s="241"/>
      <c r="M544" s="240" t="s">
        <v>885</v>
      </c>
      <c r="O544" s="218"/>
    </row>
    <row r="545" spans="1:104">
      <c r="A545" s="232">
        <v>162</v>
      </c>
      <c r="B545" s="231" t="s">
        <v>884</v>
      </c>
      <c r="C545" s="230" t="s">
        <v>883</v>
      </c>
      <c r="D545" s="229" t="s">
        <v>404</v>
      </c>
      <c r="E545" s="228">
        <v>581.15412500000002</v>
      </c>
      <c r="F545" s="228"/>
      <c r="G545" s="227">
        <f>E545*F545</f>
        <v>0</v>
      </c>
      <c r="O545" s="218">
        <v>2</v>
      </c>
      <c r="AA545" s="208">
        <v>7</v>
      </c>
      <c r="AB545" s="208">
        <v>1002</v>
      </c>
      <c r="AC545" s="208">
        <v>5</v>
      </c>
      <c r="AZ545" s="208">
        <v>2</v>
      </c>
      <c r="BA545" s="208">
        <f>IF(AZ545=1,G545,0)</f>
        <v>0</v>
      </c>
      <c r="BB545" s="208">
        <f>IF(AZ545=2,G545,0)</f>
        <v>0</v>
      </c>
      <c r="BC545" s="208">
        <f>IF(AZ545=3,G545,0)</f>
        <v>0</v>
      </c>
      <c r="BD545" s="208">
        <f>IF(AZ545=4,G545,0)</f>
        <v>0</v>
      </c>
      <c r="BE545" s="208">
        <f>IF(AZ545=5,G545,0)</f>
        <v>0</v>
      </c>
      <c r="CA545" s="226">
        <v>7</v>
      </c>
      <c r="CB545" s="226">
        <v>1002</v>
      </c>
      <c r="CZ545" s="208">
        <v>0</v>
      </c>
    </row>
    <row r="546" spans="1:104">
      <c r="A546" s="225"/>
      <c r="B546" s="224" t="s">
        <v>778</v>
      </c>
      <c r="C546" s="223" t="str">
        <f>CONCATENATE(B533," ",C533)</f>
        <v>771 Podlahy z dlaždic a obklady</v>
      </c>
      <c r="D546" s="222"/>
      <c r="E546" s="221"/>
      <c r="F546" s="220"/>
      <c r="G546" s="219">
        <f>SUM(G533:G545)</f>
        <v>0</v>
      </c>
      <c r="O546" s="218">
        <v>4</v>
      </c>
      <c r="BA546" s="217">
        <f>SUM(BA533:BA545)</f>
        <v>0</v>
      </c>
      <c r="BB546" s="217">
        <f>SUM(BB533:BB545)</f>
        <v>0</v>
      </c>
      <c r="BC546" s="217">
        <f>SUM(BC533:BC545)</f>
        <v>0</v>
      </c>
      <c r="BD546" s="217">
        <f>SUM(BD533:BD545)</f>
        <v>0</v>
      </c>
      <c r="BE546" s="217">
        <f>SUM(BE533:BE545)</f>
        <v>0</v>
      </c>
    </row>
    <row r="547" spans="1:104">
      <c r="A547" s="239" t="s">
        <v>793</v>
      </c>
      <c r="B547" s="238" t="s">
        <v>882</v>
      </c>
      <c r="C547" s="237" t="s">
        <v>881</v>
      </c>
      <c r="D547" s="236"/>
      <c r="E547" s="235"/>
      <c r="F547" s="235"/>
      <c r="G547" s="234"/>
      <c r="H547" s="233"/>
      <c r="I547" s="233"/>
      <c r="O547" s="218">
        <v>1</v>
      </c>
    </row>
    <row r="548" spans="1:104" ht="22.5">
      <c r="A548" s="232">
        <v>163</v>
      </c>
      <c r="B548" s="231" t="s">
        <v>880</v>
      </c>
      <c r="C548" s="230" t="s">
        <v>879</v>
      </c>
      <c r="D548" s="229" t="s">
        <v>811</v>
      </c>
      <c r="E548" s="228">
        <v>155.583</v>
      </c>
      <c r="F548" s="228"/>
      <c r="G548" s="227">
        <f>E548*F548</f>
        <v>0</v>
      </c>
      <c r="O548" s="218">
        <v>2</v>
      </c>
      <c r="AA548" s="208">
        <v>1</v>
      </c>
      <c r="AB548" s="208">
        <v>7</v>
      </c>
      <c r="AC548" s="208">
        <v>7</v>
      </c>
      <c r="AZ548" s="208">
        <v>2</v>
      </c>
      <c r="BA548" s="208">
        <f>IF(AZ548=1,G548,0)</f>
        <v>0</v>
      </c>
      <c r="BB548" s="208">
        <f>IF(AZ548=2,G548,0)</f>
        <v>0</v>
      </c>
      <c r="BC548" s="208">
        <f>IF(AZ548=3,G548,0)</f>
        <v>0</v>
      </c>
      <c r="BD548" s="208">
        <f>IF(AZ548=4,G548,0)</f>
        <v>0</v>
      </c>
      <c r="BE548" s="208">
        <f>IF(AZ548=5,G548,0)</f>
        <v>0</v>
      </c>
      <c r="CA548" s="226">
        <v>1</v>
      </c>
      <c r="CB548" s="226">
        <v>7</v>
      </c>
      <c r="CZ548" s="208">
        <v>3.0000000000000001E-3</v>
      </c>
    </row>
    <row r="549" spans="1:104">
      <c r="A549" s="245"/>
      <c r="B549" s="244"/>
      <c r="C549" s="493" t="s">
        <v>878</v>
      </c>
      <c r="D549" s="494"/>
      <c r="E549" s="243">
        <v>22.356000000000002</v>
      </c>
      <c r="F549" s="242"/>
      <c r="G549" s="241"/>
      <c r="M549" s="240" t="s">
        <v>878</v>
      </c>
      <c r="O549" s="218"/>
    </row>
    <row r="550" spans="1:104">
      <c r="A550" s="245"/>
      <c r="B550" s="244"/>
      <c r="C550" s="493" t="s">
        <v>863</v>
      </c>
      <c r="D550" s="494"/>
      <c r="E550" s="243">
        <v>-1.52</v>
      </c>
      <c r="F550" s="242"/>
      <c r="G550" s="241"/>
      <c r="M550" s="240" t="s">
        <v>863</v>
      </c>
      <c r="O550" s="218"/>
    </row>
    <row r="551" spans="1:104">
      <c r="A551" s="245"/>
      <c r="B551" s="244"/>
      <c r="C551" s="493" t="s">
        <v>877</v>
      </c>
      <c r="D551" s="494"/>
      <c r="E551" s="243">
        <v>-1.17</v>
      </c>
      <c r="F551" s="242"/>
      <c r="G551" s="241"/>
      <c r="M551" s="240" t="s">
        <v>877</v>
      </c>
      <c r="O551" s="218"/>
    </row>
    <row r="552" spans="1:104">
      <c r="A552" s="245"/>
      <c r="B552" s="244"/>
      <c r="C552" s="493" t="s">
        <v>876</v>
      </c>
      <c r="D552" s="494"/>
      <c r="E552" s="243">
        <v>-3.1520000000000001</v>
      </c>
      <c r="F552" s="242"/>
      <c r="G552" s="241"/>
      <c r="M552" s="240" t="s">
        <v>876</v>
      </c>
      <c r="O552" s="218"/>
    </row>
    <row r="553" spans="1:104">
      <c r="A553" s="245"/>
      <c r="B553" s="244"/>
      <c r="C553" s="493" t="s">
        <v>873</v>
      </c>
      <c r="D553" s="494"/>
      <c r="E553" s="243">
        <v>-1.3049999999999999</v>
      </c>
      <c r="F553" s="242"/>
      <c r="G553" s="241"/>
      <c r="M553" s="240" t="s">
        <v>873</v>
      </c>
      <c r="O553" s="218"/>
    </row>
    <row r="554" spans="1:104">
      <c r="A554" s="245"/>
      <c r="B554" s="244"/>
      <c r="C554" s="493" t="s">
        <v>875</v>
      </c>
      <c r="D554" s="494"/>
      <c r="E554" s="243">
        <v>29.739000000000001</v>
      </c>
      <c r="F554" s="242"/>
      <c r="G554" s="241"/>
      <c r="M554" s="240" t="s">
        <v>875</v>
      </c>
      <c r="O554" s="218"/>
    </row>
    <row r="555" spans="1:104">
      <c r="A555" s="245"/>
      <c r="B555" s="244"/>
      <c r="C555" s="493" t="s">
        <v>870</v>
      </c>
      <c r="D555" s="494"/>
      <c r="E555" s="243">
        <v>-1.5760000000000001</v>
      </c>
      <c r="F555" s="242"/>
      <c r="G555" s="241"/>
      <c r="M555" s="240" t="s">
        <v>870</v>
      </c>
      <c r="O555" s="218"/>
    </row>
    <row r="556" spans="1:104">
      <c r="A556" s="245"/>
      <c r="B556" s="244"/>
      <c r="C556" s="493" t="s">
        <v>873</v>
      </c>
      <c r="D556" s="494"/>
      <c r="E556" s="243">
        <v>-1.3049999999999999</v>
      </c>
      <c r="F556" s="242"/>
      <c r="G556" s="241"/>
      <c r="M556" s="240" t="s">
        <v>873</v>
      </c>
      <c r="O556" s="218"/>
    </row>
    <row r="557" spans="1:104">
      <c r="A557" s="245"/>
      <c r="B557" s="244"/>
      <c r="C557" s="493" t="s">
        <v>868</v>
      </c>
      <c r="D557" s="494"/>
      <c r="E557" s="243">
        <v>-2.88</v>
      </c>
      <c r="F557" s="242"/>
      <c r="G557" s="241"/>
      <c r="M557" s="240" t="s">
        <v>868</v>
      </c>
      <c r="O557" s="218"/>
    </row>
    <row r="558" spans="1:104">
      <c r="A558" s="245"/>
      <c r="B558" s="244"/>
      <c r="C558" s="493" t="s">
        <v>872</v>
      </c>
      <c r="D558" s="494"/>
      <c r="E558" s="243">
        <v>1.38</v>
      </c>
      <c r="F558" s="242"/>
      <c r="G558" s="241"/>
      <c r="M558" s="240" t="s">
        <v>872</v>
      </c>
      <c r="O558" s="218"/>
    </row>
    <row r="559" spans="1:104">
      <c r="A559" s="245"/>
      <c r="B559" s="244"/>
      <c r="C559" s="493" t="s">
        <v>874</v>
      </c>
      <c r="D559" s="494"/>
      <c r="E559" s="243">
        <v>29.393999999999998</v>
      </c>
      <c r="F559" s="242"/>
      <c r="G559" s="241"/>
      <c r="M559" s="240" t="s">
        <v>874</v>
      </c>
      <c r="O559" s="218"/>
    </row>
    <row r="560" spans="1:104">
      <c r="A560" s="245"/>
      <c r="B560" s="244"/>
      <c r="C560" s="493" t="s">
        <v>868</v>
      </c>
      <c r="D560" s="494"/>
      <c r="E560" s="243">
        <v>-2.88</v>
      </c>
      <c r="F560" s="242"/>
      <c r="G560" s="241"/>
      <c r="M560" s="240" t="s">
        <v>868</v>
      </c>
      <c r="O560" s="218"/>
    </row>
    <row r="561" spans="1:104">
      <c r="A561" s="245"/>
      <c r="B561" s="244"/>
      <c r="C561" s="493" t="s">
        <v>873</v>
      </c>
      <c r="D561" s="494"/>
      <c r="E561" s="243">
        <v>-1.3049999999999999</v>
      </c>
      <c r="F561" s="242"/>
      <c r="G561" s="241"/>
      <c r="M561" s="240" t="s">
        <v>873</v>
      </c>
      <c r="O561" s="218"/>
    </row>
    <row r="562" spans="1:104">
      <c r="A562" s="245"/>
      <c r="B562" s="244"/>
      <c r="C562" s="493" t="s">
        <v>872</v>
      </c>
      <c r="D562" s="494"/>
      <c r="E562" s="243">
        <v>1.38</v>
      </c>
      <c r="F562" s="242"/>
      <c r="G562" s="241"/>
      <c r="M562" s="240" t="s">
        <v>872</v>
      </c>
      <c r="O562" s="218"/>
    </row>
    <row r="563" spans="1:104">
      <c r="A563" s="245"/>
      <c r="B563" s="244"/>
      <c r="C563" s="493" t="s">
        <v>871</v>
      </c>
      <c r="D563" s="494"/>
      <c r="E563" s="243">
        <v>37.213999999999999</v>
      </c>
      <c r="F563" s="242"/>
      <c r="G563" s="241"/>
      <c r="M563" s="240" t="s">
        <v>871</v>
      </c>
      <c r="O563" s="218"/>
    </row>
    <row r="564" spans="1:104">
      <c r="A564" s="245"/>
      <c r="B564" s="244"/>
      <c r="C564" s="493" t="s">
        <v>870</v>
      </c>
      <c r="D564" s="494"/>
      <c r="E564" s="243">
        <v>-1.5760000000000001</v>
      </c>
      <c r="F564" s="242"/>
      <c r="G564" s="241"/>
      <c r="M564" s="240" t="s">
        <v>870</v>
      </c>
      <c r="O564" s="218"/>
    </row>
    <row r="565" spans="1:104">
      <c r="A565" s="245"/>
      <c r="B565" s="244"/>
      <c r="C565" s="493" t="s">
        <v>868</v>
      </c>
      <c r="D565" s="494"/>
      <c r="E565" s="243">
        <v>-2.88</v>
      </c>
      <c r="F565" s="242"/>
      <c r="G565" s="241"/>
      <c r="M565" s="240" t="s">
        <v>868</v>
      </c>
      <c r="O565" s="218"/>
    </row>
    <row r="566" spans="1:104">
      <c r="A566" s="245"/>
      <c r="B566" s="244"/>
      <c r="C566" s="493" t="s">
        <v>869</v>
      </c>
      <c r="D566" s="494"/>
      <c r="E566" s="243">
        <v>33.027999999999999</v>
      </c>
      <c r="F566" s="242"/>
      <c r="G566" s="241"/>
      <c r="M566" s="240" t="s">
        <v>869</v>
      </c>
      <c r="O566" s="218"/>
    </row>
    <row r="567" spans="1:104">
      <c r="A567" s="245"/>
      <c r="B567" s="244"/>
      <c r="C567" s="493" t="s">
        <v>868</v>
      </c>
      <c r="D567" s="494"/>
      <c r="E567" s="243">
        <v>-2.88</v>
      </c>
      <c r="F567" s="242"/>
      <c r="G567" s="241"/>
      <c r="M567" s="240" t="s">
        <v>868</v>
      </c>
      <c r="O567" s="218"/>
    </row>
    <row r="568" spans="1:104">
      <c r="A568" s="245"/>
      <c r="B568" s="244"/>
      <c r="C568" s="493" t="s">
        <v>865</v>
      </c>
      <c r="D568" s="494"/>
      <c r="E568" s="243">
        <v>-1.379</v>
      </c>
      <c r="F568" s="242"/>
      <c r="G568" s="241"/>
      <c r="M568" s="240" t="s">
        <v>865</v>
      </c>
      <c r="O568" s="218"/>
    </row>
    <row r="569" spans="1:104">
      <c r="A569" s="245"/>
      <c r="B569" s="244"/>
      <c r="C569" s="493" t="s">
        <v>867</v>
      </c>
      <c r="D569" s="494"/>
      <c r="E569" s="243">
        <v>-1.2749999999999999</v>
      </c>
      <c r="F569" s="242"/>
      <c r="G569" s="241"/>
      <c r="M569" s="240" t="s">
        <v>867</v>
      </c>
      <c r="O569" s="218"/>
    </row>
    <row r="570" spans="1:104">
      <c r="A570" s="245"/>
      <c r="B570" s="244"/>
      <c r="C570" s="493" t="s">
        <v>866</v>
      </c>
      <c r="D570" s="494"/>
      <c r="E570" s="243">
        <v>8.9700000000000006</v>
      </c>
      <c r="F570" s="242"/>
      <c r="G570" s="241"/>
      <c r="M570" s="240" t="s">
        <v>866</v>
      </c>
      <c r="O570" s="218"/>
    </row>
    <row r="571" spans="1:104">
      <c r="A571" s="245"/>
      <c r="B571" s="244"/>
      <c r="C571" s="493" t="s">
        <v>865</v>
      </c>
      <c r="D571" s="494"/>
      <c r="E571" s="243">
        <v>-1.379</v>
      </c>
      <c r="F571" s="242"/>
      <c r="G571" s="241"/>
      <c r="M571" s="240" t="s">
        <v>865</v>
      </c>
      <c r="O571" s="218"/>
    </row>
    <row r="572" spans="1:104">
      <c r="A572" s="245"/>
      <c r="B572" s="244"/>
      <c r="C572" s="493" t="s">
        <v>864</v>
      </c>
      <c r="D572" s="494"/>
      <c r="E572" s="243">
        <v>18.63</v>
      </c>
      <c r="F572" s="242"/>
      <c r="G572" s="241"/>
      <c r="M572" s="240" t="s">
        <v>864</v>
      </c>
      <c r="O572" s="218"/>
    </row>
    <row r="573" spans="1:104">
      <c r="A573" s="245"/>
      <c r="B573" s="244"/>
      <c r="C573" s="493" t="s">
        <v>863</v>
      </c>
      <c r="D573" s="494"/>
      <c r="E573" s="243">
        <v>-1.52</v>
      </c>
      <c r="F573" s="242"/>
      <c r="G573" s="241"/>
      <c r="M573" s="240" t="s">
        <v>863</v>
      </c>
      <c r="O573" s="218"/>
    </row>
    <row r="574" spans="1:104">
      <c r="A574" s="245"/>
      <c r="B574" s="244"/>
      <c r="C574" s="493" t="s">
        <v>862</v>
      </c>
      <c r="D574" s="494"/>
      <c r="E574" s="243">
        <v>3.024</v>
      </c>
      <c r="F574" s="242"/>
      <c r="G574" s="241"/>
      <c r="M574" s="240" t="s">
        <v>862</v>
      </c>
      <c r="O574" s="218"/>
    </row>
    <row r="575" spans="1:104">
      <c r="A575" s="245"/>
      <c r="B575" s="244"/>
      <c r="C575" s="493" t="s">
        <v>861</v>
      </c>
      <c r="D575" s="494"/>
      <c r="E575" s="243">
        <v>0.45</v>
      </c>
      <c r="F575" s="242"/>
      <c r="G575" s="241"/>
      <c r="M575" s="240" t="s">
        <v>861</v>
      </c>
      <c r="O575" s="218"/>
    </row>
    <row r="576" spans="1:104">
      <c r="A576" s="232">
        <v>164</v>
      </c>
      <c r="B576" s="231" t="s">
        <v>860</v>
      </c>
      <c r="C576" s="230" t="s">
        <v>859</v>
      </c>
      <c r="D576" s="229" t="s">
        <v>811</v>
      </c>
      <c r="E576" s="228">
        <v>158.69470000000001</v>
      </c>
      <c r="F576" s="228"/>
      <c r="G576" s="227">
        <f>E576*F576</f>
        <v>0</v>
      </c>
      <c r="O576" s="218">
        <v>2</v>
      </c>
      <c r="AA576" s="208">
        <v>12</v>
      </c>
      <c r="AB576" s="208">
        <v>0</v>
      </c>
      <c r="AC576" s="208">
        <v>6</v>
      </c>
      <c r="AZ576" s="208">
        <v>2</v>
      </c>
      <c r="BA576" s="208">
        <f>IF(AZ576=1,G576,0)</f>
        <v>0</v>
      </c>
      <c r="BB576" s="208">
        <f>IF(AZ576=2,G576,0)</f>
        <v>0</v>
      </c>
      <c r="BC576" s="208">
        <f>IF(AZ576=3,G576,0)</f>
        <v>0</v>
      </c>
      <c r="BD576" s="208">
        <f>IF(AZ576=4,G576,0)</f>
        <v>0</v>
      </c>
      <c r="BE576" s="208">
        <f>IF(AZ576=5,G576,0)</f>
        <v>0</v>
      </c>
      <c r="CA576" s="226">
        <v>12</v>
      </c>
      <c r="CB576" s="226">
        <v>0</v>
      </c>
      <c r="CZ576" s="208">
        <v>1.0999999999999999E-2</v>
      </c>
    </row>
    <row r="577" spans="1:104">
      <c r="A577" s="245"/>
      <c r="B577" s="244"/>
      <c r="C577" s="493" t="s">
        <v>858</v>
      </c>
      <c r="D577" s="494"/>
      <c r="E577" s="243">
        <v>0</v>
      </c>
      <c r="F577" s="242"/>
      <c r="G577" s="241"/>
      <c r="M577" s="240" t="s">
        <v>858</v>
      </c>
      <c r="O577" s="218"/>
    </row>
    <row r="578" spans="1:104">
      <c r="A578" s="245"/>
      <c r="B578" s="244"/>
      <c r="C578" s="493" t="s">
        <v>857</v>
      </c>
      <c r="D578" s="494"/>
      <c r="E578" s="243">
        <v>158.69470000000001</v>
      </c>
      <c r="F578" s="242"/>
      <c r="G578" s="241"/>
      <c r="M578" s="240" t="s">
        <v>857</v>
      </c>
      <c r="O578" s="218"/>
    </row>
    <row r="579" spans="1:104">
      <c r="A579" s="232">
        <v>165</v>
      </c>
      <c r="B579" s="231" t="s">
        <v>856</v>
      </c>
      <c r="C579" s="230" t="s">
        <v>855</v>
      </c>
      <c r="D579" s="229" t="s">
        <v>186</v>
      </c>
      <c r="E579" s="228">
        <v>0</v>
      </c>
      <c r="F579" s="228"/>
      <c r="G579" s="227">
        <f>E579*F579</f>
        <v>0</v>
      </c>
      <c r="O579" s="218">
        <v>2</v>
      </c>
      <c r="AA579" s="208">
        <v>12</v>
      </c>
      <c r="AB579" s="208">
        <v>0</v>
      </c>
      <c r="AC579" s="208">
        <v>7</v>
      </c>
      <c r="AZ579" s="208">
        <v>2</v>
      </c>
      <c r="BA579" s="208">
        <f>IF(AZ579=1,G579,0)</f>
        <v>0</v>
      </c>
      <c r="BB579" s="208">
        <f>IF(AZ579=2,G579,0)</f>
        <v>0</v>
      </c>
      <c r="BC579" s="208">
        <f>IF(AZ579=3,G579,0)</f>
        <v>0</v>
      </c>
      <c r="BD579" s="208">
        <f>IF(AZ579=4,G579,0)</f>
        <v>0</v>
      </c>
      <c r="BE579" s="208">
        <f>IF(AZ579=5,G579,0)</f>
        <v>0</v>
      </c>
      <c r="CA579" s="226">
        <v>12</v>
      </c>
      <c r="CB579" s="226">
        <v>0</v>
      </c>
      <c r="CZ579" s="208">
        <v>0</v>
      </c>
    </row>
    <row r="580" spans="1:104">
      <c r="A580" s="232">
        <v>166</v>
      </c>
      <c r="B580" s="231" t="s">
        <v>854</v>
      </c>
      <c r="C580" s="230" t="s">
        <v>853</v>
      </c>
      <c r="D580" s="229" t="s">
        <v>811</v>
      </c>
      <c r="E580" s="228">
        <v>5.1100000000000003</v>
      </c>
      <c r="F580" s="228"/>
      <c r="G580" s="227">
        <f>E580*F580</f>
        <v>0</v>
      </c>
      <c r="O580" s="218">
        <v>2</v>
      </c>
      <c r="AA580" s="208">
        <v>12</v>
      </c>
      <c r="AB580" s="208">
        <v>0</v>
      </c>
      <c r="AC580" s="208">
        <v>8</v>
      </c>
      <c r="AZ580" s="208">
        <v>2</v>
      </c>
      <c r="BA580" s="208">
        <f>IF(AZ580=1,G580,0)</f>
        <v>0</v>
      </c>
      <c r="BB580" s="208">
        <f>IF(AZ580=2,G580,0)</f>
        <v>0</v>
      </c>
      <c r="BC580" s="208">
        <f>IF(AZ580=3,G580,0)</f>
        <v>0</v>
      </c>
      <c r="BD580" s="208">
        <f>IF(AZ580=4,G580,0)</f>
        <v>0</v>
      </c>
      <c r="BE580" s="208">
        <f>IF(AZ580=5,G580,0)</f>
        <v>0</v>
      </c>
      <c r="CA580" s="226">
        <v>12</v>
      </c>
      <c r="CB580" s="226">
        <v>0</v>
      </c>
      <c r="CZ580" s="208">
        <v>0</v>
      </c>
    </row>
    <row r="581" spans="1:104">
      <c r="A581" s="245"/>
      <c r="B581" s="244"/>
      <c r="C581" s="493" t="s">
        <v>852</v>
      </c>
      <c r="D581" s="494"/>
      <c r="E581" s="243">
        <v>1.0249999999999999</v>
      </c>
      <c r="F581" s="242"/>
      <c r="G581" s="241"/>
      <c r="M581" s="240" t="s">
        <v>852</v>
      </c>
      <c r="O581" s="218"/>
    </row>
    <row r="582" spans="1:104">
      <c r="A582" s="245"/>
      <c r="B582" s="244"/>
      <c r="C582" s="493" t="s">
        <v>795</v>
      </c>
      <c r="D582" s="494"/>
      <c r="E582" s="243">
        <v>4.085</v>
      </c>
      <c r="F582" s="242"/>
      <c r="G582" s="241"/>
      <c r="M582" s="240" t="s">
        <v>795</v>
      </c>
      <c r="O582" s="218"/>
    </row>
    <row r="583" spans="1:104">
      <c r="A583" s="232">
        <v>167</v>
      </c>
      <c r="B583" s="231" t="s">
        <v>851</v>
      </c>
      <c r="C583" s="230" t="s">
        <v>850</v>
      </c>
      <c r="D583" s="229" t="s">
        <v>404</v>
      </c>
      <c r="E583" s="228">
        <v>1616.3934999999999</v>
      </c>
      <c r="F583" s="228"/>
      <c r="G583" s="227">
        <f>E583*F583</f>
        <v>0</v>
      </c>
      <c r="O583" s="218">
        <v>2</v>
      </c>
      <c r="AA583" s="208">
        <v>7</v>
      </c>
      <c r="AB583" s="208">
        <v>1002</v>
      </c>
      <c r="AC583" s="208">
        <v>5</v>
      </c>
      <c r="AZ583" s="208">
        <v>2</v>
      </c>
      <c r="BA583" s="208">
        <f>IF(AZ583=1,G583,0)</f>
        <v>0</v>
      </c>
      <c r="BB583" s="208">
        <f>IF(AZ583=2,G583,0)</f>
        <v>0</v>
      </c>
      <c r="BC583" s="208">
        <f>IF(AZ583=3,G583,0)</f>
        <v>0</v>
      </c>
      <c r="BD583" s="208">
        <f>IF(AZ583=4,G583,0)</f>
        <v>0</v>
      </c>
      <c r="BE583" s="208">
        <f>IF(AZ583=5,G583,0)</f>
        <v>0</v>
      </c>
      <c r="CA583" s="226">
        <v>7</v>
      </c>
      <c r="CB583" s="226">
        <v>1002</v>
      </c>
      <c r="CZ583" s="208">
        <v>0</v>
      </c>
    </row>
    <row r="584" spans="1:104">
      <c r="A584" s="225"/>
      <c r="B584" s="224" t="s">
        <v>778</v>
      </c>
      <c r="C584" s="223" t="str">
        <f>CONCATENATE(B547," ",C547)</f>
        <v>781 Obklady keramické</v>
      </c>
      <c r="D584" s="222"/>
      <c r="E584" s="221"/>
      <c r="F584" s="220"/>
      <c r="G584" s="219">
        <f>SUM(G547:G583)</f>
        <v>0</v>
      </c>
      <c r="O584" s="218">
        <v>4</v>
      </c>
      <c r="BA584" s="217">
        <f>SUM(BA547:BA583)</f>
        <v>0</v>
      </c>
      <c r="BB584" s="217">
        <f>SUM(BB547:BB583)</f>
        <v>0</v>
      </c>
      <c r="BC584" s="217">
        <f>SUM(BC547:BC583)</f>
        <v>0</v>
      </c>
      <c r="BD584" s="217">
        <f>SUM(BD547:BD583)</f>
        <v>0</v>
      </c>
      <c r="BE584" s="217">
        <f>SUM(BE547:BE583)</f>
        <v>0</v>
      </c>
    </row>
    <row r="585" spans="1:104">
      <c r="A585" s="239" t="s">
        <v>793</v>
      </c>
      <c r="B585" s="238" t="s">
        <v>849</v>
      </c>
      <c r="C585" s="237" t="s">
        <v>848</v>
      </c>
      <c r="D585" s="236"/>
      <c r="E585" s="235"/>
      <c r="F585" s="235"/>
      <c r="G585" s="234"/>
      <c r="H585" s="233"/>
      <c r="I585" s="233"/>
      <c r="O585" s="218">
        <v>1</v>
      </c>
    </row>
    <row r="586" spans="1:104" ht="22.5">
      <c r="A586" s="232">
        <v>168</v>
      </c>
      <c r="B586" s="231" t="s">
        <v>847</v>
      </c>
      <c r="C586" s="230" t="s">
        <v>846</v>
      </c>
      <c r="D586" s="229" t="s">
        <v>811</v>
      </c>
      <c r="E586" s="228">
        <v>30.165500000000002</v>
      </c>
      <c r="F586" s="228"/>
      <c r="G586" s="227">
        <f>E586*F586</f>
        <v>0</v>
      </c>
      <c r="O586" s="218">
        <v>2</v>
      </c>
      <c r="AA586" s="208">
        <v>12</v>
      </c>
      <c r="AB586" s="208">
        <v>0</v>
      </c>
      <c r="AC586" s="208">
        <v>149</v>
      </c>
      <c r="AZ586" s="208">
        <v>2</v>
      </c>
      <c r="BA586" s="208">
        <f>IF(AZ586=1,G586,0)</f>
        <v>0</v>
      </c>
      <c r="BB586" s="208">
        <f>IF(AZ586=2,G586,0)</f>
        <v>0</v>
      </c>
      <c r="BC586" s="208">
        <f>IF(AZ586=3,G586,0)</f>
        <v>0</v>
      </c>
      <c r="BD586" s="208">
        <f>IF(AZ586=4,G586,0)</f>
        <v>0</v>
      </c>
      <c r="BE586" s="208">
        <f>IF(AZ586=5,G586,0)</f>
        <v>0</v>
      </c>
      <c r="CA586" s="226">
        <v>12</v>
      </c>
      <c r="CB586" s="226">
        <v>0</v>
      </c>
      <c r="CZ586" s="208">
        <v>3.073E-2</v>
      </c>
    </row>
    <row r="587" spans="1:104">
      <c r="A587" s="245"/>
      <c r="B587" s="244"/>
      <c r="C587" s="493" t="s">
        <v>845</v>
      </c>
      <c r="D587" s="494"/>
      <c r="E587" s="243">
        <v>0</v>
      </c>
      <c r="F587" s="242"/>
      <c r="G587" s="241"/>
      <c r="M587" s="240" t="s">
        <v>845</v>
      </c>
      <c r="O587" s="218"/>
    </row>
    <row r="588" spans="1:104">
      <c r="A588" s="245"/>
      <c r="B588" s="244"/>
      <c r="C588" s="493" t="s">
        <v>844</v>
      </c>
      <c r="D588" s="494"/>
      <c r="E588" s="243">
        <v>12.694000000000001</v>
      </c>
      <c r="F588" s="242"/>
      <c r="G588" s="241"/>
      <c r="M588" s="240" t="s">
        <v>844</v>
      </c>
      <c r="O588" s="218"/>
    </row>
    <row r="589" spans="1:104">
      <c r="A589" s="245"/>
      <c r="B589" s="244"/>
      <c r="C589" s="493" t="s">
        <v>843</v>
      </c>
      <c r="D589" s="494"/>
      <c r="E589" s="243">
        <v>0</v>
      </c>
      <c r="F589" s="242"/>
      <c r="G589" s="241"/>
      <c r="M589" s="240" t="s">
        <v>843</v>
      </c>
      <c r="O589" s="218"/>
    </row>
    <row r="590" spans="1:104">
      <c r="A590" s="245"/>
      <c r="B590" s="244"/>
      <c r="C590" s="493" t="s">
        <v>842</v>
      </c>
      <c r="D590" s="494"/>
      <c r="E590" s="243">
        <v>8.2874999999999996</v>
      </c>
      <c r="F590" s="242"/>
      <c r="G590" s="241"/>
      <c r="M590" s="240" t="s">
        <v>842</v>
      </c>
      <c r="O590" s="218"/>
    </row>
    <row r="591" spans="1:104">
      <c r="A591" s="245"/>
      <c r="B591" s="244"/>
      <c r="C591" s="493" t="s">
        <v>841</v>
      </c>
      <c r="D591" s="494"/>
      <c r="E591" s="243">
        <v>4.3499999999999996</v>
      </c>
      <c r="F591" s="242"/>
      <c r="G591" s="241"/>
      <c r="M591" s="240" t="s">
        <v>841</v>
      </c>
      <c r="O591" s="218"/>
    </row>
    <row r="592" spans="1:104">
      <c r="A592" s="245"/>
      <c r="B592" s="244"/>
      <c r="C592" s="493" t="s">
        <v>840</v>
      </c>
      <c r="D592" s="494"/>
      <c r="E592" s="243">
        <v>0</v>
      </c>
      <c r="F592" s="242"/>
      <c r="G592" s="241"/>
      <c r="M592" s="240" t="s">
        <v>840</v>
      </c>
      <c r="O592" s="218"/>
    </row>
    <row r="593" spans="1:104">
      <c r="A593" s="245"/>
      <c r="B593" s="244"/>
      <c r="C593" s="493" t="s">
        <v>839</v>
      </c>
      <c r="D593" s="494"/>
      <c r="E593" s="243">
        <v>1.1539999999999999</v>
      </c>
      <c r="F593" s="242"/>
      <c r="G593" s="241"/>
      <c r="M593" s="240" t="s">
        <v>839</v>
      </c>
      <c r="O593" s="218"/>
    </row>
    <row r="594" spans="1:104">
      <c r="A594" s="245"/>
      <c r="B594" s="244"/>
      <c r="C594" s="493" t="s">
        <v>838</v>
      </c>
      <c r="D594" s="494"/>
      <c r="E594" s="243">
        <v>-0.32</v>
      </c>
      <c r="F594" s="242"/>
      <c r="G594" s="241"/>
      <c r="M594" s="240" t="s">
        <v>838</v>
      </c>
      <c r="O594" s="218"/>
    </row>
    <row r="595" spans="1:104">
      <c r="A595" s="245"/>
      <c r="B595" s="244"/>
      <c r="C595" s="493" t="s">
        <v>837</v>
      </c>
      <c r="D595" s="494"/>
      <c r="E595" s="243">
        <v>0</v>
      </c>
      <c r="F595" s="242"/>
      <c r="G595" s="241"/>
      <c r="M595" s="240" t="s">
        <v>837</v>
      </c>
      <c r="O595" s="218"/>
    </row>
    <row r="596" spans="1:104">
      <c r="A596" s="245"/>
      <c r="B596" s="244"/>
      <c r="C596" s="493" t="s">
        <v>836</v>
      </c>
      <c r="D596" s="494"/>
      <c r="E596" s="243">
        <v>4</v>
      </c>
      <c r="F596" s="242"/>
      <c r="G596" s="241"/>
      <c r="M596" s="240" t="s">
        <v>836</v>
      </c>
      <c r="O596" s="218"/>
    </row>
    <row r="597" spans="1:104">
      <c r="A597" s="232">
        <v>169</v>
      </c>
      <c r="B597" s="231" t="s">
        <v>835</v>
      </c>
      <c r="C597" s="230" t="s">
        <v>834</v>
      </c>
      <c r="D597" s="229" t="s">
        <v>404</v>
      </c>
      <c r="E597" s="228">
        <v>1055.7925</v>
      </c>
      <c r="F597" s="228"/>
      <c r="G597" s="227">
        <f>E597*F597</f>
        <v>0</v>
      </c>
      <c r="O597" s="218">
        <v>2</v>
      </c>
      <c r="AA597" s="208">
        <v>7</v>
      </c>
      <c r="AB597" s="208">
        <v>1002</v>
      </c>
      <c r="AC597" s="208">
        <v>5</v>
      </c>
      <c r="AZ597" s="208">
        <v>2</v>
      </c>
      <c r="BA597" s="208">
        <f>IF(AZ597=1,G597,0)</f>
        <v>0</v>
      </c>
      <c r="BB597" s="208">
        <f>IF(AZ597=2,G597,0)</f>
        <v>0</v>
      </c>
      <c r="BC597" s="208">
        <f>IF(AZ597=3,G597,0)</f>
        <v>0</v>
      </c>
      <c r="BD597" s="208">
        <f>IF(AZ597=4,G597,0)</f>
        <v>0</v>
      </c>
      <c r="BE597" s="208">
        <f>IF(AZ597=5,G597,0)</f>
        <v>0</v>
      </c>
      <c r="CA597" s="226">
        <v>7</v>
      </c>
      <c r="CB597" s="226">
        <v>1002</v>
      </c>
      <c r="CZ597" s="208">
        <v>0</v>
      </c>
    </row>
    <row r="598" spans="1:104">
      <c r="A598" s="225"/>
      <c r="B598" s="224" t="s">
        <v>778</v>
      </c>
      <c r="C598" s="223" t="str">
        <f>CONCATENATE(B585," ",C585)</f>
        <v>782 Konstrukce z přírodního kamene</v>
      </c>
      <c r="D598" s="222"/>
      <c r="E598" s="221"/>
      <c r="F598" s="220"/>
      <c r="G598" s="219">
        <f>SUM(G585:G597)</f>
        <v>0</v>
      </c>
      <c r="O598" s="218">
        <v>4</v>
      </c>
      <c r="BA598" s="217">
        <f>SUM(BA585:BA597)</f>
        <v>0</v>
      </c>
      <c r="BB598" s="217">
        <f>SUM(BB585:BB597)</f>
        <v>0</v>
      </c>
      <c r="BC598" s="217">
        <f>SUM(BC585:BC597)</f>
        <v>0</v>
      </c>
      <c r="BD598" s="217">
        <f>SUM(BD585:BD597)</f>
        <v>0</v>
      </c>
      <c r="BE598" s="217">
        <f>SUM(BE585:BE597)</f>
        <v>0</v>
      </c>
    </row>
    <row r="599" spans="1:104">
      <c r="A599" s="239" t="s">
        <v>793</v>
      </c>
      <c r="B599" s="238" t="s">
        <v>833</v>
      </c>
      <c r="C599" s="237" t="s">
        <v>832</v>
      </c>
      <c r="D599" s="236"/>
      <c r="E599" s="235"/>
      <c r="F599" s="235"/>
      <c r="G599" s="234"/>
      <c r="H599" s="233"/>
      <c r="I599" s="233"/>
      <c r="O599" s="218">
        <v>1</v>
      </c>
    </row>
    <row r="600" spans="1:104">
      <c r="A600" s="232">
        <v>170</v>
      </c>
      <c r="B600" s="231" t="s">
        <v>831</v>
      </c>
      <c r="C600" s="230" t="s">
        <v>830</v>
      </c>
      <c r="D600" s="229" t="s">
        <v>811</v>
      </c>
      <c r="E600" s="228">
        <v>2.2999999999999998</v>
      </c>
      <c r="F600" s="228"/>
      <c r="G600" s="227">
        <f>E600*F600</f>
        <v>0</v>
      </c>
      <c r="O600" s="218">
        <v>2</v>
      </c>
      <c r="AA600" s="208">
        <v>1</v>
      </c>
      <c r="AB600" s="208">
        <v>7</v>
      </c>
      <c r="AC600" s="208">
        <v>7</v>
      </c>
      <c r="AZ600" s="208">
        <v>2</v>
      </c>
      <c r="BA600" s="208">
        <f>IF(AZ600=1,G600,0)</f>
        <v>0</v>
      </c>
      <c r="BB600" s="208">
        <f>IF(AZ600=2,G600,0)</f>
        <v>0</v>
      </c>
      <c r="BC600" s="208">
        <f>IF(AZ600=3,G600,0)</f>
        <v>0</v>
      </c>
      <c r="BD600" s="208">
        <f>IF(AZ600=4,G600,0)</f>
        <v>0</v>
      </c>
      <c r="BE600" s="208">
        <f>IF(AZ600=5,G600,0)</f>
        <v>0</v>
      </c>
      <c r="CA600" s="226">
        <v>1</v>
      </c>
      <c r="CB600" s="226">
        <v>7</v>
      </c>
      <c r="CZ600" s="208">
        <v>2.4000000000000001E-4</v>
      </c>
    </row>
    <row r="601" spans="1:104">
      <c r="A601" s="245"/>
      <c r="B601" s="244"/>
      <c r="C601" s="493" t="s">
        <v>829</v>
      </c>
      <c r="D601" s="494"/>
      <c r="E601" s="243">
        <v>0</v>
      </c>
      <c r="F601" s="242"/>
      <c r="G601" s="241"/>
      <c r="M601" s="240" t="s">
        <v>829</v>
      </c>
      <c r="O601" s="218"/>
    </row>
    <row r="602" spans="1:104">
      <c r="A602" s="245"/>
      <c r="B602" s="244"/>
      <c r="C602" s="493" t="s">
        <v>828</v>
      </c>
      <c r="D602" s="494"/>
      <c r="E602" s="243">
        <v>2.2999999999999998</v>
      </c>
      <c r="F602" s="242"/>
      <c r="G602" s="241"/>
      <c r="M602" s="240" t="s">
        <v>828</v>
      </c>
      <c r="O602" s="218"/>
    </row>
    <row r="603" spans="1:104">
      <c r="A603" s="232">
        <v>171</v>
      </c>
      <c r="B603" s="231" t="s">
        <v>827</v>
      </c>
      <c r="C603" s="230" t="s">
        <v>826</v>
      </c>
      <c r="D603" s="229" t="s">
        <v>811</v>
      </c>
      <c r="E603" s="228">
        <v>120.61799999999999</v>
      </c>
      <c r="F603" s="228"/>
      <c r="G603" s="227">
        <f>E603*F603</f>
        <v>0</v>
      </c>
      <c r="O603" s="218">
        <v>2</v>
      </c>
      <c r="AA603" s="208">
        <v>1</v>
      </c>
      <c r="AB603" s="208">
        <v>7</v>
      </c>
      <c r="AC603" s="208">
        <v>7</v>
      </c>
      <c r="AZ603" s="208">
        <v>2</v>
      </c>
      <c r="BA603" s="208">
        <f>IF(AZ603=1,G603,0)</f>
        <v>0</v>
      </c>
      <c r="BB603" s="208">
        <f>IF(AZ603=2,G603,0)</f>
        <v>0</v>
      </c>
      <c r="BC603" s="208">
        <f>IF(AZ603=3,G603,0)</f>
        <v>0</v>
      </c>
      <c r="BD603" s="208">
        <f>IF(AZ603=4,G603,0)</f>
        <v>0</v>
      </c>
      <c r="BE603" s="208">
        <f>IF(AZ603=5,G603,0)</f>
        <v>0</v>
      </c>
      <c r="CA603" s="226">
        <v>1</v>
      </c>
      <c r="CB603" s="226">
        <v>7</v>
      </c>
      <c r="CZ603" s="208">
        <v>1.7000000000000001E-4</v>
      </c>
    </row>
    <row r="604" spans="1:104">
      <c r="A604" s="245"/>
      <c r="B604" s="244"/>
      <c r="C604" s="493" t="s">
        <v>825</v>
      </c>
      <c r="D604" s="494"/>
      <c r="E604" s="243">
        <v>10.032</v>
      </c>
      <c r="F604" s="242"/>
      <c r="G604" s="241"/>
      <c r="M604" s="240" t="s">
        <v>825</v>
      </c>
      <c r="O604" s="218"/>
    </row>
    <row r="605" spans="1:104">
      <c r="A605" s="245"/>
      <c r="B605" s="244"/>
      <c r="C605" s="493" t="s">
        <v>824</v>
      </c>
      <c r="D605" s="494"/>
      <c r="E605" s="243">
        <v>66.176000000000002</v>
      </c>
      <c r="F605" s="242"/>
      <c r="G605" s="241"/>
      <c r="M605" s="240" t="s">
        <v>824</v>
      </c>
      <c r="O605" s="218"/>
    </row>
    <row r="606" spans="1:104">
      <c r="A606" s="245"/>
      <c r="B606" s="244"/>
      <c r="C606" s="493" t="s">
        <v>823</v>
      </c>
      <c r="D606" s="494"/>
      <c r="E606" s="243">
        <v>1.68</v>
      </c>
      <c r="F606" s="242"/>
      <c r="G606" s="241"/>
      <c r="M606" s="240" t="s">
        <v>823</v>
      </c>
      <c r="O606" s="218"/>
    </row>
    <row r="607" spans="1:104" ht="22.5">
      <c r="A607" s="245"/>
      <c r="B607" s="244"/>
      <c r="C607" s="493" t="s">
        <v>822</v>
      </c>
      <c r="D607" s="494"/>
      <c r="E607" s="243">
        <v>29.568000000000001</v>
      </c>
      <c r="F607" s="242"/>
      <c r="G607" s="241"/>
      <c r="M607" s="240" t="s">
        <v>822</v>
      </c>
      <c r="O607" s="218"/>
    </row>
    <row r="608" spans="1:104">
      <c r="A608" s="245"/>
      <c r="B608" s="244"/>
      <c r="C608" s="493" t="s">
        <v>821</v>
      </c>
      <c r="D608" s="494"/>
      <c r="E608" s="243">
        <v>4.08</v>
      </c>
      <c r="F608" s="242"/>
      <c r="G608" s="241"/>
      <c r="M608" s="240" t="s">
        <v>821</v>
      </c>
      <c r="O608" s="218"/>
    </row>
    <row r="609" spans="1:104">
      <c r="A609" s="245"/>
      <c r="B609" s="244"/>
      <c r="C609" s="493" t="s">
        <v>820</v>
      </c>
      <c r="D609" s="494"/>
      <c r="E609" s="243">
        <v>4.6239999999999997</v>
      </c>
      <c r="F609" s="242"/>
      <c r="G609" s="241"/>
      <c r="M609" s="240" t="s">
        <v>820</v>
      </c>
      <c r="O609" s="218"/>
    </row>
    <row r="610" spans="1:104">
      <c r="A610" s="245"/>
      <c r="B610" s="244"/>
      <c r="C610" s="493" t="s">
        <v>819</v>
      </c>
      <c r="D610" s="494"/>
      <c r="E610" s="243">
        <v>4.4580000000000002</v>
      </c>
      <c r="F610" s="242"/>
      <c r="G610" s="241"/>
      <c r="M610" s="240" t="s">
        <v>819</v>
      </c>
      <c r="O610" s="218"/>
    </row>
    <row r="611" spans="1:104">
      <c r="A611" s="245"/>
      <c r="B611" s="244"/>
      <c r="C611" s="500" t="s">
        <v>818</v>
      </c>
      <c r="D611" s="494"/>
      <c r="E611" s="246">
        <v>120.61799999999999</v>
      </c>
      <c r="F611" s="242"/>
      <c r="G611" s="241"/>
      <c r="M611" s="240" t="s">
        <v>818</v>
      </c>
      <c r="O611" s="218"/>
    </row>
    <row r="612" spans="1:104">
      <c r="A612" s="225"/>
      <c r="B612" s="224" t="s">
        <v>778</v>
      </c>
      <c r="C612" s="223" t="str">
        <f>CONCATENATE(B599," ",C599)</f>
        <v>783 Nátěry</v>
      </c>
      <c r="D612" s="222"/>
      <c r="E612" s="221"/>
      <c r="F612" s="220"/>
      <c r="G612" s="219">
        <f>SUM(G599:G611)</f>
        <v>0</v>
      </c>
      <c r="O612" s="218">
        <v>4</v>
      </c>
      <c r="BA612" s="217">
        <f>SUM(BA599:BA611)</f>
        <v>0</v>
      </c>
      <c r="BB612" s="217">
        <f>SUM(BB599:BB611)</f>
        <v>0</v>
      </c>
      <c r="BC612" s="217">
        <f>SUM(BC599:BC611)</f>
        <v>0</v>
      </c>
      <c r="BD612" s="217">
        <f>SUM(BD599:BD611)</f>
        <v>0</v>
      </c>
      <c r="BE612" s="217">
        <f>SUM(BE599:BE611)</f>
        <v>0</v>
      </c>
    </row>
    <row r="613" spans="1:104">
      <c r="A613" s="239" t="s">
        <v>793</v>
      </c>
      <c r="B613" s="238" t="s">
        <v>817</v>
      </c>
      <c r="C613" s="237" t="s">
        <v>816</v>
      </c>
      <c r="D613" s="236"/>
      <c r="E613" s="235"/>
      <c r="F613" s="235"/>
      <c r="G613" s="234"/>
      <c r="H613" s="233"/>
      <c r="I613" s="233"/>
      <c r="O613" s="218">
        <v>1</v>
      </c>
    </row>
    <row r="614" spans="1:104">
      <c r="A614" s="232">
        <v>172</v>
      </c>
      <c r="B614" s="231" t="s">
        <v>815</v>
      </c>
      <c r="C614" s="230" t="s">
        <v>814</v>
      </c>
      <c r="D614" s="229" t="s">
        <v>811</v>
      </c>
      <c r="E614" s="228">
        <v>70.224000000000004</v>
      </c>
      <c r="F614" s="228"/>
      <c r="G614" s="227">
        <f>E614*F614</f>
        <v>0</v>
      </c>
      <c r="O614" s="218">
        <v>2</v>
      </c>
      <c r="AA614" s="208">
        <v>1</v>
      </c>
      <c r="AB614" s="208">
        <v>7</v>
      </c>
      <c r="AC614" s="208">
        <v>7</v>
      </c>
      <c r="AZ614" s="208">
        <v>2</v>
      </c>
      <c r="BA614" s="208">
        <f>IF(AZ614=1,G614,0)</f>
        <v>0</v>
      </c>
      <c r="BB614" s="208">
        <f>IF(AZ614=2,G614,0)</f>
        <v>0</v>
      </c>
      <c r="BC614" s="208">
        <f>IF(AZ614=3,G614,0)</f>
        <v>0</v>
      </c>
      <c r="BD614" s="208">
        <f>IF(AZ614=4,G614,0)</f>
        <v>0</v>
      </c>
      <c r="BE614" s="208">
        <f>IF(AZ614=5,G614,0)</f>
        <v>0</v>
      </c>
      <c r="CA614" s="226">
        <v>1</v>
      </c>
      <c r="CB614" s="226">
        <v>7</v>
      </c>
      <c r="CZ614" s="208">
        <v>6.9999999999999994E-5</v>
      </c>
    </row>
    <row r="615" spans="1:104">
      <c r="A615" s="245"/>
      <c r="B615" s="244"/>
      <c r="C615" s="493" t="s">
        <v>810</v>
      </c>
      <c r="D615" s="494"/>
      <c r="E615" s="243">
        <v>0</v>
      </c>
      <c r="F615" s="242"/>
      <c r="G615" s="241"/>
      <c r="M615" s="240" t="s">
        <v>810</v>
      </c>
      <c r="O615" s="218"/>
    </row>
    <row r="616" spans="1:104">
      <c r="A616" s="245"/>
      <c r="B616" s="244"/>
      <c r="C616" s="493" t="s">
        <v>809</v>
      </c>
      <c r="D616" s="494"/>
      <c r="E616" s="243">
        <v>2.9159999999999999</v>
      </c>
      <c r="F616" s="242"/>
      <c r="G616" s="241"/>
      <c r="M616" s="240" t="s">
        <v>809</v>
      </c>
      <c r="O616" s="218"/>
    </row>
    <row r="617" spans="1:104">
      <c r="A617" s="245"/>
      <c r="B617" s="244"/>
      <c r="C617" s="493" t="s">
        <v>808</v>
      </c>
      <c r="D617" s="494"/>
      <c r="E617" s="243">
        <v>3.879</v>
      </c>
      <c r="F617" s="242"/>
      <c r="G617" s="241"/>
      <c r="M617" s="240" t="s">
        <v>808</v>
      </c>
      <c r="O617" s="218"/>
    </row>
    <row r="618" spans="1:104">
      <c r="A618" s="245"/>
      <c r="B618" s="244"/>
      <c r="C618" s="493" t="s">
        <v>807</v>
      </c>
      <c r="D618" s="494"/>
      <c r="E618" s="243">
        <v>3.8340000000000001</v>
      </c>
      <c r="F618" s="242"/>
      <c r="G618" s="241"/>
      <c r="M618" s="240" t="s">
        <v>807</v>
      </c>
      <c r="O618" s="218"/>
    </row>
    <row r="619" spans="1:104">
      <c r="A619" s="245"/>
      <c r="B619" s="244"/>
      <c r="C619" s="493" t="s">
        <v>806</v>
      </c>
      <c r="D619" s="494"/>
      <c r="E619" s="243">
        <v>4.8540000000000001</v>
      </c>
      <c r="F619" s="242"/>
      <c r="G619" s="241"/>
      <c r="M619" s="240" t="s">
        <v>806</v>
      </c>
      <c r="O619" s="218"/>
    </row>
    <row r="620" spans="1:104">
      <c r="A620" s="245"/>
      <c r="B620" s="244"/>
      <c r="C620" s="493" t="s">
        <v>805</v>
      </c>
      <c r="D620" s="494"/>
      <c r="E620" s="243">
        <v>4.3079999999999998</v>
      </c>
      <c r="F620" s="242"/>
      <c r="G620" s="241"/>
      <c r="M620" s="240" t="s">
        <v>805</v>
      </c>
      <c r="O620" s="218"/>
    </row>
    <row r="621" spans="1:104">
      <c r="A621" s="245"/>
      <c r="B621" s="244"/>
      <c r="C621" s="493" t="s">
        <v>804</v>
      </c>
      <c r="D621" s="494"/>
      <c r="E621" s="243">
        <v>1.17</v>
      </c>
      <c r="F621" s="242"/>
      <c r="G621" s="241"/>
      <c r="M621" s="240" t="s">
        <v>804</v>
      </c>
      <c r="O621" s="218"/>
    </row>
    <row r="622" spans="1:104">
      <c r="A622" s="245"/>
      <c r="B622" s="244"/>
      <c r="C622" s="493" t="s">
        <v>803</v>
      </c>
      <c r="D622" s="494"/>
      <c r="E622" s="243">
        <v>2.4300000000000002</v>
      </c>
      <c r="F622" s="242"/>
      <c r="G622" s="241"/>
      <c r="M622" s="240" t="s">
        <v>803</v>
      </c>
      <c r="O622" s="218"/>
    </row>
    <row r="623" spans="1:104">
      <c r="A623" s="245"/>
      <c r="B623" s="244"/>
      <c r="C623" s="493" t="s">
        <v>802</v>
      </c>
      <c r="D623" s="494"/>
      <c r="E623" s="243">
        <v>0</v>
      </c>
      <c r="F623" s="242"/>
      <c r="G623" s="241"/>
      <c r="M623" s="240" t="s">
        <v>802</v>
      </c>
      <c r="O623" s="218"/>
    </row>
    <row r="624" spans="1:104">
      <c r="A624" s="245"/>
      <c r="B624" s="244"/>
      <c r="C624" s="493" t="s">
        <v>801</v>
      </c>
      <c r="D624" s="494"/>
      <c r="E624" s="243">
        <v>5.8520000000000003</v>
      </c>
      <c r="F624" s="242"/>
      <c r="G624" s="241"/>
      <c r="M624" s="240" t="s">
        <v>801</v>
      </c>
      <c r="O624" s="218"/>
    </row>
    <row r="625" spans="1:104">
      <c r="A625" s="245"/>
      <c r="B625" s="244"/>
      <c r="C625" s="493" t="s">
        <v>800</v>
      </c>
      <c r="D625" s="494"/>
      <c r="E625" s="243">
        <v>7.3970000000000002</v>
      </c>
      <c r="F625" s="242"/>
      <c r="G625" s="241"/>
      <c r="M625" s="240" t="s">
        <v>800</v>
      </c>
      <c r="O625" s="218"/>
    </row>
    <row r="626" spans="1:104">
      <c r="A626" s="245"/>
      <c r="B626" s="244"/>
      <c r="C626" s="493" t="s">
        <v>799</v>
      </c>
      <c r="D626" s="494"/>
      <c r="E626" s="243">
        <v>8.2897999999999996</v>
      </c>
      <c r="F626" s="242"/>
      <c r="G626" s="241"/>
      <c r="M626" s="240" t="s">
        <v>799</v>
      </c>
      <c r="O626" s="218"/>
    </row>
    <row r="627" spans="1:104">
      <c r="A627" s="245"/>
      <c r="B627" s="244"/>
      <c r="C627" s="493" t="s">
        <v>798</v>
      </c>
      <c r="D627" s="494"/>
      <c r="E627" s="243">
        <v>9.5061999999999998</v>
      </c>
      <c r="F627" s="242"/>
      <c r="G627" s="241"/>
      <c r="M627" s="240" t="s">
        <v>798</v>
      </c>
      <c r="O627" s="218"/>
    </row>
    <row r="628" spans="1:104">
      <c r="A628" s="245"/>
      <c r="B628" s="244"/>
      <c r="C628" s="493" t="s">
        <v>797</v>
      </c>
      <c r="D628" s="494"/>
      <c r="E628" s="243">
        <v>10.757999999999999</v>
      </c>
      <c r="F628" s="242"/>
      <c r="G628" s="241"/>
      <c r="M628" s="240" t="s">
        <v>797</v>
      </c>
      <c r="O628" s="218"/>
    </row>
    <row r="629" spans="1:104">
      <c r="A629" s="245"/>
      <c r="B629" s="244"/>
      <c r="C629" s="493" t="s">
        <v>796</v>
      </c>
      <c r="D629" s="494"/>
      <c r="E629" s="243">
        <v>0.94499999999999995</v>
      </c>
      <c r="F629" s="242"/>
      <c r="G629" s="241"/>
      <c r="M629" s="240" t="s">
        <v>796</v>
      </c>
      <c r="O629" s="218"/>
    </row>
    <row r="630" spans="1:104">
      <c r="A630" s="245"/>
      <c r="B630" s="244"/>
      <c r="C630" s="493" t="s">
        <v>795</v>
      </c>
      <c r="D630" s="494"/>
      <c r="E630" s="243">
        <v>4.085</v>
      </c>
      <c r="F630" s="242"/>
      <c r="G630" s="241"/>
      <c r="M630" s="240" t="s">
        <v>795</v>
      </c>
      <c r="O630" s="218"/>
    </row>
    <row r="631" spans="1:104" ht="22.5">
      <c r="A631" s="232">
        <v>173</v>
      </c>
      <c r="B631" s="231" t="s">
        <v>813</v>
      </c>
      <c r="C631" s="230" t="s">
        <v>812</v>
      </c>
      <c r="D631" s="229" t="s">
        <v>811</v>
      </c>
      <c r="E631" s="228">
        <v>70.224000000000004</v>
      </c>
      <c r="F631" s="228"/>
      <c r="G631" s="227">
        <f>E631*F631</f>
        <v>0</v>
      </c>
      <c r="O631" s="218">
        <v>2</v>
      </c>
      <c r="AA631" s="208">
        <v>12</v>
      </c>
      <c r="AB631" s="208">
        <v>0</v>
      </c>
      <c r="AC631" s="208">
        <v>30</v>
      </c>
      <c r="AZ631" s="208">
        <v>2</v>
      </c>
      <c r="BA631" s="208">
        <f>IF(AZ631=1,G631,0)</f>
        <v>0</v>
      </c>
      <c r="BB631" s="208">
        <f>IF(AZ631=2,G631,0)</f>
        <v>0</v>
      </c>
      <c r="BC631" s="208">
        <f>IF(AZ631=3,G631,0)</f>
        <v>0</v>
      </c>
      <c r="BD631" s="208">
        <f>IF(AZ631=4,G631,0)</f>
        <v>0</v>
      </c>
      <c r="BE631" s="208">
        <f>IF(AZ631=5,G631,0)</f>
        <v>0</v>
      </c>
      <c r="CA631" s="226">
        <v>12</v>
      </c>
      <c r="CB631" s="226">
        <v>0</v>
      </c>
      <c r="CZ631" s="208">
        <v>1.3999999999999999E-4</v>
      </c>
    </row>
    <row r="632" spans="1:104">
      <c r="A632" s="245"/>
      <c r="B632" s="244"/>
      <c r="C632" s="493" t="s">
        <v>810</v>
      </c>
      <c r="D632" s="494"/>
      <c r="E632" s="243">
        <v>0</v>
      </c>
      <c r="F632" s="242"/>
      <c r="G632" s="241"/>
      <c r="M632" s="240" t="s">
        <v>810</v>
      </c>
      <c r="O632" s="218"/>
    </row>
    <row r="633" spans="1:104">
      <c r="A633" s="245"/>
      <c r="B633" s="244"/>
      <c r="C633" s="493" t="s">
        <v>809</v>
      </c>
      <c r="D633" s="494"/>
      <c r="E633" s="243">
        <v>2.9159999999999999</v>
      </c>
      <c r="F633" s="242"/>
      <c r="G633" s="241"/>
      <c r="M633" s="240" t="s">
        <v>809</v>
      </c>
      <c r="O633" s="218"/>
    </row>
    <row r="634" spans="1:104">
      <c r="A634" s="245"/>
      <c r="B634" s="244"/>
      <c r="C634" s="493" t="s">
        <v>808</v>
      </c>
      <c r="D634" s="494"/>
      <c r="E634" s="243">
        <v>3.879</v>
      </c>
      <c r="F634" s="242"/>
      <c r="G634" s="241"/>
      <c r="M634" s="240" t="s">
        <v>808</v>
      </c>
      <c r="O634" s="218"/>
    </row>
    <row r="635" spans="1:104">
      <c r="A635" s="245"/>
      <c r="B635" s="244"/>
      <c r="C635" s="493" t="s">
        <v>807</v>
      </c>
      <c r="D635" s="494"/>
      <c r="E635" s="243">
        <v>3.8340000000000001</v>
      </c>
      <c r="F635" s="242"/>
      <c r="G635" s="241"/>
      <c r="M635" s="240" t="s">
        <v>807</v>
      </c>
      <c r="O635" s="218"/>
    </row>
    <row r="636" spans="1:104">
      <c r="A636" s="245"/>
      <c r="B636" s="244"/>
      <c r="C636" s="493" t="s">
        <v>806</v>
      </c>
      <c r="D636" s="494"/>
      <c r="E636" s="243">
        <v>4.8540000000000001</v>
      </c>
      <c r="F636" s="242"/>
      <c r="G636" s="241"/>
      <c r="M636" s="240" t="s">
        <v>806</v>
      </c>
      <c r="O636" s="218"/>
    </row>
    <row r="637" spans="1:104">
      <c r="A637" s="245"/>
      <c r="B637" s="244"/>
      <c r="C637" s="493" t="s">
        <v>805</v>
      </c>
      <c r="D637" s="494"/>
      <c r="E637" s="243">
        <v>4.3079999999999998</v>
      </c>
      <c r="F637" s="242"/>
      <c r="G637" s="241"/>
      <c r="M637" s="240" t="s">
        <v>805</v>
      </c>
      <c r="O637" s="218"/>
    </row>
    <row r="638" spans="1:104">
      <c r="A638" s="245"/>
      <c r="B638" s="244"/>
      <c r="C638" s="493" t="s">
        <v>804</v>
      </c>
      <c r="D638" s="494"/>
      <c r="E638" s="243">
        <v>1.17</v>
      </c>
      <c r="F638" s="242"/>
      <c r="G638" s="241"/>
      <c r="M638" s="240" t="s">
        <v>804</v>
      </c>
      <c r="O638" s="218"/>
    </row>
    <row r="639" spans="1:104">
      <c r="A639" s="245"/>
      <c r="B639" s="244"/>
      <c r="C639" s="493" t="s">
        <v>803</v>
      </c>
      <c r="D639" s="494"/>
      <c r="E639" s="243">
        <v>2.4300000000000002</v>
      </c>
      <c r="F639" s="242"/>
      <c r="G639" s="241"/>
      <c r="M639" s="240" t="s">
        <v>803</v>
      </c>
      <c r="O639" s="218"/>
    </row>
    <row r="640" spans="1:104">
      <c r="A640" s="245"/>
      <c r="B640" s="244"/>
      <c r="C640" s="493" t="s">
        <v>802</v>
      </c>
      <c r="D640" s="494"/>
      <c r="E640" s="243">
        <v>0</v>
      </c>
      <c r="F640" s="242"/>
      <c r="G640" s="241"/>
      <c r="M640" s="240" t="s">
        <v>802</v>
      </c>
      <c r="O640" s="218"/>
    </row>
    <row r="641" spans="1:104">
      <c r="A641" s="245"/>
      <c r="B641" s="244"/>
      <c r="C641" s="493" t="s">
        <v>801</v>
      </c>
      <c r="D641" s="494"/>
      <c r="E641" s="243">
        <v>5.8520000000000003</v>
      </c>
      <c r="F641" s="242"/>
      <c r="G641" s="241"/>
      <c r="M641" s="240" t="s">
        <v>801</v>
      </c>
      <c r="O641" s="218"/>
    </row>
    <row r="642" spans="1:104">
      <c r="A642" s="245"/>
      <c r="B642" s="244"/>
      <c r="C642" s="493" t="s">
        <v>800</v>
      </c>
      <c r="D642" s="494"/>
      <c r="E642" s="243">
        <v>7.3970000000000002</v>
      </c>
      <c r="F642" s="242"/>
      <c r="G642" s="241"/>
      <c r="M642" s="240" t="s">
        <v>800</v>
      </c>
      <c r="O642" s="218"/>
    </row>
    <row r="643" spans="1:104">
      <c r="A643" s="245"/>
      <c r="B643" s="244"/>
      <c r="C643" s="493" t="s">
        <v>799</v>
      </c>
      <c r="D643" s="494"/>
      <c r="E643" s="243">
        <v>8.2897999999999996</v>
      </c>
      <c r="F643" s="242"/>
      <c r="G643" s="241"/>
      <c r="M643" s="240" t="s">
        <v>799</v>
      </c>
      <c r="O643" s="218"/>
    </row>
    <row r="644" spans="1:104">
      <c r="A644" s="245"/>
      <c r="B644" s="244"/>
      <c r="C644" s="493" t="s">
        <v>798</v>
      </c>
      <c r="D644" s="494"/>
      <c r="E644" s="243">
        <v>9.5061999999999998</v>
      </c>
      <c r="F644" s="242"/>
      <c r="G644" s="241"/>
      <c r="M644" s="240" t="s">
        <v>798</v>
      </c>
      <c r="O644" s="218"/>
    </row>
    <row r="645" spans="1:104">
      <c r="A645" s="245"/>
      <c r="B645" s="244"/>
      <c r="C645" s="493" t="s">
        <v>797</v>
      </c>
      <c r="D645" s="494"/>
      <c r="E645" s="243">
        <v>10.757999999999999</v>
      </c>
      <c r="F645" s="242"/>
      <c r="G645" s="241"/>
      <c r="M645" s="240" t="s">
        <v>797</v>
      </c>
      <c r="O645" s="218"/>
    </row>
    <row r="646" spans="1:104">
      <c r="A646" s="245"/>
      <c r="B646" s="244"/>
      <c r="C646" s="493" t="s">
        <v>796</v>
      </c>
      <c r="D646" s="494"/>
      <c r="E646" s="243">
        <v>0.94499999999999995</v>
      </c>
      <c r="F646" s="242"/>
      <c r="G646" s="241"/>
      <c r="M646" s="240" t="s">
        <v>796</v>
      </c>
      <c r="O646" s="218"/>
    </row>
    <row r="647" spans="1:104">
      <c r="A647" s="245"/>
      <c r="B647" s="244"/>
      <c r="C647" s="493" t="s">
        <v>795</v>
      </c>
      <c r="D647" s="494"/>
      <c r="E647" s="243">
        <v>4.085</v>
      </c>
      <c r="F647" s="242"/>
      <c r="G647" s="241"/>
      <c r="M647" s="240" t="s">
        <v>795</v>
      </c>
      <c r="O647" s="218"/>
    </row>
    <row r="648" spans="1:104">
      <c r="A648" s="225"/>
      <c r="B648" s="224" t="s">
        <v>778</v>
      </c>
      <c r="C648" s="223" t="str">
        <f>CONCATENATE(B613," ",C613)</f>
        <v>784 Malby</v>
      </c>
      <c r="D648" s="222"/>
      <c r="E648" s="221"/>
      <c r="F648" s="220"/>
      <c r="G648" s="219">
        <f>SUM(G613:G647)</f>
        <v>0</v>
      </c>
      <c r="O648" s="218">
        <v>4</v>
      </c>
      <c r="BA648" s="217">
        <f>SUM(BA613:BA647)</f>
        <v>0</v>
      </c>
      <c r="BB648" s="217">
        <f>SUM(BB613:BB647)</f>
        <v>0</v>
      </c>
      <c r="BC648" s="217">
        <f>SUM(BC613:BC647)</f>
        <v>0</v>
      </c>
      <c r="BD648" s="217">
        <f>SUM(BD613:BD647)</f>
        <v>0</v>
      </c>
      <c r="BE648" s="217">
        <f>SUM(BE613:BE647)</f>
        <v>0</v>
      </c>
    </row>
    <row r="649" spans="1:104">
      <c r="A649" s="239" t="s">
        <v>793</v>
      </c>
      <c r="B649" s="238" t="s">
        <v>792</v>
      </c>
      <c r="C649" s="237" t="s">
        <v>791</v>
      </c>
      <c r="D649" s="236"/>
      <c r="E649" s="235"/>
      <c r="F649" s="235"/>
      <c r="G649" s="234"/>
      <c r="H649" s="233"/>
      <c r="I649" s="233"/>
      <c r="O649" s="218">
        <v>1</v>
      </c>
    </row>
    <row r="650" spans="1:104">
      <c r="A650" s="232">
        <v>176</v>
      </c>
      <c r="B650" s="231" t="s">
        <v>790</v>
      </c>
      <c r="C650" s="230" t="s">
        <v>789</v>
      </c>
      <c r="D650" s="229" t="s">
        <v>788</v>
      </c>
      <c r="E650" s="228">
        <v>20.975100000000001</v>
      </c>
      <c r="F650" s="228"/>
      <c r="G650" s="227">
        <f>E650*F650</f>
        <v>0</v>
      </c>
      <c r="O650" s="218">
        <v>2</v>
      </c>
      <c r="AA650" s="208">
        <v>12</v>
      </c>
      <c r="AB650" s="208">
        <v>0</v>
      </c>
      <c r="AC650" s="208">
        <v>193</v>
      </c>
      <c r="AZ650" s="208">
        <v>1</v>
      </c>
      <c r="BA650" s="208">
        <f>IF(AZ650=1,G650,0)</f>
        <v>0</v>
      </c>
      <c r="BB650" s="208">
        <f>IF(AZ650=2,G650,0)</f>
        <v>0</v>
      </c>
      <c r="BC650" s="208">
        <f>IF(AZ650=3,G650,0)</f>
        <v>0</v>
      </c>
      <c r="BD650" s="208">
        <f>IF(AZ650=4,G650,0)</f>
        <v>0</v>
      </c>
      <c r="BE650" s="208">
        <f>IF(AZ650=5,G650,0)</f>
        <v>0</v>
      </c>
      <c r="CA650" s="226">
        <v>12</v>
      </c>
      <c r="CB650" s="226">
        <v>0</v>
      </c>
      <c r="CZ650" s="208">
        <v>0</v>
      </c>
    </row>
    <row r="651" spans="1:104">
      <c r="A651" s="232">
        <v>177</v>
      </c>
      <c r="B651" s="231" t="s">
        <v>787</v>
      </c>
      <c r="C651" s="230" t="s">
        <v>786</v>
      </c>
      <c r="D651" s="229" t="s">
        <v>779</v>
      </c>
      <c r="E651" s="228">
        <v>27.642861799999999</v>
      </c>
      <c r="F651" s="228"/>
      <c r="G651" s="227">
        <f>E651*F651</f>
        <v>0</v>
      </c>
      <c r="O651" s="218">
        <v>2</v>
      </c>
      <c r="AA651" s="208">
        <v>8</v>
      </c>
      <c r="AB651" s="208">
        <v>0</v>
      </c>
      <c r="AC651" s="208">
        <v>3</v>
      </c>
      <c r="AZ651" s="208">
        <v>1</v>
      </c>
      <c r="BA651" s="208">
        <f>IF(AZ651=1,G651,0)</f>
        <v>0</v>
      </c>
      <c r="BB651" s="208">
        <f>IF(AZ651=2,G651,0)</f>
        <v>0</v>
      </c>
      <c r="BC651" s="208">
        <f>IF(AZ651=3,G651,0)</f>
        <v>0</v>
      </c>
      <c r="BD651" s="208">
        <f>IF(AZ651=4,G651,0)</f>
        <v>0</v>
      </c>
      <c r="BE651" s="208">
        <f>IF(AZ651=5,G651,0)</f>
        <v>0</v>
      </c>
      <c r="CA651" s="226">
        <v>8</v>
      </c>
      <c r="CB651" s="226">
        <v>0</v>
      </c>
      <c r="CZ651" s="208">
        <v>0</v>
      </c>
    </row>
    <row r="652" spans="1:104">
      <c r="A652" s="232">
        <v>178</v>
      </c>
      <c r="B652" s="231" t="s">
        <v>785</v>
      </c>
      <c r="C652" s="230" t="s">
        <v>784</v>
      </c>
      <c r="D652" s="229" t="s">
        <v>779</v>
      </c>
      <c r="E652" s="228">
        <v>525.21437419999995</v>
      </c>
      <c r="F652" s="228"/>
      <c r="G652" s="227">
        <f>E652*F652</f>
        <v>0</v>
      </c>
      <c r="O652" s="218">
        <v>2</v>
      </c>
      <c r="AA652" s="208">
        <v>8</v>
      </c>
      <c r="AB652" s="208">
        <v>0</v>
      </c>
      <c r="AC652" s="208">
        <v>3</v>
      </c>
      <c r="AZ652" s="208">
        <v>1</v>
      </c>
      <c r="BA652" s="208">
        <f>IF(AZ652=1,G652,0)</f>
        <v>0</v>
      </c>
      <c r="BB652" s="208">
        <f>IF(AZ652=2,G652,0)</f>
        <v>0</v>
      </c>
      <c r="BC652" s="208">
        <f>IF(AZ652=3,G652,0)</f>
        <v>0</v>
      </c>
      <c r="BD652" s="208">
        <f>IF(AZ652=4,G652,0)</f>
        <v>0</v>
      </c>
      <c r="BE652" s="208">
        <f>IF(AZ652=5,G652,0)</f>
        <v>0</v>
      </c>
      <c r="CA652" s="226">
        <v>8</v>
      </c>
      <c r="CB652" s="226">
        <v>0</v>
      </c>
      <c r="CZ652" s="208">
        <v>0</v>
      </c>
    </row>
    <row r="653" spans="1:104">
      <c r="A653" s="232">
        <v>179</v>
      </c>
      <c r="B653" s="231" t="s">
        <v>783</v>
      </c>
      <c r="C653" s="230" t="s">
        <v>782</v>
      </c>
      <c r="D653" s="229" t="s">
        <v>779</v>
      </c>
      <c r="E653" s="228">
        <v>27.642861799999999</v>
      </c>
      <c r="F653" s="228"/>
      <c r="G653" s="227">
        <f>E653*F653</f>
        <v>0</v>
      </c>
      <c r="O653" s="218">
        <v>2</v>
      </c>
      <c r="AA653" s="208">
        <v>8</v>
      </c>
      <c r="AB653" s="208">
        <v>0</v>
      </c>
      <c r="AC653" s="208">
        <v>3</v>
      </c>
      <c r="AZ653" s="208">
        <v>1</v>
      </c>
      <c r="BA653" s="208">
        <f>IF(AZ653=1,G653,0)</f>
        <v>0</v>
      </c>
      <c r="BB653" s="208">
        <f>IF(AZ653=2,G653,0)</f>
        <v>0</v>
      </c>
      <c r="BC653" s="208">
        <f>IF(AZ653=3,G653,0)</f>
        <v>0</v>
      </c>
      <c r="BD653" s="208">
        <f>IF(AZ653=4,G653,0)</f>
        <v>0</v>
      </c>
      <c r="BE653" s="208">
        <f>IF(AZ653=5,G653,0)</f>
        <v>0</v>
      </c>
      <c r="CA653" s="226">
        <v>8</v>
      </c>
      <c r="CB653" s="226">
        <v>0</v>
      </c>
      <c r="CZ653" s="208">
        <v>0</v>
      </c>
    </row>
    <row r="654" spans="1:104">
      <c r="A654" s="232">
        <v>180</v>
      </c>
      <c r="B654" s="231" t="s">
        <v>781</v>
      </c>
      <c r="C654" s="230" t="s">
        <v>780</v>
      </c>
      <c r="D654" s="229" t="s">
        <v>779</v>
      </c>
      <c r="E654" s="228">
        <v>221.14289439999999</v>
      </c>
      <c r="F654" s="228"/>
      <c r="G654" s="227">
        <f>E654*F654</f>
        <v>0</v>
      </c>
      <c r="O654" s="218">
        <v>2</v>
      </c>
      <c r="AA654" s="208">
        <v>8</v>
      </c>
      <c r="AB654" s="208">
        <v>0</v>
      </c>
      <c r="AC654" s="208">
        <v>3</v>
      </c>
      <c r="AZ654" s="208">
        <v>1</v>
      </c>
      <c r="BA654" s="208">
        <f>IF(AZ654=1,G654,0)</f>
        <v>0</v>
      </c>
      <c r="BB654" s="208">
        <f>IF(AZ654=2,G654,0)</f>
        <v>0</v>
      </c>
      <c r="BC654" s="208">
        <f>IF(AZ654=3,G654,0)</f>
        <v>0</v>
      </c>
      <c r="BD654" s="208">
        <f>IF(AZ654=4,G654,0)</f>
        <v>0</v>
      </c>
      <c r="BE654" s="208">
        <f>IF(AZ654=5,G654,0)</f>
        <v>0</v>
      </c>
      <c r="CA654" s="226">
        <v>8</v>
      </c>
      <c r="CB654" s="226">
        <v>0</v>
      </c>
      <c r="CZ654" s="208">
        <v>0</v>
      </c>
    </row>
    <row r="655" spans="1:104">
      <c r="A655" s="225"/>
      <c r="B655" s="224" t="s">
        <v>778</v>
      </c>
      <c r="C655" s="223" t="str">
        <f>CONCATENATE(B649," ",C649)</f>
        <v>D96 Přesuny suti a vybouraných hmot</v>
      </c>
      <c r="D655" s="222"/>
      <c r="E655" s="221"/>
      <c r="F655" s="220"/>
      <c r="G655" s="219">
        <f>SUM(G649:G654)</f>
        <v>0</v>
      </c>
      <c r="O655" s="218">
        <v>4</v>
      </c>
      <c r="BA655" s="217">
        <f>SUM(BA649:BA654)</f>
        <v>0</v>
      </c>
      <c r="BB655" s="217">
        <f>SUM(BB649:BB654)</f>
        <v>0</v>
      </c>
      <c r="BC655" s="217">
        <f>SUM(BC649:BC654)</f>
        <v>0</v>
      </c>
      <c r="BD655" s="217">
        <f>SUM(BD649:BD654)</f>
        <v>0</v>
      </c>
      <c r="BE655" s="217">
        <f>SUM(BE649:BE654)</f>
        <v>0</v>
      </c>
    </row>
    <row r="656" spans="1:104">
      <c r="E656" s="208"/>
    </row>
    <row r="657" spans="5:5">
      <c r="E657" s="208"/>
    </row>
    <row r="658" spans="5:5">
      <c r="E658" s="208"/>
    </row>
    <row r="659" spans="5:5">
      <c r="E659" s="208"/>
    </row>
    <row r="660" spans="5:5">
      <c r="E660" s="208"/>
    </row>
    <row r="661" spans="5:5">
      <c r="E661" s="208"/>
    </row>
    <row r="662" spans="5:5">
      <c r="E662" s="208"/>
    </row>
    <row r="663" spans="5:5">
      <c r="E663" s="208"/>
    </row>
    <row r="664" spans="5:5">
      <c r="E664" s="208"/>
    </row>
    <row r="665" spans="5:5">
      <c r="E665" s="208"/>
    </row>
    <row r="666" spans="5:5">
      <c r="E666" s="208"/>
    </row>
    <row r="667" spans="5:5">
      <c r="E667" s="208"/>
    </row>
    <row r="668" spans="5:5">
      <c r="E668" s="208"/>
    </row>
    <row r="669" spans="5:5">
      <c r="E669" s="208"/>
    </row>
    <row r="670" spans="5:5">
      <c r="E670" s="208"/>
    </row>
    <row r="671" spans="5:5">
      <c r="E671" s="208"/>
    </row>
    <row r="672" spans="5:5">
      <c r="E672" s="208"/>
    </row>
    <row r="673" spans="1:7">
      <c r="E673" s="208"/>
    </row>
    <row r="674" spans="1:7">
      <c r="E674" s="208"/>
    </row>
    <row r="675" spans="1:7">
      <c r="E675" s="208"/>
    </row>
    <row r="676" spans="1:7">
      <c r="E676" s="208"/>
    </row>
    <row r="677" spans="1:7">
      <c r="E677" s="208"/>
    </row>
    <row r="678" spans="1:7">
      <c r="E678" s="208"/>
    </row>
    <row r="679" spans="1:7">
      <c r="A679" s="210"/>
      <c r="B679" s="210"/>
      <c r="C679" s="210"/>
      <c r="D679" s="210"/>
      <c r="E679" s="210"/>
      <c r="F679" s="210"/>
      <c r="G679" s="210"/>
    </row>
    <row r="680" spans="1:7">
      <c r="A680" s="210"/>
      <c r="B680" s="210"/>
      <c r="C680" s="210"/>
      <c r="D680" s="210"/>
      <c r="E680" s="210"/>
      <c r="F680" s="210"/>
      <c r="G680" s="210"/>
    </row>
    <row r="681" spans="1:7">
      <c r="A681" s="210"/>
      <c r="B681" s="210"/>
      <c r="C681" s="210"/>
      <c r="D681" s="210"/>
      <c r="E681" s="210"/>
      <c r="F681" s="210"/>
      <c r="G681" s="210"/>
    </row>
    <row r="682" spans="1:7">
      <c r="A682" s="210"/>
      <c r="B682" s="210"/>
      <c r="C682" s="210"/>
      <c r="D682" s="210"/>
      <c r="E682" s="210"/>
      <c r="F682" s="210"/>
      <c r="G682" s="210"/>
    </row>
    <row r="683" spans="1:7">
      <c r="E683" s="208"/>
    </row>
    <row r="684" spans="1:7">
      <c r="E684" s="208"/>
    </row>
    <row r="685" spans="1:7">
      <c r="E685" s="208"/>
    </row>
    <row r="686" spans="1:7">
      <c r="E686" s="208"/>
    </row>
    <row r="687" spans="1:7">
      <c r="E687" s="208"/>
    </row>
    <row r="688" spans="1:7">
      <c r="E688" s="208"/>
    </row>
    <row r="689" spans="5:5">
      <c r="E689" s="208"/>
    </row>
    <row r="690" spans="5:5">
      <c r="E690" s="208"/>
    </row>
    <row r="691" spans="5:5">
      <c r="E691" s="208"/>
    </row>
    <row r="692" spans="5:5">
      <c r="E692" s="208"/>
    </row>
    <row r="693" spans="5:5">
      <c r="E693" s="208"/>
    </row>
    <row r="694" spans="5:5">
      <c r="E694" s="208"/>
    </row>
    <row r="695" spans="5:5">
      <c r="E695" s="208"/>
    </row>
    <row r="696" spans="5:5">
      <c r="E696" s="208"/>
    </row>
    <row r="697" spans="5:5">
      <c r="E697" s="208"/>
    </row>
    <row r="698" spans="5:5">
      <c r="E698" s="208"/>
    </row>
    <row r="699" spans="5:5">
      <c r="E699" s="208"/>
    </row>
    <row r="700" spans="5:5">
      <c r="E700" s="208"/>
    </row>
    <row r="701" spans="5:5">
      <c r="E701" s="208"/>
    </row>
    <row r="702" spans="5:5">
      <c r="E702" s="208"/>
    </row>
    <row r="703" spans="5:5">
      <c r="E703" s="208"/>
    </row>
    <row r="704" spans="5:5">
      <c r="E704" s="208"/>
    </row>
    <row r="705" spans="1:7">
      <c r="E705" s="208"/>
    </row>
    <row r="706" spans="1:7">
      <c r="E706" s="208"/>
    </row>
    <row r="707" spans="1:7">
      <c r="E707" s="208"/>
    </row>
    <row r="708" spans="1:7">
      <c r="E708" s="208"/>
    </row>
    <row r="709" spans="1:7">
      <c r="E709" s="208"/>
    </row>
    <row r="710" spans="1:7">
      <c r="E710" s="208"/>
    </row>
    <row r="711" spans="1:7">
      <c r="E711" s="208"/>
    </row>
    <row r="712" spans="1:7">
      <c r="E712" s="208"/>
    </row>
    <row r="713" spans="1:7">
      <c r="E713" s="208"/>
    </row>
    <row r="714" spans="1:7">
      <c r="A714" s="216"/>
      <c r="B714" s="216"/>
    </row>
    <row r="715" spans="1:7">
      <c r="A715" s="210"/>
      <c r="B715" s="210"/>
      <c r="C715" s="214"/>
      <c r="D715" s="214"/>
      <c r="E715" s="215"/>
      <c r="F715" s="214"/>
      <c r="G715" s="213"/>
    </row>
    <row r="716" spans="1:7">
      <c r="A716" s="212"/>
      <c r="B716" s="212"/>
      <c r="C716" s="210"/>
      <c r="D716" s="210"/>
      <c r="E716" s="211"/>
      <c r="F716" s="210"/>
      <c r="G716" s="210"/>
    </row>
    <row r="717" spans="1:7">
      <c r="A717" s="210"/>
      <c r="B717" s="210"/>
      <c r="C717" s="210"/>
      <c r="D717" s="210"/>
      <c r="E717" s="211"/>
      <c r="F717" s="210"/>
      <c r="G717" s="210"/>
    </row>
    <row r="718" spans="1:7">
      <c r="A718" s="210"/>
      <c r="B718" s="210"/>
      <c r="C718" s="210"/>
      <c r="D718" s="210"/>
      <c r="E718" s="211"/>
      <c r="F718" s="210"/>
      <c r="G718" s="210"/>
    </row>
    <row r="719" spans="1:7">
      <c r="A719" s="210"/>
      <c r="B719" s="210"/>
      <c r="C719" s="210"/>
      <c r="D719" s="210"/>
      <c r="E719" s="211"/>
      <c r="F719" s="210"/>
      <c r="G719" s="210"/>
    </row>
    <row r="720" spans="1:7">
      <c r="A720" s="210"/>
      <c r="B720" s="210"/>
      <c r="C720" s="210"/>
      <c r="D720" s="210"/>
      <c r="E720" s="211"/>
      <c r="F720" s="210"/>
      <c r="G720" s="210"/>
    </row>
    <row r="721" spans="1:7">
      <c r="A721" s="210"/>
      <c r="B721" s="210"/>
      <c r="C721" s="210"/>
      <c r="D721" s="210"/>
      <c r="E721" s="211"/>
      <c r="F721" s="210"/>
      <c r="G721" s="210"/>
    </row>
    <row r="722" spans="1:7">
      <c r="A722" s="210"/>
      <c r="B722" s="210"/>
      <c r="C722" s="210"/>
      <c r="D722" s="210"/>
      <c r="E722" s="211"/>
      <c r="F722" s="210"/>
      <c r="G722" s="210"/>
    </row>
    <row r="723" spans="1:7">
      <c r="A723" s="210"/>
      <c r="B723" s="210"/>
      <c r="C723" s="210"/>
      <c r="D723" s="210"/>
      <c r="E723" s="211"/>
      <c r="F723" s="210"/>
      <c r="G723" s="210"/>
    </row>
    <row r="724" spans="1:7">
      <c r="A724" s="210"/>
      <c r="B724" s="210"/>
      <c r="C724" s="210"/>
      <c r="D724" s="210"/>
      <c r="E724" s="211"/>
      <c r="F724" s="210"/>
      <c r="G724" s="210"/>
    </row>
    <row r="725" spans="1:7">
      <c r="A725" s="210"/>
      <c r="B725" s="210"/>
      <c r="C725" s="210"/>
      <c r="D725" s="210"/>
      <c r="E725" s="211"/>
      <c r="F725" s="210"/>
      <c r="G725" s="210"/>
    </row>
    <row r="726" spans="1:7">
      <c r="A726" s="210"/>
      <c r="B726" s="210"/>
      <c r="C726" s="210"/>
      <c r="D726" s="210"/>
      <c r="E726" s="211"/>
      <c r="F726" s="210"/>
      <c r="G726" s="210"/>
    </row>
    <row r="727" spans="1:7">
      <c r="A727" s="210"/>
      <c r="B727" s="210"/>
      <c r="C727" s="210"/>
      <c r="D727" s="210"/>
      <c r="E727" s="211"/>
      <c r="F727" s="210"/>
      <c r="G727" s="210"/>
    </row>
    <row r="728" spans="1:7">
      <c r="A728" s="210"/>
      <c r="B728" s="210"/>
      <c r="C728" s="210"/>
      <c r="D728" s="210"/>
      <c r="E728" s="211"/>
      <c r="F728" s="210"/>
      <c r="G728" s="210"/>
    </row>
  </sheetData>
  <mergeCells count="428">
    <mergeCell ref="C643:D643"/>
    <mergeCell ref="C644:D644"/>
    <mergeCell ref="C645:D645"/>
    <mergeCell ref="C646:D646"/>
    <mergeCell ref="C647:D647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24:D624"/>
    <mergeCell ref="C625:D625"/>
    <mergeCell ref="C626:D626"/>
    <mergeCell ref="C627:D627"/>
    <mergeCell ref="C628:D628"/>
    <mergeCell ref="C629:D629"/>
    <mergeCell ref="C630:D630"/>
    <mergeCell ref="C632:D632"/>
    <mergeCell ref="C633:D633"/>
    <mergeCell ref="C619:D619"/>
    <mergeCell ref="C620:D620"/>
    <mergeCell ref="C621:D621"/>
    <mergeCell ref="C622:D622"/>
    <mergeCell ref="C615:D615"/>
    <mergeCell ref="C616:D616"/>
    <mergeCell ref="C617:D617"/>
    <mergeCell ref="C618:D618"/>
    <mergeCell ref="C623:D623"/>
    <mergeCell ref="C607:D607"/>
    <mergeCell ref="C595:D595"/>
    <mergeCell ref="C596:D596"/>
    <mergeCell ref="C601:D601"/>
    <mergeCell ref="C602:D602"/>
    <mergeCell ref="C608:D608"/>
    <mergeCell ref="C609:D609"/>
    <mergeCell ref="C610:D610"/>
    <mergeCell ref="C611:D611"/>
    <mergeCell ref="C593:D593"/>
    <mergeCell ref="C594:D594"/>
    <mergeCell ref="C587:D587"/>
    <mergeCell ref="C588:D588"/>
    <mergeCell ref="C589:D589"/>
    <mergeCell ref="C590:D590"/>
    <mergeCell ref="C604:D604"/>
    <mergeCell ref="C605:D605"/>
    <mergeCell ref="C606:D606"/>
    <mergeCell ref="C573:D573"/>
    <mergeCell ref="C574:D574"/>
    <mergeCell ref="C575:D575"/>
    <mergeCell ref="C577:D577"/>
    <mergeCell ref="C578:D578"/>
    <mergeCell ref="C581:D581"/>
    <mergeCell ref="C582:D582"/>
    <mergeCell ref="C591:D591"/>
    <mergeCell ref="C592:D592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62:D562"/>
    <mergeCell ref="C563:D563"/>
    <mergeCell ref="C535:D535"/>
    <mergeCell ref="C536:D536"/>
    <mergeCell ref="C537:D537"/>
    <mergeCell ref="C538:D538"/>
    <mergeCell ref="C539:D539"/>
    <mergeCell ref="C540:D540"/>
    <mergeCell ref="C558:D558"/>
    <mergeCell ref="C559:D559"/>
    <mergeCell ref="C560:D560"/>
    <mergeCell ref="C561:D561"/>
    <mergeCell ref="C557:D557"/>
    <mergeCell ref="C541:D541"/>
    <mergeCell ref="C542:D542"/>
    <mergeCell ref="C544:D544"/>
    <mergeCell ref="C553:D553"/>
    <mergeCell ref="C554:D554"/>
    <mergeCell ref="C555:D555"/>
    <mergeCell ref="C556:D556"/>
    <mergeCell ref="C549:D549"/>
    <mergeCell ref="C550:D550"/>
    <mergeCell ref="C551:D551"/>
    <mergeCell ref="C552:D552"/>
    <mergeCell ref="C515:D515"/>
    <mergeCell ref="C517:D517"/>
    <mergeCell ref="C485:D485"/>
    <mergeCell ref="C487:D487"/>
    <mergeCell ref="C489:D489"/>
    <mergeCell ref="C490:D490"/>
    <mergeCell ref="C492:D492"/>
    <mergeCell ref="C493:D493"/>
    <mergeCell ref="C494:D494"/>
    <mergeCell ref="C496:D496"/>
    <mergeCell ref="C470:D470"/>
    <mergeCell ref="C502:D502"/>
    <mergeCell ref="C503:D503"/>
    <mergeCell ref="C471:D471"/>
    <mergeCell ref="C473:D473"/>
    <mergeCell ref="C474:D474"/>
    <mergeCell ref="C475:D475"/>
    <mergeCell ref="C497:D497"/>
    <mergeCell ref="C480:D480"/>
    <mergeCell ref="C499:D499"/>
    <mergeCell ref="C500:D500"/>
    <mergeCell ref="C459:D459"/>
    <mergeCell ref="C460:D460"/>
    <mergeCell ref="C461:D461"/>
    <mergeCell ref="C463:D463"/>
    <mergeCell ref="C464:D464"/>
    <mergeCell ref="C465:D465"/>
    <mergeCell ref="C466:D466"/>
    <mergeCell ref="C468:D468"/>
    <mergeCell ref="C469:D469"/>
    <mergeCell ref="C447:D447"/>
    <mergeCell ref="C448:D448"/>
    <mergeCell ref="C449:D449"/>
    <mergeCell ref="C450:D450"/>
    <mergeCell ref="C451:D451"/>
    <mergeCell ref="C452:D452"/>
    <mergeCell ref="C453:D453"/>
    <mergeCell ref="C455:D455"/>
    <mergeCell ref="C456:D45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26:D426"/>
    <mergeCell ref="C427:D427"/>
    <mergeCell ref="C428:D428"/>
    <mergeCell ref="C430:D430"/>
    <mergeCell ref="C431:D431"/>
    <mergeCell ref="C432:D432"/>
    <mergeCell ref="C433:D433"/>
    <mergeCell ref="C435:D435"/>
    <mergeCell ref="C436:D436"/>
    <mergeCell ref="C416:D416"/>
    <mergeCell ref="C417:D417"/>
    <mergeCell ref="C418:D418"/>
    <mergeCell ref="C419:D419"/>
    <mergeCell ref="C421:D421"/>
    <mergeCell ref="C422:D422"/>
    <mergeCell ref="C423:D423"/>
    <mergeCell ref="C424:D424"/>
    <mergeCell ref="C425:D425"/>
    <mergeCell ref="C404:D404"/>
    <mergeCell ref="C406:D406"/>
    <mergeCell ref="C407:D407"/>
    <mergeCell ref="C409:D409"/>
    <mergeCell ref="C410:D410"/>
    <mergeCell ref="C411:D411"/>
    <mergeCell ref="C413:D413"/>
    <mergeCell ref="C414:D414"/>
    <mergeCell ref="C415:D415"/>
    <mergeCell ref="C394:D394"/>
    <mergeCell ref="C395:D395"/>
    <mergeCell ref="C396:D396"/>
    <mergeCell ref="C397:D397"/>
    <mergeCell ref="C398:D398"/>
    <mergeCell ref="C399:D399"/>
    <mergeCell ref="C400:D400"/>
    <mergeCell ref="C402:D402"/>
    <mergeCell ref="C403:D403"/>
    <mergeCell ref="C392:D392"/>
    <mergeCell ref="C393:D393"/>
    <mergeCell ref="C371:D371"/>
    <mergeCell ref="C385:D385"/>
    <mergeCell ref="C386:D386"/>
    <mergeCell ref="C387:D387"/>
    <mergeCell ref="C389:D389"/>
    <mergeCell ref="C380:D380"/>
    <mergeCell ref="C381:D381"/>
    <mergeCell ref="C382:D382"/>
    <mergeCell ref="C383:D383"/>
    <mergeCell ref="C376:D376"/>
    <mergeCell ref="C377:D377"/>
    <mergeCell ref="C378:D378"/>
    <mergeCell ref="C379:D379"/>
    <mergeCell ref="C361:D361"/>
    <mergeCell ref="C363:D363"/>
    <mergeCell ref="C364:D364"/>
    <mergeCell ref="C365:D365"/>
    <mergeCell ref="C366:D366"/>
    <mergeCell ref="C368:D368"/>
    <mergeCell ref="C369:D369"/>
    <mergeCell ref="C370:D370"/>
    <mergeCell ref="C390:D390"/>
    <mergeCell ref="C350:D350"/>
    <mergeCell ref="C352:D352"/>
    <mergeCell ref="C353:D353"/>
    <mergeCell ref="C354:D354"/>
    <mergeCell ref="C355:D355"/>
    <mergeCell ref="C356:D356"/>
    <mergeCell ref="C357:D357"/>
    <mergeCell ref="C358:D358"/>
    <mergeCell ref="C360:D360"/>
    <mergeCell ref="C344:D344"/>
    <mergeCell ref="C345:D345"/>
    <mergeCell ref="C336:D336"/>
    <mergeCell ref="C337:D337"/>
    <mergeCell ref="C339:D339"/>
    <mergeCell ref="C340:D340"/>
    <mergeCell ref="C346:D346"/>
    <mergeCell ref="C347:D347"/>
    <mergeCell ref="C349:D349"/>
    <mergeCell ref="C321:D321"/>
    <mergeCell ref="C329:D329"/>
    <mergeCell ref="C330:D330"/>
    <mergeCell ref="C331:D331"/>
    <mergeCell ref="C322:D322"/>
    <mergeCell ref="C323:D323"/>
    <mergeCell ref="C324:D324"/>
    <mergeCell ref="C341:D341"/>
    <mergeCell ref="C342:D342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02:D302"/>
    <mergeCell ref="C303:D303"/>
    <mergeCell ref="C304:D304"/>
    <mergeCell ref="C305:D305"/>
    <mergeCell ref="C306:D306"/>
    <mergeCell ref="C308:D308"/>
    <mergeCell ref="C309:D309"/>
    <mergeCell ref="C310:D310"/>
    <mergeCell ref="C311:D311"/>
    <mergeCell ref="C290:D290"/>
    <mergeCell ref="C291:D291"/>
    <mergeCell ref="C293:D293"/>
    <mergeCell ref="C294:D294"/>
    <mergeCell ref="C296:D296"/>
    <mergeCell ref="C297:D297"/>
    <mergeCell ref="C299:D299"/>
    <mergeCell ref="C300:D300"/>
    <mergeCell ref="C301:D301"/>
    <mergeCell ref="C288:D288"/>
    <mergeCell ref="C270:D270"/>
    <mergeCell ref="C271:D271"/>
    <mergeCell ref="C273:D273"/>
    <mergeCell ref="C274:D274"/>
    <mergeCell ref="C281:D281"/>
    <mergeCell ref="C282:D282"/>
    <mergeCell ref="C284:D284"/>
    <mergeCell ref="C285:D285"/>
    <mergeCell ref="C256:D256"/>
    <mergeCell ref="C258:D258"/>
    <mergeCell ref="C262:D262"/>
    <mergeCell ref="C263:D263"/>
    <mergeCell ref="C265:D265"/>
    <mergeCell ref="C266:D266"/>
    <mergeCell ref="C268:D268"/>
    <mergeCell ref="C269:D269"/>
    <mergeCell ref="C287:D287"/>
    <mergeCell ref="C238:D238"/>
    <mergeCell ref="C239:D239"/>
    <mergeCell ref="C241:D241"/>
    <mergeCell ref="C250:D250"/>
    <mergeCell ref="C252:D252"/>
    <mergeCell ref="C253:D253"/>
    <mergeCell ref="C255:D255"/>
    <mergeCell ref="C242:D242"/>
    <mergeCell ref="C246:D246"/>
    <mergeCell ref="C247:D247"/>
    <mergeCell ref="C249:D249"/>
    <mergeCell ref="C233:D233"/>
    <mergeCell ref="C234:D234"/>
    <mergeCell ref="C235:D235"/>
    <mergeCell ref="C236:D236"/>
    <mergeCell ref="C229:D229"/>
    <mergeCell ref="C230:D230"/>
    <mergeCell ref="C231:D231"/>
    <mergeCell ref="C232:D232"/>
    <mergeCell ref="C237:D237"/>
    <mergeCell ref="C195:D195"/>
    <mergeCell ref="C197:D197"/>
    <mergeCell ref="C198:D198"/>
    <mergeCell ref="C199:D199"/>
    <mergeCell ref="C225:D225"/>
    <mergeCell ref="C208:D208"/>
    <mergeCell ref="C200:D200"/>
    <mergeCell ref="C201:D201"/>
    <mergeCell ref="C203:D203"/>
    <mergeCell ref="C204:D204"/>
    <mergeCell ref="C218:D218"/>
    <mergeCell ref="C220:D220"/>
    <mergeCell ref="C221:D221"/>
    <mergeCell ref="C224:D224"/>
    <mergeCell ref="C212:D212"/>
    <mergeCell ref="C213:D213"/>
    <mergeCell ref="C214:D214"/>
    <mergeCell ref="C216:D216"/>
    <mergeCell ref="C177:D177"/>
    <mergeCell ref="C178:D178"/>
    <mergeCell ref="C179:D179"/>
    <mergeCell ref="C180:D180"/>
    <mergeCell ref="C189:D189"/>
    <mergeCell ref="C191:D191"/>
    <mergeCell ref="C192:D192"/>
    <mergeCell ref="C194:D194"/>
    <mergeCell ref="C181:D181"/>
    <mergeCell ref="C185:D185"/>
    <mergeCell ref="C186:D186"/>
    <mergeCell ref="C188:D188"/>
    <mergeCell ref="C162:D162"/>
    <mergeCell ref="C163:D163"/>
    <mergeCell ref="C164:D164"/>
    <mergeCell ref="C165:D165"/>
    <mergeCell ref="C173:D173"/>
    <mergeCell ref="C174:D174"/>
    <mergeCell ref="C175:D175"/>
    <mergeCell ref="C176:D176"/>
    <mergeCell ref="C166:D166"/>
    <mergeCell ref="C170:D170"/>
    <mergeCell ref="C171:D171"/>
    <mergeCell ref="C172:D172"/>
    <mergeCell ref="C147:D147"/>
    <mergeCell ref="C157:D157"/>
    <mergeCell ref="C159:D159"/>
    <mergeCell ref="C160:D160"/>
    <mergeCell ref="C161:D161"/>
    <mergeCell ref="C149:D149"/>
    <mergeCell ref="C150:D150"/>
    <mergeCell ref="C154:D154"/>
    <mergeCell ref="C156:D156"/>
    <mergeCell ref="C133:D133"/>
    <mergeCell ref="C135:D135"/>
    <mergeCell ref="C137:D137"/>
    <mergeCell ref="C138:D138"/>
    <mergeCell ref="C140:D140"/>
    <mergeCell ref="C141:D141"/>
    <mergeCell ref="C143:D143"/>
    <mergeCell ref="C144:D144"/>
    <mergeCell ref="C146:D146"/>
    <mergeCell ref="C124:D124"/>
    <mergeCell ref="C126:D126"/>
    <mergeCell ref="C127:D127"/>
    <mergeCell ref="C115:D115"/>
    <mergeCell ref="C116:D116"/>
    <mergeCell ref="C120:D120"/>
    <mergeCell ref="C121:D121"/>
    <mergeCell ref="C129:D129"/>
    <mergeCell ref="C131:D131"/>
    <mergeCell ref="C103:D103"/>
    <mergeCell ref="C104:D104"/>
    <mergeCell ref="C107:D107"/>
    <mergeCell ref="C108:D108"/>
    <mergeCell ref="C110:D110"/>
    <mergeCell ref="C111:D111"/>
    <mergeCell ref="C112:D112"/>
    <mergeCell ref="C113:D113"/>
    <mergeCell ref="C123:D123"/>
    <mergeCell ref="C86:D86"/>
    <mergeCell ref="C88:D88"/>
    <mergeCell ref="C97:D97"/>
    <mergeCell ref="C98:D98"/>
    <mergeCell ref="C99:D99"/>
    <mergeCell ref="C101:D101"/>
    <mergeCell ref="C90:D90"/>
    <mergeCell ref="C91:D91"/>
    <mergeCell ref="C95:D95"/>
    <mergeCell ref="C96:D96"/>
    <mergeCell ref="C74:D74"/>
    <mergeCell ref="C76:D76"/>
    <mergeCell ref="C77:D77"/>
    <mergeCell ref="C78:D78"/>
    <mergeCell ref="C79:D79"/>
    <mergeCell ref="C81:D81"/>
    <mergeCell ref="C82:D82"/>
    <mergeCell ref="C83:D83"/>
    <mergeCell ref="C84:D8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27:D27"/>
    <mergeCell ref="C29:D29"/>
    <mergeCell ref="C62:D62"/>
    <mergeCell ref="C63:D63"/>
    <mergeCell ref="C30:D30"/>
    <mergeCell ref="C32:D32"/>
    <mergeCell ref="C35:D35"/>
    <mergeCell ref="C37:D37"/>
    <mergeCell ref="C58:D58"/>
    <mergeCell ref="C59:D59"/>
    <mergeCell ref="C60:D60"/>
    <mergeCell ref="C61:D61"/>
    <mergeCell ref="C14:D14"/>
    <mergeCell ref="C15:D15"/>
    <mergeCell ref="C16:D16"/>
    <mergeCell ref="C17:D17"/>
    <mergeCell ref="C18:D18"/>
    <mergeCell ref="C20:D20"/>
    <mergeCell ref="C21:D21"/>
    <mergeCell ref="C23:D23"/>
    <mergeCell ref="C25:D25"/>
    <mergeCell ref="C9:D9"/>
    <mergeCell ref="C10:D10"/>
    <mergeCell ref="C11:D11"/>
    <mergeCell ref="C12:D12"/>
    <mergeCell ref="A1:G1"/>
    <mergeCell ref="A3:B3"/>
    <mergeCell ref="A4:B4"/>
    <mergeCell ref="E4:G4"/>
    <mergeCell ref="C13:D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N12" sqref="N12"/>
    </sheetView>
  </sheetViews>
  <sheetFormatPr defaultRowHeight="12.75"/>
  <cols>
    <col min="1" max="1" width="9.33203125" style="41"/>
    <col min="2" max="2" width="47" style="41" customWidth="1"/>
    <col min="3" max="4" width="9.33203125" style="41"/>
    <col min="5" max="5" width="25.6640625" style="41" customWidth="1"/>
    <col min="6" max="6" width="36" style="41" customWidth="1"/>
    <col min="7" max="16384" width="9.33203125" style="41"/>
  </cols>
  <sheetData>
    <row r="1" spans="1:6" ht="23.25" customHeight="1">
      <c r="A1" s="501" t="s">
        <v>1433</v>
      </c>
      <c r="B1" s="501"/>
      <c r="C1" s="501"/>
      <c r="D1" s="501"/>
      <c r="E1" s="501"/>
      <c r="F1" s="502"/>
    </row>
    <row r="2" spans="1:6" ht="24" customHeight="1" thickBot="1">
      <c r="A2" s="501"/>
      <c r="B2" s="501"/>
      <c r="C2" s="501"/>
      <c r="D2" s="501"/>
      <c r="E2" s="501"/>
      <c r="F2" s="502"/>
    </row>
    <row r="3" spans="1:6">
      <c r="A3" s="503" t="s">
        <v>1432</v>
      </c>
      <c r="B3" s="504"/>
      <c r="C3" s="504"/>
      <c r="D3" s="503" t="s">
        <v>1431</v>
      </c>
      <c r="E3" s="505" t="s">
        <v>1430</v>
      </c>
      <c r="F3" s="506"/>
    </row>
    <row r="4" spans="1:6" ht="14.25">
      <c r="A4" s="503"/>
      <c r="B4" s="504"/>
      <c r="C4" s="504"/>
      <c r="D4" s="503"/>
      <c r="E4" s="276" t="s">
        <v>1429</v>
      </c>
      <c r="F4" s="507" t="s">
        <v>1428</v>
      </c>
    </row>
    <row r="5" spans="1:6" ht="14.25">
      <c r="A5" s="503"/>
      <c r="B5" s="504"/>
      <c r="C5" s="504"/>
      <c r="D5" s="503"/>
      <c r="E5" s="275" t="s">
        <v>1427</v>
      </c>
      <c r="F5" s="508"/>
    </row>
    <row r="6" spans="1:6" ht="15.75">
      <c r="A6" s="269">
        <v>1</v>
      </c>
      <c r="B6" s="268" t="s">
        <v>1426</v>
      </c>
      <c r="C6" s="269" t="s">
        <v>169</v>
      </c>
      <c r="D6" s="269">
        <v>2</v>
      </c>
      <c r="E6" s="274"/>
      <c r="F6" s="270">
        <f t="shared" ref="F6:F21" si="0">D6*E6</f>
        <v>0</v>
      </c>
    </row>
    <row r="7" spans="1:6" ht="15.75">
      <c r="A7" s="269">
        <v>2</v>
      </c>
      <c r="B7" s="268" t="s">
        <v>1425</v>
      </c>
      <c r="C7" s="269" t="s">
        <v>1424</v>
      </c>
      <c r="D7" s="269">
        <v>1</v>
      </c>
      <c r="E7" s="274"/>
      <c r="F7" s="270">
        <f t="shared" si="0"/>
        <v>0</v>
      </c>
    </row>
    <row r="8" spans="1:6" ht="15.75">
      <c r="A8" s="269">
        <v>3</v>
      </c>
      <c r="B8" s="268" t="s">
        <v>1423</v>
      </c>
      <c r="C8" s="269" t="s">
        <v>169</v>
      </c>
      <c r="D8" s="269">
        <v>3</v>
      </c>
      <c r="E8" s="274"/>
      <c r="F8" s="270">
        <f t="shared" si="0"/>
        <v>0</v>
      </c>
    </row>
    <row r="9" spans="1:6" ht="15.75">
      <c r="A9" s="269">
        <v>4</v>
      </c>
      <c r="B9" s="268" t="s">
        <v>1422</v>
      </c>
      <c r="C9" s="269" t="s">
        <v>169</v>
      </c>
      <c r="D9" s="269">
        <v>2</v>
      </c>
      <c r="E9" s="274"/>
      <c r="F9" s="270">
        <f t="shared" si="0"/>
        <v>0</v>
      </c>
    </row>
    <row r="10" spans="1:6" ht="15.75">
      <c r="A10" s="269">
        <v>5</v>
      </c>
      <c r="B10" s="268" t="s">
        <v>1421</v>
      </c>
      <c r="C10" s="269" t="s">
        <v>169</v>
      </c>
      <c r="D10" s="269">
        <v>1</v>
      </c>
      <c r="E10" s="274"/>
      <c r="F10" s="270">
        <f t="shared" si="0"/>
        <v>0</v>
      </c>
    </row>
    <row r="11" spans="1:6" ht="15.75">
      <c r="A11" s="269">
        <v>6</v>
      </c>
      <c r="B11" s="268" t="s">
        <v>1420</v>
      </c>
      <c r="C11" s="269" t="s">
        <v>186</v>
      </c>
      <c r="D11" s="269">
        <v>22</v>
      </c>
      <c r="E11" s="274"/>
      <c r="F11" s="270">
        <f t="shared" si="0"/>
        <v>0</v>
      </c>
    </row>
    <row r="12" spans="1:6" ht="15.75">
      <c r="A12" s="269">
        <v>7</v>
      </c>
      <c r="B12" s="268" t="s">
        <v>1419</v>
      </c>
      <c r="C12" s="269" t="s">
        <v>186</v>
      </c>
      <c r="D12" s="269">
        <v>5</v>
      </c>
      <c r="E12" s="274"/>
      <c r="F12" s="270">
        <f t="shared" si="0"/>
        <v>0</v>
      </c>
    </row>
    <row r="13" spans="1:6" ht="15.75">
      <c r="A13" s="269">
        <v>8</v>
      </c>
      <c r="B13" s="268" t="s">
        <v>1418</v>
      </c>
      <c r="C13" s="269" t="s">
        <v>186</v>
      </c>
      <c r="D13" s="269">
        <v>10</v>
      </c>
      <c r="E13" s="274"/>
      <c r="F13" s="270">
        <f t="shared" si="0"/>
        <v>0</v>
      </c>
    </row>
    <row r="14" spans="1:6" ht="15.75">
      <c r="A14" s="269">
        <v>10</v>
      </c>
      <c r="B14" s="268" t="s">
        <v>1417</v>
      </c>
      <c r="C14" s="269" t="s">
        <v>169</v>
      </c>
      <c r="D14" s="269">
        <v>12</v>
      </c>
      <c r="E14" s="274"/>
      <c r="F14" s="270">
        <f t="shared" si="0"/>
        <v>0</v>
      </c>
    </row>
    <row r="15" spans="1:6" ht="15.75">
      <c r="A15" s="269">
        <v>11</v>
      </c>
      <c r="B15" s="268" t="s">
        <v>1416</v>
      </c>
      <c r="C15" s="269" t="s">
        <v>169</v>
      </c>
      <c r="D15" s="269">
        <v>3</v>
      </c>
      <c r="E15" s="274"/>
      <c r="F15" s="270">
        <f t="shared" si="0"/>
        <v>0</v>
      </c>
    </row>
    <row r="16" spans="1:6" ht="15.75">
      <c r="A16" s="269">
        <v>12</v>
      </c>
      <c r="B16" s="268" t="s">
        <v>1415</v>
      </c>
      <c r="C16" s="269" t="s">
        <v>169</v>
      </c>
      <c r="D16" s="269">
        <v>3</v>
      </c>
      <c r="E16" s="267"/>
      <c r="F16" s="270">
        <f t="shared" si="0"/>
        <v>0</v>
      </c>
    </row>
    <row r="17" spans="1:6" ht="15.75">
      <c r="A17" s="269">
        <v>13</v>
      </c>
      <c r="B17" s="268" t="s">
        <v>1414</v>
      </c>
      <c r="C17" s="269" t="s">
        <v>794</v>
      </c>
      <c r="D17" s="269">
        <v>1</v>
      </c>
      <c r="E17" s="267"/>
      <c r="F17" s="270">
        <f t="shared" si="0"/>
        <v>0</v>
      </c>
    </row>
    <row r="18" spans="1:6" ht="15.75">
      <c r="A18" s="269">
        <v>14</v>
      </c>
      <c r="B18" s="268" t="s">
        <v>1413</v>
      </c>
      <c r="C18" s="269" t="s">
        <v>169</v>
      </c>
      <c r="D18" s="269">
        <v>1</v>
      </c>
      <c r="E18" s="267"/>
      <c r="F18" s="270">
        <f t="shared" si="0"/>
        <v>0</v>
      </c>
    </row>
    <row r="19" spans="1:6" ht="15.75">
      <c r="A19" s="269">
        <v>15</v>
      </c>
      <c r="B19" s="268" t="s">
        <v>1412</v>
      </c>
      <c r="C19" s="269" t="s">
        <v>794</v>
      </c>
      <c r="D19" s="269">
        <v>1</v>
      </c>
      <c r="E19" s="267"/>
      <c r="F19" s="270">
        <f t="shared" si="0"/>
        <v>0</v>
      </c>
    </row>
    <row r="20" spans="1:6" ht="15.75">
      <c r="A20" s="269">
        <v>16</v>
      </c>
      <c r="B20" s="273" t="s">
        <v>1411</v>
      </c>
      <c r="C20" s="272" t="s">
        <v>794</v>
      </c>
      <c r="D20" s="272">
        <v>1</v>
      </c>
      <c r="E20" s="267"/>
      <c r="F20" s="270">
        <f t="shared" si="0"/>
        <v>0</v>
      </c>
    </row>
    <row r="21" spans="1:6" ht="15.75">
      <c r="A21" s="269">
        <v>17</v>
      </c>
      <c r="B21" s="273" t="s">
        <v>1410</v>
      </c>
      <c r="C21" s="272" t="s">
        <v>794</v>
      </c>
      <c r="D21" s="271">
        <v>1</v>
      </c>
      <c r="E21" s="267"/>
      <c r="F21" s="270">
        <f t="shared" si="0"/>
        <v>0</v>
      </c>
    </row>
    <row r="22" spans="1:6" ht="15.75">
      <c r="A22" s="269"/>
      <c r="B22" s="268"/>
      <c r="C22" s="268"/>
      <c r="D22" s="268"/>
      <c r="E22" s="267"/>
      <c r="F22" s="266"/>
    </row>
    <row r="23" spans="1:6" ht="16.5" thickBot="1">
      <c r="A23" s="265"/>
      <c r="B23" s="264"/>
      <c r="C23" s="264"/>
      <c r="D23" s="264"/>
      <c r="E23" s="263"/>
      <c r="F23" s="262">
        <f>SUM(F6:F22)</f>
        <v>0</v>
      </c>
    </row>
  </sheetData>
  <mergeCells count="7">
    <mergeCell ref="A1:F2"/>
    <mergeCell ref="A3:A5"/>
    <mergeCell ref="B3:B5"/>
    <mergeCell ref="C3:C5"/>
    <mergeCell ref="D3:D5"/>
    <mergeCell ref="E3:F3"/>
    <mergeCell ref="F4:F5"/>
  </mergeCells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K37" sqref="K37"/>
    </sheetView>
  </sheetViews>
  <sheetFormatPr defaultRowHeight="12.75"/>
  <cols>
    <col min="1" max="1" width="42.6640625" style="41" customWidth="1"/>
    <col min="2" max="2" width="28.33203125" style="277" customWidth="1"/>
    <col min="3" max="16384" width="9.33203125" style="41"/>
  </cols>
  <sheetData>
    <row r="1" spans="1:2">
      <c r="A1" s="41" t="s">
        <v>18</v>
      </c>
    </row>
    <row r="3" spans="1:2" ht="18">
      <c r="A3" s="281" t="s">
        <v>1438</v>
      </c>
    </row>
    <row r="5" spans="1:2" ht="14.25">
      <c r="A5" s="280" t="s">
        <v>1437</v>
      </c>
      <c r="B5" s="277">
        <f>kan!I29</f>
        <v>0</v>
      </c>
    </row>
    <row r="6" spans="1:2" ht="14.25">
      <c r="A6" s="280" t="s">
        <v>1436</v>
      </c>
      <c r="B6" s="277">
        <f>vod!I23</f>
        <v>0</v>
      </c>
    </row>
    <row r="7" spans="1:2" ht="14.25">
      <c r="A7" s="280" t="s">
        <v>1435</v>
      </c>
      <c r="B7" s="277">
        <f>ZP!I20</f>
        <v>0</v>
      </c>
    </row>
    <row r="8" spans="1:2" ht="14.25">
      <c r="A8" s="280"/>
    </row>
    <row r="10" spans="1:2" ht="15">
      <c r="A10" s="279" t="s">
        <v>1434</v>
      </c>
      <c r="B10" s="278">
        <f>SUM(B5:B8)</f>
        <v>0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6" zoomScaleNormal="100" zoomScaleSheetLayoutView="100" workbookViewId="0">
      <selection activeCell="H7" sqref="H7:H26"/>
    </sheetView>
  </sheetViews>
  <sheetFormatPr defaultRowHeight="14.25"/>
  <cols>
    <col min="1" max="1" width="7.6640625" style="282" bestFit="1" customWidth="1"/>
    <col min="2" max="2" width="12" style="282" customWidth="1"/>
    <col min="3" max="3" width="38.6640625" style="282" customWidth="1"/>
    <col min="4" max="4" width="35.5" style="282" customWidth="1"/>
    <col min="5" max="5" width="66.33203125" style="282" customWidth="1"/>
    <col min="6" max="6" width="9.83203125" style="282" customWidth="1"/>
    <col min="7" max="7" width="9.33203125" style="282"/>
    <col min="8" max="8" width="11.1640625" style="282" customWidth="1"/>
    <col min="9" max="9" width="19.1640625" style="282" customWidth="1"/>
    <col min="10" max="16384" width="9.33203125" style="282"/>
  </cols>
  <sheetData>
    <row r="1" spans="1:11">
      <c r="A1" s="509"/>
      <c r="B1" s="509"/>
      <c r="C1" s="509"/>
      <c r="D1" s="509"/>
      <c r="E1" s="509"/>
      <c r="F1" s="509"/>
      <c r="G1" s="509"/>
    </row>
    <row r="2" spans="1:11">
      <c r="A2" s="510" t="s">
        <v>1478</v>
      </c>
      <c r="B2" s="510"/>
      <c r="C2" s="510"/>
      <c r="D2" s="510"/>
      <c r="E2" s="510"/>
      <c r="F2" s="510"/>
      <c r="G2" s="510"/>
    </row>
    <row r="3" spans="1:11">
      <c r="A3" s="511"/>
      <c r="B3" s="511"/>
      <c r="C3" s="511"/>
      <c r="D3" s="511"/>
      <c r="E3" s="511"/>
      <c r="F3" s="511"/>
      <c r="G3" s="511"/>
    </row>
    <row r="4" spans="1:11" ht="15" thickBot="1">
      <c r="A4" s="331"/>
      <c r="B4" s="330"/>
      <c r="C4" s="330"/>
      <c r="D4" s="330"/>
      <c r="E4" s="330"/>
      <c r="F4" s="330"/>
      <c r="G4" s="330"/>
    </row>
    <row r="5" spans="1:11" ht="42.75">
      <c r="A5" s="329" t="s">
        <v>1477</v>
      </c>
      <c r="B5" s="328" t="s">
        <v>1476</v>
      </c>
      <c r="C5" s="328" t="s">
        <v>1475</v>
      </c>
      <c r="D5" s="328" t="s">
        <v>1474</v>
      </c>
      <c r="E5" s="328" t="s">
        <v>1473</v>
      </c>
      <c r="F5" s="326" t="s">
        <v>1472</v>
      </c>
      <c r="G5" s="327" t="s">
        <v>1471</v>
      </c>
      <c r="H5" s="326" t="s">
        <v>1470</v>
      </c>
      <c r="I5" s="325" t="s">
        <v>1469</v>
      </c>
    </row>
    <row r="6" spans="1:11">
      <c r="A6" s="324"/>
      <c r="B6" s="284"/>
      <c r="C6" s="284"/>
      <c r="D6" s="284"/>
      <c r="E6" s="284"/>
      <c r="F6" s="284"/>
      <c r="G6" s="284"/>
      <c r="H6" s="323"/>
      <c r="I6" s="322"/>
    </row>
    <row r="7" spans="1:11" ht="25.5">
      <c r="A7" s="312">
        <v>1</v>
      </c>
      <c r="B7" s="311"/>
      <c r="C7" s="310" t="s">
        <v>1468</v>
      </c>
      <c r="D7" s="310" t="s">
        <v>1453</v>
      </c>
      <c r="E7" s="309"/>
      <c r="F7" s="308" t="s">
        <v>186</v>
      </c>
      <c r="G7" s="307">
        <v>14</v>
      </c>
      <c r="H7" s="306"/>
      <c r="I7" s="313">
        <f t="shared" ref="I7:I26" si="0">G7*H7</f>
        <v>0</v>
      </c>
    </row>
    <row r="8" spans="1:11" ht="25.5">
      <c r="A8" s="312">
        <v>2</v>
      </c>
      <c r="B8" s="311"/>
      <c r="C8" s="310" t="s">
        <v>1467</v>
      </c>
      <c r="D8" s="310" t="s">
        <v>1453</v>
      </c>
      <c r="E8" s="309"/>
      <c r="F8" s="308" t="s">
        <v>186</v>
      </c>
      <c r="G8" s="307">
        <v>3</v>
      </c>
      <c r="H8" s="306"/>
      <c r="I8" s="313">
        <f t="shared" si="0"/>
        <v>0</v>
      </c>
    </row>
    <row r="9" spans="1:11" ht="38.25">
      <c r="A9" s="312">
        <v>3</v>
      </c>
      <c r="B9" s="311"/>
      <c r="C9" s="310" t="s">
        <v>1466</v>
      </c>
      <c r="D9" s="310" t="s">
        <v>1453</v>
      </c>
      <c r="E9" s="309"/>
      <c r="F9" s="308" t="s">
        <v>186</v>
      </c>
      <c r="G9" s="307">
        <v>8</v>
      </c>
      <c r="H9" s="306"/>
      <c r="I9" s="313">
        <f t="shared" si="0"/>
        <v>0</v>
      </c>
    </row>
    <row r="10" spans="1:11" ht="38.25">
      <c r="A10" s="312">
        <v>4</v>
      </c>
      <c r="B10" s="311"/>
      <c r="C10" s="310" t="s">
        <v>1465</v>
      </c>
      <c r="D10" s="310" t="s">
        <v>1453</v>
      </c>
      <c r="E10" s="309"/>
      <c r="F10" s="308" t="s">
        <v>186</v>
      </c>
      <c r="G10" s="307">
        <v>2</v>
      </c>
      <c r="H10" s="306"/>
      <c r="I10" s="313">
        <f t="shared" si="0"/>
        <v>0</v>
      </c>
    </row>
    <row r="11" spans="1:11">
      <c r="A11" s="312">
        <v>5</v>
      </c>
      <c r="B11" s="311"/>
      <c r="C11" s="310" t="s">
        <v>1464</v>
      </c>
      <c r="D11" s="310" t="s">
        <v>1453</v>
      </c>
      <c r="E11" s="309"/>
      <c r="F11" s="308" t="s">
        <v>169</v>
      </c>
      <c r="G11" s="307">
        <v>1</v>
      </c>
      <c r="H11" s="306"/>
      <c r="I11" s="313">
        <f t="shared" si="0"/>
        <v>0</v>
      </c>
    </row>
    <row r="12" spans="1:11">
      <c r="A12" s="312">
        <v>6</v>
      </c>
      <c r="B12" s="311"/>
      <c r="C12" s="310" t="s">
        <v>1463</v>
      </c>
      <c r="D12" s="310" t="s">
        <v>1453</v>
      </c>
      <c r="E12" s="309"/>
      <c r="F12" s="308" t="s">
        <v>169</v>
      </c>
      <c r="G12" s="307">
        <v>1</v>
      </c>
      <c r="H12" s="306"/>
      <c r="I12" s="313">
        <f t="shared" si="0"/>
        <v>0</v>
      </c>
    </row>
    <row r="13" spans="1:11">
      <c r="A13" s="312">
        <v>7</v>
      </c>
      <c r="B13" s="311"/>
      <c r="C13" s="310" t="s">
        <v>1462</v>
      </c>
      <c r="D13" s="310" t="s">
        <v>1453</v>
      </c>
      <c r="E13" s="309" t="s">
        <v>1461</v>
      </c>
      <c r="F13" s="308" t="s">
        <v>169</v>
      </c>
      <c r="G13" s="307">
        <v>1</v>
      </c>
      <c r="H13" s="306"/>
      <c r="I13" s="313">
        <f t="shared" si="0"/>
        <v>0</v>
      </c>
    </row>
    <row r="14" spans="1:11">
      <c r="A14" s="312">
        <v>8</v>
      </c>
      <c r="B14" s="311"/>
      <c r="C14" s="310" t="s">
        <v>1460</v>
      </c>
      <c r="D14" s="310" t="s">
        <v>1453</v>
      </c>
      <c r="E14" s="309" t="s">
        <v>1459</v>
      </c>
      <c r="F14" s="308" t="s">
        <v>169</v>
      </c>
      <c r="G14" s="307">
        <v>3</v>
      </c>
      <c r="H14" s="306"/>
      <c r="I14" s="305">
        <f t="shared" si="0"/>
        <v>0</v>
      </c>
    </row>
    <row r="15" spans="1:11">
      <c r="A15" s="312">
        <v>9</v>
      </c>
      <c r="B15" s="311"/>
      <c r="C15" s="310" t="s">
        <v>1458</v>
      </c>
      <c r="D15" s="310" t="s">
        <v>1453</v>
      </c>
      <c r="E15" s="309"/>
      <c r="F15" s="308" t="s">
        <v>169</v>
      </c>
      <c r="G15" s="307">
        <v>3</v>
      </c>
      <c r="H15" s="306"/>
      <c r="I15" s="305">
        <f t="shared" si="0"/>
        <v>0</v>
      </c>
    </row>
    <row r="16" spans="1:11" ht="51">
      <c r="A16" s="312">
        <v>10</v>
      </c>
      <c r="B16" s="311"/>
      <c r="C16" s="310" t="s">
        <v>1457</v>
      </c>
      <c r="D16" s="310" t="s">
        <v>1453</v>
      </c>
      <c r="E16" s="309"/>
      <c r="F16" s="308" t="s">
        <v>1452</v>
      </c>
      <c r="G16" s="307">
        <v>12</v>
      </c>
      <c r="H16" s="306"/>
      <c r="I16" s="313">
        <f t="shared" si="0"/>
        <v>0</v>
      </c>
      <c r="K16" s="282" t="s">
        <v>708</v>
      </c>
    </row>
    <row r="17" spans="1:9" ht="51">
      <c r="A17" s="312">
        <v>11</v>
      </c>
      <c r="B17" s="311"/>
      <c r="C17" s="310" t="s">
        <v>1456</v>
      </c>
      <c r="D17" s="310" t="s">
        <v>1453</v>
      </c>
      <c r="E17" s="309"/>
      <c r="F17" s="308" t="s">
        <v>1452</v>
      </c>
      <c r="G17" s="307">
        <v>17</v>
      </c>
      <c r="H17" s="306"/>
      <c r="I17" s="313">
        <f t="shared" si="0"/>
        <v>0</v>
      </c>
    </row>
    <row r="18" spans="1:9" ht="51">
      <c r="A18" s="312">
        <v>12</v>
      </c>
      <c r="B18" s="311"/>
      <c r="C18" s="310" t="s">
        <v>1455</v>
      </c>
      <c r="D18" s="310" t="s">
        <v>1453</v>
      </c>
      <c r="E18" s="309"/>
      <c r="F18" s="308" t="s">
        <v>1452</v>
      </c>
      <c r="G18" s="307">
        <v>33</v>
      </c>
      <c r="H18" s="306"/>
      <c r="I18" s="313">
        <f t="shared" si="0"/>
        <v>0</v>
      </c>
    </row>
    <row r="19" spans="1:9" ht="51">
      <c r="A19" s="312">
        <v>13</v>
      </c>
      <c r="B19" s="311"/>
      <c r="C19" s="310" t="s">
        <v>1454</v>
      </c>
      <c r="D19" s="310" t="s">
        <v>1453</v>
      </c>
      <c r="E19" s="309"/>
      <c r="F19" s="308" t="s">
        <v>1452</v>
      </c>
      <c r="G19" s="307">
        <v>4</v>
      </c>
      <c r="H19" s="306"/>
      <c r="I19" s="313">
        <f t="shared" si="0"/>
        <v>0</v>
      </c>
    </row>
    <row r="20" spans="1:9" s="314" customFormat="1" ht="63.75">
      <c r="A20" s="321">
        <v>14</v>
      </c>
      <c r="B20" s="320"/>
      <c r="C20" s="319" t="s">
        <v>1451</v>
      </c>
      <c r="D20" s="319" t="s">
        <v>1450</v>
      </c>
      <c r="E20" s="309"/>
      <c r="F20" s="318" t="s">
        <v>794</v>
      </c>
      <c r="G20" s="317">
        <v>1</v>
      </c>
      <c r="H20" s="316"/>
      <c r="I20" s="315">
        <f t="shared" si="0"/>
        <v>0</v>
      </c>
    </row>
    <row r="21" spans="1:9" s="314" customFormat="1" ht="63.75">
      <c r="A21" s="321">
        <v>15</v>
      </c>
      <c r="B21" s="320"/>
      <c r="C21" s="319" t="s">
        <v>1449</v>
      </c>
      <c r="D21" s="319" t="s">
        <v>1448</v>
      </c>
      <c r="E21" s="309"/>
      <c r="F21" s="318" t="s">
        <v>794</v>
      </c>
      <c r="G21" s="317">
        <v>1</v>
      </c>
      <c r="H21" s="316"/>
      <c r="I21" s="315">
        <f t="shared" si="0"/>
        <v>0</v>
      </c>
    </row>
    <row r="22" spans="1:9" s="314" customFormat="1" ht="38.25">
      <c r="A22" s="321">
        <v>16</v>
      </c>
      <c r="B22" s="320"/>
      <c r="C22" s="319" t="s">
        <v>1447</v>
      </c>
      <c r="D22" s="319" t="s">
        <v>1446</v>
      </c>
      <c r="E22" s="309"/>
      <c r="F22" s="318" t="s">
        <v>794</v>
      </c>
      <c r="G22" s="317">
        <v>2</v>
      </c>
      <c r="H22" s="316"/>
      <c r="I22" s="315">
        <f t="shared" si="0"/>
        <v>0</v>
      </c>
    </row>
    <row r="23" spans="1:9" ht="25.5">
      <c r="A23" s="312">
        <v>17</v>
      </c>
      <c r="B23" s="311"/>
      <c r="C23" s="310" t="s">
        <v>1445</v>
      </c>
      <c r="D23" s="310"/>
      <c r="E23" s="309"/>
      <c r="F23" s="308" t="s">
        <v>794</v>
      </c>
      <c r="G23" s="307">
        <v>1</v>
      </c>
      <c r="H23" s="306"/>
      <c r="I23" s="313">
        <f t="shared" si="0"/>
        <v>0</v>
      </c>
    </row>
    <row r="24" spans="1:9" ht="51">
      <c r="A24" s="312">
        <v>18</v>
      </c>
      <c r="B24" s="311"/>
      <c r="C24" s="310" t="s">
        <v>1444</v>
      </c>
      <c r="D24" s="310" t="s">
        <v>1443</v>
      </c>
      <c r="E24" s="309"/>
      <c r="F24" s="308" t="s">
        <v>794</v>
      </c>
      <c r="G24" s="307">
        <v>1</v>
      </c>
      <c r="H24" s="306"/>
      <c r="I24" s="313">
        <f t="shared" si="0"/>
        <v>0</v>
      </c>
    </row>
    <row r="25" spans="1:9">
      <c r="A25" s="312">
        <v>19</v>
      </c>
      <c r="B25" s="311"/>
      <c r="C25" s="310" t="s">
        <v>1442</v>
      </c>
      <c r="D25" s="310"/>
      <c r="E25" s="309"/>
      <c r="F25" s="308" t="s">
        <v>794</v>
      </c>
      <c r="G25" s="307">
        <v>1</v>
      </c>
      <c r="H25" s="306"/>
      <c r="I25" s="313">
        <f t="shared" si="0"/>
        <v>0</v>
      </c>
    </row>
    <row r="26" spans="1:9" ht="38.25">
      <c r="A26" s="312">
        <v>20</v>
      </c>
      <c r="B26" s="311"/>
      <c r="C26" s="310" t="s">
        <v>1441</v>
      </c>
      <c r="D26" s="310" t="s">
        <v>1440</v>
      </c>
      <c r="E26" s="309"/>
      <c r="F26" s="308" t="s">
        <v>794</v>
      </c>
      <c r="G26" s="307">
        <v>1</v>
      </c>
      <c r="H26" s="306"/>
      <c r="I26" s="305">
        <f t="shared" si="0"/>
        <v>0</v>
      </c>
    </row>
    <row r="27" spans="1:9" ht="15" thickBot="1">
      <c r="A27" s="304"/>
      <c r="B27" s="303"/>
      <c r="C27" s="302"/>
      <c r="D27" s="302"/>
      <c r="E27" s="301"/>
      <c r="F27" s="300"/>
      <c r="G27" s="299"/>
      <c r="H27" s="298"/>
      <c r="I27" s="297"/>
    </row>
    <row r="28" spans="1:9" ht="15" thickBot="1">
      <c r="A28" s="284"/>
      <c r="B28" s="296"/>
      <c r="C28" s="295"/>
      <c r="D28" s="295"/>
      <c r="E28" s="285"/>
      <c r="F28" s="284"/>
      <c r="G28" s="284"/>
      <c r="H28" s="284"/>
      <c r="I28" s="284"/>
    </row>
    <row r="29" spans="1:9" ht="15.75" thickBot="1">
      <c r="A29" s="294" t="s">
        <v>1439</v>
      </c>
      <c r="B29" s="293"/>
      <c r="C29" s="292"/>
      <c r="D29" s="291"/>
      <c r="E29" s="290"/>
      <c r="F29" s="289"/>
      <c r="G29" s="289"/>
      <c r="H29" s="289"/>
      <c r="I29" s="288">
        <f>SUM(I7:I26)</f>
        <v>0</v>
      </c>
    </row>
    <row r="30" spans="1:9">
      <c r="A30" s="284"/>
      <c r="B30" s="286"/>
      <c r="C30" s="287"/>
      <c r="D30" s="286"/>
      <c r="E30" s="285"/>
      <c r="F30" s="284"/>
      <c r="G30" s="284"/>
      <c r="H30" s="284"/>
      <c r="I30" s="284"/>
    </row>
    <row r="31" spans="1:9" ht="15">
      <c r="A31" s="283"/>
    </row>
  </sheetData>
  <mergeCells count="3">
    <mergeCell ref="A1:G1"/>
    <mergeCell ref="A2:G2"/>
    <mergeCell ref="A3:G3"/>
  </mergeCells>
  <pageMargins left="0.70866141732283472" right="0.70866141732283472" top="0.78740157480314965" bottom="0.6692913385826772" header="0.31496062992125984" footer="0.31496062992125984"/>
  <pageSetup paperSize="9" scale="72" orientation="landscape" r:id="rId1"/>
  <headerFooter>
    <oddFooter>&amp;A&amp;RStránka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7" sqref="H7:H19"/>
    </sheetView>
  </sheetViews>
  <sheetFormatPr defaultRowHeight="14.25"/>
  <cols>
    <col min="1" max="1" width="7.6640625" style="282" bestFit="1" customWidth="1"/>
    <col min="2" max="2" width="12" style="282" customWidth="1"/>
    <col min="3" max="3" width="48.6640625" style="282" customWidth="1"/>
    <col min="4" max="4" width="35.5" style="282" customWidth="1"/>
    <col min="5" max="5" width="50.1640625" style="282" customWidth="1"/>
    <col min="6" max="6" width="9.83203125" style="282" customWidth="1"/>
    <col min="7" max="7" width="9.33203125" style="282"/>
    <col min="8" max="8" width="11.1640625" style="282" customWidth="1"/>
    <col min="9" max="9" width="19.1640625" style="282" customWidth="1"/>
    <col min="10" max="16384" width="9.33203125" style="282"/>
  </cols>
  <sheetData>
    <row r="1" spans="1:9">
      <c r="A1" s="509"/>
      <c r="B1" s="509"/>
      <c r="C1" s="509"/>
      <c r="D1" s="509"/>
      <c r="E1" s="509"/>
      <c r="F1" s="509"/>
      <c r="G1" s="509"/>
    </row>
    <row r="2" spans="1:9">
      <c r="A2" s="510" t="s">
        <v>1497</v>
      </c>
      <c r="B2" s="510"/>
      <c r="C2" s="510"/>
      <c r="D2" s="510"/>
      <c r="E2" s="510"/>
      <c r="F2" s="510"/>
      <c r="G2" s="510"/>
    </row>
    <row r="3" spans="1:9">
      <c r="A3" s="511"/>
      <c r="B3" s="511"/>
      <c r="C3" s="511"/>
      <c r="D3" s="511"/>
      <c r="E3" s="511"/>
      <c r="F3" s="511"/>
      <c r="G3" s="511"/>
    </row>
    <row r="4" spans="1:9" ht="15" thickBot="1">
      <c r="A4" s="331"/>
      <c r="B4" s="330"/>
      <c r="C4" s="330"/>
      <c r="D4" s="330"/>
      <c r="E4" s="330"/>
      <c r="F4" s="330"/>
      <c r="G4" s="330"/>
    </row>
    <row r="5" spans="1:9" ht="42.75">
      <c r="A5" s="329" t="s">
        <v>1477</v>
      </c>
      <c r="B5" s="328" t="s">
        <v>1476</v>
      </c>
      <c r="C5" s="328" t="s">
        <v>1475</v>
      </c>
      <c r="D5" s="328" t="s">
        <v>1474</v>
      </c>
      <c r="E5" s="328" t="s">
        <v>1473</v>
      </c>
      <c r="F5" s="326" t="s">
        <v>1472</v>
      </c>
      <c r="G5" s="327" t="s">
        <v>1471</v>
      </c>
      <c r="H5" s="326" t="s">
        <v>1470</v>
      </c>
      <c r="I5" s="325" t="s">
        <v>1469</v>
      </c>
    </row>
    <row r="6" spans="1:9">
      <c r="A6" s="324"/>
      <c r="B6" s="284"/>
      <c r="C6" s="284"/>
      <c r="D6" s="284"/>
      <c r="E6" s="284"/>
      <c r="F6" s="284"/>
      <c r="G6" s="284"/>
      <c r="H6" s="323"/>
      <c r="I6" s="322"/>
    </row>
    <row r="7" spans="1:9" s="314" customFormat="1" ht="38.25">
      <c r="A7" s="321">
        <v>1</v>
      </c>
      <c r="B7" s="320"/>
      <c r="C7" s="319" t="s">
        <v>1496</v>
      </c>
      <c r="D7" s="319" t="s">
        <v>1453</v>
      </c>
      <c r="E7" s="309" t="s">
        <v>1493</v>
      </c>
      <c r="F7" s="318" t="s">
        <v>186</v>
      </c>
      <c r="G7" s="317">
        <v>18</v>
      </c>
      <c r="H7" s="316"/>
      <c r="I7" s="341">
        <f t="shared" ref="I7:I20" si="0">G7*H7</f>
        <v>0</v>
      </c>
    </row>
    <row r="8" spans="1:9" s="314" customFormat="1" ht="38.25">
      <c r="A8" s="321">
        <v>2</v>
      </c>
      <c r="B8" s="320"/>
      <c r="C8" s="319" t="s">
        <v>1495</v>
      </c>
      <c r="D8" s="319" t="s">
        <v>1453</v>
      </c>
      <c r="E8" s="309" t="s">
        <v>1493</v>
      </c>
      <c r="F8" s="318" t="s">
        <v>186</v>
      </c>
      <c r="G8" s="317">
        <v>7</v>
      </c>
      <c r="H8" s="316"/>
      <c r="I8" s="341">
        <f t="shared" si="0"/>
        <v>0</v>
      </c>
    </row>
    <row r="9" spans="1:9" s="314" customFormat="1" ht="38.25">
      <c r="A9" s="321">
        <v>3</v>
      </c>
      <c r="B9" s="320"/>
      <c r="C9" s="319" t="s">
        <v>1494</v>
      </c>
      <c r="D9" s="319" t="s">
        <v>1453</v>
      </c>
      <c r="E9" s="309" t="s">
        <v>1493</v>
      </c>
      <c r="F9" s="318" t="s">
        <v>186</v>
      </c>
      <c r="G9" s="317">
        <v>6</v>
      </c>
      <c r="H9" s="316"/>
      <c r="I9" s="341">
        <f t="shared" si="0"/>
        <v>0</v>
      </c>
    </row>
    <row r="10" spans="1:9" s="314" customFormat="1" ht="38.25">
      <c r="A10" s="321">
        <v>4</v>
      </c>
      <c r="B10" s="320"/>
      <c r="C10" s="319" t="s">
        <v>1492</v>
      </c>
      <c r="D10" s="319" t="s">
        <v>1453</v>
      </c>
      <c r="E10" s="309" t="s">
        <v>1490</v>
      </c>
      <c r="F10" s="318" t="s">
        <v>186</v>
      </c>
      <c r="G10" s="317">
        <v>7</v>
      </c>
      <c r="H10" s="316"/>
      <c r="I10" s="341">
        <f t="shared" si="0"/>
        <v>0</v>
      </c>
    </row>
    <row r="11" spans="1:9" s="314" customFormat="1" ht="38.25">
      <c r="A11" s="321">
        <v>5</v>
      </c>
      <c r="B11" s="320"/>
      <c r="C11" s="319" t="s">
        <v>1491</v>
      </c>
      <c r="D11" s="319" t="s">
        <v>1453</v>
      </c>
      <c r="E11" s="309" t="s">
        <v>1490</v>
      </c>
      <c r="F11" s="318" t="s">
        <v>186</v>
      </c>
      <c r="G11" s="317">
        <v>13</v>
      </c>
      <c r="H11" s="316"/>
      <c r="I11" s="341">
        <f t="shared" si="0"/>
        <v>0</v>
      </c>
    </row>
    <row r="12" spans="1:9" s="314" customFormat="1">
      <c r="A12" s="321">
        <v>6</v>
      </c>
      <c r="B12" s="320"/>
      <c r="C12" s="319" t="s">
        <v>1489</v>
      </c>
      <c r="D12" s="319" t="s">
        <v>1453</v>
      </c>
      <c r="E12" s="309"/>
      <c r="F12" s="318" t="s">
        <v>169</v>
      </c>
      <c r="G12" s="317">
        <v>1</v>
      </c>
      <c r="H12" s="316"/>
      <c r="I12" s="341">
        <f t="shared" si="0"/>
        <v>0</v>
      </c>
    </row>
    <row r="13" spans="1:9" s="314" customFormat="1">
      <c r="A13" s="321">
        <v>7</v>
      </c>
      <c r="B13" s="320"/>
      <c r="C13" s="319" t="s">
        <v>1488</v>
      </c>
      <c r="D13" s="319" t="s">
        <v>1453</v>
      </c>
      <c r="E13" s="309"/>
      <c r="F13" s="318" t="s">
        <v>169</v>
      </c>
      <c r="G13" s="317">
        <v>1</v>
      </c>
      <c r="H13" s="316"/>
      <c r="I13" s="341">
        <f t="shared" si="0"/>
        <v>0</v>
      </c>
    </row>
    <row r="14" spans="1:9" s="314" customFormat="1">
      <c r="A14" s="321">
        <v>8</v>
      </c>
      <c r="B14" s="320"/>
      <c r="C14" s="319" t="s">
        <v>1487</v>
      </c>
      <c r="D14" s="319" t="s">
        <v>1453</v>
      </c>
      <c r="E14" s="309" t="s">
        <v>1486</v>
      </c>
      <c r="F14" s="318" t="s">
        <v>794</v>
      </c>
      <c r="G14" s="317">
        <v>1</v>
      </c>
      <c r="H14" s="316"/>
      <c r="I14" s="341">
        <f t="shared" si="0"/>
        <v>0</v>
      </c>
    </row>
    <row r="15" spans="1:9">
      <c r="A15" s="312">
        <v>9</v>
      </c>
      <c r="B15" s="311"/>
      <c r="C15" s="310" t="s">
        <v>1485</v>
      </c>
      <c r="D15" s="310" t="s">
        <v>1453</v>
      </c>
      <c r="E15" s="309" t="s">
        <v>1484</v>
      </c>
      <c r="F15" s="308" t="s">
        <v>169</v>
      </c>
      <c r="G15" s="307">
        <v>1</v>
      </c>
      <c r="H15" s="306"/>
      <c r="I15" s="305">
        <f t="shared" si="0"/>
        <v>0</v>
      </c>
    </row>
    <row r="16" spans="1:9" s="314" customFormat="1">
      <c r="A16" s="321">
        <v>10</v>
      </c>
      <c r="B16" s="320"/>
      <c r="C16" s="319" t="s">
        <v>1483</v>
      </c>
      <c r="D16" s="319" t="s">
        <v>1453</v>
      </c>
      <c r="E16" s="309" t="s">
        <v>1482</v>
      </c>
      <c r="F16" s="318" t="s">
        <v>794</v>
      </c>
      <c r="G16" s="317">
        <v>1</v>
      </c>
      <c r="H16" s="316"/>
      <c r="I16" s="341">
        <f t="shared" si="0"/>
        <v>0</v>
      </c>
    </row>
    <row r="17" spans="1:9" ht="51">
      <c r="A17" s="312">
        <v>11</v>
      </c>
      <c r="B17" s="311"/>
      <c r="C17" s="310" t="s">
        <v>1481</v>
      </c>
      <c r="D17" s="310" t="s">
        <v>1443</v>
      </c>
      <c r="E17" s="309"/>
      <c r="F17" s="308" t="s">
        <v>794</v>
      </c>
      <c r="G17" s="307">
        <v>1</v>
      </c>
      <c r="H17" s="306"/>
      <c r="I17" s="313">
        <f t="shared" si="0"/>
        <v>0</v>
      </c>
    </row>
    <row r="18" spans="1:9">
      <c r="A18" s="312">
        <v>12</v>
      </c>
      <c r="B18" s="311"/>
      <c r="C18" s="310" t="s">
        <v>1442</v>
      </c>
      <c r="D18" s="310"/>
      <c r="E18" s="309"/>
      <c r="F18" s="308" t="s">
        <v>794</v>
      </c>
      <c r="G18" s="307">
        <v>1</v>
      </c>
      <c r="H18" s="306"/>
      <c r="I18" s="313">
        <f t="shared" si="0"/>
        <v>0</v>
      </c>
    </row>
    <row r="19" spans="1:9" s="314" customFormat="1">
      <c r="A19" s="321">
        <v>13</v>
      </c>
      <c r="B19" s="320"/>
      <c r="C19" s="319" t="s">
        <v>1480</v>
      </c>
      <c r="D19" s="319" t="s">
        <v>1479</v>
      </c>
      <c r="E19" s="309"/>
      <c r="F19" s="318" t="s">
        <v>794</v>
      </c>
      <c r="G19" s="317">
        <v>1</v>
      </c>
      <c r="H19" s="316"/>
      <c r="I19" s="315">
        <f t="shared" si="0"/>
        <v>0</v>
      </c>
    </row>
    <row r="20" spans="1:9" ht="15" thickBot="1">
      <c r="A20" s="340"/>
      <c r="B20" s="339"/>
      <c r="C20" s="338"/>
      <c r="D20" s="337"/>
      <c r="E20" s="336"/>
      <c r="F20" s="335"/>
      <c r="G20" s="334"/>
      <c r="H20" s="333"/>
      <c r="I20" s="332">
        <f t="shared" si="0"/>
        <v>0</v>
      </c>
    </row>
    <row r="21" spans="1:9">
      <c r="A21" s="284"/>
      <c r="B21" s="296"/>
      <c r="C21" s="295"/>
      <c r="D21" s="295"/>
      <c r="E21" s="285"/>
      <c r="F21" s="284"/>
      <c r="G21" s="284"/>
      <c r="H21" s="284"/>
      <c r="I21" s="284"/>
    </row>
    <row r="22" spans="1:9" ht="15" thickBot="1">
      <c r="A22" s="284"/>
      <c r="B22" s="296"/>
      <c r="C22" s="295"/>
      <c r="D22" s="295"/>
      <c r="E22" s="285"/>
      <c r="F22" s="284"/>
      <c r="G22" s="284"/>
      <c r="H22" s="284"/>
      <c r="I22" s="284"/>
    </row>
    <row r="23" spans="1:9" ht="15.75" thickBot="1">
      <c r="A23" s="294" t="s">
        <v>1439</v>
      </c>
      <c r="B23" s="293"/>
      <c r="C23" s="292"/>
      <c r="D23" s="291"/>
      <c r="E23" s="290"/>
      <c r="F23" s="289"/>
      <c r="G23" s="289"/>
      <c r="H23" s="289"/>
      <c r="I23" s="288">
        <f>SUM(I7:I19)</f>
        <v>0</v>
      </c>
    </row>
  </sheetData>
  <mergeCells count="3">
    <mergeCell ref="A1:G1"/>
    <mergeCell ref="A2:G2"/>
    <mergeCell ref="A3:G3"/>
  </mergeCells>
  <pageMargins left="0.78740157499999996" right="0.46" top="0.75" bottom="0.7" header="0.4921259845" footer="0.4921259845"/>
  <pageSetup paperSize="9" scale="72" orientation="landscape" r:id="rId1"/>
  <headerFooter alignWithMargins="0">
    <oddFooter>&amp;A&amp;RStránka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P11" sqref="P11"/>
    </sheetView>
  </sheetViews>
  <sheetFormatPr defaultRowHeight="14.25"/>
  <cols>
    <col min="1" max="1" width="7.6640625" style="282" bestFit="1" customWidth="1"/>
    <col min="2" max="2" width="12" style="282" customWidth="1"/>
    <col min="3" max="3" width="46.1640625" style="282" customWidth="1"/>
    <col min="4" max="4" width="43.5" style="282" customWidth="1"/>
    <col min="5" max="5" width="20.83203125" style="282" customWidth="1"/>
    <col min="6" max="6" width="9.83203125" style="282" customWidth="1"/>
    <col min="7" max="7" width="9.33203125" style="282"/>
    <col min="8" max="8" width="11.1640625" style="282" customWidth="1"/>
    <col min="9" max="9" width="16.6640625" style="282" customWidth="1"/>
    <col min="10" max="16384" width="9.33203125" style="282"/>
  </cols>
  <sheetData>
    <row r="1" spans="1:9">
      <c r="A1" s="509"/>
      <c r="B1" s="509"/>
      <c r="C1" s="509"/>
      <c r="D1" s="509"/>
      <c r="E1" s="509"/>
      <c r="F1" s="509"/>
      <c r="G1" s="509"/>
    </row>
    <row r="2" spans="1:9">
      <c r="A2" s="510" t="s">
        <v>1508</v>
      </c>
      <c r="B2" s="510"/>
      <c r="C2" s="510"/>
      <c r="D2" s="510"/>
      <c r="E2" s="510"/>
      <c r="F2" s="510"/>
      <c r="G2" s="510"/>
    </row>
    <row r="3" spans="1:9">
      <c r="A3" s="511"/>
      <c r="B3" s="511"/>
      <c r="C3" s="511"/>
      <c r="D3" s="511"/>
      <c r="E3" s="511"/>
      <c r="F3" s="511"/>
      <c r="G3" s="511"/>
    </row>
    <row r="4" spans="1:9" ht="15" thickBot="1">
      <c r="A4" s="331"/>
      <c r="B4" s="330"/>
      <c r="C4" s="330"/>
      <c r="D4" s="330"/>
      <c r="E4" s="330"/>
      <c r="F4" s="330"/>
      <c r="G4" s="330"/>
    </row>
    <row r="5" spans="1:9" ht="42.75">
      <c r="A5" s="329" t="s">
        <v>1477</v>
      </c>
      <c r="B5" s="328" t="s">
        <v>1476</v>
      </c>
      <c r="C5" s="328" t="s">
        <v>1475</v>
      </c>
      <c r="D5" s="328" t="s">
        <v>1474</v>
      </c>
      <c r="E5" s="328" t="s">
        <v>1473</v>
      </c>
      <c r="F5" s="326" t="s">
        <v>1472</v>
      </c>
      <c r="G5" s="327" t="s">
        <v>1471</v>
      </c>
      <c r="H5" s="326" t="s">
        <v>1470</v>
      </c>
      <c r="I5" s="325" t="s">
        <v>1469</v>
      </c>
    </row>
    <row r="6" spans="1:9">
      <c r="A6" s="324"/>
      <c r="B6" s="284"/>
      <c r="C6" s="284"/>
      <c r="D6" s="284"/>
      <c r="E6" s="284"/>
      <c r="F6" s="284"/>
      <c r="G6" s="284"/>
      <c r="H6" s="323"/>
      <c r="I6" s="322"/>
    </row>
    <row r="7" spans="1:9" s="314" customFormat="1" ht="51">
      <c r="A7" s="321">
        <v>1</v>
      </c>
      <c r="B7" s="320"/>
      <c r="C7" s="342" t="s">
        <v>1507</v>
      </c>
      <c r="D7" s="319" t="s">
        <v>1453</v>
      </c>
      <c r="E7" s="309"/>
      <c r="F7" s="318" t="s">
        <v>794</v>
      </c>
      <c r="G7" s="317">
        <v>1</v>
      </c>
      <c r="H7" s="316"/>
      <c r="I7" s="341">
        <f t="shared" ref="I7:I15" si="0">G7*H7</f>
        <v>0</v>
      </c>
    </row>
    <row r="8" spans="1:9" s="314" customFormat="1" ht="38.25">
      <c r="A8" s="321">
        <v>2</v>
      </c>
      <c r="B8" s="320"/>
      <c r="C8" s="342" t="s">
        <v>1506</v>
      </c>
      <c r="D8" s="319" t="s">
        <v>1453</v>
      </c>
      <c r="E8" s="309"/>
      <c r="F8" s="318" t="s">
        <v>794</v>
      </c>
      <c r="G8" s="317">
        <v>6</v>
      </c>
      <c r="H8" s="316"/>
      <c r="I8" s="341">
        <f t="shared" si="0"/>
        <v>0</v>
      </c>
    </row>
    <row r="9" spans="1:9" s="314" customFormat="1" ht="38.25">
      <c r="A9" s="321">
        <v>3</v>
      </c>
      <c r="B9" s="320"/>
      <c r="C9" s="342" t="s">
        <v>1505</v>
      </c>
      <c r="D9" s="319" t="s">
        <v>1453</v>
      </c>
      <c r="E9" s="309"/>
      <c r="F9" s="318" t="s">
        <v>794</v>
      </c>
      <c r="G9" s="317">
        <v>7</v>
      </c>
      <c r="H9" s="316"/>
      <c r="I9" s="341">
        <f t="shared" si="0"/>
        <v>0</v>
      </c>
    </row>
    <row r="10" spans="1:9" s="314" customFormat="1" ht="38.25">
      <c r="A10" s="321">
        <v>4</v>
      </c>
      <c r="B10" s="320"/>
      <c r="C10" s="342" t="s">
        <v>1504</v>
      </c>
      <c r="D10" s="319" t="s">
        <v>1453</v>
      </c>
      <c r="E10" s="309"/>
      <c r="F10" s="318" t="s">
        <v>794</v>
      </c>
      <c r="G10" s="317">
        <v>3</v>
      </c>
      <c r="H10" s="316"/>
      <c r="I10" s="341">
        <f t="shared" si="0"/>
        <v>0</v>
      </c>
    </row>
    <row r="11" spans="1:9" s="314" customFormat="1" ht="51">
      <c r="A11" s="321">
        <v>5</v>
      </c>
      <c r="B11" s="320"/>
      <c r="C11" s="342" t="s">
        <v>1503</v>
      </c>
      <c r="D11" s="319" t="s">
        <v>1453</v>
      </c>
      <c r="E11" s="309"/>
      <c r="F11" s="318" t="s">
        <v>794</v>
      </c>
      <c r="G11" s="317">
        <v>1</v>
      </c>
      <c r="H11" s="316"/>
      <c r="I11" s="341">
        <f t="shared" si="0"/>
        <v>0</v>
      </c>
    </row>
    <row r="12" spans="1:9" s="314" customFormat="1" ht="38.25">
      <c r="A12" s="321">
        <v>6</v>
      </c>
      <c r="B12" s="320"/>
      <c r="C12" s="342" t="s">
        <v>1502</v>
      </c>
      <c r="D12" s="319" t="s">
        <v>1453</v>
      </c>
      <c r="E12" s="309"/>
      <c r="F12" s="318" t="s">
        <v>794</v>
      </c>
      <c r="G12" s="317">
        <v>1</v>
      </c>
      <c r="H12" s="316"/>
      <c r="I12" s="341">
        <f t="shared" si="0"/>
        <v>0</v>
      </c>
    </row>
    <row r="13" spans="1:9" s="314" customFormat="1" ht="38.25">
      <c r="A13" s="321">
        <v>7</v>
      </c>
      <c r="B13" s="320"/>
      <c r="C13" s="342" t="s">
        <v>1501</v>
      </c>
      <c r="D13" s="319" t="s">
        <v>1453</v>
      </c>
      <c r="E13" s="309"/>
      <c r="F13" s="318" t="s">
        <v>794</v>
      </c>
      <c r="G13" s="317">
        <v>4</v>
      </c>
      <c r="H13" s="316"/>
      <c r="I13" s="341">
        <f t="shared" si="0"/>
        <v>0</v>
      </c>
    </row>
    <row r="14" spans="1:9" s="314" customFormat="1">
      <c r="A14" s="321">
        <v>8</v>
      </c>
      <c r="B14" s="320"/>
      <c r="C14" s="342" t="s">
        <v>1500</v>
      </c>
      <c r="D14" s="319" t="s">
        <v>1453</v>
      </c>
      <c r="E14" s="309"/>
      <c r="F14" s="318" t="s">
        <v>169</v>
      </c>
      <c r="G14" s="317">
        <v>2</v>
      </c>
      <c r="H14" s="316"/>
      <c r="I14" s="341">
        <f t="shared" si="0"/>
        <v>0</v>
      </c>
    </row>
    <row r="15" spans="1:9" s="314" customFormat="1">
      <c r="A15" s="321">
        <v>9</v>
      </c>
      <c r="B15" s="320"/>
      <c r="C15" s="342" t="s">
        <v>1499</v>
      </c>
      <c r="D15" s="319" t="s">
        <v>1453</v>
      </c>
      <c r="E15" s="309"/>
      <c r="F15" s="318" t="s">
        <v>169</v>
      </c>
      <c r="G15" s="317">
        <v>2</v>
      </c>
      <c r="H15" s="316"/>
      <c r="I15" s="341">
        <f t="shared" si="0"/>
        <v>0</v>
      </c>
    </row>
    <row r="16" spans="1:9" s="314" customFormat="1" ht="38.25">
      <c r="A16" s="321"/>
      <c r="B16" s="320"/>
      <c r="C16" s="342" t="s">
        <v>1498</v>
      </c>
      <c r="D16" s="319"/>
      <c r="E16" s="309"/>
      <c r="F16" s="318"/>
      <c r="G16" s="317"/>
      <c r="H16" s="316"/>
      <c r="I16" s="341"/>
    </row>
    <row r="17" spans="1:9" ht="15" thickBot="1">
      <c r="A17" s="340"/>
      <c r="B17" s="339"/>
      <c r="C17" s="338"/>
      <c r="D17" s="337"/>
      <c r="E17" s="336"/>
      <c r="F17" s="335"/>
      <c r="G17" s="334"/>
      <c r="H17" s="333"/>
      <c r="I17" s="332"/>
    </row>
    <row r="18" spans="1:9">
      <c r="A18" s="284"/>
      <c r="B18" s="296"/>
      <c r="C18" s="295"/>
      <c r="D18" s="295"/>
      <c r="E18" s="285"/>
      <c r="F18" s="284"/>
      <c r="G18" s="284"/>
      <c r="H18" s="284"/>
      <c r="I18" s="284"/>
    </row>
    <row r="19" spans="1:9" ht="15" thickBot="1">
      <c r="A19" s="284"/>
      <c r="B19" s="296"/>
      <c r="C19" s="295"/>
      <c r="D19" s="295"/>
      <c r="E19" s="285"/>
      <c r="F19" s="284"/>
      <c r="G19" s="284"/>
      <c r="H19" s="284"/>
      <c r="I19" s="284"/>
    </row>
    <row r="20" spans="1:9" ht="15.75" thickBot="1">
      <c r="A20" s="294" t="s">
        <v>1439</v>
      </c>
      <c r="B20" s="293"/>
      <c r="C20" s="292"/>
      <c r="D20" s="291"/>
      <c r="E20" s="290"/>
      <c r="F20" s="289"/>
      <c r="G20" s="289"/>
      <c r="H20" s="289"/>
      <c r="I20" s="288">
        <f>SUM(I7:I17)</f>
        <v>0</v>
      </c>
    </row>
  </sheetData>
  <mergeCells count="3">
    <mergeCell ref="A1:G1"/>
    <mergeCell ref="A2:G2"/>
    <mergeCell ref="A3:G3"/>
  </mergeCells>
  <pageMargins left="0.33" right="0.31" top="0.5" bottom="0.5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43</vt:i4>
      </vt:variant>
    </vt:vector>
  </HeadingPairs>
  <TitlesOfParts>
    <vt:vector size="55" baseType="lpstr">
      <vt:lpstr>CELKOVÁ REKAPITULACE</vt:lpstr>
      <vt:lpstr>Krycí list</vt:lpstr>
      <vt:lpstr>Rekapitulace ST.ČAST.</vt:lpstr>
      <vt:lpstr>STAVEBNÍ ČÁST</vt:lpstr>
      <vt:lpstr>VZT</vt:lpstr>
      <vt:lpstr>rekapitulace ZTI</vt:lpstr>
      <vt:lpstr>kan</vt:lpstr>
      <vt:lpstr>vod</vt:lpstr>
      <vt:lpstr>ZP</vt:lpstr>
      <vt:lpstr>Rekapitulace elektro</vt:lpstr>
      <vt:lpstr>001 - D.1.4.g - Zařízení ...</vt:lpstr>
      <vt:lpstr>002 - D.1.4.g - Uzemnění ...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'001 - D.1.4.g - Zařízení ...'!Názvy_tisku</vt:lpstr>
      <vt:lpstr>'002 - D.1.4.g - Uzemnění ...'!Názvy_tisku</vt:lpstr>
      <vt:lpstr>'Rekapitulace elektro'!Názvy_tisku</vt:lpstr>
      <vt:lpstr>'Rekapitulace ST.ČAST.'!Názvy_tisku</vt:lpstr>
      <vt:lpstr>'STAVEBNÍ ČÁST'!Názvy_tisku</vt:lpstr>
      <vt:lpstr>Objednatel</vt:lpstr>
      <vt:lpstr>'001 - D.1.4.g - Zařízení ...'!Oblast_tisku</vt:lpstr>
      <vt:lpstr>'002 - D.1.4.g - Uzemnění ...'!Oblast_tisku</vt:lpstr>
      <vt:lpstr>'Krycí list'!Oblast_tisku</vt:lpstr>
      <vt:lpstr>'Rekapitulace elektro'!Oblast_tisku</vt:lpstr>
      <vt:lpstr>'Rekapitulace ST.ČAST.'!Oblast_tisku</vt:lpstr>
      <vt:lpstr>'STAVEBNÍ ČÁST'!Oblast_tisku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Viktor2011\Viktor</dc:creator>
  <cp:lastModifiedBy>Jirka</cp:lastModifiedBy>
  <dcterms:created xsi:type="dcterms:W3CDTF">2017-01-24T12:46:19Z</dcterms:created>
  <dcterms:modified xsi:type="dcterms:W3CDTF">2017-06-29T15:25:57Z</dcterms:modified>
</cp:coreProperties>
</file>