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voky\Desktop\Revitalizace terasy - př. č. 1 - PD\"/>
    </mc:Choice>
  </mc:AlternateContent>
  <bookViews>
    <workbookView xWindow="0" yWindow="0" windowWidth="28800" windowHeight="12435" activeTab="1"/>
  </bookViews>
  <sheets>
    <sheet name="Rekapitulace stavby" sheetId="1" r:id="rId1"/>
    <sheet name="09 - Revitalizace terasy ..." sheetId="2" r:id="rId2"/>
  </sheets>
  <definedNames>
    <definedName name="_xlnm.Print_Titles" localSheetId="1">'09 - Revitalizace terasy ...'!$123:$123</definedName>
    <definedName name="_xlnm.Print_Titles" localSheetId="0">'Rekapitulace stavby'!$85:$85</definedName>
    <definedName name="_xlnm.Print_Area" localSheetId="1">'09 - Revitalizace terasy ...'!$C$4:$Q$70,'09 - Revitalizace terasy ...'!$C$76:$Q$108,'09 - Revitalizace terasy ...'!$C$114:$Q$223</definedName>
    <definedName name="_xlnm.Print_Area" localSheetId="0">'Rekapitulace stavby'!$C$4:$AP$70,'Rekapitulace stavby'!$C$76:$AP$92</definedName>
  </definedNames>
  <calcPr calcId="152511"/>
</workbook>
</file>

<file path=xl/calcChain.xml><?xml version="1.0" encoding="utf-8"?>
<calcChain xmlns="http://schemas.openxmlformats.org/spreadsheetml/2006/main">
  <c r="AY88" i="1" l="1"/>
  <c r="AX88" i="1"/>
  <c r="BI223" i="2"/>
  <c r="BH223" i="2"/>
  <c r="BG223" i="2"/>
  <c r="BF223" i="2"/>
  <c r="AA223" i="2"/>
  <c r="Y223" i="2"/>
  <c r="W223" i="2"/>
  <c r="BK223" i="2"/>
  <c r="N223" i="2"/>
  <c r="BE223" i="2"/>
  <c r="BI222" i="2"/>
  <c r="BH222" i="2"/>
  <c r="BG222" i="2"/>
  <c r="BF222" i="2"/>
  <c r="AA222" i="2"/>
  <c r="AA221" i="2" s="1"/>
  <c r="Y222" i="2"/>
  <c r="Y221" i="2"/>
  <c r="W222" i="2"/>
  <c r="W221" i="2" s="1"/>
  <c r="BK222" i="2"/>
  <c r="BK221" i="2"/>
  <c r="N221" i="2" s="1"/>
  <c r="N104" i="2" s="1"/>
  <c r="N222" i="2"/>
  <c r="BE222" i="2"/>
  <c r="BI220" i="2"/>
  <c r="BH220" i="2"/>
  <c r="BG220" i="2"/>
  <c r="BF220" i="2"/>
  <c r="AA220" i="2"/>
  <c r="AA219" i="2" s="1"/>
  <c r="AA218" i="2" s="1"/>
  <c r="Y220" i="2"/>
  <c r="Y219" i="2" s="1"/>
  <c r="Y218" i="2" s="1"/>
  <c r="W220" i="2"/>
  <c r="W219" i="2"/>
  <c r="W218" i="2" s="1"/>
  <c r="BK220" i="2"/>
  <c r="BK219" i="2"/>
  <c r="BK218" i="2" s="1"/>
  <c r="N218" i="2" s="1"/>
  <c r="N102" i="2" s="1"/>
  <c r="N219" i="2"/>
  <c r="N103" i="2" s="1"/>
  <c r="N220" i="2"/>
  <c r="BE220" i="2" s="1"/>
  <c r="BI217" i="2"/>
  <c r="BH217" i="2"/>
  <c r="BG217" i="2"/>
  <c r="BF217" i="2"/>
  <c r="AA217" i="2"/>
  <c r="Y217" i="2"/>
  <c r="W217" i="2"/>
  <c r="BK217" i="2"/>
  <c r="N217" i="2"/>
  <c r="BE217" i="2"/>
  <c r="BI216" i="2"/>
  <c r="BH216" i="2"/>
  <c r="BG216" i="2"/>
  <c r="BF216" i="2"/>
  <c r="AA216" i="2"/>
  <c r="Y216" i="2"/>
  <c r="W216" i="2"/>
  <c r="BK216" i="2"/>
  <c r="N216" i="2"/>
  <c r="BE216" i="2" s="1"/>
  <c r="BI215" i="2"/>
  <c r="BH215" i="2"/>
  <c r="BG215" i="2"/>
  <c r="BF215" i="2"/>
  <c r="AA215" i="2"/>
  <c r="Y215" i="2"/>
  <c r="W215" i="2"/>
  <c r="BK215" i="2"/>
  <c r="N215" i="2"/>
  <c r="BE215" i="2"/>
  <c r="BI214" i="2"/>
  <c r="BH214" i="2"/>
  <c r="BG214" i="2"/>
  <c r="BF214" i="2"/>
  <c r="AA214" i="2"/>
  <c r="Y214" i="2"/>
  <c r="W214" i="2"/>
  <c r="BK214" i="2"/>
  <c r="N214" i="2"/>
  <c r="BE214" i="2" s="1"/>
  <c r="BI213" i="2"/>
  <c r="BH213" i="2"/>
  <c r="BG213" i="2"/>
  <c r="BF213" i="2"/>
  <c r="AA213" i="2"/>
  <c r="AA212" i="2"/>
  <c r="Y213" i="2"/>
  <c r="Y212" i="2" s="1"/>
  <c r="W213" i="2"/>
  <c r="W212" i="2"/>
  <c r="BK213" i="2"/>
  <c r="N213" i="2"/>
  <c r="BE213" i="2" s="1"/>
  <c r="BI211" i="2"/>
  <c r="BH211" i="2"/>
  <c r="BG211" i="2"/>
  <c r="BF211" i="2"/>
  <c r="AA211" i="2"/>
  <c r="Y211" i="2"/>
  <c r="W211" i="2"/>
  <c r="BK211" i="2"/>
  <c r="N211" i="2"/>
  <c r="BE211" i="2"/>
  <c r="BI210" i="2"/>
  <c r="BH210" i="2"/>
  <c r="BG210" i="2"/>
  <c r="BF210" i="2"/>
  <c r="AA210" i="2"/>
  <c r="Y210" i="2"/>
  <c r="W210" i="2"/>
  <c r="BK210" i="2"/>
  <c r="N210" i="2"/>
  <c r="BE210" i="2" s="1"/>
  <c r="BI209" i="2"/>
  <c r="BH209" i="2"/>
  <c r="BG209" i="2"/>
  <c r="BF209" i="2"/>
  <c r="AA209" i="2"/>
  <c r="Y209" i="2"/>
  <c r="W209" i="2"/>
  <c r="BK209" i="2"/>
  <c r="N209" i="2"/>
  <c r="BE209" i="2"/>
  <c r="BI208" i="2"/>
  <c r="BH208" i="2"/>
  <c r="BG208" i="2"/>
  <c r="BF208" i="2"/>
  <c r="AA208" i="2"/>
  <c r="AA207" i="2" s="1"/>
  <c r="Y208" i="2"/>
  <c r="Y207" i="2"/>
  <c r="W208" i="2"/>
  <c r="W207" i="2" s="1"/>
  <c r="BK208" i="2"/>
  <c r="BK207" i="2" s="1"/>
  <c r="N207" i="2" s="1"/>
  <c r="N100" i="2" s="1"/>
  <c r="N208" i="2"/>
  <c r="BE208" i="2"/>
  <c r="BI206" i="2"/>
  <c r="BH206" i="2"/>
  <c r="BG206" i="2"/>
  <c r="BF206" i="2"/>
  <c r="AA206" i="2"/>
  <c r="Y206" i="2"/>
  <c r="W206" i="2"/>
  <c r="BK206" i="2"/>
  <c r="N206" i="2"/>
  <c r="BE206" i="2" s="1"/>
  <c r="BI205" i="2"/>
  <c r="BH205" i="2"/>
  <c r="BG205" i="2"/>
  <c r="BF205" i="2"/>
  <c r="AA205" i="2"/>
  <c r="Y205" i="2"/>
  <c r="W205" i="2"/>
  <c r="BK205" i="2"/>
  <c r="N205" i="2"/>
  <c r="BE205" i="2"/>
  <c r="BI204" i="2"/>
  <c r="BH204" i="2"/>
  <c r="BG204" i="2"/>
  <c r="BF204" i="2"/>
  <c r="AA204" i="2"/>
  <c r="Y204" i="2"/>
  <c r="W204" i="2"/>
  <c r="BK204" i="2"/>
  <c r="N204" i="2"/>
  <c r="BE204" i="2" s="1"/>
  <c r="BI203" i="2"/>
  <c r="BH203" i="2"/>
  <c r="BG203" i="2"/>
  <c r="BF203" i="2"/>
  <c r="AA203" i="2"/>
  <c r="Y203" i="2"/>
  <c r="W203" i="2"/>
  <c r="BK203" i="2"/>
  <c r="BK199" i="2" s="1"/>
  <c r="N199" i="2" s="1"/>
  <c r="N99" i="2" s="1"/>
  <c r="N203" i="2"/>
  <c r="BE203" i="2" s="1"/>
  <c r="BI202" i="2"/>
  <c r="BH202" i="2"/>
  <c r="BG202" i="2"/>
  <c r="BF202" i="2"/>
  <c r="AA202" i="2"/>
  <c r="Y202" i="2"/>
  <c r="W202" i="2"/>
  <c r="BK202" i="2"/>
  <c r="N202" i="2"/>
  <c r="BE202" i="2" s="1"/>
  <c r="BI201" i="2"/>
  <c r="BH201" i="2"/>
  <c r="BG201" i="2"/>
  <c r="BF201" i="2"/>
  <c r="AA201" i="2"/>
  <c r="Y201" i="2"/>
  <c r="W201" i="2"/>
  <c r="BK201" i="2"/>
  <c r="N201" i="2"/>
  <c r="BE201" i="2"/>
  <c r="BI200" i="2"/>
  <c r="BH200" i="2"/>
  <c r="BG200" i="2"/>
  <c r="BF200" i="2"/>
  <c r="AA200" i="2"/>
  <c r="AA199" i="2" s="1"/>
  <c r="Y200" i="2"/>
  <c r="Y199" i="2"/>
  <c r="W200" i="2"/>
  <c r="W199" i="2" s="1"/>
  <c r="BK200" i="2"/>
  <c r="N200" i="2"/>
  <c r="BE200" i="2"/>
  <c r="BI198" i="2"/>
  <c r="BH198" i="2"/>
  <c r="BG198" i="2"/>
  <c r="BF198" i="2"/>
  <c r="AA198" i="2"/>
  <c r="Y198" i="2"/>
  <c r="W198" i="2"/>
  <c r="BK198" i="2"/>
  <c r="N198" i="2"/>
  <c r="BE198" i="2" s="1"/>
  <c r="BI197" i="2"/>
  <c r="BH197" i="2"/>
  <c r="BG197" i="2"/>
  <c r="BF197" i="2"/>
  <c r="AA197" i="2"/>
  <c r="Y197" i="2"/>
  <c r="W197" i="2"/>
  <c r="BK197" i="2"/>
  <c r="N197" i="2"/>
  <c r="BE197" i="2"/>
  <c r="BI196" i="2"/>
  <c r="BH196" i="2"/>
  <c r="BG196" i="2"/>
  <c r="BF196" i="2"/>
  <c r="AA196" i="2"/>
  <c r="Y196" i="2"/>
  <c r="W196" i="2"/>
  <c r="BK196" i="2"/>
  <c r="N196" i="2"/>
  <c r="BE196" i="2" s="1"/>
  <c r="BI195" i="2"/>
  <c r="BH195" i="2"/>
  <c r="BG195" i="2"/>
  <c r="BF195" i="2"/>
  <c r="AA195" i="2"/>
  <c r="Y195" i="2"/>
  <c r="W195" i="2"/>
  <c r="BK195" i="2"/>
  <c r="N195" i="2"/>
  <c r="BE195" i="2" s="1"/>
  <c r="BI194" i="2"/>
  <c r="BH194" i="2"/>
  <c r="BG194" i="2"/>
  <c r="BF194" i="2"/>
  <c r="AA194" i="2"/>
  <c r="Y194" i="2"/>
  <c r="W194" i="2"/>
  <c r="BK194" i="2"/>
  <c r="N194" i="2"/>
  <c r="BE194" i="2" s="1"/>
  <c r="BI193" i="2"/>
  <c r="BH193" i="2"/>
  <c r="BG193" i="2"/>
  <c r="BF193" i="2"/>
  <c r="AA193" i="2"/>
  <c r="Y193" i="2"/>
  <c r="W193" i="2"/>
  <c r="BK193" i="2"/>
  <c r="N193" i="2"/>
  <c r="BE193" i="2" s="1"/>
  <c r="BI192" i="2"/>
  <c r="BH192" i="2"/>
  <c r="BG192" i="2"/>
  <c r="BF192" i="2"/>
  <c r="AA192" i="2"/>
  <c r="Y192" i="2"/>
  <c r="W192" i="2"/>
  <c r="BK192" i="2"/>
  <c r="N192" i="2"/>
  <c r="BE192" i="2"/>
  <c r="BI191" i="2"/>
  <c r="BH191" i="2"/>
  <c r="BG191" i="2"/>
  <c r="BF191" i="2"/>
  <c r="AA191" i="2"/>
  <c r="Y191" i="2"/>
  <c r="W191" i="2"/>
  <c r="BK191" i="2"/>
  <c r="N191" i="2"/>
  <c r="BE191" i="2" s="1"/>
  <c r="BI190" i="2"/>
  <c r="BH190" i="2"/>
  <c r="BG190" i="2"/>
  <c r="BF190" i="2"/>
  <c r="AA190" i="2"/>
  <c r="Y190" i="2"/>
  <c r="W190" i="2"/>
  <c r="BK190" i="2"/>
  <c r="N190" i="2"/>
  <c r="BE190" i="2" s="1"/>
  <c r="BI189" i="2"/>
  <c r="BH189" i="2"/>
  <c r="BG189" i="2"/>
  <c r="BF189" i="2"/>
  <c r="AA189" i="2"/>
  <c r="Y189" i="2"/>
  <c r="W189" i="2"/>
  <c r="BK189" i="2"/>
  <c r="N189" i="2"/>
  <c r="BE189" i="2"/>
  <c r="BI188" i="2"/>
  <c r="BH188" i="2"/>
  <c r="BG188" i="2"/>
  <c r="BF188" i="2"/>
  <c r="AA188" i="2"/>
  <c r="AA187" i="2" s="1"/>
  <c r="Y188" i="2"/>
  <c r="Y187" i="2"/>
  <c r="W188" i="2"/>
  <c r="W187" i="2" s="1"/>
  <c r="BK188" i="2"/>
  <c r="BK187" i="2" s="1"/>
  <c r="N187" i="2" s="1"/>
  <c r="N98" i="2" s="1"/>
  <c r="N188" i="2"/>
  <c r="BE188" i="2"/>
  <c r="BI186" i="2"/>
  <c r="BH186" i="2"/>
  <c r="BG186" i="2"/>
  <c r="BF186" i="2"/>
  <c r="AA186" i="2"/>
  <c r="Y186" i="2"/>
  <c r="W186" i="2"/>
  <c r="BK186" i="2"/>
  <c r="N186" i="2"/>
  <c r="BE186" i="2" s="1"/>
  <c r="BI185" i="2"/>
  <c r="BH185" i="2"/>
  <c r="BG185" i="2"/>
  <c r="BF185" i="2"/>
  <c r="AA185" i="2"/>
  <c r="Y185" i="2"/>
  <c r="W185" i="2"/>
  <c r="BK185" i="2"/>
  <c r="N185" i="2"/>
  <c r="BE185" i="2"/>
  <c r="BI184" i="2"/>
  <c r="BH184" i="2"/>
  <c r="BG184" i="2"/>
  <c r="BF184" i="2"/>
  <c r="AA184" i="2"/>
  <c r="Y184" i="2"/>
  <c r="W184" i="2"/>
  <c r="W181" i="2" s="1"/>
  <c r="BK184" i="2"/>
  <c r="N184" i="2"/>
  <c r="BE184" i="2" s="1"/>
  <c r="BI183" i="2"/>
  <c r="BH183" i="2"/>
  <c r="BG183" i="2"/>
  <c r="BF183" i="2"/>
  <c r="AA183" i="2"/>
  <c r="AA181" i="2" s="1"/>
  <c r="Y183" i="2"/>
  <c r="W183" i="2"/>
  <c r="BK183" i="2"/>
  <c r="N183" i="2"/>
  <c r="BE183" i="2" s="1"/>
  <c r="BI182" i="2"/>
  <c r="BH182" i="2"/>
  <c r="BG182" i="2"/>
  <c r="BF182" i="2"/>
  <c r="AA182" i="2"/>
  <c r="Y182" i="2"/>
  <c r="Y181" i="2"/>
  <c r="W182" i="2"/>
  <c r="BK182" i="2"/>
  <c r="BK181" i="2"/>
  <c r="N181" i="2" s="1"/>
  <c r="N97" i="2" s="1"/>
  <c r="N182" i="2"/>
  <c r="BE182" i="2"/>
  <c r="BI180" i="2"/>
  <c r="BH180" i="2"/>
  <c r="BG180" i="2"/>
  <c r="BF180" i="2"/>
  <c r="AA180" i="2"/>
  <c r="Y180" i="2"/>
  <c r="W180" i="2"/>
  <c r="BK180" i="2"/>
  <c r="N180" i="2"/>
  <c r="BE180" i="2"/>
  <c r="BI179" i="2"/>
  <c r="BH179" i="2"/>
  <c r="BG179" i="2"/>
  <c r="BF179" i="2"/>
  <c r="AA179" i="2"/>
  <c r="Y179" i="2"/>
  <c r="W179" i="2"/>
  <c r="BK179" i="2"/>
  <c r="N179" i="2"/>
  <c r="BE179" i="2"/>
  <c r="BI178" i="2"/>
  <c r="BH178" i="2"/>
  <c r="BG178" i="2"/>
  <c r="BF178" i="2"/>
  <c r="AA178" i="2"/>
  <c r="Y178" i="2"/>
  <c r="W178" i="2"/>
  <c r="BK178" i="2"/>
  <c r="N178" i="2"/>
  <c r="BE178" i="2"/>
  <c r="BI177" i="2"/>
  <c r="BH177" i="2"/>
  <c r="BG177" i="2"/>
  <c r="BF177" i="2"/>
  <c r="AA177" i="2"/>
  <c r="Y177" i="2"/>
  <c r="W177" i="2"/>
  <c r="BK177" i="2"/>
  <c r="N177" i="2"/>
  <c r="BE177" i="2"/>
  <c r="BI176" i="2"/>
  <c r="BH176" i="2"/>
  <c r="BG176" i="2"/>
  <c r="BF176" i="2"/>
  <c r="AA176" i="2"/>
  <c r="Y176" i="2"/>
  <c r="W176" i="2"/>
  <c r="BK176" i="2"/>
  <c r="N176" i="2"/>
  <c r="BE176" i="2"/>
  <c r="BI175" i="2"/>
  <c r="BH175" i="2"/>
  <c r="BG175" i="2"/>
  <c r="BF175" i="2"/>
  <c r="AA175" i="2"/>
  <c r="Y175" i="2"/>
  <c r="W175" i="2"/>
  <c r="BK175" i="2"/>
  <c r="N175" i="2"/>
  <c r="BE175" i="2"/>
  <c r="BI174" i="2"/>
  <c r="BH174" i="2"/>
  <c r="BG174" i="2"/>
  <c r="BF174" i="2"/>
  <c r="AA174" i="2"/>
  <c r="Y174" i="2"/>
  <c r="W174" i="2"/>
  <c r="BK174" i="2"/>
  <c r="N174" i="2"/>
  <c r="BE174" i="2"/>
  <c r="BI173" i="2"/>
  <c r="BH173" i="2"/>
  <c r="BG173" i="2"/>
  <c r="BF173" i="2"/>
  <c r="AA173" i="2"/>
  <c r="Y173" i="2"/>
  <c r="W173" i="2"/>
  <c r="BK173" i="2"/>
  <c r="N173" i="2"/>
  <c r="BE173" i="2"/>
  <c r="BI172" i="2"/>
  <c r="BH172" i="2"/>
  <c r="BG172" i="2"/>
  <c r="BF172" i="2"/>
  <c r="AA172" i="2"/>
  <c r="Y172" i="2"/>
  <c r="W172" i="2"/>
  <c r="BK172" i="2"/>
  <c r="N172" i="2"/>
  <c r="BE172" i="2"/>
  <c r="BI171" i="2"/>
  <c r="BH171" i="2"/>
  <c r="BG171" i="2"/>
  <c r="BF171" i="2"/>
  <c r="AA171" i="2"/>
  <c r="Y171" i="2"/>
  <c r="W171" i="2"/>
  <c r="BK171" i="2"/>
  <c r="N171" i="2"/>
  <c r="BE171" i="2"/>
  <c r="BI170" i="2"/>
  <c r="BH170" i="2"/>
  <c r="BG170" i="2"/>
  <c r="BF170" i="2"/>
  <c r="AA170" i="2"/>
  <c r="Y170" i="2"/>
  <c r="W170" i="2"/>
  <c r="BK170" i="2"/>
  <c r="N170" i="2"/>
  <c r="BE170" i="2"/>
  <c r="BI169" i="2"/>
  <c r="BH169" i="2"/>
  <c r="BG169" i="2"/>
  <c r="BF169" i="2"/>
  <c r="AA169" i="2"/>
  <c r="Y169" i="2"/>
  <c r="W169" i="2"/>
  <c r="BK169" i="2"/>
  <c r="N169" i="2"/>
  <c r="BE169" i="2"/>
  <c r="BI168" i="2"/>
  <c r="BH168" i="2"/>
  <c r="BG168" i="2"/>
  <c r="BF168" i="2"/>
  <c r="AA168" i="2"/>
  <c r="Y168" i="2"/>
  <c r="W168" i="2"/>
  <c r="BK168" i="2"/>
  <c r="N168" i="2"/>
  <c r="BE168" i="2"/>
  <c r="BI167" i="2"/>
  <c r="BH167" i="2"/>
  <c r="BG167" i="2"/>
  <c r="BF167" i="2"/>
  <c r="AA167" i="2"/>
  <c r="Y167" i="2"/>
  <c r="W167" i="2"/>
  <c r="BK167" i="2"/>
  <c r="N167" i="2"/>
  <c r="BE167" i="2"/>
  <c r="BI166" i="2"/>
  <c r="BH166" i="2"/>
  <c r="BG166" i="2"/>
  <c r="BF166" i="2"/>
  <c r="AA166" i="2"/>
  <c r="Y166" i="2"/>
  <c r="W166" i="2"/>
  <c r="BK166" i="2"/>
  <c r="N166" i="2"/>
  <c r="BE166" i="2"/>
  <c r="BI165" i="2"/>
  <c r="BH165" i="2"/>
  <c r="BG165" i="2"/>
  <c r="BF165" i="2"/>
  <c r="AA165" i="2"/>
  <c r="Y165" i="2"/>
  <c r="W165" i="2"/>
  <c r="BK165" i="2"/>
  <c r="N165" i="2"/>
  <c r="BE165" i="2"/>
  <c r="BI164" i="2"/>
  <c r="BH164" i="2"/>
  <c r="BG164" i="2"/>
  <c r="BF164" i="2"/>
  <c r="AA164" i="2"/>
  <c r="Y164" i="2"/>
  <c r="W164" i="2"/>
  <c r="BK164" i="2"/>
  <c r="N164" i="2"/>
  <c r="BE164" i="2"/>
  <c r="BI163" i="2"/>
  <c r="BH163" i="2"/>
  <c r="BG163" i="2"/>
  <c r="BF163" i="2"/>
  <c r="AA163" i="2"/>
  <c r="Y163" i="2"/>
  <c r="W163" i="2"/>
  <c r="BK163" i="2"/>
  <c r="N163" i="2"/>
  <c r="BE163" i="2"/>
  <c r="BI162" i="2"/>
  <c r="BH162" i="2"/>
  <c r="BG162" i="2"/>
  <c r="BF162" i="2"/>
  <c r="AA162" i="2"/>
  <c r="Y162" i="2"/>
  <c r="W162" i="2"/>
  <c r="BK162" i="2"/>
  <c r="N162" i="2"/>
  <c r="BE162" i="2"/>
  <c r="BI161" i="2"/>
  <c r="BH161" i="2"/>
  <c r="BG161" i="2"/>
  <c r="BF161" i="2"/>
  <c r="AA161" i="2"/>
  <c r="Y161" i="2"/>
  <c r="W161" i="2"/>
  <c r="BK161" i="2"/>
  <c r="N161" i="2"/>
  <c r="BE161" i="2"/>
  <c r="BI160" i="2"/>
  <c r="BH160" i="2"/>
  <c r="BG160" i="2"/>
  <c r="BF160" i="2"/>
  <c r="AA160" i="2"/>
  <c r="Y160" i="2"/>
  <c r="W160" i="2"/>
  <c r="BK160" i="2"/>
  <c r="N160" i="2"/>
  <c r="BE160" i="2"/>
  <c r="BI159" i="2"/>
  <c r="BH159" i="2"/>
  <c r="BG159" i="2"/>
  <c r="BF159" i="2"/>
  <c r="AA159" i="2"/>
  <c r="AA157" i="2" s="1"/>
  <c r="Y159" i="2"/>
  <c r="W159" i="2"/>
  <c r="BK159" i="2"/>
  <c r="N159" i="2"/>
  <c r="BE159" i="2"/>
  <c r="BI158" i="2"/>
  <c r="BH158" i="2"/>
  <c r="BG158" i="2"/>
  <c r="BF158" i="2"/>
  <c r="AA158" i="2"/>
  <c r="Y158" i="2"/>
  <c r="Y157" i="2" s="1"/>
  <c r="Y156" i="2" s="1"/>
  <c r="W158" i="2"/>
  <c r="W157" i="2"/>
  <c r="BK158" i="2"/>
  <c r="N158" i="2"/>
  <c r="BE158" i="2" s="1"/>
  <c r="BI155" i="2"/>
  <c r="BH155" i="2"/>
  <c r="BG155" i="2"/>
  <c r="BF155" i="2"/>
  <c r="AA155" i="2"/>
  <c r="AA154" i="2"/>
  <c r="Y155" i="2"/>
  <c r="Y154" i="2"/>
  <c r="W155" i="2"/>
  <c r="W154" i="2"/>
  <c r="BK155" i="2"/>
  <c r="BK154" i="2" s="1"/>
  <c r="N154" i="2" s="1"/>
  <c r="N94" i="2" s="1"/>
  <c r="N155" i="2"/>
  <c r="BE155" i="2" s="1"/>
  <c r="BI153" i="2"/>
  <c r="BH153" i="2"/>
  <c r="BG153" i="2"/>
  <c r="BF153" i="2"/>
  <c r="AA153" i="2"/>
  <c r="Y153" i="2"/>
  <c r="W153" i="2"/>
  <c r="BK153" i="2"/>
  <c r="N153" i="2"/>
  <c r="BE153" i="2" s="1"/>
  <c r="BI152" i="2"/>
  <c r="BH152" i="2"/>
  <c r="BG152" i="2"/>
  <c r="BF152" i="2"/>
  <c r="AA152" i="2"/>
  <c r="Y152" i="2"/>
  <c r="W152" i="2"/>
  <c r="BK152" i="2"/>
  <c r="N152" i="2"/>
  <c r="BE152" i="2"/>
  <c r="BI151" i="2"/>
  <c r="BH151" i="2"/>
  <c r="BG151" i="2"/>
  <c r="BF151" i="2"/>
  <c r="AA151" i="2"/>
  <c r="Y151" i="2"/>
  <c r="Y148" i="2" s="1"/>
  <c r="W151" i="2"/>
  <c r="BK151" i="2"/>
  <c r="N151" i="2"/>
  <c r="BE151" i="2" s="1"/>
  <c r="BI150" i="2"/>
  <c r="BH150" i="2"/>
  <c r="BG150" i="2"/>
  <c r="BF150" i="2"/>
  <c r="AA150" i="2"/>
  <c r="Y150" i="2"/>
  <c r="W150" i="2"/>
  <c r="BK150" i="2"/>
  <c r="N150" i="2"/>
  <c r="BE150" i="2" s="1"/>
  <c r="BI149" i="2"/>
  <c r="BH149" i="2"/>
  <c r="BG149" i="2"/>
  <c r="BF149" i="2"/>
  <c r="AA149" i="2"/>
  <c r="AA148" i="2"/>
  <c r="Y149" i="2"/>
  <c r="W149" i="2"/>
  <c r="W148" i="2"/>
  <c r="BK149" i="2"/>
  <c r="N149" i="2"/>
  <c r="BE149" i="2" s="1"/>
  <c r="BI147" i="2"/>
  <c r="BH147" i="2"/>
  <c r="BG147" i="2"/>
  <c r="BF147" i="2"/>
  <c r="AA147" i="2"/>
  <c r="Y147" i="2"/>
  <c r="W147" i="2"/>
  <c r="BK147" i="2"/>
  <c r="N147" i="2"/>
  <c r="BE147" i="2"/>
  <c r="BI146" i="2"/>
  <c r="BH146" i="2"/>
  <c r="BG146" i="2"/>
  <c r="BF146" i="2"/>
  <c r="AA146" i="2"/>
  <c r="Y146" i="2"/>
  <c r="W146" i="2"/>
  <c r="BK146" i="2"/>
  <c r="N146" i="2"/>
  <c r="BE146" i="2"/>
  <c r="BI145" i="2"/>
  <c r="BH145" i="2"/>
  <c r="BG145" i="2"/>
  <c r="BF145" i="2"/>
  <c r="AA145" i="2"/>
  <c r="Y145" i="2"/>
  <c r="W145" i="2"/>
  <c r="BK145" i="2"/>
  <c r="N145" i="2"/>
  <c r="BE145" i="2"/>
  <c r="BI144" i="2"/>
  <c r="BH144" i="2"/>
  <c r="BG144" i="2"/>
  <c r="BF144" i="2"/>
  <c r="AA144" i="2"/>
  <c r="Y144" i="2"/>
  <c r="W144" i="2"/>
  <c r="W141" i="2" s="1"/>
  <c r="BK144" i="2"/>
  <c r="BK141" i="2" s="1"/>
  <c r="N141" i="2" s="1"/>
  <c r="N92" i="2" s="1"/>
  <c r="N144" i="2"/>
  <c r="BE144" i="2"/>
  <c r="BI143" i="2"/>
  <c r="BH143" i="2"/>
  <c r="BG143" i="2"/>
  <c r="BF143" i="2"/>
  <c r="AA143" i="2"/>
  <c r="AA141" i="2" s="1"/>
  <c r="Y143" i="2"/>
  <c r="W143" i="2"/>
  <c r="BK143" i="2"/>
  <c r="N143" i="2"/>
  <c r="BE143" i="2"/>
  <c r="BI142" i="2"/>
  <c r="BH142" i="2"/>
  <c r="BG142" i="2"/>
  <c r="BF142" i="2"/>
  <c r="AA142" i="2"/>
  <c r="Y142" i="2"/>
  <c r="Y141" i="2"/>
  <c r="W142" i="2"/>
  <c r="BK142" i="2"/>
  <c r="N142" i="2"/>
  <c r="BE142" i="2"/>
  <c r="BI140" i="2"/>
  <c r="BH140" i="2"/>
  <c r="BG140" i="2"/>
  <c r="BF140" i="2"/>
  <c r="AA140" i="2"/>
  <c r="Y140" i="2"/>
  <c r="W140" i="2"/>
  <c r="W137" i="2" s="1"/>
  <c r="BK140" i="2"/>
  <c r="BK137" i="2" s="1"/>
  <c r="N137" i="2" s="1"/>
  <c r="N91" i="2" s="1"/>
  <c r="N140" i="2"/>
  <c r="BE140" i="2"/>
  <c r="BI139" i="2"/>
  <c r="BH139" i="2"/>
  <c r="BG139" i="2"/>
  <c r="BF139" i="2"/>
  <c r="AA139" i="2"/>
  <c r="AA137" i="2" s="1"/>
  <c r="Y139" i="2"/>
  <c r="W139" i="2"/>
  <c r="BK139" i="2"/>
  <c r="N139" i="2"/>
  <c r="BE139" i="2"/>
  <c r="BI138" i="2"/>
  <c r="BH138" i="2"/>
  <c r="BG138" i="2"/>
  <c r="BF138" i="2"/>
  <c r="AA138" i="2"/>
  <c r="Y138" i="2"/>
  <c r="Y137" i="2"/>
  <c r="W138" i="2"/>
  <c r="BK138" i="2"/>
  <c r="N138" i="2"/>
  <c r="BE138" i="2"/>
  <c r="BI136" i="2"/>
  <c r="BH136" i="2"/>
  <c r="BG136" i="2"/>
  <c r="BF136" i="2"/>
  <c r="AA136" i="2"/>
  <c r="Y136" i="2"/>
  <c r="W136" i="2"/>
  <c r="BK136" i="2"/>
  <c r="N136" i="2"/>
  <c r="BE136" i="2"/>
  <c r="BI135" i="2"/>
  <c r="BH135" i="2"/>
  <c r="BG135" i="2"/>
  <c r="BF135" i="2"/>
  <c r="AA135" i="2"/>
  <c r="Y135" i="2"/>
  <c r="W135" i="2"/>
  <c r="BK135" i="2"/>
  <c r="N135" i="2"/>
  <c r="BE135" i="2"/>
  <c r="BI134" i="2"/>
  <c r="BH134" i="2"/>
  <c r="BG134" i="2"/>
  <c r="BF134" i="2"/>
  <c r="AA134" i="2"/>
  <c r="Y134" i="2"/>
  <c r="W134" i="2"/>
  <c r="W131" i="2" s="1"/>
  <c r="BK134" i="2"/>
  <c r="BK131" i="2" s="1"/>
  <c r="N131" i="2" s="1"/>
  <c r="N90" i="2" s="1"/>
  <c r="N134" i="2"/>
  <c r="BE134" i="2"/>
  <c r="BI133" i="2"/>
  <c r="BH133" i="2"/>
  <c r="BG133" i="2"/>
  <c r="BF133" i="2"/>
  <c r="AA133" i="2"/>
  <c r="AA131" i="2" s="1"/>
  <c r="Y133" i="2"/>
  <c r="W133" i="2"/>
  <c r="BK133" i="2"/>
  <c r="N133" i="2"/>
  <c r="BE133" i="2"/>
  <c r="BI132" i="2"/>
  <c r="BH132" i="2"/>
  <c r="BG132" i="2"/>
  <c r="BF132" i="2"/>
  <c r="AA132" i="2"/>
  <c r="Y132" i="2"/>
  <c r="Y131" i="2"/>
  <c r="W132" i="2"/>
  <c r="BK132" i="2"/>
  <c r="N132" i="2"/>
  <c r="BE132" i="2"/>
  <c r="BI130" i="2"/>
  <c r="BH130" i="2"/>
  <c r="BG130" i="2"/>
  <c r="BF130" i="2"/>
  <c r="AA130" i="2"/>
  <c r="Y130" i="2"/>
  <c r="W130" i="2"/>
  <c r="BK130" i="2"/>
  <c r="N130" i="2"/>
  <c r="BE130" i="2"/>
  <c r="BI129" i="2"/>
  <c r="BH129" i="2"/>
  <c r="BG129" i="2"/>
  <c r="BF129" i="2"/>
  <c r="AA129" i="2"/>
  <c r="AA126" i="2" s="1"/>
  <c r="AA125" i="2" s="1"/>
  <c r="Y129" i="2"/>
  <c r="Y126" i="2" s="1"/>
  <c r="Y125" i="2" s="1"/>
  <c r="Y124" i="2" s="1"/>
  <c r="W129" i="2"/>
  <c r="BK129" i="2"/>
  <c r="N129" i="2"/>
  <c r="BE129" i="2"/>
  <c r="BI128" i="2"/>
  <c r="BH128" i="2"/>
  <c r="BG128" i="2"/>
  <c r="BF128" i="2"/>
  <c r="AA128" i="2"/>
  <c r="Y128" i="2"/>
  <c r="W128" i="2"/>
  <c r="W126" i="2" s="1"/>
  <c r="W125" i="2" s="1"/>
  <c r="BK128" i="2"/>
  <c r="N128" i="2"/>
  <c r="BE128" i="2"/>
  <c r="BI127" i="2"/>
  <c r="BH127" i="2"/>
  <c r="BG127" i="2"/>
  <c r="BF127" i="2"/>
  <c r="AA127" i="2"/>
  <c r="Y127" i="2"/>
  <c r="W127" i="2"/>
  <c r="BK127" i="2"/>
  <c r="N127" i="2"/>
  <c r="BE127" i="2"/>
  <c r="F118" i="2"/>
  <c r="F116" i="2"/>
  <c r="M27" i="2"/>
  <c r="AS88" i="1"/>
  <c r="F80" i="2"/>
  <c r="F78" i="2"/>
  <c r="O20" i="2"/>
  <c r="E20" i="2"/>
  <c r="M121" i="2"/>
  <c r="M83" i="2"/>
  <c r="O19" i="2"/>
  <c r="O17" i="2"/>
  <c r="E17" i="2"/>
  <c r="M82" i="2" s="1"/>
  <c r="M120" i="2"/>
  <c r="O16" i="2"/>
  <c r="O14" i="2"/>
  <c r="E14" i="2"/>
  <c r="F121" i="2" s="1"/>
  <c r="O13" i="2"/>
  <c r="O11" i="2"/>
  <c r="E11" i="2"/>
  <c r="F120" i="2"/>
  <c r="F82" i="2"/>
  <c r="O10" i="2"/>
  <c r="O8" i="2"/>
  <c r="M118" i="2"/>
  <c r="M80" i="2"/>
  <c r="AK27" i="1"/>
  <c r="AS87" i="1"/>
  <c r="AM83" i="1"/>
  <c r="L83" i="1"/>
  <c r="AM82" i="1"/>
  <c r="L82" i="1"/>
  <c r="AM80" i="1"/>
  <c r="L80" i="1"/>
  <c r="L78" i="1"/>
  <c r="L77" i="1"/>
  <c r="BK212" i="2" l="1"/>
  <c r="N212" i="2" s="1"/>
  <c r="N101" i="2" s="1"/>
  <c r="H35" i="2"/>
  <c r="BD88" i="1" s="1"/>
  <c r="BD87" i="1" s="1"/>
  <c r="W35" i="1" s="1"/>
  <c r="BK157" i="2"/>
  <c r="BK148" i="2"/>
  <c r="N148" i="2" s="1"/>
  <c r="N93" i="2" s="1"/>
  <c r="M32" i="2"/>
  <c r="AW88" i="1" s="1"/>
  <c r="BK126" i="2"/>
  <c r="H34" i="2"/>
  <c r="BC88" i="1" s="1"/>
  <c r="BC87" i="1" s="1"/>
  <c r="W34" i="1" s="1"/>
  <c r="H33" i="2"/>
  <c r="BB88" i="1" s="1"/>
  <c r="BB87" i="1" s="1"/>
  <c r="AX87" i="1" s="1"/>
  <c r="W124" i="2"/>
  <c r="AU88" i="1" s="1"/>
  <c r="AU87" i="1" s="1"/>
  <c r="AA124" i="2"/>
  <c r="M31" i="2"/>
  <c r="AV88" i="1" s="1"/>
  <c r="W156" i="2"/>
  <c r="N126" i="2"/>
  <c r="N89" i="2" s="1"/>
  <c r="H31" i="2"/>
  <c r="AZ88" i="1" s="1"/>
  <c r="AZ87" i="1" s="1"/>
  <c r="AA156" i="2"/>
  <c r="H32" i="2"/>
  <c r="BA88" i="1" s="1"/>
  <c r="BA87" i="1" s="1"/>
  <c r="F83" i="2"/>
  <c r="W33" i="1" l="1"/>
  <c r="BK156" i="2"/>
  <c r="N156" i="2" s="1"/>
  <c r="N95" i="2" s="1"/>
  <c r="N157" i="2"/>
  <c r="N96" i="2" s="1"/>
  <c r="BK125" i="2"/>
  <c r="N125" i="2" s="1"/>
  <c r="N88" i="2" s="1"/>
  <c r="AT88" i="1"/>
  <c r="AY87" i="1"/>
  <c r="AV87" i="1"/>
  <c r="W31" i="1"/>
  <c r="AW87" i="1"/>
  <c r="AK32" i="1" s="1"/>
  <c r="W32" i="1"/>
  <c r="BK124" i="2" l="1"/>
  <c r="N124" i="2" s="1"/>
  <c r="N87" i="2" s="1"/>
  <c r="M26" i="2" s="1"/>
  <c r="M29" i="2" s="1"/>
  <c r="L108" i="2"/>
  <c r="AK31" i="1"/>
  <c r="AT87" i="1"/>
  <c r="AG88" i="1" l="1"/>
  <c r="L37" i="2"/>
  <c r="AN88" i="1" l="1"/>
  <c r="AG87" i="1"/>
  <c r="AK26" i="1" l="1"/>
  <c r="AK29" i="1" s="1"/>
  <c r="AK37" i="1" s="1"/>
  <c r="AN87" i="1"/>
  <c r="AN92" i="1" s="1"/>
  <c r="AG92" i="1"/>
</calcChain>
</file>

<file path=xl/sharedStrings.xml><?xml version="1.0" encoding="utf-8"?>
<sst xmlns="http://schemas.openxmlformats.org/spreadsheetml/2006/main" count="1502" uniqueCount="464">
  <si>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</si>
  <si>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</si>
  <si>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</si>
  <si>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</si>
  <si>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</si>
  <si>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</si>
  <si>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</si>
  <si>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</si>
  <si>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</si>
  <si>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</si>
  <si>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</si>
  <si>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</si>
  <si>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</si>
  <si>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</si>
  <si>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</si>
  <si>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</si>
  <si>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09</t>
  </si>
  <si>
    <t>Stavba:</t>
  </si>
  <si>
    <t>Revitalizace terasy nad 2.NP - hlavní budova Zoo Praha</t>
  </si>
  <si>
    <t>JKSO:</t>
  </si>
  <si>
    <t>CC-CZ:</t>
  </si>
  <si>
    <t>Místo:</t>
  </si>
  <si>
    <t xml:space="preserve"> </t>
  </si>
  <si>
    <t>Datum:</t>
  </si>
  <si>
    <t>20.08.2018</t>
  </si>
  <si>
    <t>Objednatel:</t>
  </si>
  <si>
    <t>IČ: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</si>
  <si>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</si>
  <si>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</si>
  <si>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</si>
  <si>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</si>
  <si>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</si>
  <si>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</si>
  <si>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</si>
  <si>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</si>
  <si>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</si>
  <si>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</si>
  <si>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</si>
  <si>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</si>
  <si>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</si>
  <si>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</si>
  <si>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</si>
  <si>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</si>
  <si>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</si>
  <si>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</si>
  <si>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</si>
  <si>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</si>
  <si>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</si>
  <si>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</si>
  <si>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</si>
  <si>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</si>
  <si>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</si>
  <si>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</si>
  <si>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</si>
  <si>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</si>
  <si>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</si>
  <si>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</si>
  <si>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</si>
  <si>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</si>
  <si>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</si>
  <si>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</si>
  <si>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</si>
  <si>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</si>
  <si>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</si>
  <si>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</si>
  <si>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</si>
  <si>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</si>
  <si>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</si>
  <si>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</si>
  <si>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</si>
  <si>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</si>
  <si>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</si>
  <si>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</si>
  <si>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</si>
  <si>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{49f9be72-f4fa-40b7-b90a-6989dd102418}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</si>
  <si>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</si>
  <si>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</si>
  <si>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</si>
  <si>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</si>
  <si>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</si>
  <si>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</si>
  <si>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</si>
  <si>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</si>
  <si>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</si>
  <si>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</si>
  <si>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</si>
  <si>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</si>
  <si>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</si>
  <si>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</si>
  <si>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</si>
  <si>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</si>
  <si>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</si>
  <si>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</si>
  <si>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</si>
  <si>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</si>
  <si>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</si>
  <si>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</si>
  <si>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</si>
  <si>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</si>
  <si>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</si>
  <si>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</si>
  <si>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</si>
  <si>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</si>
  <si>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</si>
  <si>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</si>
  <si>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</si>
  <si>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</si>
  <si>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</si>
  <si>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764 - Konstrukce klempířské</t>
  </si>
  <si>
    <t xml:space="preserve">    767 - Konstrukce zámečnické</t>
  </si>
  <si>
    <t xml:space="preserve">    783 - Dokončovací práce - nátěry</t>
  </si>
  <si>
    <t>VRN - Vedlejší rozpočtové náklady</t>
  </si>
  <si>
    <t xml:space="preserve">    VRN1 - Průzkumné, geodetické a projektové práce</t>
  </si>
  <si>
    <t xml:space="preserve">    VRN3 - Zařízení staveniště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</si>
  <si>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</si>
  <si>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</si>
  <si>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</si>
  <si>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</si>
  <si>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</si>
  <si>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</si>
  <si>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</si>
  <si>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</si>
  <si>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</si>
  <si>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</si>
  <si>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</si>
  <si>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</si>
  <si>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</si>
  <si>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</si>
  <si>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</si>
  <si>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</si>
  <si>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60</t>
  </si>
  <si>
    <t>K</t>
  </si>
  <si>
    <t>312351121</t>
  </si>
  <si>
    <t>Zřízení oboustranného bednění výplňových nadzákladových zdí</t>
  </si>
  <si>
    <t>m2</t>
  </si>
  <si>
    <t>4</t>
  </si>
  <si>
    <t>519183113</t>
  </si>
  <si>
    <t>61</t>
  </si>
  <si>
    <t>312351122</t>
  </si>
  <si>
    <t>Odstranění oboustranného bednění výplňových nadzákladových zdí</t>
  </si>
  <si>
    <t>-2125503462</t>
  </si>
  <si>
    <t>25</t>
  </si>
  <si>
    <t>345311711</t>
  </si>
  <si>
    <t>Zídky atikové, parapetní, schodišťové a zábradelní z betonu prostého tř. C 20/25</t>
  </si>
  <si>
    <t>m3</t>
  </si>
  <si>
    <t>1818550025</t>
  </si>
  <si>
    <t>26</t>
  </si>
  <si>
    <t>345361821</t>
  </si>
  <si>
    <t>Výztuž zídek atikových, parapetních, schodišťových a zábradelních betonářskou ocelí 10 505</t>
  </si>
  <si>
    <t>t</t>
  </si>
  <si>
    <t>988275224</t>
  </si>
  <si>
    <t>18</t>
  </si>
  <si>
    <t>411322424</t>
  </si>
  <si>
    <t>Stropy do trapézového plechu ze ŽB tř. C 25/30</t>
  </si>
  <si>
    <t>1854115676</t>
  </si>
  <si>
    <t>17</t>
  </si>
  <si>
    <t>411354203</t>
  </si>
  <si>
    <t>Bednění stropů ztracené z hraněných trapézových vln v 40 mm plech lesklý tl 0,75 mm</t>
  </si>
  <si>
    <t>-150713014</t>
  </si>
  <si>
    <t>19</t>
  </si>
  <si>
    <t>411362021</t>
  </si>
  <si>
    <t>Výztuž stropů svařovanými sítěmi Kari</t>
  </si>
  <si>
    <t>16</t>
  </si>
  <si>
    <t>686498214</t>
  </si>
  <si>
    <t>11</t>
  </si>
  <si>
    <t>413941123</t>
  </si>
  <si>
    <t>Osazování ocelových válcovaných nosníků stropů I, IE, U, UE nebo L do č. 22</t>
  </si>
  <si>
    <t>-8789547</t>
  </si>
  <si>
    <t>12</t>
  </si>
  <si>
    <t>M</t>
  </si>
  <si>
    <t>13010752</t>
  </si>
  <si>
    <t>ocel profilová IPE 200 jakost 11 375</t>
  </si>
  <si>
    <t>8</t>
  </si>
  <si>
    <t>903592590</t>
  </si>
  <si>
    <t>71</t>
  </si>
  <si>
    <t>622525203</t>
  </si>
  <si>
    <t>Oprava tenkovrstvé omítky stěn v rozsahu do 50%</t>
  </si>
  <si>
    <t>-843149022</t>
  </si>
  <si>
    <t>35</t>
  </si>
  <si>
    <t>631311114</t>
  </si>
  <si>
    <t>Mazanina tl do 80 mm z betonu prostého bez zvýšených nároků na prostředí tř. C 16/20</t>
  </si>
  <si>
    <t>318703951</t>
  </si>
  <si>
    <t>36</t>
  </si>
  <si>
    <t>631362021</t>
  </si>
  <si>
    <t>Výztuž mazanin svařovanými sítěmi Kari</t>
  </si>
  <si>
    <t>-313146903</t>
  </si>
  <si>
    <t>58</t>
  </si>
  <si>
    <t>916331112</t>
  </si>
  <si>
    <t>Osazení zahradního obrubníku betonového do lože z betonu s boční opěrou</t>
  </si>
  <si>
    <t>m</t>
  </si>
  <si>
    <t>1764997077</t>
  </si>
  <si>
    <t>59</t>
  </si>
  <si>
    <t>59217002</t>
  </si>
  <si>
    <t>obrubník betonový zahradní  šedý 100 x 5 x 12 cm</t>
  </si>
  <si>
    <t>-591899504</t>
  </si>
  <si>
    <t>5</t>
  </si>
  <si>
    <t>952902311</t>
  </si>
  <si>
    <t>Čištění budov stírání stěn výšky do 2m</t>
  </si>
  <si>
    <t>-1715250685</t>
  </si>
  <si>
    <t>24</t>
  </si>
  <si>
    <t>962032231</t>
  </si>
  <si>
    <t>Bourání zdiva z cihel pálených nebo vápenopískových na MV nebo MVC přes 1 m3</t>
  </si>
  <si>
    <t>1720784617</t>
  </si>
  <si>
    <t>6</t>
  </si>
  <si>
    <t>973031325</t>
  </si>
  <si>
    <t>Vysekání kapes ve zdivu cihelném na MV nebo MVC pl do 0,10 m2 hl do 300 mm</t>
  </si>
  <si>
    <t>kus</t>
  </si>
  <si>
    <t>1107129766</t>
  </si>
  <si>
    <t>13</t>
  </si>
  <si>
    <t>722130803</t>
  </si>
  <si>
    <t>Demontáž potrubí ocelové pozinkované závitové do DN 50</t>
  </si>
  <si>
    <t>-512504372</t>
  </si>
  <si>
    <t>80</t>
  </si>
  <si>
    <t>997013211</t>
  </si>
  <si>
    <t>Vnitrostaveništní doprava suti a vybouraných hmot pro budovy v do 6 m ručně</t>
  </si>
  <si>
    <t>1234098037</t>
  </si>
  <si>
    <t>81</t>
  </si>
  <si>
    <t>997013219</t>
  </si>
  <si>
    <t>Příplatek k vnitrostaveništní dopravě suti a vybouraných hmot za zvětšenou dopravu suti ZKD 10 m</t>
  </si>
  <si>
    <t>-713171062</t>
  </si>
  <si>
    <t>82</t>
  </si>
  <si>
    <t>997013501</t>
  </si>
  <si>
    <t>Odvoz suti a vybouraných hmot na skládku nebo meziskládku do 1 km se složením</t>
  </si>
  <si>
    <t>-1539798660</t>
  </si>
  <si>
    <t>83</t>
  </si>
  <si>
    <t>997013509</t>
  </si>
  <si>
    <t>Příplatek k odvozu suti a vybouraných hmot na skládku ZKD 1 km přes 1 km</t>
  </si>
  <si>
    <t>-1169013972</t>
  </si>
  <si>
    <t>84</t>
  </si>
  <si>
    <t>997013831</t>
  </si>
  <si>
    <t>Poplatek za uložení stavebního směsného odpadu na skládce (skládkovné)</t>
  </si>
  <si>
    <t>465249455</t>
  </si>
  <si>
    <t>74</t>
  </si>
  <si>
    <t>998011003</t>
  </si>
  <si>
    <t>Přesun hmot pro budovy zděné v do 24 m</t>
  </si>
  <si>
    <t>-996353905</t>
  </si>
  <si>
    <t>20</t>
  </si>
  <si>
    <t>712311101</t>
  </si>
  <si>
    <t>Provedení povlakové krytiny střech do 10° za studena lakem penetračním nebo asfaltovým</t>
  </si>
  <si>
    <t>-996603702</t>
  </si>
  <si>
    <t>11163150</t>
  </si>
  <si>
    <t>lak asfaltový penetrační</t>
  </si>
  <si>
    <t>32</t>
  </si>
  <si>
    <t>-205262756</t>
  </si>
  <si>
    <t>22</t>
  </si>
  <si>
    <t>712341559</t>
  </si>
  <si>
    <t>Provedení povlakové krytiny střech do 10° pásy NAIP přitavením v plné ploše</t>
  </si>
  <si>
    <t>1268525360</t>
  </si>
  <si>
    <t>23</t>
  </si>
  <si>
    <t>62836109</t>
  </si>
  <si>
    <t>pás těžký asfaltovaný s Al folií nosnou vložkou mineralní posyp</t>
  </si>
  <si>
    <t>972130452</t>
  </si>
  <si>
    <t>712363082</t>
  </si>
  <si>
    <t>Provedení povlakové krytiny střech do 10° vytvoření spoje 2 pásů fólií EPDM slepením lepidlem</t>
  </si>
  <si>
    <t>2008958559</t>
  </si>
  <si>
    <t>33</t>
  </si>
  <si>
    <t>28323113</t>
  </si>
  <si>
    <t>fólie EPDM hydroizolační, tl. 2,0 mm</t>
  </si>
  <si>
    <t>838067495</t>
  </si>
  <si>
    <t>14</t>
  </si>
  <si>
    <t>712363122</t>
  </si>
  <si>
    <t>Provedení povlakové krytiny střech do 10° provedení rohů a koutů navařením izolačních tvarovek</t>
  </si>
  <si>
    <t>-1980038932</t>
  </si>
  <si>
    <t>62811150</t>
  </si>
  <si>
    <t>pás asfaltovaný bez krycí vrstvy A500 H</t>
  </si>
  <si>
    <t>-1569148216</t>
  </si>
  <si>
    <t>30</t>
  </si>
  <si>
    <t>712771001</t>
  </si>
  <si>
    <t>Provedení separační nebo kluzné vrstvy z fólií vegetační střechy sklon do 5°</t>
  </si>
  <si>
    <t>1112537567</t>
  </si>
  <si>
    <t>31</t>
  </si>
  <si>
    <t>69311081</t>
  </si>
  <si>
    <t>geotextilie netkaná PES 300g/m2</t>
  </si>
  <si>
    <t>-1504895181</t>
  </si>
  <si>
    <t>48</t>
  </si>
  <si>
    <t>1711428619</t>
  </si>
  <si>
    <t>49</t>
  </si>
  <si>
    <t>69334310</t>
  </si>
  <si>
    <t>geotextilie filtrační vegetačních střech 105 g/m2, tl 1,1 mm, PP</t>
  </si>
  <si>
    <t>387722264</t>
  </si>
  <si>
    <t>46</t>
  </si>
  <si>
    <t>712771221</t>
  </si>
  <si>
    <t>Provedení drenážní vrstvy vegetační střechy z plastových nopových fólií výšky nopů do 25 mm do 5°</t>
  </si>
  <si>
    <t>1326611798</t>
  </si>
  <si>
    <t>47</t>
  </si>
  <si>
    <t>28323095</t>
  </si>
  <si>
    <t>fólie hydroakumulační nopová perforovaná v 20mm tl 0,8mm</t>
  </si>
  <si>
    <t>-816306957</t>
  </si>
  <si>
    <t>51</t>
  </si>
  <si>
    <t>712771431</t>
  </si>
  <si>
    <t>Provedení vegetační vrstvy ze substrátu tloušťky přes 300 mm vegetační střechy sklon do 5°</t>
  </si>
  <si>
    <t>972121937</t>
  </si>
  <si>
    <t>52</t>
  </si>
  <si>
    <t>10321225.OPG</t>
  </si>
  <si>
    <t>substrát pro vegetační ploché střechy extenzivní typ E</t>
  </si>
  <si>
    <t>1994926337</t>
  </si>
  <si>
    <t>50</t>
  </si>
  <si>
    <t>273362021</t>
  </si>
  <si>
    <t>Výztuž základových desek svařovanými sítěmi Kari</t>
  </si>
  <si>
    <t>-224151768</t>
  </si>
  <si>
    <t>67</t>
  </si>
  <si>
    <t>712998001</t>
  </si>
  <si>
    <t>Montáž atikového chrliče z PVC DN 50</t>
  </si>
  <si>
    <t>-1372914233</t>
  </si>
  <si>
    <t>68</t>
  </si>
  <si>
    <t>28342473</t>
  </si>
  <si>
    <t>chrlič PVC atikový D 50</t>
  </si>
  <si>
    <t>1472544507</t>
  </si>
  <si>
    <t>27</t>
  </si>
  <si>
    <t>R01</t>
  </si>
  <si>
    <t>D+M Vodotěsné membrány DUAL SEAL včetně všech částí systému</t>
  </si>
  <si>
    <t>420350935</t>
  </si>
  <si>
    <t>34</t>
  </si>
  <si>
    <t>711161122</t>
  </si>
  <si>
    <t>Izolace proti zemní vlhkosti nopovou fólií s textilií vodorovná, nopek v 8,0 mm, tl do 0,6 mm</t>
  </si>
  <si>
    <t>2053237745</t>
  </si>
  <si>
    <t>37</t>
  </si>
  <si>
    <t>R02</t>
  </si>
  <si>
    <t>PU nátěr Matacryl</t>
  </si>
  <si>
    <t>1969592389</t>
  </si>
  <si>
    <t>75</t>
  </si>
  <si>
    <t>998712103</t>
  </si>
  <si>
    <t>Přesun hmot tonážní tonážní pro krytiny povlakové v objektech v do 24 m</t>
  </si>
  <si>
    <t>1145381167</t>
  </si>
  <si>
    <t>713122132</t>
  </si>
  <si>
    <t>Izolace tepelná vkládaná mezi rošt z EPS pochozí půdy dvouvrstvá tl 200 mm</t>
  </si>
  <si>
    <t>-1888129539</t>
  </si>
  <si>
    <t>28</t>
  </si>
  <si>
    <t>713141311</t>
  </si>
  <si>
    <t>Montáž izolace tepelné střech plochých kladené volně, spádová vrstva</t>
  </si>
  <si>
    <t>751672306</t>
  </si>
  <si>
    <t>29</t>
  </si>
  <si>
    <t>28376143</t>
  </si>
  <si>
    <t>klín izolační z pěnového polystyrenu EPS 200 spádový</t>
  </si>
  <si>
    <t>1952706677</t>
  </si>
  <si>
    <t>70</t>
  </si>
  <si>
    <t>28376384</t>
  </si>
  <si>
    <t>deska z polystyrénu XPS, hrana polodrážková a hladký povrch s vyšší odolností  m3</t>
  </si>
  <si>
    <t>1235449258</t>
  </si>
  <si>
    <t>76</t>
  </si>
  <si>
    <t>998713103</t>
  </si>
  <si>
    <t>Přesun hmot tonážní pro izolace tepelné v objektech v do 24 m</t>
  </si>
  <si>
    <t>161386916</t>
  </si>
  <si>
    <t>55</t>
  </si>
  <si>
    <t>762132135</t>
  </si>
  <si>
    <t>Opláštění strojovny z hoblovaných prken na rošt dle specifikace T03</t>
  </si>
  <si>
    <t>1196514152</t>
  </si>
  <si>
    <t>56</t>
  </si>
  <si>
    <t>60516110</t>
  </si>
  <si>
    <t>řezivo modřínové sušené tl 30mm</t>
  </si>
  <si>
    <t>-1509425863</t>
  </si>
  <si>
    <t>38</t>
  </si>
  <si>
    <t>762951004</t>
  </si>
  <si>
    <t>Montáž podkladního roštu dřevěné terasy z plných profilů osové vzdálenosti podpěr přes 550 mm</t>
  </si>
  <si>
    <t>985910184</t>
  </si>
  <si>
    <t>39</t>
  </si>
  <si>
    <t>61198142</t>
  </si>
  <si>
    <t>terasový hranol exotická dřevina 45x70</t>
  </si>
  <si>
    <t>-142118048</t>
  </si>
  <si>
    <t>40</t>
  </si>
  <si>
    <t>762951102</t>
  </si>
  <si>
    <t>Příplatek k montáži podkladního roštu za výškové vyrovnání roštu terči do 105 mm</t>
  </si>
  <si>
    <t>1839129593</t>
  </si>
  <si>
    <t>44</t>
  </si>
  <si>
    <t>762952024</t>
  </si>
  <si>
    <t>Montáž teras z prken přes 135 mm z dřevin tvrdých skrytým spojem broušených bez povrchové úpravy</t>
  </si>
  <si>
    <t>1639977291</t>
  </si>
  <si>
    <t>45</t>
  </si>
  <si>
    <t>61198141</t>
  </si>
  <si>
    <t>terasový profil teak</t>
  </si>
  <si>
    <t>-1562156698</t>
  </si>
  <si>
    <t>43</t>
  </si>
  <si>
    <t>762953002</t>
  </si>
  <si>
    <t>Nátěr dřevěných teras olejový dvojnásobný s očištěním</t>
  </si>
  <si>
    <t>1968030871</t>
  </si>
  <si>
    <t>54</t>
  </si>
  <si>
    <t>R04</t>
  </si>
  <si>
    <t xml:space="preserve">Pergola dle specifikace T01 včetně kotevních prvků, povrchové úpravy a zastřešení </t>
  </si>
  <si>
    <t>ks</t>
  </si>
  <si>
    <t>-1267378741</t>
  </si>
  <si>
    <t>57</t>
  </si>
  <si>
    <t>R05</t>
  </si>
  <si>
    <t>Zásuvka zabudovaná v terase dle T05</t>
  </si>
  <si>
    <t>-1910440021</t>
  </si>
  <si>
    <t>77</t>
  </si>
  <si>
    <t>998762103</t>
  </si>
  <si>
    <t>Přesun hmot tonážní pro kce tesařské v objektech v do 24 m</t>
  </si>
  <si>
    <t>-1973704134</t>
  </si>
  <si>
    <t>764002861</t>
  </si>
  <si>
    <t>Demontáž oplechování říms a ozdobných prvků do suti</t>
  </si>
  <si>
    <t>-1376997528</t>
  </si>
  <si>
    <t>3</t>
  </si>
  <si>
    <t>764004801</t>
  </si>
  <si>
    <t>Demontáž podokapního žlabu do suti</t>
  </si>
  <si>
    <t>1013945015</t>
  </si>
  <si>
    <t>64</t>
  </si>
  <si>
    <t>764244406</t>
  </si>
  <si>
    <t>Oplechování atiky z TiZn předzvětral plechu kotvené rš 500 mm, včetně kotvících a spojovacích prvků dle položky K03</t>
  </si>
  <si>
    <t>1715669101</t>
  </si>
  <si>
    <t>62</t>
  </si>
  <si>
    <t>764244411-1</t>
  </si>
  <si>
    <t>Oplechování atiky z TiZn předzvětral plechu kotvené rš přes 800 mm, včetně kotvících a spojovacích prvků dle položky K01</t>
  </si>
  <si>
    <t>-1915845228</t>
  </si>
  <si>
    <t>63</t>
  </si>
  <si>
    <t>764244411-2</t>
  </si>
  <si>
    <t>Oplechování atiky z TiZn předzvětral plechu kotvené rš přes 800 mm, včetně kotvících a spojovacích prvků dle položky K02</t>
  </si>
  <si>
    <t>1557910310</t>
  </si>
  <si>
    <t>65</t>
  </si>
  <si>
    <t>764541305</t>
  </si>
  <si>
    <t>Žlab podokapní půlkruhový z TiZn lesklého plechu rš 330 mm</t>
  </si>
  <si>
    <t>-988758402</t>
  </si>
  <si>
    <t>78</t>
  </si>
  <si>
    <t>998764103</t>
  </si>
  <si>
    <t>Přesun hmot tonážní pro konstrukce klempířské v objektech v do 24 m</t>
  </si>
  <si>
    <t>1211992605</t>
  </si>
  <si>
    <t>767161814</t>
  </si>
  <si>
    <t>Demontáž zábradlí rovného nerozebíratelného hmotnosti 1m zábradlí přes 20 kg</t>
  </si>
  <si>
    <t>-1403047616</t>
  </si>
  <si>
    <t>66</t>
  </si>
  <si>
    <t>767891901</t>
  </si>
  <si>
    <t>Opravy sřešního žebříku dle položky Z03</t>
  </si>
  <si>
    <t>863964101</t>
  </si>
  <si>
    <t>69</t>
  </si>
  <si>
    <t>R06</t>
  </si>
  <si>
    <t>Skleněné zábradlí terasy včetně kotvících prvků dle specifikace Z01</t>
  </si>
  <si>
    <t>-215479533</t>
  </si>
  <si>
    <t>79</t>
  </si>
  <si>
    <t>998767103</t>
  </si>
  <si>
    <t>Přesun hmot tonážní pro zámečnické konstrukce v objektech v do 24 m</t>
  </si>
  <si>
    <t>-1627778260</t>
  </si>
  <si>
    <t>72</t>
  </si>
  <si>
    <t>783823173</t>
  </si>
  <si>
    <t>Penetrační silikátový nátěr omítek stupně členitosti 4</t>
  </si>
  <si>
    <t>-937512106</t>
  </si>
  <si>
    <t>73</t>
  </si>
  <si>
    <t>783826313</t>
  </si>
  <si>
    <t>Mikroarmovací silikátový nátěr omítek</t>
  </si>
  <si>
    <t>-1628281998</t>
  </si>
  <si>
    <t>7</t>
  </si>
  <si>
    <t>783932171</t>
  </si>
  <si>
    <t>Celoplošné vyrovnání betonové podlahy cementovou stěrkou tloušťky do 3 mm</t>
  </si>
  <si>
    <t>-256916977</t>
  </si>
  <si>
    <t>783932181</t>
  </si>
  <si>
    <t>Příplatek k ceně celoplošného betonové podlahy cementovou stěrkou za každý další 1 mm přes 3 mm</t>
  </si>
  <si>
    <t>2089392044</t>
  </si>
  <si>
    <t>53</t>
  </si>
  <si>
    <t>R03</t>
  </si>
  <si>
    <t xml:space="preserve">Šachtice závlahová nízká (50x36) např. VENTILOVÁ ŠACHTICE JUMBO "NÍZKÉ" - PP/PC </t>
  </si>
  <si>
    <t>40762696</t>
  </si>
  <si>
    <t>85</t>
  </si>
  <si>
    <t>013254000</t>
  </si>
  <si>
    <t>Dokumentace skutečného provedení stavby</t>
  </si>
  <si>
    <t>…</t>
  </si>
  <si>
    <t>1024</t>
  </si>
  <si>
    <t>75190913</t>
  </si>
  <si>
    <t>86</t>
  </si>
  <si>
    <t>030001000</t>
  </si>
  <si>
    <t>Zařízení staveniště</t>
  </si>
  <si>
    <t>2120001952</t>
  </si>
  <si>
    <t>87</t>
  </si>
  <si>
    <t>R07</t>
  </si>
  <si>
    <t>Zřízení a provoz stavebního výtahu pro dopravu materiálu i osob, nosnosti 500kg, výtah bude k dispozici pro potřeby investora 3 dny před zahájením prací a 7 dní po dokončení prací</t>
  </si>
  <si>
    <t>...</t>
  </si>
  <si>
    <t>-492131709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</si>
</sst>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31" fillId="0" borderId="25" xfId="0" applyFont="1" applyBorder="1" applyAlignment="1" applyProtection="1">
      <alignment horizontal="center" vertical="center"/>
      <protection locked="0"/>
    </xf>
    <xf numFmtId="49" fontId="31" fillId="0" borderId="25" xfId="0" applyNumberFormat="1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4" fontId="17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4" fontId="9" fillId="0" borderId="0" xfId="0" applyNumberFormat="1" applyFont="1" applyBorder="1" applyAlignment="1">
      <alignment vertical="center"/>
    </xf>
    <xf numFmtId="0" fontId="0" fillId="0" borderId="0" xfId="0" applyBorder="1"/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2" fillId="0" borderId="0" xfId="0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164" fontId="1" fillId="0" borderId="0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31" fillId="0" borderId="25" xfId="0" applyNumberFormat="1" applyFont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4" fontId="22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5" fillId="0" borderId="0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left" vertical="center" wrapText="1"/>
      <protection locked="0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4" fontId="0" fillId="6" borderId="25" xfId="0" applyNumberFormat="1" applyFont="1" applyFill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3"/>
  <sheetViews>
    <sheetView showGridLines="0" workbookViewId="0">
      <pane ySplit="1" topLeftCell="A87" activePane="bottomLeft" state="frozen"/>
      <selection pane="bottomLeft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0" t="s">
        <v>0</v>
      </c>
      <c r="B1" s="11"/>
      <c r="C1" s="11"/>
      <c r="D1" s="12" t="s">
        <v>1</v>
      </c>
      <c r="E1" s="11"/>
      <c r="F1" s="11"/>
      <c r="G1" s="11"/>
      <c r="H1" s="11"/>
      <c r="I1" s="11"/>
      <c r="J1" s="11"/>
      <c r="K1" s="13" t="s">
        <v>2</v>
      </c>
      <c r="L1" s="13"/>
      <c r="M1" s="13"/>
      <c r="N1" s="13"/>
      <c r="O1" s="13"/>
      <c r="P1" s="13"/>
      <c r="Q1" s="13"/>
      <c r="R1" s="13"/>
      <c r="S1" s="13"/>
      <c r="T1" s="11"/>
      <c r="U1" s="11"/>
      <c r="V1" s="11"/>
      <c r="W1" s="13" t="s">
        <v>3</v>
      </c>
      <c r="X1" s="13"/>
      <c r="Y1" s="13"/>
      <c r="Z1" s="13"/>
      <c r="AA1" s="13"/>
      <c r="AB1" s="13"/>
      <c r="AC1" s="13"/>
      <c r="AD1" s="13"/>
      <c r="AE1" s="13"/>
      <c r="AF1" s="13"/>
      <c r="AG1" s="11"/>
      <c r="AH1" s="11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 t="s">
        <v>4</v>
      </c>
      <c r="BB1" s="15" t="s">
        <v>5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6" t="s">
        <v>6</v>
      </c>
      <c r="BU1" s="16" t="s">
        <v>6</v>
      </c>
    </row>
    <row r="2" spans="1:73" ht="36.950000000000003" customHeight="1">
      <c r="C2" s="179" t="s">
        <v>7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R2" s="183" t="s">
        <v>8</v>
      </c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18" t="s">
        <v>9</v>
      </c>
      <c r="BT2" s="18" t="s">
        <v>10</v>
      </c>
    </row>
    <row r="3" spans="1:73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11</v>
      </c>
    </row>
    <row r="4" spans="1:73" ht="36.950000000000003" customHeight="1">
      <c r="B4" s="22"/>
      <c r="C4" s="157" t="s">
        <v>12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23"/>
      <c r="AS4" s="17" t="s">
        <v>13</v>
      </c>
      <c r="BS4" s="18" t="s">
        <v>14</v>
      </c>
    </row>
    <row r="5" spans="1:73" ht="14.45" customHeight="1">
      <c r="B5" s="22"/>
      <c r="C5" s="24"/>
      <c r="D5" s="25" t="s">
        <v>15</v>
      </c>
      <c r="E5" s="24"/>
      <c r="F5" s="24"/>
      <c r="G5" s="24"/>
      <c r="H5" s="24"/>
      <c r="I5" s="24"/>
      <c r="J5" s="24"/>
      <c r="K5" s="181" t="s">
        <v>16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24"/>
      <c r="AQ5" s="23"/>
      <c r="BS5" s="18" t="s">
        <v>9</v>
      </c>
    </row>
    <row r="6" spans="1:73" ht="36.950000000000003" customHeight="1">
      <c r="B6" s="22"/>
      <c r="C6" s="24"/>
      <c r="D6" s="27" t="s">
        <v>17</v>
      </c>
      <c r="E6" s="24"/>
      <c r="F6" s="24"/>
      <c r="G6" s="24"/>
      <c r="H6" s="24"/>
      <c r="I6" s="24"/>
      <c r="J6" s="24"/>
      <c r="K6" s="182" t="s">
        <v>18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24"/>
      <c r="AQ6" s="23"/>
      <c r="BS6" s="18" t="s">
        <v>9</v>
      </c>
    </row>
    <row r="7" spans="1:73" ht="14.45" customHeight="1">
      <c r="B7" s="22"/>
      <c r="C7" s="24"/>
      <c r="D7" s="28" t="s">
        <v>19</v>
      </c>
      <c r="E7" s="24"/>
      <c r="F7" s="24"/>
      <c r="G7" s="24"/>
      <c r="H7" s="24"/>
      <c r="I7" s="24"/>
      <c r="J7" s="24"/>
      <c r="K7" s="26" t="s">
        <v>5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8" t="s">
        <v>20</v>
      </c>
      <c r="AL7" s="24"/>
      <c r="AM7" s="24"/>
      <c r="AN7" s="26" t="s">
        <v>5</v>
      </c>
      <c r="AO7" s="24"/>
      <c r="AP7" s="24"/>
      <c r="AQ7" s="23"/>
      <c r="BS7" s="18" t="s">
        <v>9</v>
      </c>
    </row>
    <row r="8" spans="1:73" ht="14.45" customHeight="1">
      <c r="B8" s="22"/>
      <c r="C8" s="24"/>
      <c r="D8" s="28" t="s">
        <v>21</v>
      </c>
      <c r="E8" s="24"/>
      <c r="F8" s="24"/>
      <c r="G8" s="24"/>
      <c r="H8" s="24"/>
      <c r="I8" s="24"/>
      <c r="J8" s="24"/>
      <c r="K8" s="26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8" t="s">
        <v>23</v>
      </c>
      <c r="AL8" s="24"/>
      <c r="AM8" s="24"/>
      <c r="AN8" s="26" t="s">
        <v>24</v>
      </c>
      <c r="AO8" s="24"/>
      <c r="AP8" s="24"/>
      <c r="AQ8" s="23"/>
      <c r="BS8" s="18" t="s">
        <v>9</v>
      </c>
    </row>
    <row r="9" spans="1:73" ht="14.45" customHeight="1">
      <c r="B9" s="22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3"/>
      <c r="BS9" s="18" t="s">
        <v>9</v>
      </c>
    </row>
    <row r="10" spans="1:73" ht="14.45" customHeight="1">
      <c r="B10" s="22"/>
      <c r="C10" s="24"/>
      <c r="D10" s="28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8" t="s">
        <v>26</v>
      </c>
      <c r="AL10" s="24"/>
      <c r="AM10" s="24"/>
      <c r="AN10" s="26" t="s">
        <v>5</v>
      </c>
      <c r="AO10" s="24"/>
      <c r="AP10" s="24"/>
      <c r="AQ10" s="23"/>
      <c r="BS10" s="18" t="s">
        <v>9</v>
      </c>
    </row>
    <row r="11" spans="1:73" ht="18.399999999999999" customHeight="1">
      <c r="B11" s="22"/>
      <c r="C11" s="24"/>
      <c r="D11" s="24"/>
      <c r="E11" s="26" t="s">
        <v>22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8" t="s">
        <v>27</v>
      </c>
      <c r="AL11" s="24"/>
      <c r="AM11" s="24"/>
      <c r="AN11" s="26" t="s">
        <v>5</v>
      </c>
      <c r="AO11" s="24"/>
      <c r="AP11" s="24"/>
      <c r="AQ11" s="23"/>
      <c r="BS11" s="18" t="s">
        <v>9</v>
      </c>
    </row>
    <row r="12" spans="1:73" ht="6.95" customHeight="1">
      <c r="B12" s="22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3"/>
      <c r="BS12" s="18" t="s">
        <v>9</v>
      </c>
    </row>
    <row r="13" spans="1:73" ht="14.45" customHeight="1">
      <c r="B13" s="22"/>
      <c r="C13" s="24"/>
      <c r="D13" s="28" t="s">
        <v>28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8" t="s">
        <v>26</v>
      </c>
      <c r="AL13" s="24"/>
      <c r="AM13" s="24"/>
      <c r="AN13" s="26" t="s">
        <v>5</v>
      </c>
      <c r="AO13" s="24"/>
      <c r="AP13" s="24"/>
      <c r="AQ13" s="23"/>
      <c r="BS13" s="18" t="s">
        <v>9</v>
      </c>
    </row>
    <row r="14" spans="1:73" ht="15">
      <c r="B14" s="22"/>
      <c r="C14" s="24"/>
      <c r="D14" s="24"/>
      <c r="E14" s="26" t="s">
        <v>22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8" t="s">
        <v>27</v>
      </c>
      <c r="AL14" s="24"/>
      <c r="AM14" s="24"/>
      <c r="AN14" s="26" t="s">
        <v>5</v>
      </c>
      <c r="AO14" s="24"/>
      <c r="AP14" s="24"/>
      <c r="AQ14" s="23"/>
      <c r="BS14" s="18" t="s">
        <v>9</v>
      </c>
    </row>
    <row r="15" spans="1:73" ht="6.95" customHeight="1">
      <c r="B15" s="22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3"/>
      <c r="BS15" s="18" t="s">
        <v>6</v>
      </c>
    </row>
    <row r="16" spans="1:73" ht="14.45" customHeight="1">
      <c r="B16" s="22"/>
      <c r="C16" s="24"/>
      <c r="D16" s="28" t="s">
        <v>29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8" t="s">
        <v>26</v>
      </c>
      <c r="AL16" s="24"/>
      <c r="AM16" s="24"/>
      <c r="AN16" s="26" t="s">
        <v>5</v>
      </c>
      <c r="AO16" s="24"/>
      <c r="AP16" s="24"/>
      <c r="AQ16" s="23"/>
      <c r="BS16" s="18" t="s">
        <v>6</v>
      </c>
    </row>
    <row r="17" spans="2:71" ht="18.399999999999999" customHeight="1">
      <c r="B17" s="22"/>
      <c r="C17" s="24"/>
      <c r="D17" s="24"/>
      <c r="E17" s="26" t="s">
        <v>22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8" t="s">
        <v>27</v>
      </c>
      <c r="AL17" s="24"/>
      <c r="AM17" s="24"/>
      <c r="AN17" s="26" t="s">
        <v>5</v>
      </c>
      <c r="AO17" s="24"/>
      <c r="AP17" s="24"/>
      <c r="AQ17" s="23"/>
      <c r="BS17" s="18" t="s">
        <v>30</v>
      </c>
    </row>
    <row r="18" spans="2:71" ht="6.95" customHeight="1">
      <c r="B18" s="22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3"/>
      <c r="BS18" s="18" t="s">
        <v>9</v>
      </c>
    </row>
    <row r="19" spans="2:71" ht="14.45" customHeight="1">
      <c r="B19" s="22"/>
      <c r="C19" s="24"/>
      <c r="D19" s="28" t="s">
        <v>31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8" t="s">
        <v>26</v>
      </c>
      <c r="AL19" s="24"/>
      <c r="AM19" s="24"/>
      <c r="AN19" s="26" t="s">
        <v>5</v>
      </c>
      <c r="AO19" s="24"/>
      <c r="AP19" s="24"/>
      <c r="AQ19" s="23"/>
      <c r="BS19" s="18" t="s">
        <v>9</v>
      </c>
    </row>
    <row r="20" spans="2:71" ht="18.399999999999999" customHeight="1">
      <c r="B20" s="22"/>
      <c r="C20" s="24"/>
      <c r="D20" s="24"/>
      <c r="E20" s="26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8" t="s">
        <v>27</v>
      </c>
      <c r="AL20" s="24"/>
      <c r="AM20" s="24"/>
      <c r="AN20" s="26" t="s">
        <v>5</v>
      </c>
      <c r="AO20" s="24"/>
      <c r="AP20" s="24"/>
      <c r="AQ20" s="23"/>
    </row>
    <row r="21" spans="2:71" ht="6.95" customHeight="1">
      <c r="B21" s="22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3"/>
    </row>
    <row r="22" spans="2:71" ht="15">
      <c r="B22" s="22"/>
      <c r="C22" s="24"/>
      <c r="D22" s="28" t="s">
        <v>32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3"/>
    </row>
    <row r="23" spans="2:71" ht="16.5" customHeight="1">
      <c r="B23" s="22"/>
      <c r="C23" s="24"/>
      <c r="D23" s="24"/>
      <c r="E23" s="164" t="s">
        <v>5</v>
      </c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24"/>
      <c r="AP23" s="24"/>
      <c r="AQ23" s="23"/>
    </row>
    <row r="24" spans="2:71" ht="6.95" customHeight="1">
      <c r="B24" s="22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3"/>
    </row>
    <row r="25" spans="2:71" ht="6.95" customHeight="1">
      <c r="B25" s="22"/>
      <c r="C25" s="24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4"/>
      <c r="AQ25" s="23"/>
    </row>
    <row r="26" spans="2:71" ht="14.45" customHeight="1">
      <c r="B26" s="22"/>
      <c r="C26" s="24"/>
      <c r="D26" s="30" t="s">
        <v>33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165">
        <f>ROUND(AG87,2)</f>
        <v>0</v>
      </c>
      <c r="AL26" s="166"/>
      <c r="AM26" s="166"/>
      <c r="AN26" s="166"/>
      <c r="AO26" s="166"/>
      <c r="AP26" s="24"/>
      <c r="AQ26" s="23"/>
    </row>
    <row r="27" spans="2:71" ht="14.45" customHeight="1">
      <c r="B27" s="22"/>
      <c r="C27" s="24"/>
      <c r="D27" s="30" t="s">
        <v>34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165">
        <f>ROUND(AG90,2)</f>
        <v>0</v>
      </c>
      <c r="AL27" s="165"/>
      <c r="AM27" s="165"/>
      <c r="AN27" s="165"/>
      <c r="AO27" s="165"/>
      <c r="AP27" s="24"/>
      <c r="AQ27" s="23"/>
    </row>
    <row r="28" spans="2:71" s="1" customFormat="1" ht="6.95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3"/>
    </row>
    <row r="29" spans="2:71" s="1" customFormat="1" ht="25.9" customHeight="1">
      <c r="B29" s="31"/>
      <c r="C29" s="32"/>
      <c r="D29" s="34" t="s">
        <v>35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167">
        <f>ROUND(AK26+AK27,2)</f>
        <v>0</v>
      </c>
      <c r="AL29" s="168"/>
      <c r="AM29" s="168"/>
      <c r="AN29" s="168"/>
      <c r="AO29" s="168"/>
      <c r="AP29" s="32"/>
      <c r="AQ29" s="33"/>
    </row>
    <row r="30" spans="2:71" s="1" customFormat="1" ht="6.95" customHeight="1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3"/>
    </row>
    <row r="31" spans="2:71" s="2" customFormat="1" ht="14.45" customHeight="1">
      <c r="B31" s="36"/>
      <c r="C31" s="37"/>
      <c r="D31" s="38" t="s">
        <v>36</v>
      </c>
      <c r="E31" s="37"/>
      <c r="F31" s="38" t="s">
        <v>37</v>
      </c>
      <c r="G31" s="37"/>
      <c r="H31" s="37"/>
      <c r="I31" s="37"/>
      <c r="J31" s="37"/>
      <c r="K31" s="37"/>
      <c r="L31" s="185">
        <v>0.21</v>
      </c>
      <c r="M31" s="151"/>
      <c r="N31" s="151"/>
      <c r="O31" s="151"/>
      <c r="P31" s="37"/>
      <c r="Q31" s="37"/>
      <c r="R31" s="37"/>
      <c r="S31" s="37"/>
      <c r="T31" s="40" t="s">
        <v>38</v>
      </c>
      <c r="U31" s="37"/>
      <c r="V31" s="37"/>
      <c r="W31" s="150">
        <f>ROUND(AZ87+SUM(CD91),2)</f>
        <v>0</v>
      </c>
      <c r="X31" s="151"/>
      <c r="Y31" s="151"/>
      <c r="Z31" s="151"/>
      <c r="AA31" s="151"/>
      <c r="AB31" s="151"/>
      <c r="AC31" s="151"/>
      <c r="AD31" s="151"/>
      <c r="AE31" s="151"/>
      <c r="AF31" s="37"/>
      <c r="AG31" s="37"/>
      <c r="AH31" s="37"/>
      <c r="AI31" s="37"/>
      <c r="AJ31" s="37"/>
      <c r="AK31" s="150">
        <f>ROUND(AV87+SUM(BY91),2)</f>
        <v>0</v>
      </c>
      <c r="AL31" s="151"/>
      <c r="AM31" s="151"/>
      <c r="AN31" s="151"/>
      <c r="AO31" s="151"/>
      <c r="AP31" s="37"/>
      <c r="AQ31" s="41"/>
    </row>
    <row r="32" spans="2:71" s="2" customFormat="1" ht="14.45" customHeight="1">
      <c r="B32" s="36"/>
      <c r="C32" s="37"/>
      <c r="D32" s="37"/>
      <c r="E32" s="37"/>
      <c r="F32" s="38" t="s">
        <v>39</v>
      </c>
      <c r="G32" s="37"/>
      <c r="H32" s="37"/>
      <c r="I32" s="37"/>
      <c r="J32" s="37"/>
      <c r="K32" s="37"/>
      <c r="L32" s="185">
        <v>0.15</v>
      </c>
      <c r="M32" s="151"/>
      <c r="N32" s="151"/>
      <c r="O32" s="151"/>
      <c r="P32" s="37"/>
      <c r="Q32" s="37"/>
      <c r="R32" s="37"/>
      <c r="S32" s="37"/>
      <c r="T32" s="40" t="s">
        <v>38</v>
      </c>
      <c r="U32" s="37"/>
      <c r="V32" s="37"/>
      <c r="W32" s="150">
        <f>ROUND(BA87+SUM(CE91),2)</f>
        <v>0</v>
      </c>
      <c r="X32" s="151"/>
      <c r="Y32" s="151"/>
      <c r="Z32" s="151"/>
      <c r="AA32" s="151"/>
      <c r="AB32" s="151"/>
      <c r="AC32" s="151"/>
      <c r="AD32" s="151"/>
      <c r="AE32" s="151"/>
      <c r="AF32" s="37"/>
      <c r="AG32" s="37"/>
      <c r="AH32" s="37"/>
      <c r="AI32" s="37"/>
      <c r="AJ32" s="37"/>
      <c r="AK32" s="150">
        <f>ROUND(AW87+SUM(BZ91),2)</f>
        <v>0</v>
      </c>
      <c r="AL32" s="151"/>
      <c r="AM32" s="151"/>
      <c r="AN32" s="151"/>
      <c r="AO32" s="151"/>
      <c r="AP32" s="37"/>
      <c r="AQ32" s="41"/>
    </row>
    <row r="33" spans="2:43" s="2" customFormat="1" ht="14.45" hidden="1" customHeight="1">
      <c r="B33" s="36"/>
      <c r="C33" s="37"/>
      <c r="D33" s="37"/>
      <c r="E33" s="37"/>
      <c r="F33" s="38" t="s">
        <v>40</v>
      </c>
      <c r="G33" s="37"/>
      <c r="H33" s="37"/>
      <c r="I33" s="37"/>
      <c r="J33" s="37"/>
      <c r="K33" s="37"/>
      <c r="L33" s="185">
        <v>0.21</v>
      </c>
      <c r="M33" s="151"/>
      <c r="N33" s="151"/>
      <c r="O33" s="151"/>
      <c r="P33" s="37"/>
      <c r="Q33" s="37"/>
      <c r="R33" s="37"/>
      <c r="S33" s="37"/>
      <c r="T33" s="40" t="s">
        <v>38</v>
      </c>
      <c r="U33" s="37"/>
      <c r="V33" s="37"/>
      <c r="W33" s="150">
        <f>ROUND(BB87+SUM(CF91),2)</f>
        <v>0</v>
      </c>
      <c r="X33" s="151"/>
      <c r="Y33" s="151"/>
      <c r="Z33" s="151"/>
      <c r="AA33" s="151"/>
      <c r="AB33" s="151"/>
      <c r="AC33" s="151"/>
      <c r="AD33" s="151"/>
      <c r="AE33" s="151"/>
      <c r="AF33" s="37"/>
      <c r="AG33" s="37"/>
      <c r="AH33" s="37"/>
      <c r="AI33" s="37"/>
      <c r="AJ33" s="37"/>
      <c r="AK33" s="150">
        <v>0</v>
      </c>
      <c r="AL33" s="151"/>
      <c r="AM33" s="151"/>
      <c r="AN33" s="151"/>
      <c r="AO33" s="151"/>
      <c r="AP33" s="37"/>
      <c r="AQ33" s="41"/>
    </row>
    <row r="34" spans="2:43" s="2" customFormat="1" ht="14.45" hidden="1" customHeight="1">
      <c r="B34" s="36"/>
      <c r="C34" s="37"/>
      <c r="D34" s="37"/>
      <c r="E34" s="37"/>
      <c r="F34" s="38" t="s">
        <v>41</v>
      </c>
      <c r="G34" s="37"/>
      <c r="H34" s="37"/>
      <c r="I34" s="37"/>
      <c r="J34" s="37"/>
      <c r="K34" s="37"/>
      <c r="L34" s="185">
        <v>0.15</v>
      </c>
      <c r="M34" s="151"/>
      <c r="N34" s="151"/>
      <c r="O34" s="151"/>
      <c r="P34" s="37"/>
      <c r="Q34" s="37"/>
      <c r="R34" s="37"/>
      <c r="S34" s="37"/>
      <c r="T34" s="40" t="s">
        <v>38</v>
      </c>
      <c r="U34" s="37"/>
      <c r="V34" s="37"/>
      <c r="W34" s="150">
        <f>ROUND(BC87+SUM(CG91),2)</f>
        <v>0</v>
      </c>
      <c r="X34" s="151"/>
      <c r="Y34" s="151"/>
      <c r="Z34" s="151"/>
      <c r="AA34" s="151"/>
      <c r="AB34" s="151"/>
      <c r="AC34" s="151"/>
      <c r="AD34" s="151"/>
      <c r="AE34" s="151"/>
      <c r="AF34" s="37"/>
      <c r="AG34" s="37"/>
      <c r="AH34" s="37"/>
      <c r="AI34" s="37"/>
      <c r="AJ34" s="37"/>
      <c r="AK34" s="150">
        <v>0</v>
      </c>
      <c r="AL34" s="151"/>
      <c r="AM34" s="151"/>
      <c r="AN34" s="151"/>
      <c r="AO34" s="151"/>
      <c r="AP34" s="37"/>
      <c r="AQ34" s="41"/>
    </row>
    <row r="35" spans="2:43" s="2" customFormat="1" ht="14.45" hidden="1" customHeight="1">
      <c r="B35" s="36"/>
      <c r="C35" s="37"/>
      <c r="D35" s="37"/>
      <c r="E35" s="37"/>
      <c r="F35" s="38" t="s">
        <v>42</v>
      </c>
      <c r="G35" s="37"/>
      <c r="H35" s="37"/>
      <c r="I35" s="37"/>
      <c r="J35" s="37"/>
      <c r="K35" s="37"/>
      <c r="L35" s="185">
        <v>0</v>
      </c>
      <c r="M35" s="151"/>
      <c r="N35" s="151"/>
      <c r="O35" s="151"/>
      <c r="P35" s="37"/>
      <c r="Q35" s="37"/>
      <c r="R35" s="37"/>
      <c r="S35" s="37"/>
      <c r="T35" s="40" t="s">
        <v>38</v>
      </c>
      <c r="U35" s="37"/>
      <c r="V35" s="37"/>
      <c r="W35" s="150">
        <f>ROUND(BD87+SUM(CH91),2)</f>
        <v>0</v>
      </c>
      <c r="X35" s="151"/>
      <c r="Y35" s="151"/>
      <c r="Z35" s="151"/>
      <c r="AA35" s="151"/>
      <c r="AB35" s="151"/>
      <c r="AC35" s="151"/>
      <c r="AD35" s="151"/>
      <c r="AE35" s="151"/>
      <c r="AF35" s="37"/>
      <c r="AG35" s="37"/>
      <c r="AH35" s="37"/>
      <c r="AI35" s="37"/>
      <c r="AJ35" s="37"/>
      <c r="AK35" s="150">
        <v>0</v>
      </c>
      <c r="AL35" s="151"/>
      <c r="AM35" s="151"/>
      <c r="AN35" s="151"/>
      <c r="AO35" s="151"/>
      <c r="AP35" s="37"/>
      <c r="AQ35" s="41"/>
    </row>
    <row r="36" spans="2:43" s="1" customFormat="1" ht="6.95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3"/>
    </row>
    <row r="37" spans="2:43" s="1" customFormat="1" ht="25.9" customHeight="1">
      <c r="B37" s="31"/>
      <c r="C37" s="42"/>
      <c r="D37" s="43" t="s">
        <v>43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 t="s">
        <v>44</v>
      </c>
      <c r="U37" s="44"/>
      <c r="V37" s="44"/>
      <c r="W37" s="44"/>
      <c r="X37" s="152" t="s">
        <v>45</v>
      </c>
      <c r="Y37" s="153"/>
      <c r="Z37" s="153"/>
      <c r="AA37" s="153"/>
      <c r="AB37" s="153"/>
      <c r="AC37" s="44"/>
      <c r="AD37" s="44"/>
      <c r="AE37" s="44"/>
      <c r="AF37" s="44"/>
      <c r="AG37" s="44"/>
      <c r="AH37" s="44"/>
      <c r="AI37" s="44"/>
      <c r="AJ37" s="44"/>
      <c r="AK37" s="154">
        <f>SUM(AK29:AK35)</f>
        <v>0</v>
      </c>
      <c r="AL37" s="153"/>
      <c r="AM37" s="153"/>
      <c r="AN37" s="153"/>
      <c r="AO37" s="155"/>
      <c r="AP37" s="42"/>
      <c r="AQ37" s="33"/>
    </row>
    <row r="38" spans="2:43" s="1" customFormat="1" ht="14.45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3"/>
    </row>
    <row r="39" spans="2:43"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3"/>
    </row>
    <row r="40" spans="2:43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3"/>
    </row>
    <row r="41" spans="2:43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3"/>
    </row>
    <row r="42" spans="2:43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3"/>
    </row>
    <row r="43" spans="2:43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3"/>
    </row>
    <row r="44" spans="2:43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3"/>
    </row>
    <row r="45" spans="2:43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3"/>
    </row>
    <row r="46" spans="2:43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3"/>
    </row>
    <row r="47" spans="2:43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3"/>
    </row>
    <row r="48" spans="2:43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3"/>
    </row>
    <row r="49" spans="2:43" s="1" customFormat="1" ht="15">
      <c r="B49" s="31"/>
      <c r="C49" s="32"/>
      <c r="D49" s="46" t="s">
        <v>46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8"/>
      <c r="AA49" s="32"/>
      <c r="AB49" s="32"/>
      <c r="AC49" s="46" t="s">
        <v>47</v>
      </c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8"/>
      <c r="AP49" s="32"/>
      <c r="AQ49" s="33"/>
    </row>
    <row r="50" spans="2:43">
      <c r="B50" s="22"/>
      <c r="C50" s="24"/>
      <c r="D50" s="49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50"/>
      <c r="AA50" s="24"/>
      <c r="AB50" s="24"/>
      <c r="AC50" s="49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50"/>
      <c r="AP50" s="24"/>
      <c r="AQ50" s="23"/>
    </row>
    <row r="51" spans="2:43">
      <c r="B51" s="22"/>
      <c r="C51" s="24"/>
      <c r="D51" s="49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50"/>
      <c r="AA51" s="24"/>
      <c r="AB51" s="24"/>
      <c r="AC51" s="49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50"/>
      <c r="AP51" s="24"/>
      <c r="AQ51" s="23"/>
    </row>
    <row r="52" spans="2:43">
      <c r="B52" s="22"/>
      <c r="C52" s="24"/>
      <c r="D52" s="49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50"/>
      <c r="AA52" s="24"/>
      <c r="AB52" s="24"/>
      <c r="AC52" s="49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50"/>
      <c r="AP52" s="24"/>
      <c r="AQ52" s="23"/>
    </row>
    <row r="53" spans="2:43">
      <c r="B53" s="22"/>
      <c r="C53" s="24"/>
      <c r="D53" s="49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50"/>
      <c r="AA53" s="24"/>
      <c r="AB53" s="24"/>
      <c r="AC53" s="49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50"/>
      <c r="AP53" s="24"/>
      <c r="AQ53" s="23"/>
    </row>
    <row r="54" spans="2:43">
      <c r="B54" s="22"/>
      <c r="C54" s="24"/>
      <c r="D54" s="49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50"/>
      <c r="AA54" s="24"/>
      <c r="AB54" s="24"/>
      <c r="AC54" s="49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50"/>
      <c r="AP54" s="24"/>
      <c r="AQ54" s="23"/>
    </row>
    <row r="55" spans="2:43">
      <c r="B55" s="22"/>
      <c r="C55" s="24"/>
      <c r="D55" s="49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50"/>
      <c r="AA55" s="24"/>
      <c r="AB55" s="24"/>
      <c r="AC55" s="49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50"/>
      <c r="AP55" s="24"/>
      <c r="AQ55" s="23"/>
    </row>
    <row r="56" spans="2:43">
      <c r="B56" s="22"/>
      <c r="C56" s="24"/>
      <c r="D56" s="49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50"/>
      <c r="AA56" s="24"/>
      <c r="AB56" s="24"/>
      <c r="AC56" s="49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50"/>
      <c r="AP56" s="24"/>
      <c r="AQ56" s="23"/>
    </row>
    <row r="57" spans="2:43">
      <c r="B57" s="22"/>
      <c r="C57" s="24"/>
      <c r="D57" s="49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50"/>
      <c r="AA57" s="24"/>
      <c r="AB57" s="24"/>
      <c r="AC57" s="49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50"/>
      <c r="AP57" s="24"/>
      <c r="AQ57" s="23"/>
    </row>
    <row r="58" spans="2:43" s="1" customFormat="1" ht="15">
      <c r="B58" s="31"/>
      <c r="C58" s="32"/>
      <c r="D58" s="51" t="s">
        <v>48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3" t="s">
        <v>49</v>
      </c>
      <c r="S58" s="52"/>
      <c r="T58" s="52"/>
      <c r="U58" s="52"/>
      <c r="V58" s="52"/>
      <c r="W58" s="52"/>
      <c r="X58" s="52"/>
      <c r="Y58" s="52"/>
      <c r="Z58" s="54"/>
      <c r="AA58" s="32"/>
      <c r="AB58" s="32"/>
      <c r="AC58" s="51" t="s">
        <v>48</v>
      </c>
      <c r="AD58" s="52"/>
      <c r="AE58" s="52"/>
      <c r="AF58" s="52"/>
      <c r="AG58" s="52"/>
      <c r="AH58" s="52"/>
      <c r="AI58" s="52"/>
      <c r="AJ58" s="52"/>
      <c r="AK58" s="52"/>
      <c r="AL58" s="52"/>
      <c r="AM58" s="53" t="s">
        <v>49</v>
      </c>
      <c r="AN58" s="52"/>
      <c r="AO58" s="54"/>
      <c r="AP58" s="32"/>
      <c r="AQ58" s="33"/>
    </row>
    <row r="59" spans="2:43">
      <c r="B59" s="22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3"/>
    </row>
    <row r="60" spans="2:43" s="1" customFormat="1" ht="15">
      <c r="B60" s="31"/>
      <c r="C60" s="32"/>
      <c r="D60" s="46" t="s">
        <v>50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8"/>
      <c r="AA60" s="32"/>
      <c r="AB60" s="32"/>
      <c r="AC60" s="46" t="s">
        <v>51</v>
      </c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8"/>
      <c r="AP60" s="32"/>
      <c r="AQ60" s="33"/>
    </row>
    <row r="61" spans="2:43">
      <c r="B61" s="22"/>
      <c r="C61" s="24"/>
      <c r="D61" s="49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50"/>
      <c r="AA61" s="24"/>
      <c r="AB61" s="24"/>
      <c r="AC61" s="49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50"/>
      <c r="AP61" s="24"/>
      <c r="AQ61" s="23"/>
    </row>
    <row r="62" spans="2:43">
      <c r="B62" s="22"/>
      <c r="C62" s="24"/>
      <c r="D62" s="49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50"/>
      <c r="AA62" s="24"/>
      <c r="AB62" s="24"/>
      <c r="AC62" s="49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50"/>
      <c r="AP62" s="24"/>
      <c r="AQ62" s="23"/>
    </row>
    <row r="63" spans="2:43">
      <c r="B63" s="22"/>
      <c r="C63" s="24"/>
      <c r="D63" s="49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50"/>
      <c r="AA63" s="24"/>
      <c r="AB63" s="24"/>
      <c r="AC63" s="49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50"/>
      <c r="AP63" s="24"/>
      <c r="AQ63" s="23"/>
    </row>
    <row r="64" spans="2:43">
      <c r="B64" s="22"/>
      <c r="C64" s="24"/>
      <c r="D64" s="49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50"/>
      <c r="AA64" s="24"/>
      <c r="AB64" s="24"/>
      <c r="AC64" s="49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50"/>
      <c r="AP64" s="24"/>
      <c r="AQ64" s="23"/>
    </row>
    <row r="65" spans="2:43">
      <c r="B65" s="22"/>
      <c r="C65" s="24"/>
      <c r="D65" s="49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50"/>
      <c r="AA65" s="24"/>
      <c r="AB65" s="24"/>
      <c r="AC65" s="49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50"/>
      <c r="AP65" s="24"/>
      <c r="AQ65" s="23"/>
    </row>
    <row r="66" spans="2:43">
      <c r="B66" s="22"/>
      <c r="C66" s="24"/>
      <c r="D66" s="49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50"/>
      <c r="AA66" s="24"/>
      <c r="AB66" s="24"/>
      <c r="AC66" s="49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50"/>
      <c r="AP66" s="24"/>
      <c r="AQ66" s="23"/>
    </row>
    <row r="67" spans="2:43">
      <c r="B67" s="22"/>
      <c r="C67" s="24"/>
      <c r="D67" s="49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50"/>
      <c r="AA67" s="24"/>
      <c r="AB67" s="24"/>
      <c r="AC67" s="49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50"/>
      <c r="AP67" s="24"/>
      <c r="AQ67" s="23"/>
    </row>
    <row r="68" spans="2:43">
      <c r="B68" s="22"/>
      <c r="C68" s="24"/>
      <c r="D68" s="49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50"/>
      <c r="AA68" s="24"/>
      <c r="AB68" s="24"/>
      <c r="AC68" s="49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50"/>
      <c r="AP68" s="24"/>
      <c r="AQ68" s="23"/>
    </row>
    <row r="69" spans="2:43" s="1" customFormat="1" ht="15">
      <c r="B69" s="31"/>
      <c r="C69" s="32"/>
      <c r="D69" s="51" t="s">
        <v>48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3" t="s">
        <v>49</v>
      </c>
      <c r="S69" s="52"/>
      <c r="T69" s="52"/>
      <c r="U69" s="52"/>
      <c r="V69" s="52"/>
      <c r="W69" s="52"/>
      <c r="X69" s="52"/>
      <c r="Y69" s="52"/>
      <c r="Z69" s="54"/>
      <c r="AA69" s="32"/>
      <c r="AB69" s="32"/>
      <c r="AC69" s="51" t="s">
        <v>48</v>
      </c>
      <c r="AD69" s="52"/>
      <c r="AE69" s="52"/>
      <c r="AF69" s="52"/>
      <c r="AG69" s="52"/>
      <c r="AH69" s="52"/>
      <c r="AI69" s="52"/>
      <c r="AJ69" s="52"/>
      <c r="AK69" s="52"/>
      <c r="AL69" s="52"/>
      <c r="AM69" s="53" t="s">
        <v>49</v>
      </c>
      <c r="AN69" s="52"/>
      <c r="AO69" s="54"/>
      <c r="AP69" s="32"/>
      <c r="AQ69" s="33"/>
    </row>
    <row r="70" spans="2:43" s="1" customFormat="1" ht="6.95" customHeight="1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3"/>
    </row>
    <row r="71" spans="2:43" s="1" customFormat="1" ht="6.9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7"/>
    </row>
    <row r="75" spans="2:43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60"/>
    </row>
    <row r="76" spans="2:43" s="1" customFormat="1" ht="36.950000000000003" customHeight="1">
      <c r="B76" s="31"/>
      <c r="C76" s="157" t="s">
        <v>52</v>
      </c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33"/>
    </row>
    <row r="77" spans="2:43" s="3" customFormat="1" ht="14.45" customHeight="1">
      <c r="B77" s="61"/>
      <c r="C77" s="28" t="s">
        <v>15</v>
      </c>
      <c r="D77" s="62"/>
      <c r="E77" s="62"/>
      <c r="F77" s="62"/>
      <c r="G77" s="62"/>
      <c r="H77" s="62"/>
      <c r="I77" s="62"/>
      <c r="J77" s="62"/>
      <c r="K77" s="62"/>
      <c r="L77" s="62" t="str">
        <f>K5</f>
        <v>09</v>
      </c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3"/>
    </row>
    <row r="78" spans="2:43" s="4" customFormat="1" ht="36.950000000000003" customHeight="1">
      <c r="B78" s="64"/>
      <c r="C78" s="65" t="s">
        <v>17</v>
      </c>
      <c r="D78" s="66"/>
      <c r="E78" s="66"/>
      <c r="F78" s="66"/>
      <c r="G78" s="66"/>
      <c r="H78" s="66"/>
      <c r="I78" s="66"/>
      <c r="J78" s="66"/>
      <c r="K78" s="66"/>
      <c r="L78" s="159" t="str">
        <f>K6</f>
        <v>Revitalizace terasy nad 2.NP - hlavní budova Zoo Praha</v>
      </c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66"/>
      <c r="AQ78" s="67"/>
    </row>
    <row r="79" spans="2:43" s="1" customFormat="1" ht="6.95" customHeight="1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3"/>
    </row>
    <row r="80" spans="2:43" s="1" customFormat="1" ht="15">
      <c r="B80" s="31"/>
      <c r="C80" s="28" t="s">
        <v>21</v>
      </c>
      <c r="D80" s="32"/>
      <c r="E80" s="32"/>
      <c r="F80" s="32"/>
      <c r="G80" s="32"/>
      <c r="H80" s="32"/>
      <c r="I80" s="32"/>
      <c r="J80" s="32"/>
      <c r="K80" s="32"/>
      <c r="L80" s="68" t="str">
        <f>IF(K8="","",K8)</f>
        <v xml:space="preserve"> </v>
      </c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28" t="s">
        <v>23</v>
      </c>
      <c r="AJ80" s="32"/>
      <c r="AK80" s="32"/>
      <c r="AL80" s="32"/>
      <c r="AM80" s="69" t="str">
        <f>IF(AN8= "","",AN8)</f>
        <v>20.08.2018</v>
      </c>
      <c r="AN80" s="32"/>
      <c r="AO80" s="32"/>
      <c r="AP80" s="32"/>
      <c r="AQ80" s="33"/>
    </row>
    <row r="81" spans="1:76" s="1" customFormat="1" ht="6.95" customHeight="1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3"/>
    </row>
    <row r="82" spans="1:76" s="1" customFormat="1" ht="15">
      <c r="B82" s="31"/>
      <c r="C82" s="28" t="s">
        <v>25</v>
      </c>
      <c r="D82" s="32"/>
      <c r="E82" s="32"/>
      <c r="F82" s="32"/>
      <c r="G82" s="32"/>
      <c r="H82" s="32"/>
      <c r="I82" s="32"/>
      <c r="J82" s="32"/>
      <c r="K82" s="32"/>
      <c r="L82" s="62" t="str">
        <f>IF(E11= "","",E11)</f>
        <v xml:space="preserve"> 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28" t="s">
        <v>29</v>
      </c>
      <c r="AJ82" s="32"/>
      <c r="AK82" s="32"/>
      <c r="AL82" s="32"/>
      <c r="AM82" s="170" t="str">
        <f>IF(E17="","",E17)</f>
        <v xml:space="preserve"> </v>
      </c>
      <c r="AN82" s="170"/>
      <c r="AO82" s="170"/>
      <c r="AP82" s="170"/>
      <c r="AQ82" s="33"/>
      <c r="AS82" s="171" t="s">
        <v>53</v>
      </c>
      <c r="AT82" s="172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76" s="1" customFormat="1" ht="15">
      <c r="B83" s="31"/>
      <c r="C83" s="28" t="s">
        <v>28</v>
      </c>
      <c r="D83" s="32"/>
      <c r="E83" s="32"/>
      <c r="F83" s="32"/>
      <c r="G83" s="32"/>
      <c r="H83" s="32"/>
      <c r="I83" s="32"/>
      <c r="J83" s="32"/>
      <c r="K83" s="32"/>
      <c r="L83" s="62" t="str">
        <f>IF(E14="","",E14)</f>
        <v xml:space="preserve"> 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28" t="s">
        <v>31</v>
      </c>
      <c r="AJ83" s="32"/>
      <c r="AK83" s="32"/>
      <c r="AL83" s="32"/>
      <c r="AM83" s="170" t="str">
        <f>IF(E20="","",E20)</f>
        <v xml:space="preserve"> </v>
      </c>
      <c r="AN83" s="170"/>
      <c r="AO83" s="170"/>
      <c r="AP83" s="170"/>
      <c r="AQ83" s="33"/>
      <c r="AS83" s="173"/>
      <c r="AT83" s="174"/>
      <c r="AU83" s="32"/>
      <c r="AV83" s="32"/>
      <c r="AW83" s="32"/>
      <c r="AX83" s="32"/>
      <c r="AY83" s="32"/>
      <c r="AZ83" s="32"/>
      <c r="BA83" s="32"/>
      <c r="BB83" s="32"/>
      <c r="BC83" s="32"/>
      <c r="BD83" s="70"/>
    </row>
    <row r="84" spans="1:76" s="1" customFormat="1" ht="10.9" customHeight="1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3"/>
      <c r="AS84" s="173"/>
      <c r="AT84" s="174"/>
      <c r="AU84" s="32"/>
      <c r="AV84" s="32"/>
      <c r="AW84" s="32"/>
      <c r="AX84" s="32"/>
      <c r="AY84" s="32"/>
      <c r="AZ84" s="32"/>
      <c r="BA84" s="32"/>
      <c r="BB84" s="32"/>
      <c r="BC84" s="32"/>
      <c r="BD84" s="70"/>
    </row>
    <row r="85" spans="1:76" s="1" customFormat="1" ht="29.25" customHeight="1">
      <c r="B85" s="31"/>
      <c r="C85" s="161" t="s">
        <v>54</v>
      </c>
      <c r="D85" s="162"/>
      <c r="E85" s="162"/>
      <c r="F85" s="162"/>
      <c r="G85" s="162"/>
      <c r="H85" s="71"/>
      <c r="I85" s="163" t="s">
        <v>55</v>
      </c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3" t="s">
        <v>56</v>
      </c>
      <c r="AH85" s="162"/>
      <c r="AI85" s="162"/>
      <c r="AJ85" s="162"/>
      <c r="AK85" s="162"/>
      <c r="AL85" s="162"/>
      <c r="AM85" s="162"/>
      <c r="AN85" s="163" t="s">
        <v>57</v>
      </c>
      <c r="AO85" s="162"/>
      <c r="AP85" s="175"/>
      <c r="AQ85" s="33"/>
      <c r="AS85" s="72" t="s">
        <v>58</v>
      </c>
      <c r="AT85" s="73" t="s">
        <v>59</v>
      </c>
      <c r="AU85" s="73" t="s">
        <v>60</v>
      </c>
      <c r="AV85" s="73" t="s">
        <v>61</v>
      </c>
      <c r="AW85" s="73" t="s">
        <v>62</v>
      </c>
      <c r="AX85" s="73" t="s">
        <v>63</v>
      </c>
      <c r="AY85" s="73" t="s">
        <v>64</v>
      </c>
      <c r="AZ85" s="73" t="s">
        <v>65</v>
      </c>
      <c r="BA85" s="73" t="s">
        <v>66</v>
      </c>
      <c r="BB85" s="73" t="s">
        <v>67</v>
      </c>
      <c r="BC85" s="73" t="s">
        <v>68</v>
      </c>
      <c r="BD85" s="74" t="s">
        <v>69</v>
      </c>
    </row>
    <row r="86" spans="1:76" s="1" customFormat="1" ht="10.9" customHeight="1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3"/>
      <c r="AS86" s="75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8"/>
    </row>
    <row r="87" spans="1:76" s="4" customFormat="1" ht="32.450000000000003" customHeight="1">
      <c r="B87" s="64"/>
      <c r="C87" s="76" t="s">
        <v>70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178">
        <f>ROUND(AG88,2)</f>
        <v>0</v>
      </c>
      <c r="AH87" s="178"/>
      <c r="AI87" s="178"/>
      <c r="AJ87" s="178"/>
      <c r="AK87" s="178"/>
      <c r="AL87" s="178"/>
      <c r="AM87" s="178"/>
      <c r="AN87" s="156">
        <f>SUM(AG87,AT87)</f>
        <v>0</v>
      </c>
      <c r="AO87" s="156"/>
      <c r="AP87" s="156"/>
      <c r="AQ87" s="67"/>
      <c r="AS87" s="78">
        <f>ROUND(AS88,2)</f>
        <v>0</v>
      </c>
      <c r="AT87" s="79">
        <f>ROUND(SUM(AV87:AW87),2)</f>
        <v>0</v>
      </c>
      <c r="AU87" s="80">
        <f>ROUND(AU88,5)</f>
        <v>340.12085000000002</v>
      </c>
      <c r="AV87" s="79">
        <f>ROUND(AZ87*L31,2)</f>
        <v>0</v>
      </c>
      <c r="AW87" s="79">
        <f>ROUND(BA87*L32,2)</f>
        <v>0</v>
      </c>
      <c r="AX87" s="79">
        <f>ROUND(BB87*L31,2)</f>
        <v>0</v>
      </c>
      <c r="AY87" s="79">
        <f>ROUND(BC87*L32,2)</f>
        <v>0</v>
      </c>
      <c r="AZ87" s="79">
        <f>ROUND(AZ88,2)</f>
        <v>0</v>
      </c>
      <c r="BA87" s="79">
        <f>ROUND(BA88,2)</f>
        <v>0</v>
      </c>
      <c r="BB87" s="79">
        <f>ROUND(BB88,2)</f>
        <v>0</v>
      </c>
      <c r="BC87" s="79">
        <f>ROUND(BC88,2)</f>
        <v>0</v>
      </c>
      <c r="BD87" s="81">
        <f>ROUND(BD88,2)</f>
        <v>0</v>
      </c>
      <c r="BS87" s="82" t="s">
        <v>71</v>
      </c>
      <c r="BT87" s="82" t="s">
        <v>72</v>
      </c>
      <c r="BV87" s="82" t="s">
        <v>73</v>
      </c>
      <c r="BW87" s="82" t="s">
        <v>74</v>
      </c>
      <c r="BX87" s="82" t="s">
        <v>75</v>
      </c>
    </row>
    <row r="88" spans="1:76" s="5" customFormat="1" ht="31.5" customHeight="1">
      <c r="A88" s="83" t="s">
        <v>76</v>
      </c>
      <c r="B88" s="84"/>
      <c r="C88" s="85"/>
      <c r="D88" s="149" t="s">
        <v>16</v>
      </c>
      <c r="E88" s="149"/>
      <c r="F88" s="149"/>
      <c r="G88" s="149"/>
      <c r="H88" s="149"/>
      <c r="I88" s="86"/>
      <c r="J88" s="149" t="s">
        <v>18</v>
      </c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76">
        <f>'09 - Revitalizace terasy ...'!M29</f>
        <v>0</v>
      </c>
      <c r="AH88" s="177"/>
      <c r="AI88" s="177"/>
      <c r="AJ88" s="177"/>
      <c r="AK88" s="177"/>
      <c r="AL88" s="177"/>
      <c r="AM88" s="177"/>
      <c r="AN88" s="176">
        <f>SUM(AG88,AT88)</f>
        <v>0</v>
      </c>
      <c r="AO88" s="177"/>
      <c r="AP88" s="177"/>
      <c r="AQ88" s="87"/>
      <c r="AS88" s="88">
        <f>'09 - Revitalizace terasy ...'!M27</f>
        <v>0</v>
      </c>
      <c r="AT88" s="89">
        <f>ROUND(SUM(AV88:AW88),2)</f>
        <v>0</v>
      </c>
      <c r="AU88" s="90">
        <f>'09 - Revitalizace terasy ...'!W124</f>
        <v>340.12084899999996</v>
      </c>
      <c r="AV88" s="89">
        <f>'09 - Revitalizace terasy ...'!M31</f>
        <v>0</v>
      </c>
      <c r="AW88" s="89">
        <f>'09 - Revitalizace terasy ...'!M32</f>
        <v>0</v>
      </c>
      <c r="AX88" s="89">
        <f>'09 - Revitalizace terasy ...'!M33</f>
        <v>0</v>
      </c>
      <c r="AY88" s="89">
        <f>'09 - Revitalizace terasy ...'!M34</f>
        <v>0</v>
      </c>
      <c r="AZ88" s="89">
        <f>'09 - Revitalizace terasy ...'!H31</f>
        <v>0</v>
      </c>
      <c r="BA88" s="89">
        <f>'09 - Revitalizace terasy ...'!H32</f>
        <v>0</v>
      </c>
      <c r="BB88" s="89">
        <f>'09 - Revitalizace terasy ...'!H33</f>
        <v>0</v>
      </c>
      <c r="BC88" s="89">
        <f>'09 - Revitalizace terasy ...'!H34</f>
        <v>0</v>
      </c>
      <c r="BD88" s="91">
        <f>'09 - Revitalizace terasy ...'!H35</f>
        <v>0</v>
      </c>
      <c r="BT88" s="92" t="s">
        <v>77</v>
      </c>
      <c r="BU88" s="92" t="s">
        <v>78</v>
      </c>
      <c r="BV88" s="92" t="s">
        <v>73</v>
      </c>
      <c r="BW88" s="92" t="s">
        <v>74</v>
      </c>
      <c r="BX88" s="92" t="s">
        <v>75</v>
      </c>
    </row>
    <row r="89" spans="1:76">
      <c r="B89" s="22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3"/>
    </row>
    <row r="90" spans="1:76" s="1" customFormat="1" ht="30" customHeight="1">
      <c r="B90" s="31"/>
      <c r="C90" s="76" t="s">
        <v>79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156">
        <v>0</v>
      </c>
      <c r="AH90" s="156"/>
      <c r="AI90" s="156"/>
      <c r="AJ90" s="156"/>
      <c r="AK90" s="156"/>
      <c r="AL90" s="156"/>
      <c r="AM90" s="156"/>
      <c r="AN90" s="156">
        <v>0</v>
      </c>
      <c r="AO90" s="156"/>
      <c r="AP90" s="156"/>
      <c r="AQ90" s="33"/>
      <c r="AS90" s="72" t="s">
        <v>80</v>
      </c>
      <c r="AT90" s="73" t="s">
        <v>81</v>
      </c>
      <c r="AU90" s="73" t="s">
        <v>36</v>
      </c>
      <c r="AV90" s="74" t="s">
        <v>59</v>
      </c>
    </row>
    <row r="91" spans="1:76" s="1" customFormat="1" ht="10.9" customHeight="1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3"/>
      <c r="AS91" s="93"/>
      <c r="AT91" s="52"/>
      <c r="AU91" s="52"/>
      <c r="AV91" s="54"/>
    </row>
    <row r="92" spans="1:76" s="1" customFormat="1" ht="30" customHeight="1">
      <c r="B92" s="31"/>
      <c r="C92" s="94" t="s">
        <v>82</v>
      </c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169">
        <f>ROUND(AG87+AG90,2)</f>
        <v>0</v>
      </c>
      <c r="AH92" s="169"/>
      <c r="AI92" s="169"/>
      <c r="AJ92" s="169"/>
      <c r="AK92" s="169"/>
      <c r="AL92" s="169"/>
      <c r="AM92" s="169"/>
      <c r="AN92" s="169">
        <f>AN87+AN90</f>
        <v>0</v>
      </c>
      <c r="AO92" s="169"/>
      <c r="AP92" s="169"/>
      <c r="AQ92" s="33"/>
    </row>
    <row r="93" spans="1:76" s="1" customFormat="1" ht="6.95" customHeight="1">
      <c r="B93" s="55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7"/>
    </row>
  </sheetData>
  <mergeCells count="45">
    <mergeCell ref="L33:O33"/>
    <mergeCell ref="L31:O31"/>
    <mergeCell ref="L32:O32"/>
    <mergeCell ref="L34:O34"/>
    <mergeCell ref="C2:AP2"/>
    <mergeCell ref="C4:AP4"/>
    <mergeCell ref="K5:AO5"/>
    <mergeCell ref="K6:AO6"/>
    <mergeCell ref="AR2:BE2"/>
    <mergeCell ref="AG92:AM92"/>
    <mergeCell ref="AG90:AM90"/>
    <mergeCell ref="AM82:AP82"/>
    <mergeCell ref="AS82:AT84"/>
    <mergeCell ref="AM83:AP83"/>
    <mergeCell ref="AG85:AM85"/>
    <mergeCell ref="AN85:AP85"/>
    <mergeCell ref="AN88:AP88"/>
    <mergeCell ref="AG88:AM88"/>
    <mergeCell ref="AG87:AM87"/>
    <mergeCell ref="AN90:AP90"/>
    <mergeCell ref="AN92:AP92"/>
    <mergeCell ref="E23:AN23"/>
    <mergeCell ref="AK26:AO26"/>
    <mergeCell ref="AK27:AO27"/>
    <mergeCell ref="AK29:AO29"/>
    <mergeCell ref="W31:AE31"/>
    <mergeCell ref="AK31:AO31"/>
    <mergeCell ref="W32:AE32"/>
    <mergeCell ref="AK32:AO32"/>
    <mergeCell ref="W33:AE33"/>
    <mergeCell ref="AK33:AO33"/>
    <mergeCell ref="W34:AE34"/>
    <mergeCell ref="AK34:AO34"/>
    <mergeCell ref="D88:H88"/>
    <mergeCell ref="J88:AF88"/>
    <mergeCell ref="W35:AE35"/>
    <mergeCell ref="AK35:AO35"/>
    <mergeCell ref="X37:AB37"/>
    <mergeCell ref="AK37:AO37"/>
    <mergeCell ref="AN87:AP87"/>
    <mergeCell ref="C76:AP76"/>
    <mergeCell ref="L78:AO78"/>
    <mergeCell ref="C85:G85"/>
    <mergeCell ref="I85:AF85"/>
    <mergeCell ref="L35:O35"/>
  </mergeCells>
  <hyperlinks>
    <hyperlink ref="K1:S1" location="C2" display="1) Souhrnný list stavby"/>
    <hyperlink ref="W1:AF1" location="C87" display="2) Rekapitulace objektů"/>
    <hyperlink ref="A88" location="'09 - Revitalizace terasy ...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24"/>
  <sheetViews>
    <sheetView showGridLines="0" tabSelected="1" workbookViewId="0">
      <pane ySplit="1" topLeftCell="A2" activePane="bottomLeft" state="frozen"/>
      <selection pane="bottomLeft" activeCell="L151" sqref="L151:M151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96"/>
      <c r="B1" s="11"/>
      <c r="C1" s="11"/>
      <c r="D1" s="12" t="s">
        <v>1</v>
      </c>
      <c r="E1" s="11"/>
      <c r="F1" s="13" t="s">
        <v>83</v>
      </c>
      <c r="G1" s="13"/>
      <c r="H1" s="188" t="s">
        <v>84</v>
      </c>
      <c r="I1" s="188"/>
      <c r="J1" s="188"/>
      <c r="K1" s="188"/>
      <c r="L1" s="13" t="s">
        <v>85</v>
      </c>
      <c r="M1" s="11"/>
      <c r="N1" s="11"/>
      <c r="O1" s="12" t="s">
        <v>86</v>
      </c>
      <c r="P1" s="11"/>
      <c r="Q1" s="11"/>
      <c r="R1" s="11"/>
      <c r="S1" s="13" t="s">
        <v>87</v>
      </c>
      <c r="T1" s="13"/>
      <c r="U1" s="96"/>
      <c r="V1" s="96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>
      <c r="C2" s="179" t="s">
        <v>7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S2" s="183" t="s">
        <v>8</v>
      </c>
      <c r="T2" s="184"/>
      <c r="U2" s="184"/>
      <c r="V2" s="184"/>
      <c r="W2" s="184"/>
      <c r="X2" s="184"/>
      <c r="Y2" s="184"/>
      <c r="Z2" s="184"/>
      <c r="AA2" s="184"/>
      <c r="AB2" s="184"/>
      <c r="AC2" s="184"/>
      <c r="AT2" s="18" t="s">
        <v>74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88</v>
      </c>
    </row>
    <row r="4" spans="1:66" ht="36.950000000000003" customHeight="1">
      <c r="B4" s="22"/>
      <c r="C4" s="157" t="s">
        <v>89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23"/>
      <c r="T4" s="17" t="s">
        <v>13</v>
      </c>
      <c r="AT4" s="18" t="s">
        <v>6</v>
      </c>
    </row>
    <row r="5" spans="1:66" ht="6.95" customHeight="1">
      <c r="B5" s="22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3"/>
    </row>
    <row r="6" spans="1:66" s="1" customFormat="1" ht="32.85" customHeight="1">
      <c r="B6" s="31"/>
      <c r="C6" s="32"/>
      <c r="D6" s="27" t="s">
        <v>17</v>
      </c>
      <c r="E6" s="32"/>
      <c r="F6" s="182" t="s">
        <v>18</v>
      </c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32"/>
      <c r="R6" s="33"/>
    </row>
    <row r="7" spans="1:66" s="1" customFormat="1" ht="14.45" customHeight="1">
      <c r="B7" s="31"/>
      <c r="C7" s="32"/>
      <c r="D7" s="28" t="s">
        <v>19</v>
      </c>
      <c r="E7" s="32"/>
      <c r="F7" s="26" t="s">
        <v>5</v>
      </c>
      <c r="G7" s="32"/>
      <c r="H7" s="32"/>
      <c r="I7" s="32"/>
      <c r="J7" s="32"/>
      <c r="K7" s="32"/>
      <c r="L7" s="32"/>
      <c r="M7" s="28" t="s">
        <v>20</v>
      </c>
      <c r="N7" s="32"/>
      <c r="O7" s="26" t="s">
        <v>5</v>
      </c>
      <c r="P7" s="32"/>
      <c r="Q7" s="32"/>
      <c r="R7" s="33"/>
    </row>
    <row r="8" spans="1:66" s="1" customFormat="1" ht="14.45" customHeight="1">
      <c r="B8" s="31"/>
      <c r="C8" s="32"/>
      <c r="D8" s="28" t="s">
        <v>21</v>
      </c>
      <c r="E8" s="32"/>
      <c r="F8" s="26" t="s">
        <v>22</v>
      </c>
      <c r="G8" s="32"/>
      <c r="H8" s="32"/>
      <c r="I8" s="32"/>
      <c r="J8" s="32"/>
      <c r="K8" s="32"/>
      <c r="L8" s="32"/>
      <c r="M8" s="28" t="s">
        <v>23</v>
      </c>
      <c r="N8" s="32"/>
      <c r="O8" s="190" t="str">
        <f>'Rekapitulace stavby'!AN8</f>
        <v>20.08.2018</v>
      </c>
      <c r="P8" s="190"/>
      <c r="Q8" s="32"/>
      <c r="R8" s="33"/>
    </row>
    <row r="9" spans="1:66" s="1" customFormat="1" ht="10.9" customHeight="1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66" s="1" customFormat="1" ht="14.45" customHeight="1">
      <c r="B10" s="31"/>
      <c r="C10" s="32"/>
      <c r="D10" s="28" t="s">
        <v>25</v>
      </c>
      <c r="E10" s="32"/>
      <c r="F10" s="32"/>
      <c r="G10" s="32"/>
      <c r="H10" s="32"/>
      <c r="I10" s="32"/>
      <c r="J10" s="32"/>
      <c r="K10" s="32"/>
      <c r="L10" s="32"/>
      <c r="M10" s="28" t="s">
        <v>26</v>
      </c>
      <c r="N10" s="32"/>
      <c r="O10" s="181" t="str">
        <f>IF('Rekapitulace stavby'!AN10="","",'Rekapitulace stavby'!AN10)</f>
        <v/>
      </c>
      <c r="P10" s="181"/>
      <c r="Q10" s="32"/>
      <c r="R10" s="33"/>
    </row>
    <row r="11" spans="1:66" s="1" customFormat="1" ht="18" customHeight="1">
      <c r="B11" s="31"/>
      <c r="C11" s="32"/>
      <c r="D11" s="32"/>
      <c r="E11" s="26" t="str">
        <f>IF('Rekapitulace stavby'!E11="","",'Rekapitulace stavby'!E11)</f>
        <v xml:space="preserve"> </v>
      </c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181" t="str">
        <f>IF('Rekapitulace stavby'!AN11="","",'Rekapitulace stavby'!AN11)</f>
        <v/>
      </c>
      <c r="P11" s="181"/>
      <c r="Q11" s="32"/>
      <c r="R11" s="33"/>
    </row>
    <row r="12" spans="1:66" s="1" customFormat="1" ht="6.95" customHeight="1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66" s="1" customFormat="1" ht="14.45" customHeight="1">
      <c r="B13" s="31"/>
      <c r="C13" s="32"/>
      <c r="D13" s="28" t="s">
        <v>28</v>
      </c>
      <c r="E13" s="32"/>
      <c r="F13" s="32"/>
      <c r="G13" s="32"/>
      <c r="H13" s="32"/>
      <c r="I13" s="32"/>
      <c r="J13" s="32"/>
      <c r="K13" s="32"/>
      <c r="L13" s="32"/>
      <c r="M13" s="28" t="s">
        <v>26</v>
      </c>
      <c r="N13" s="32"/>
      <c r="O13" s="181" t="str">
        <f>IF('Rekapitulace stavby'!AN13="","",'Rekapitulace stavby'!AN13)</f>
        <v/>
      </c>
      <c r="P13" s="181"/>
      <c r="Q13" s="32"/>
      <c r="R13" s="33"/>
    </row>
    <row r="14" spans="1:66" s="1" customFormat="1" ht="18" customHeight="1">
      <c r="B14" s="31"/>
      <c r="C14" s="32"/>
      <c r="D14" s="32"/>
      <c r="E14" s="26" t="str">
        <f>IF('Rekapitulace stavby'!E14="","",'Rekapitulace stavby'!E14)</f>
        <v xml:space="preserve"> </v>
      </c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181" t="str">
        <f>IF('Rekapitulace stavby'!AN14="","",'Rekapitulace stavby'!AN14)</f>
        <v/>
      </c>
      <c r="P14" s="181"/>
      <c r="Q14" s="32"/>
      <c r="R14" s="33"/>
    </row>
    <row r="15" spans="1:66" s="1" customFormat="1" ht="6.95" customHeight="1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</row>
    <row r="16" spans="1:66" s="1" customFormat="1" ht="14.45" customHeight="1">
      <c r="B16" s="31"/>
      <c r="C16" s="32"/>
      <c r="D16" s="28" t="s">
        <v>29</v>
      </c>
      <c r="E16" s="32"/>
      <c r="F16" s="32"/>
      <c r="G16" s="32"/>
      <c r="H16" s="32"/>
      <c r="I16" s="32"/>
      <c r="J16" s="32"/>
      <c r="K16" s="32"/>
      <c r="L16" s="32"/>
      <c r="M16" s="28" t="s">
        <v>26</v>
      </c>
      <c r="N16" s="32"/>
      <c r="O16" s="181" t="str">
        <f>IF('Rekapitulace stavby'!AN16="","",'Rekapitulace stavby'!AN16)</f>
        <v/>
      </c>
      <c r="P16" s="181"/>
      <c r="Q16" s="32"/>
      <c r="R16" s="33"/>
    </row>
    <row r="17" spans="2:18" s="1" customFormat="1" ht="18" customHeight="1">
      <c r="B17" s="31"/>
      <c r="C17" s="32"/>
      <c r="D17" s="32"/>
      <c r="E17" s="26" t="str">
        <f>IF('Rekapitulace stavby'!E17="","",'Rekapitulace stavby'!E17)</f>
        <v xml:space="preserve"> </v>
      </c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181" t="str">
        <f>IF('Rekapitulace stavby'!AN17="","",'Rekapitulace stavby'!AN17)</f>
        <v/>
      </c>
      <c r="P17" s="181"/>
      <c r="Q17" s="32"/>
      <c r="R17" s="33"/>
    </row>
    <row r="18" spans="2:18" s="1" customFormat="1" ht="6.95" customHeight="1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</row>
    <row r="19" spans="2:18" s="1" customFormat="1" ht="14.45" customHeight="1">
      <c r="B19" s="31"/>
      <c r="C19" s="32"/>
      <c r="D19" s="28" t="s">
        <v>31</v>
      </c>
      <c r="E19" s="32"/>
      <c r="F19" s="32"/>
      <c r="G19" s="32"/>
      <c r="H19" s="32"/>
      <c r="I19" s="32"/>
      <c r="J19" s="32"/>
      <c r="K19" s="32"/>
      <c r="L19" s="32"/>
      <c r="M19" s="28" t="s">
        <v>26</v>
      </c>
      <c r="N19" s="32"/>
      <c r="O19" s="181" t="str">
        <f>IF('Rekapitulace stavby'!AN19="","",'Rekapitulace stavby'!AN19)</f>
        <v/>
      </c>
      <c r="P19" s="181"/>
      <c r="Q19" s="32"/>
      <c r="R19" s="33"/>
    </row>
    <row r="20" spans="2:18" s="1" customFormat="1" ht="18" customHeight="1">
      <c r="B20" s="31"/>
      <c r="C20" s="32"/>
      <c r="D20" s="32"/>
      <c r="E20" s="26" t="str">
        <f>IF('Rekapitulace stavby'!E20="","",'Rekapitulace stavby'!E20)</f>
        <v xml:space="preserve"> </v>
      </c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181" t="str">
        <f>IF('Rekapitulace stavby'!AN20="","",'Rekapitulace stavby'!AN20)</f>
        <v/>
      </c>
      <c r="P20" s="181"/>
      <c r="Q20" s="32"/>
      <c r="R20" s="33"/>
    </row>
    <row r="21" spans="2:18" s="1" customFormat="1" ht="6.95" customHeight="1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</row>
    <row r="22" spans="2:18" s="1" customFormat="1" ht="14.45" customHeight="1">
      <c r="B22" s="31"/>
      <c r="C22" s="32"/>
      <c r="D22" s="28" t="s">
        <v>32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6.5" customHeight="1">
      <c r="B23" s="31"/>
      <c r="C23" s="32"/>
      <c r="D23" s="32"/>
      <c r="E23" s="164" t="s">
        <v>5</v>
      </c>
      <c r="F23" s="164"/>
      <c r="G23" s="164"/>
      <c r="H23" s="164"/>
      <c r="I23" s="164"/>
      <c r="J23" s="164"/>
      <c r="K23" s="164"/>
      <c r="L23" s="164"/>
      <c r="M23" s="32"/>
      <c r="N23" s="32"/>
      <c r="O23" s="32"/>
      <c r="P23" s="32"/>
      <c r="Q23" s="32"/>
      <c r="R23" s="33"/>
    </row>
    <row r="24" spans="2:18" s="1" customFormat="1" ht="6.95" customHeight="1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3"/>
    </row>
    <row r="25" spans="2:18" s="1" customFormat="1" ht="6.95" customHeight="1">
      <c r="B25" s="31"/>
      <c r="C25" s="32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32"/>
      <c r="R25" s="33"/>
    </row>
    <row r="26" spans="2:18" s="1" customFormat="1" ht="14.45" customHeight="1">
      <c r="B26" s="31"/>
      <c r="C26" s="32"/>
      <c r="D26" s="97" t="s">
        <v>90</v>
      </c>
      <c r="E26" s="32"/>
      <c r="F26" s="32"/>
      <c r="G26" s="32"/>
      <c r="H26" s="32"/>
      <c r="I26" s="32"/>
      <c r="J26" s="32"/>
      <c r="K26" s="32"/>
      <c r="L26" s="32"/>
      <c r="M26" s="165">
        <f>N87</f>
        <v>0</v>
      </c>
      <c r="N26" s="165"/>
      <c r="O26" s="165"/>
      <c r="P26" s="165"/>
      <c r="Q26" s="32"/>
      <c r="R26" s="33"/>
    </row>
    <row r="27" spans="2:18" s="1" customFormat="1" ht="14.45" customHeight="1">
      <c r="B27" s="31"/>
      <c r="C27" s="32"/>
      <c r="D27" s="30" t="s">
        <v>91</v>
      </c>
      <c r="E27" s="32"/>
      <c r="F27" s="32"/>
      <c r="G27" s="32"/>
      <c r="H27" s="32"/>
      <c r="I27" s="32"/>
      <c r="J27" s="32"/>
      <c r="K27" s="32"/>
      <c r="L27" s="32"/>
      <c r="M27" s="165">
        <f>N106</f>
        <v>0</v>
      </c>
      <c r="N27" s="165"/>
      <c r="O27" s="165"/>
      <c r="P27" s="165"/>
      <c r="Q27" s="32"/>
      <c r="R27" s="33"/>
    </row>
    <row r="28" spans="2:18" s="1" customFormat="1" ht="6.95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/>
    </row>
    <row r="29" spans="2:18" s="1" customFormat="1" ht="25.35" customHeight="1">
      <c r="B29" s="31"/>
      <c r="C29" s="32"/>
      <c r="D29" s="98" t="s">
        <v>35</v>
      </c>
      <c r="E29" s="32"/>
      <c r="F29" s="32"/>
      <c r="G29" s="32"/>
      <c r="H29" s="32"/>
      <c r="I29" s="32"/>
      <c r="J29" s="32"/>
      <c r="K29" s="32"/>
      <c r="L29" s="32"/>
      <c r="M29" s="212">
        <f>ROUND(M26+M27,2)</f>
        <v>0</v>
      </c>
      <c r="N29" s="189"/>
      <c r="O29" s="189"/>
      <c r="P29" s="189"/>
      <c r="Q29" s="32"/>
      <c r="R29" s="33"/>
    </row>
    <row r="30" spans="2:18" s="1" customFormat="1" ht="6.95" customHeight="1">
      <c r="B30" s="31"/>
      <c r="C30" s="32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32"/>
      <c r="R30" s="33"/>
    </row>
    <row r="31" spans="2:18" s="1" customFormat="1" ht="14.45" customHeight="1">
      <c r="B31" s="31"/>
      <c r="C31" s="32"/>
      <c r="D31" s="38" t="s">
        <v>36</v>
      </c>
      <c r="E31" s="38" t="s">
        <v>37</v>
      </c>
      <c r="F31" s="39">
        <v>0.21</v>
      </c>
      <c r="G31" s="99" t="s">
        <v>38</v>
      </c>
      <c r="H31" s="213">
        <f>ROUND((SUM(BE106:BE107)+SUM(BE124:BE223)), 2)</f>
        <v>0</v>
      </c>
      <c r="I31" s="189"/>
      <c r="J31" s="189"/>
      <c r="K31" s="32"/>
      <c r="L31" s="32"/>
      <c r="M31" s="213">
        <f>ROUND(ROUND((SUM(BE106:BE107)+SUM(BE124:BE223)), 2)*F31, 2)</f>
        <v>0</v>
      </c>
      <c r="N31" s="189"/>
      <c r="O31" s="189"/>
      <c r="P31" s="189"/>
      <c r="Q31" s="32"/>
      <c r="R31" s="33"/>
    </row>
    <row r="32" spans="2:18" s="1" customFormat="1" ht="14.45" customHeight="1">
      <c r="B32" s="31"/>
      <c r="C32" s="32"/>
      <c r="D32" s="32"/>
      <c r="E32" s="38" t="s">
        <v>39</v>
      </c>
      <c r="F32" s="39">
        <v>0.15</v>
      </c>
      <c r="G32" s="99" t="s">
        <v>38</v>
      </c>
      <c r="H32" s="213">
        <f>ROUND((SUM(BF106:BF107)+SUM(BF124:BF223)), 2)</f>
        <v>0</v>
      </c>
      <c r="I32" s="189"/>
      <c r="J32" s="189"/>
      <c r="K32" s="32"/>
      <c r="L32" s="32"/>
      <c r="M32" s="213">
        <f>ROUND(ROUND((SUM(BF106:BF107)+SUM(BF124:BF223)), 2)*F32, 2)</f>
        <v>0</v>
      </c>
      <c r="N32" s="189"/>
      <c r="O32" s="189"/>
      <c r="P32" s="189"/>
      <c r="Q32" s="32"/>
      <c r="R32" s="33"/>
    </row>
    <row r="33" spans="2:18" s="1" customFormat="1" ht="14.45" hidden="1" customHeight="1">
      <c r="B33" s="31"/>
      <c r="C33" s="32"/>
      <c r="D33" s="32"/>
      <c r="E33" s="38" t="s">
        <v>40</v>
      </c>
      <c r="F33" s="39">
        <v>0.21</v>
      </c>
      <c r="G33" s="99" t="s">
        <v>38</v>
      </c>
      <c r="H33" s="213">
        <f>ROUND((SUM(BG106:BG107)+SUM(BG124:BG223)), 2)</f>
        <v>0</v>
      </c>
      <c r="I33" s="189"/>
      <c r="J33" s="189"/>
      <c r="K33" s="32"/>
      <c r="L33" s="32"/>
      <c r="M33" s="213">
        <v>0</v>
      </c>
      <c r="N33" s="189"/>
      <c r="O33" s="189"/>
      <c r="P33" s="189"/>
      <c r="Q33" s="32"/>
      <c r="R33" s="33"/>
    </row>
    <row r="34" spans="2:18" s="1" customFormat="1" ht="14.45" hidden="1" customHeight="1">
      <c r="B34" s="31"/>
      <c r="C34" s="32"/>
      <c r="D34" s="32"/>
      <c r="E34" s="38" t="s">
        <v>41</v>
      </c>
      <c r="F34" s="39">
        <v>0.15</v>
      </c>
      <c r="G34" s="99" t="s">
        <v>38</v>
      </c>
      <c r="H34" s="213">
        <f>ROUND((SUM(BH106:BH107)+SUM(BH124:BH223)), 2)</f>
        <v>0</v>
      </c>
      <c r="I34" s="189"/>
      <c r="J34" s="189"/>
      <c r="K34" s="32"/>
      <c r="L34" s="32"/>
      <c r="M34" s="213">
        <v>0</v>
      </c>
      <c r="N34" s="189"/>
      <c r="O34" s="189"/>
      <c r="P34" s="189"/>
      <c r="Q34" s="32"/>
      <c r="R34" s="33"/>
    </row>
    <row r="35" spans="2:18" s="1" customFormat="1" ht="14.45" hidden="1" customHeight="1">
      <c r="B35" s="31"/>
      <c r="C35" s="32"/>
      <c r="D35" s="32"/>
      <c r="E35" s="38" t="s">
        <v>42</v>
      </c>
      <c r="F35" s="39">
        <v>0</v>
      </c>
      <c r="G35" s="99" t="s">
        <v>38</v>
      </c>
      <c r="H35" s="213">
        <f>ROUND((SUM(BI106:BI107)+SUM(BI124:BI223)), 2)</f>
        <v>0</v>
      </c>
      <c r="I35" s="189"/>
      <c r="J35" s="189"/>
      <c r="K35" s="32"/>
      <c r="L35" s="32"/>
      <c r="M35" s="213">
        <v>0</v>
      </c>
      <c r="N35" s="189"/>
      <c r="O35" s="189"/>
      <c r="P35" s="189"/>
      <c r="Q35" s="32"/>
      <c r="R35" s="33"/>
    </row>
    <row r="36" spans="2:18" s="1" customFormat="1" ht="6.95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3"/>
    </row>
    <row r="37" spans="2:18" s="1" customFormat="1" ht="25.35" customHeight="1">
      <c r="B37" s="31"/>
      <c r="C37" s="95"/>
      <c r="D37" s="100" t="s">
        <v>43</v>
      </c>
      <c r="E37" s="71"/>
      <c r="F37" s="71"/>
      <c r="G37" s="101" t="s">
        <v>44</v>
      </c>
      <c r="H37" s="102" t="s">
        <v>45</v>
      </c>
      <c r="I37" s="71"/>
      <c r="J37" s="71"/>
      <c r="K37" s="71"/>
      <c r="L37" s="214">
        <f>SUM(M29:M35)</f>
        <v>0</v>
      </c>
      <c r="M37" s="214"/>
      <c r="N37" s="214"/>
      <c r="O37" s="214"/>
      <c r="P37" s="215"/>
      <c r="Q37" s="95"/>
      <c r="R37" s="33"/>
    </row>
    <row r="38" spans="2:18" s="1" customFormat="1" ht="14.45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3"/>
    </row>
    <row r="39" spans="2:18" s="1" customFormat="1" ht="14.45" customHeight="1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3"/>
    </row>
    <row r="41" spans="2:18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3"/>
    </row>
    <row r="42" spans="2:18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3"/>
    </row>
    <row r="43" spans="2:18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3"/>
    </row>
    <row r="44" spans="2:18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3"/>
    </row>
    <row r="45" spans="2:18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3"/>
    </row>
    <row r="46" spans="2:18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3"/>
    </row>
    <row r="47" spans="2:18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3"/>
    </row>
    <row r="48" spans="2:18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3"/>
    </row>
    <row r="49" spans="2:18">
      <c r="B49" s="22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3"/>
    </row>
    <row r="50" spans="2:18" s="1" customFormat="1" ht="15">
      <c r="B50" s="31"/>
      <c r="C50" s="32"/>
      <c r="D50" s="46" t="s">
        <v>46</v>
      </c>
      <c r="E50" s="47"/>
      <c r="F50" s="47"/>
      <c r="G50" s="47"/>
      <c r="H50" s="48"/>
      <c r="I50" s="32"/>
      <c r="J50" s="46" t="s">
        <v>47</v>
      </c>
      <c r="K50" s="47"/>
      <c r="L50" s="47"/>
      <c r="M50" s="47"/>
      <c r="N50" s="47"/>
      <c r="O50" s="47"/>
      <c r="P50" s="48"/>
      <c r="Q50" s="32"/>
      <c r="R50" s="33"/>
    </row>
    <row r="51" spans="2:18">
      <c r="B51" s="22"/>
      <c r="C51" s="24"/>
      <c r="D51" s="49"/>
      <c r="E51" s="24"/>
      <c r="F51" s="24"/>
      <c r="G51" s="24"/>
      <c r="H51" s="50"/>
      <c r="I51" s="24"/>
      <c r="J51" s="49"/>
      <c r="K51" s="24"/>
      <c r="L51" s="24"/>
      <c r="M51" s="24"/>
      <c r="N51" s="24"/>
      <c r="O51" s="24"/>
      <c r="P51" s="50"/>
      <c r="Q51" s="24"/>
      <c r="R51" s="23"/>
    </row>
    <row r="52" spans="2:18">
      <c r="B52" s="22"/>
      <c r="C52" s="24"/>
      <c r="D52" s="49"/>
      <c r="E52" s="24"/>
      <c r="F52" s="24"/>
      <c r="G52" s="24"/>
      <c r="H52" s="50"/>
      <c r="I52" s="24"/>
      <c r="J52" s="49"/>
      <c r="K52" s="24"/>
      <c r="L52" s="24"/>
      <c r="M52" s="24"/>
      <c r="N52" s="24"/>
      <c r="O52" s="24"/>
      <c r="P52" s="50"/>
      <c r="Q52" s="24"/>
      <c r="R52" s="23"/>
    </row>
    <row r="53" spans="2:18">
      <c r="B53" s="22"/>
      <c r="C53" s="24"/>
      <c r="D53" s="49"/>
      <c r="E53" s="24"/>
      <c r="F53" s="24"/>
      <c r="G53" s="24"/>
      <c r="H53" s="50"/>
      <c r="I53" s="24"/>
      <c r="J53" s="49"/>
      <c r="K53" s="24"/>
      <c r="L53" s="24"/>
      <c r="M53" s="24"/>
      <c r="N53" s="24"/>
      <c r="O53" s="24"/>
      <c r="P53" s="50"/>
      <c r="Q53" s="24"/>
      <c r="R53" s="23"/>
    </row>
    <row r="54" spans="2:18">
      <c r="B54" s="22"/>
      <c r="C54" s="24"/>
      <c r="D54" s="49"/>
      <c r="E54" s="24"/>
      <c r="F54" s="24"/>
      <c r="G54" s="24"/>
      <c r="H54" s="50"/>
      <c r="I54" s="24"/>
      <c r="J54" s="49"/>
      <c r="K54" s="24"/>
      <c r="L54" s="24"/>
      <c r="M54" s="24"/>
      <c r="N54" s="24"/>
      <c r="O54" s="24"/>
      <c r="P54" s="50"/>
      <c r="Q54" s="24"/>
      <c r="R54" s="23"/>
    </row>
    <row r="55" spans="2:18">
      <c r="B55" s="22"/>
      <c r="C55" s="24"/>
      <c r="D55" s="49"/>
      <c r="E55" s="24"/>
      <c r="F55" s="24"/>
      <c r="G55" s="24"/>
      <c r="H55" s="50"/>
      <c r="I55" s="24"/>
      <c r="J55" s="49"/>
      <c r="K55" s="24"/>
      <c r="L55" s="24"/>
      <c r="M55" s="24"/>
      <c r="N55" s="24"/>
      <c r="O55" s="24"/>
      <c r="P55" s="50"/>
      <c r="Q55" s="24"/>
      <c r="R55" s="23"/>
    </row>
    <row r="56" spans="2:18">
      <c r="B56" s="22"/>
      <c r="C56" s="24"/>
      <c r="D56" s="49"/>
      <c r="E56" s="24"/>
      <c r="F56" s="24"/>
      <c r="G56" s="24"/>
      <c r="H56" s="50"/>
      <c r="I56" s="24"/>
      <c r="J56" s="49"/>
      <c r="K56" s="24"/>
      <c r="L56" s="24"/>
      <c r="M56" s="24"/>
      <c r="N56" s="24"/>
      <c r="O56" s="24"/>
      <c r="P56" s="50"/>
      <c r="Q56" s="24"/>
      <c r="R56" s="23"/>
    </row>
    <row r="57" spans="2:18">
      <c r="B57" s="22"/>
      <c r="C57" s="24"/>
      <c r="D57" s="49"/>
      <c r="E57" s="24"/>
      <c r="F57" s="24"/>
      <c r="G57" s="24"/>
      <c r="H57" s="50"/>
      <c r="I57" s="24"/>
      <c r="J57" s="49"/>
      <c r="K57" s="24"/>
      <c r="L57" s="24"/>
      <c r="M57" s="24"/>
      <c r="N57" s="24"/>
      <c r="O57" s="24"/>
      <c r="P57" s="50"/>
      <c r="Q57" s="24"/>
      <c r="R57" s="23"/>
    </row>
    <row r="58" spans="2:18">
      <c r="B58" s="22"/>
      <c r="C58" s="24"/>
      <c r="D58" s="49"/>
      <c r="E58" s="24"/>
      <c r="F58" s="24"/>
      <c r="G58" s="24"/>
      <c r="H58" s="50"/>
      <c r="I58" s="24"/>
      <c r="J58" s="49"/>
      <c r="K58" s="24"/>
      <c r="L58" s="24"/>
      <c r="M58" s="24"/>
      <c r="N58" s="24"/>
      <c r="O58" s="24"/>
      <c r="P58" s="50"/>
      <c r="Q58" s="24"/>
      <c r="R58" s="23"/>
    </row>
    <row r="59" spans="2:18" s="1" customFormat="1" ht="15">
      <c r="B59" s="31"/>
      <c r="C59" s="32"/>
      <c r="D59" s="51" t="s">
        <v>48</v>
      </c>
      <c r="E59" s="52"/>
      <c r="F59" s="52"/>
      <c r="G59" s="53" t="s">
        <v>49</v>
      </c>
      <c r="H59" s="54"/>
      <c r="I59" s="32"/>
      <c r="J59" s="51" t="s">
        <v>48</v>
      </c>
      <c r="K59" s="52"/>
      <c r="L59" s="52"/>
      <c r="M59" s="52"/>
      <c r="N59" s="53" t="s">
        <v>49</v>
      </c>
      <c r="O59" s="52"/>
      <c r="P59" s="54"/>
      <c r="Q59" s="32"/>
      <c r="R59" s="33"/>
    </row>
    <row r="60" spans="2:18">
      <c r="B60" s="22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3"/>
    </row>
    <row r="61" spans="2:18" s="1" customFormat="1" ht="15">
      <c r="B61" s="31"/>
      <c r="C61" s="32"/>
      <c r="D61" s="46" t="s">
        <v>50</v>
      </c>
      <c r="E61" s="47"/>
      <c r="F61" s="47"/>
      <c r="G61" s="47"/>
      <c r="H61" s="48"/>
      <c r="I61" s="32"/>
      <c r="J61" s="46" t="s">
        <v>51</v>
      </c>
      <c r="K61" s="47"/>
      <c r="L61" s="47"/>
      <c r="M61" s="47"/>
      <c r="N61" s="47"/>
      <c r="O61" s="47"/>
      <c r="P61" s="48"/>
      <c r="Q61" s="32"/>
      <c r="R61" s="33"/>
    </row>
    <row r="62" spans="2:18">
      <c r="B62" s="22"/>
      <c r="C62" s="24"/>
      <c r="D62" s="49"/>
      <c r="E62" s="24"/>
      <c r="F62" s="24"/>
      <c r="G62" s="24"/>
      <c r="H62" s="50"/>
      <c r="I62" s="24"/>
      <c r="J62" s="49"/>
      <c r="K62" s="24"/>
      <c r="L62" s="24"/>
      <c r="M62" s="24"/>
      <c r="N62" s="24"/>
      <c r="O62" s="24"/>
      <c r="P62" s="50"/>
      <c r="Q62" s="24"/>
      <c r="R62" s="23"/>
    </row>
    <row r="63" spans="2:18">
      <c r="B63" s="22"/>
      <c r="C63" s="24"/>
      <c r="D63" s="49"/>
      <c r="E63" s="24"/>
      <c r="F63" s="24"/>
      <c r="G63" s="24"/>
      <c r="H63" s="50"/>
      <c r="I63" s="24"/>
      <c r="J63" s="49"/>
      <c r="K63" s="24"/>
      <c r="L63" s="24"/>
      <c r="M63" s="24"/>
      <c r="N63" s="24"/>
      <c r="O63" s="24"/>
      <c r="P63" s="50"/>
      <c r="Q63" s="24"/>
      <c r="R63" s="23"/>
    </row>
    <row r="64" spans="2:18">
      <c r="B64" s="22"/>
      <c r="C64" s="24"/>
      <c r="D64" s="49"/>
      <c r="E64" s="24"/>
      <c r="F64" s="24"/>
      <c r="G64" s="24"/>
      <c r="H64" s="50"/>
      <c r="I64" s="24"/>
      <c r="J64" s="49"/>
      <c r="K64" s="24"/>
      <c r="L64" s="24"/>
      <c r="M64" s="24"/>
      <c r="N64" s="24"/>
      <c r="O64" s="24"/>
      <c r="P64" s="50"/>
      <c r="Q64" s="24"/>
      <c r="R64" s="23"/>
    </row>
    <row r="65" spans="2:18">
      <c r="B65" s="22"/>
      <c r="C65" s="24"/>
      <c r="D65" s="49"/>
      <c r="E65" s="24"/>
      <c r="F65" s="24"/>
      <c r="G65" s="24"/>
      <c r="H65" s="50"/>
      <c r="I65" s="24"/>
      <c r="J65" s="49"/>
      <c r="K65" s="24"/>
      <c r="L65" s="24"/>
      <c r="M65" s="24"/>
      <c r="N65" s="24"/>
      <c r="O65" s="24"/>
      <c r="P65" s="50"/>
      <c r="Q65" s="24"/>
      <c r="R65" s="23"/>
    </row>
    <row r="66" spans="2:18">
      <c r="B66" s="22"/>
      <c r="C66" s="24"/>
      <c r="D66" s="49"/>
      <c r="E66" s="24"/>
      <c r="F66" s="24"/>
      <c r="G66" s="24"/>
      <c r="H66" s="50"/>
      <c r="I66" s="24"/>
      <c r="J66" s="49"/>
      <c r="K66" s="24"/>
      <c r="L66" s="24"/>
      <c r="M66" s="24"/>
      <c r="N66" s="24"/>
      <c r="O66" s="24"/>
      <c r="P66" s="50"/>
      <c r="Q66" s="24"/>
      <c r="R66" s="23"/>
    </row>
    <row r="67" spans="2:18">
      <c r="B67" s="22"/>
      <c r="C67" s="24"/>
      <c r="D67" s="49"/>
      <c r="E67" s="24"/>
      <c r="F67" s="24"/>
      <c r="G67" s="24"/>
      <c r="H67" s="50"/>
      <c r="I67" s="24"/>
      <c r="J67" s="49"/>
      <c r="K67" s="24"/>
      <c r="L67" s="24"/>
      <c r="M67" s="24"/>
      <c r="N67" s="24"/>
      <c r="O67" s="24"/>
      <c r="P67" s="50"/>
      <c r="Q67" s="24"/>
      <c r="R67" s="23"/>
    </row>
    <row r="68" spans="2:18">
      <c r="B68" s="22"/>
      <c r="C68" s="24"/>
      <c r="D68" s="49"/>
      <c r="E68" s="24"/>
      <c r="F68" s="24"/>
      <c r="G68" s="24"/>
      <c r="H68" s="50"/>
      <c r="I68" s="24"/>
      <c r="J68" s="49"/>
      <c r="K68" s="24"/>
      <c r="L68" s="24"/>
      <c r="M68" s="24"/>
      <c r="N68" s="24"/>
      <c r="O68" s="24"/>
      <c r="P68" s="50"/>
      <c r="Q68" s="24"/>
      <c r="R68" s="23"/>
    </row>
    <row r="69" spans="2:18">
      <c r="B69" s="22"/>
      <c r="C69" s="24"/>
      <c r="D69" s="49"/>
      <c r="E69" s="24"/>
      <c r="F69" s="24"/>
      <c r="G69" s="24"/>
      <c r="H69" s="50"/>
      <c r="I69" s="24"/>
      <c r="J69" s="49"/>
      <c r="K69" s="24"/>
      <c r="L69" s="24"/>
      <c r="M69" s="24"/>
      <c r="N69" s="24"/>
      <c r="O69" s="24"/>
      <c r="P69" s="50"/>
      <c r="Q69" s="24"/>
      <c r="R69" s="23"/>
    </row>
    <row r="70" spans="2:18" s="1" customFormat="1" ht="15">
      <c r="B70" s="31"/>
      <c r="C70" s="32"/>
      <c r="D70" s="51" t="s">
        <v>48</v>
      </c>
      <c r="E70" s="52"/>
      <c r="F70" s="52"/>
      <c r="G70" s="53" t="s">
        <v>49</v>
      </c>
      <c r="H70" s="54"/>
      <c r="I70" s="32"/>
      <c r="J70" s="51" t="s">
        <v>48</v>
      </c>
      <c r="K70" s="52"/>
      <c r="L70" s="52"/>
      <c r="M70" s="52"/>
      <c r="N70" s="53" t="s">
        <v>49</v>
      </c>
      <c r="O70" s="52"/>
      <c r="P70" s="54"/>
      <c r="Q70" s="32"/>
      <c r="R70" s="33"/>
    </row>
    <row r="71" spans="2:18" s="1" customFormat="1" ht="14.4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>
      <c r="B76" s="31"/>
      <c r="C76" s="157" t="s">
        <v>92</v>
      </c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33"/>
    </row>
    <row r="77" spans="2:18" s="1" customFormat="1" ht="6.95" customHeight="1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6.950000000000003" customHeight="1">
      <c r="B78" s="31"/>
      <c r="C78" s="65" t="s">
        <v>17</v>
      </c>
      <c r="D78" s="32"/>
      <c r="E78" s="32"/>
      <c r="F78" s="159" t="str">
        <f>F6</f>
        <v>Revitalizace terasy nad 2.NP - hlavní budova Zoo Praha</v>
      </c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32"/>
      <c r="R78" s="33"/>
    </row>
    <row r="79" spans="2:18" s="1" customFormat="1" ht="6.95" customHeight="1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3"/>
    </row>
    <row r="80" spans="2:18" s="1" customFormat="1" ht="18" customHeight="1">
      <c r="B80" s="31"/>
      <c r="C80" s="28" t="s">
        <v>21</v>
      </c>
      <c r="D80" s="32"/>
      <c r="E80" s="32"/>
      <c r="F80" s="26" t="str">
        <f>F8</f>
        <v xml:space="preserve"> </v>
      </c>
      <c r="G80" s="32"/>
      <c r="H80" s="32"/>
      <c r="I80" s="32"/>
      <c r="J80" s="32"/>
      <c r="K80" s="28" t="s">
        <v>23</v>
      </c>
      <c r="L80" s="32"/>
      <c r="M80" s="190" t="str">
        <f>IF(O8="","",O8)</f>
        <v>20.08.2018</v>
      </c>
      <c r="N80" s="190"/>
      <c r="O80" s="190"/>
      <c r="P80" s="190"/>
      <c r="Q80" s="32"/>
      <c r="R80" s="33"/>
    </row>
    <row r="81" spans="2:47" s="1" customFormat="1" ht="6.95" customHeight="1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3"/>
    </row>
    <row r="82" spans="2:47" s="1" customFormat="1" ht="15">
      <c r="B82" s="31"/>
      <c r="C82" s="28" t="s">
        <v>25</v>
      </c>
      <c r="D82" s="32"/>
      <c r="E82" s="32"/>
      <c r="F82" s="26" t="str">
        <f>E11</f>
        <v xml:space="preserve"> </v>
      </c>
      <c r="G82" s="32"/>
      <c r="H82" s="32"/>
      <c r="I82" s="32"/>
      <c r="J82" s="32"/>
      <c r="K82" s="28" t="s">
        <v>29</v>
      </c>
      <c r="L82" s="32"/>
      <c r="M82" s="181" t="str">
        <f>E17</f>
        <v xml:space="preserve"> </v>
      </c>
      <c r="N82" s="181"/>
      <c r="O82" s="181"/>
      <c r="P82" s="181"/>
      <c r="Q82" s="181"/>
      <c r="R82" s="33"/>
    </row>
    <row r="83" spans="2:47" s="1" customFormat="1" ht="14.45" customHeight="1">
      <c r="B83" s="31"/>
      <c r="C83" s="28" t="s">
        <v>28</v>
      </c>
      <c r="D83" s="32"/>
      <c r="E83" s="32"/>
      <c r="F83" s="26" t="str">
        <f>IF(E14="","",E14)</f>
        <v xml:space="preserve"> </v>
      </c>
      <c r="G83" s="32"/>
      <c r="H83" s="32"/>
      <c r="I83" s="32"/>
      <c r="J83" s="32"/>
      <c r="K83" s="28" t="s">
        <v>31</v>
      </c>
      <c r="L83" s="32"/>
      <c r="M83" s="181" t="str">
        <f>E20</f>
        <v xml:space="preserve"> </v>
      </c>
      <c r="N83" s="181"/>
      <c r="O83" s="181"/>
      <c r="P83" s="181"/>
      <c r="Q83" s="181"/>
      <c r="R83" s="33"/>
    </row>
    <row r="84" spans="2:47" s="1" customFormat="1" ht="10.35" customHeight="1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3"/>
    </row>
    <row r="85" spans="2:47" s="1" customFormat="1" ht="29.25" customHeight="1">
      <c r="B85" s="31"/>
      <c r="C85" s="210" t="s">
        <v>93</v>
      </c>
      <c r="D85" s="211"/>
      <c r="E85" s="211"/>
      <c r="F85" s="211"/>
      <c r="G85" s="211"/>
      <c r="H85" s="95"/>
      <c r="I85" s="95"/>
      <c r="J85" s="95"/>
      <c r="K85" s="95"/>
      <c r="L85" s="95"/>
      <c r="M85" s="95"/>
      <c r="N85" s="210" t="s">
        <v>94</v>
      </c>
      <c r="O85" s="211"/>
      <c r="P85" s="211"/>
      <c r="Q85" s="211"/>
      <c r="R85" s="33"/>
    </row>
    <row r="86" spans="2:47" s="1" customFormat="1" ht="10.35" customHeight="1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3"/>
    </row>
    <row r="87" spans="2:47" s="1" customFormat="1" ht="29.25" customHeight="1">
      <c r="B87" s="31"/>
      <c r="C87" s="103" t="s">
        <v>95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156">
        <f>N124</f>
        <v>0</v>
      </c>
      <c r="O87" s="207"/>
      <c r="P87" s="207"/>
      <c r="Q87" s="207"/>
      <c r="R87" s="33"/>
      <c r="AU87" s="18" t="s">
        <v>96</v>
      </c>
    </row>
    <row r="88" spans="2:47" s="6" customFormat="1" ht="24.95" customHeight="1">
      <c r="B88" s="104"/>
      <c r="C88" s="105"/>
      <c r="D88" s="106" t="s">
        <v>97</v>
      </c>
      <c r="E88" s="105"/>
      <c r="F88" s="105"/>
      <c r="G88" s="105"/>
      <c r="H88" s="105"/>
      <c r="I88" s="105"/>
      <c r="J88" s="105"/>
      <c r="K88" s="105"/>
      <c r="L88" s="105"/>
      <c r="M88" s="105"/>
      <c r="N88" s="198">
        <f>N125</f>
        <v>0</v>
      </c>
      <c r="O88" s="209"/>
      <c r="P88" s="209"/>
      <c r="Q88" s="209"/>
      <c r="R88" s="107"/>
    </row>
    <row r="89" spans="2:47" s="7" customFormat="1" ht="19.899999999999999" customHeight="1">
      <c r="B89" s="108"/>
      <c r="C89" s="109"/>
      <c r="D89" s="110" t="s">
        <v>98</v>
      </c>
      <c r="E89" s="109"/>
      <c r="F89" s="109"/>
      <c r="G89" s="109"/>
      <c r="H89" s="109"/>
      <c r="I89" s="109"/>
      <c r="J89" s="109"/>
      <c r="K89" s="109"/>
      <c r="L89" s="109"/>
      <c r="M89" s="109"/>
      <c r="N89" s="205">
        <f>N126</f>
        <v>0</v>
      </c>
      <c r="O89" s="206"/>
      <c r="P89" s="206"/>
      <c r="Q89" s="206"/>
      <c r="R89" s="111"/>
    </row>
    <row r="90" spans="2:47" s="7" customFormat="1" ht="19.899999999999999" customHeight="1">
      <c r="B90" s="108"/>
      <c r="C90" s="109"/>
      <c r="D90" s="110" t="s">
        <v>99</v>
      </c>
      <c r="E90" s="109"/>
      <c r="F90" s="109"/>
      <c r="G90" s="109"/>
      <c r="H90" s="109"/>
      <c r="I90" s="109"/>
      <c r="J90" s="109"/>
      <c r="K90" s="109"/>
      <c r="L90" s="109"/>
      <c r="M90" s="109"/>
      <c r="N90" s="205">
        <f>N131</f>
        <v>0</v>
      </c>
      <c r="O90" s="206"/>
      <c r="P90" s="206"/>
      <c r="Q90" s="206"/>
      <c r="R90" s="111"/>
    </row>
    <row r="91" spans="2:47" s="7" customFormat="1" ht="19.899999999999999" customHeight="1">
      <c r="B91" s="108"/>
      <c r="C91" s="109"/>
      <c r="D91" s="110" t="s">
        <v>100</v>
      </c>
      <c r="E91" s="109"/>
      <c r="F91" s="109"/>
      <c r="G91" s="109"/>
      <c r="H91" s="109"/>
      <c r="I91" s="109"/>
      <c r="J91" s="109"/>
      <c r="K91" s="109"/>
      <c r="L91" s="109"/>
      <c r="M91" s="109"/>
      <c r="N91" s="205">
        <f>N137</f>
        <v>0</v>
      </c>
      <c r="O91" s="206"/>
      <c r="P91" s="206"/>
      <c r="Q91" s="206"/>
      <c r="R91" s="111"/>
    </row>
    <row r="92" spans="2:47" s="7" customFormat="1" ht="19.899999999999999" customHeight="1">
      <c r="B92" s="108"/>
      <c r="C92" s="109"/>
      <c r="D92" s="110" t="s">
        <v>101</v>
      </c>
      <c r="E92" s="109"/>
      <c r="F92" s="109"/>
      <c r="G92" s="109"/>
      <c r="H92" s="109"/>
      <c r="I92" s="109"/>
      <c r="J92" s="109"/>
      <c r="K92" s="109"/>
      <c r="L92" s="109"/>
      <c r="M92" s="109"/>
      <c r="N92" s="205">
        <f>N141</f>
        <v>0</v>
      </c>
      <c r="O92" s="206"/>
      <c r="P92" s="206"/>
      <c r="Q92" s="206"/>
      <c r="R92" s="111"/>
    </row>
    <row r="93" spans="2:47" s="7" customFormat="1" ht="19.899999999999999" customHeight="1">
      <c r="B93" s="108"/>
      <c r="C93" s="109"/>
      <c r="D93" s="110" t="s">
        <v>102</v>
      </c>
      <c r="E93" s="109"/>
      <c r="F93" s="109"/>
      <c r="G93" s="109"/>
      <c r="H93" s="109"/>
      <c r="I93" s="109"/>
      <c r="J93" s="109"/>
      <c r="K93" s="109"/>
      <c r="L93" s="109"/>
      <c r="M93" s="109"/>
      <c r="N93" s="205">
        <f>N148</f>
        <v>0</v>
      </c>
      <c r="O93" s="206"/>
      <c r="P93" s="206"/>
      <c r="Q93" s="206"/>
      <c r="R93" s="111"/>
    </row>
    <row r="94" spans="2:47" s="7" customFormat="1" ht="19.899999999999999" customHeight="1">
      <c r="B94" s="108"/>
      <c r="C94" s="109"/>
      <c r="D94" s="110" t="s">
        <v>103</v>
      </c>
      <c r="E94" s="109"/>
      <c r="F94" s="109"/>
      <c r="G94" s="109"/>
      <c r="H94" s="109"/>
      <c r="I94" s="109"/>
      <c r="J94" s="109"/>
      <c r="K94" s="109"/>
      <c r="L94" s="109"/>
      <c r="M94" s="109"/>
      <c r="N94" s="205">
        <f>N154</f>
        <v>0</v>
      </c>
      <c r="O94" s="206"/>
      <c r="P94" s="206"/>
      <c r="Q94" s="206"/>
      <c r="R94" s="111"/>
    </row>
    <row r="95" spans="2:47" s="6" customFormat="1" ht="24.95" customHeight="1">
      <c r="B95" s="104"/>
      <c r="C95" s="105"/>
      <c r="D95" s="106" t="s">
        <v>104</v>
      </c>
      <c r="E95" s="105"/>
      <c r="F95" s="105"/>
      <c r="G95" s="105"/>
      <c r="H95" s="105"/>
      <c r="I95" s="105"/>
      <c r="J95" s="105"/>
      <c r="K95" s="105"/>
      <c r="L95" s="105"/>
      <c r="M95" s="105"/>
      <c r="N95" s="198">
        <f>N156</f>
        <v>0</v>
      </c>
      <c r="O95" s="209"/>
      <c r="P95" s="209"/>
      <c r="Q95" s="209"/>
      <c r="R95" s="107"/>
    </row>
    <row r="96" spans="2:47" s="7" customFormat="1" ht="19.899999999999999" customHeight="1">
      <c r="B96" s="108"/>
      <c r="C96" s="109"/>
      <c r="D96" s="110" t="s">
        <v>105</v>
      </c>
      <c r="E96" s="109"/>
      <c r="F96" s="109"/>
      <c r="G96" s="109"/>
      <c r="H96" s="109"/>
      <c r="I96" s="109"/>
      <c r="J96" s="109"/>
      <c r="K96" s="109"/>
      <c r="L96" s="109"/>
      <c r="M96" s="109"/>
      <c r="N96" s="205">
        <f>N157</f>
        <v>0</v>
      </c>
      <c r="O96" s="206"/>
      <c r="P96" s="206"/>
      <c r="Q96" s="206"/>
      <c r="R96" s="111"/>
    </row>
    <row r="97" spans="2:21" s="7" customFormat="1" ht="19.899999999999999" customHeight="1">
      <c r="B97" s="108"/>
      <c r="C97" s="109"/>
      <c r="D97" s="110" t="s">
        <v>106</v>
      </c>
      <c r="E97" s="109"/>
      <c r="F97" s="109"/>
      <c r="G97" s="109"/>
      <c r="H97" s="109"/>
      <c r="I97" s="109"/>
      <c r="J97" s="109"/>
      <c r="K97" s="109"/>
      <c r="L97" s="109"/>
      <c r="M97" s="109"/>
      <c r="N97" s="205">
        <f>N181</f>
        <v>0</v>
      </c>
      <c r="O97" s="206"/>
      <c r="P97" s="206"/>
      <c r="Q97" s="206"/>
      <c r="R97" s="111"/>
    </row>
    <row r="98" spans="2:21" s="7" customFormat="1" ht="19.899999999999999" customHeight="1">
      <c r="B98" s="108"/>
      <c r="C98" s="109"/>
      <c r="D98" s="110" t="s">
        <v>107</v>
      </c>
      <c r="E98" s="109"/>
      <c r="F98" s="109"/>
      <c r="G98" s="109"/>
      <c r="H98" s="109"/>
      <c r="I98" s="109"/>
      <c r="J98" s="109"/>
      <c r="K98" s="109"/>
      <c r="L98" s="109"/>
      <c r="M98" s="109"/>
      <c r="N98" s="205">
        <f>N187</f>
        <v>0</v>
      </c>
      <c r="O98" s="206"/>
      <c r="P98" s="206"/>
      <c r="Q98" s="206"/>
      <c r="R98" s="111"/>
    </row>
    <row r="99" spans="2:21" s="7" customFormat="1" ht="19.899999999999999" customHeight="1">
      <c r="B99" s="108"/>
      <c r="C99" s="109"/>
      <c r="D99" s="110" t="s">
        <v>108</v>
      </c>
      <c r="E99" s="109"/>
      <c r="F99" s="109"/>
      <c r="G99" s="109"/>
      <c r="H99" s="109"/>
      <c r="I99" s="109"/>
      <c r="J99" s="109"/>
      <c r="K99" s="109"/>
      <c r="L99" s="109"/>
      <c r="M99" s="109"/>
      <c r="N99" s="205">
        <f>N199</f>
        <v>0</v>
      </c>
      <c r="O99" s="206"/>
      <c r="P99" s="206"/>
      <c r="Q99" s="206"/>
      <c r="R99" s="111"/>
    </row>
    <row r="100" spans="2:21" s="7" customFormat="1" ht="19.899999999999999" customHeight="1">
      <c r="B100" s="108"/>
      <c r="C100" s="109"/>
      <c r="D100" s="110" t="s">
        <v>109</v>
      </c>
      <c r="E100" s="109"/>
      <c r="F100" s="109"/>
      <c r="G100" s="109"/>
      <c r="H100" s="109"/>
      <c r="I100" s="109"/>
      <c r="J100" s="109"/>
      <c r="K100" s="109"/>
      <c r="L100" s="109"/>
      <c r="M100" s="109"/>
      <c r="N100" s="205">
        <f>N207</f>
        <v>0</v>
      </c>
      <c r="O100" s="206"/>
      <c r="P100" s="206"/>
      <c r="Q100" s="206"/>
      <c r="R100" s="111"/>
    </row>
    <row r="101" spans="2:21" s="7" customFormat="1" ht="19.899999999999999" customHeight="1">
      <c r="B101" s="108"/>
      <c r="C101" s="109"/>
      <c r="D101" s="110" t="s">
        <v>110</v>
      </c>
      <c r="E101" s="109"/>
      <c r="F101" s="109"/>
      <c r="G101" s="109"/>
      <c r="H101" s="109"/>
      <c r="I101" s="109"/>
      <c r="J101" s="109"/>
      <c r="K101" s="109"/>
      <c r="L101" s="109"/>
      <c r="M101" s="109"/>
      <c r="N101" s="205">
        <f>N212</f>
        <v>0</v>
      </c>
      <c r="O101" s="206"/>
      <c r="P101" s="206"/>
      <c r="Q101" s="206"/>
      <c r="R101" s="111"/>
    </row>
    <row r="102" spans="2:21" s="6" customFormat="1" ht="24.95" customHeight="1">
      <c r="B102" s="104"/>
      <c r="C102" s="105"/>
      <c r="D102" s="106" t="s">
        <v>111</v>
      </c>
      <c r="E102" s="105"/>
      <c r="F102" s="105"/>
      <c r="G102" s="105"/>
      <c r="H102" s="105"/>
      <c r="I102" s="105"/>
      <c r="J102" s="105"/>
      <c r="K102" s="105"/>
      <c r="L102" s="105"/>
      <c r="M102" s="105"/>
      <c r="N102" s="198">
        <f>N218</f>
        <v>0</v>
      </c>
      <c r="O102" s="209"/>
      <c r="P102" s="209"/>
      <c r="Q102" s="209"/>
      <c r="R102" s="107"/>
    </row>
    <row r="103" spans="2:21" s="7" customFormat="1" ht="19.899999999999999" customHeight="1">
      <c r="B103" s="108"/>
      <c r="C103" s="109"/>
      <c r="D103" s="110" t="s">
        <v>112</v>
      </c>
      <c r="E103" s="109"/>
      <c r="F103" s="109"/>
      <c r="G103" s="109"/>
      <c r="H103" s="109"/>
      <c r="I103" s="109"/>
      <c r="J103" s="109"/>
      <c r="K103" s="109"/>
      <c r="L103" s="109"/>
      <c r="M103" s="109"/>
      <c r="N103" s="205">
        <f>N219</f>
        <v>0</v>
      </c>
      <c r="O103" s="206"/>
      <c r="P103" s="206"/>
      <c r="Q103" s="206"/>
      <c r="R103" s="111"/>
    </row>
    <row r="104" spans="2:21" s="7" customFormat="1" ht="19.899999999999999" customHeight="1">
      <c r="B104" s="108"/>
      <c r="C104" s="109"/>
      <c r="D104" s="110" t="s">
        <v>113</v>
      </c>
      <c r="E104" s="109"/>
      <c r="F104" s="109"/>
      <c r="G104" s="109"/>
      <c r="H104" s="109"/>
      <c r="I104" s="109"/>
      <c r="J104" s="109"/>
      <c r="K104" s="109"/>
      <c r="L104" s="109"/>
      <c r="M104" s="109"/>
      <c r="N104" s="205">
        <f>N221</f>
        <v>0</v>
      </c>
      <c r="O104" s="206"/>
      <c r="P104" s="206"/>
      <c r="Q104" s="206"/>
      <c r="R104" s="111"/>
    </row>
    <row r="105" spans="2:21" s="1" customFormat="1" ht="21.75" customHeight="1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21" s="1" customFormat="1" ht="29.25" customHeight="1">
      <c r="B106" s="31"/>
      <c r="C106" s="103" t="s">
        <v>114</v>
      </c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207">
        <v>0</v>
      </c>
      <c r="O106" s="208"/>
      <c r="P106" s="208"/>
      <c r="Q106" s="208"/>
      <c r="R106" s="33"/>
      <c r="T106" s="112"/>
      <c r="U106" s="113" t="s">
        <v>36</v>
      </c>
    </row>
    <row r="107" spans="2:21" s="1" customFormat="1" ht="18" customHeight="1"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</row>
    <row r="108" spans="2:21" s="1" customFormat="1" ht="29.25" customHeight="1">
      <c r="B108" s="31"/>
      <c r="C108" s="94" t="s">
        <v>82</v>
      </c>
      <c r="D108" s="95"/>
      <c r="E108" s="95"/>
      <c r="F108" s="95"/>
      <c r="G108" s="95"/>
      <c r="H108" s="95"/>
      <c r="I108" s="95"/>
      <c r="J108" s="95"/>
      <c r="K108" s="95"/>
      <c r="L108" s="169">
        <f>ROUND(SUM(N87+N106),2)</f>
        <v>0</v>
      </c>
      <c r="M108" s="169"/>
      <c r="N108" s="169"/>
      <c r="O108" s="169"/>
      <c r="P108" s="169"/>
      <c r="Q108" s="169"/>
      <c r="R108" s="33"/>
    </row>
    <row r="109" spans="2:21" s="1" customFormat="1" ht="6.95" customHeight="1"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7"/>
    </row>
    <row r="113" spans="2:65" s="1" customFormat="1" ht="6.95" customHeight="1">
      <c r="B113" s="58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60"/>
    </row>
    <row r="114" spans="2:65" s="1" customFormat="1" ht="36.950000000000003" customHeight="1">
      <c r="B114" s="31"/>
      <c r="C114" s="157" t="s">
        <v>115</v>
      </c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  <c r="N114" s="189"/>
      <c r="O114" s="189"/>
      <c r="P114" s="189"/>
      <c r="Q114" s="189"/>
      <c r="R114" s="33"/>
    </row>
    <row r="115" spans="2:65" s="1" customFormat="1" ht="6.95" customHeight="1"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3"/>
    </row>
    <row r="116" spans="2:65" s="1" customFormat="1" ht="36.950000000000003" customHeight="1">
      <c r="B116" s="31"/>
      <c r="C116" s="65" t="s">
        <v>17</v>
      </c>
      <c r="D116" s="32"/>
      <c r="E116" s="32"/>
      <c r="F116" s="159" t="str">
        <f>F6</f>
        <v>Revitalizace terasy nad 2.NP - hlavní budova Zoo Praha</v>
      </c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32"/>
      <c r="R116" s="33"/>
    </row>
    <row r="117" spans="2:65" s="1" customFormat="1" ht="6.95" customHeight="1">
      <c r="B117" s="31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3"/>
    </row>
    <row r="118" spans="2:65" s="1" customFormat="1" ht="18" customHeight="1">
      <c r="B118" s="31"/>
      <c r="C118" s="28" t="s">
        <v>21</v>
      </c>
      <c r="D118" s="32"/>
      <c r="E118" s="32"/>
      <c r="F118" s="26" t="str">
        <f>F8</f>
        <v xml:space="preserve"> </v>
      </c>
      <c r="G118" s="32"/>
      <c r="H118" s="32"/>
      <c r="I118" s="32"/>
      <c r="J118" s="32"/>
      <c r="K118" s="28" t="s">
        <v>23</v>
      </c>
      <c r="L118" s="32"/>
      <c r="M118" s="190" t="str">
        <f>IF(O8="","",O8)</f>
        <v>20.08.2018</v>
      </c>
      <c r="N118" s="190"/>
      <c r="O118" s="190"/>
      <c r="P118" s="190"/>
      <c r="Q118" s="32"/>
      <c r="R118" s="33"/>
    </row>
    <row r="119" spans="2:65" s="1" customFormat="1" ht="6.95" customHeight="1"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3"/>
    </row>
    <row r="120" spans="2:65" s="1" customFormat="1" ht="15">
      <c r="B120" s="31"/>
      <c r="C120" s="28" t="s">
        <v>25</v>
      </c>
      <c r="D120" s="32"/>
      <c r="E120" s="32"/>
      <c r="F120" s="26" t="str">
        <f>E11</f>
        <v xml:space="preserve"> </v>
      </c>
      <c r="G120" s="32"/>
      <c r="H120" s="32"/>
      <c r="I120" s="32"/>
      <c r="J120" s="32"/>
      <c r="K120" s="28" t="s">
        <v>29</v>
      </c>
      <c r="L120" s="32"/>
      <c r="M120" s="181" t="str">
        <f>E17</f>
        <v xml:space="preserve"> </v>
      </c>
      <c r="N120" s="181"/>
      <c r="O120" s="181"/>
      <c r="P120" s="181"/>
      <c r="Q120" s="181"/>
      <c r="R120" s="33"/>
    </row>
    <row r="121" spans="2:65" s="1" customFormat="1" ht="14.45" customHeight="1">
      <c r="B121" s="31"/>
      <c r="C121" s="28" t="s">
        <v>28</v>
      </c>
      <c r="D121" s="32"/>
      <c r="E121" s="32"/>
      <c r="F121" s="26" t="str">
        <f>IF(E14="","",E14)</f>
        <v xml:space="preserve"> </v>
      </c>
      <c r="G121" s="32"/>
      <c r="H121" s="32"/>
      <c r="I121" s="32"/>
      <c r="J121" s="32"/>
      <c r="K121" s="28" t="s">
        <v>31</v>
      </c>
      <c r="L121" s="32"/>
      <c r="M121" s="181" t="str">
        <f>E20</f>
        <v xml:space="preserve"> </v>
      </c>
      <c r="N121" s="181"/>
      <c r="O121" s="181"/>
      <c r="P121" s="181"/>
      <c r="Q121" s="181"/>
      <c r="R121" s="33"/>
    </row>
    <row r="122" spans="2:65" s="1" customFormat="1" ht="10.35" customHeight="1">
      <c r="B122" s="31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3"/>
    </row>
    <row r="123" spans="2:65" s="8" customFormat="1" ht="29.25" customHeight="1">
      <c r="B123" s="114"/>
      <c r="C123" s="115" t="s">
        <v>116</v>
      </c>
      <c r="D123" s="116" t="s">
        <v>117</v>
      </c>
      <c r="E123" s="116" t="s">
        <v>54</v>
      </c>
      <c r="F123" s="193" t="s">
        <v>118</v>
      </c>
      <c r="G123" s="193"/>
      <c r="H123" s="193"/>
      <c r="I123" s="193"/>
      <c r="J123" s="116" t="s">
        <v>119</v>
      </c>
      <c r="K123" s="116" t="s">
        <v>120</v>
      </c>
      <c r="L123" s="193" t="s">
        <v>121</v>
      </c>
      <c r="M123" s="193"/>
      <c r="N123" s="193" t="s">
        <v>94</v>
      </c>
      <c r="O123" s="193"/>
      <c r="P123" s="193"/>
      <c r="Q123" s="194"/>
      <c r="R123" s="117"/>
      <c r="T123" s="72" t="s">
        <v>122</v>
      </c>
      <c r="U123" s="73" t="s">
        <v>36</v>
      </c>
      <c r="V123" s="73" t="s">
        <v>123</v>
      </c>
      <c r="W123" s="73" t="s">
        <v>124</v>
      </c>
      <c r="X123" s="73" t="s">
        <v>125</v>
      </c>
      <c r="Y123" s="73" t="s">
        <v>126</v>
      </c>
      <c r="Z123" s="73" t="s">
        <v>127</v>
      </c>
      <c r="AA123" s="74" t="s">
        <v>128</v>
      </c>
    </row>
    <row r="124" spans="2:65" s="1" customFormat="1" ht="29.25" customHeight="1">
      <c r="B124" s="31"/>
      <c r="C124" s="76" t="s">
        <v>90</v>
      </c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195">
        <f>BK124</f>
        <v>0</v>
      </c>
      <c r="O124" s="196"/>
      <c r="P124" s="196"/>
      <c r="Q124" s="196"/>
      <c r="R124" s="33"/>
      <c r="T124" s="75"/>
      <c r="U124" s="47"/>
      <c r="V124" s="47"/>
      <c r="W124" s="118">
        <f>W125+W156+W218</f>
        <v>340.12084899999996</v>
      </c>
      <c r="X124" s="47"/>
      <c r="Y124" s="118">
        <f>Y125+Y156+Y218</f>
        <v>34.057965019999997</v>
      </c>
      <c r="Z124" s="47"/>
      <c r="AA124" s="119">
        <f>AA125+AA156+AA218</f>
        <v>4.2328799999999998</v>
      </c>
      <c r="AT124" s="18" t="s">
        <v>71</v>
      </c>
      <c r="AU124" s="18" t="s">
        <v>96</v>
      </c>
      <c r="BK124" s="120">
        <f>BK125+BK156+BK218</f>
        <v>0</v>
      </c>
    </row>
    <row r="125" spans="2:65" s="9" customFormat="1" ht="37.35" customHeight="1">
      <c r="B125" s="121"/>
      <c r="C125" s="122"/>
      <c r="D125" s="123" t="s">
        <v>97</v>
      </c>
      <c r="E125" s="123"/>
      <c r="F125" s="123"/>
      <c r="G125" s="123"/>
      <c r="H125" s="123"/>
      <c r="I125" s="123"/>
      <c r="J125" s="123"/>
      <c r="K125" s="123"/>
      <c r="L125" s="123"/>
      <c r="M125" s="123"/>
      <c r="N125" s="197">
        <f>BK125</f>
        <v>0</v>
      </c>
      <c r="O125" s="198"/>
      <c r="P125" s="198"/>
      <c r="Q125" s="198"/>
      <c r="R125" s="124"/>
      <c r="T125" s="125"/>
      <c r="U125" s="122"/>
      <c r="V125" s="122"/>
      <c r="W125" s="126">
        <f>W126+W131+W137+W141+W148+W154</f>
        <v>112.35563499999999</v>
      </c>
      <c r="X125" s="122"/>
      <c r="Y125" s="126">
        <f>Y126+Y131+Y137+Y141+Y148+Y154</f>
        <v>19.273179260000003</v>
      </c>
      <c r="Z125" s="122"/>
      <c r="AA125" s="127">
        <f>AA126+AA131+AA137+AA141+AA148+AA154</f>
        <v>3.5204</v>
      </c>
      <c r="AR125" s="128" t="s">
        <v>77</v>
      </c>
      <c r="AT125" s="129" t="s">
        <v>71</v>
      </c>
      <c r="AU125" s="129" t="s">
        <v>72</v>
      </c>
      <c r="AY125" s="128" t="s">
        <v>129</v>
      </c>
      <c r="BK125" s="130">
        <f>BK126+BK131+BK137+BK141+BK148+BK154</f>
        <v>0</v>
      </c>
    </row>
    <row r="126" spans="2:65" s="9" customFormat="1" ht="19.899999999999999" customHeight="1">
      <c r="B126" s="121"/>
      <c r="C126" s="122"/>
      <c r="D126" s="131" t="s">
        <v>98</v>
      </c>
      <c r="E126" s="131"/>
      <c r="F126" s="131"/>
      <c r="G126" s="131"/>
      <c r="H126" s="131"/>
      <c r="I126" s="131"/>
      <c r="J126" s="131"/>
      <c r="K126" s="131"/>
      <c r="L126" s="131"/>
      <c r="M126" s="131"/>
      <c r="N126" s="199">
        <f>BK126</f>
        <v>0</v>
      </c>
      <c r="O126" s="200"/>
      <c r="P126" s="200"/>
      <c r="Q126" s="200"/>
      <c r="R126" s="124"/>
      <c r="T126" s="125"/>
      <c r="U126" s="122"/>
      <c r="V126" s="122"/>
      <c r="W126" s="126">
        <f>SUM(W127:W130)</f>
        <v>14.511689999999998</v>
      </c>
      <c r="X126" s="122"/>
      <c r="Y126" s="126">
        <f>SUM(Y127:Y130)</f>
        <v>4.2839459400000006</v>
      </c>
      <c r="Z126" s="122"/>
      <c r="AA126" s="127">
        <f>SUM(AA127:AA130)</f>
        <v>0</v>
      </c>
      <c r="AR126" s="128" t="s">
        <v>77</v>
      </c>
      <c r="AT126" s="129" t="s">
        <v>71</v>
      </c>
      <c r="AU126" s="129" t="s">
        <v>77</v>
      </c>
      <c r="AY126" s="128" t="s">
        <v>129</v>
      </c>
      <c r="BK126" s="130">
        <f>SUM(BK127:BK130)</f>
        <v>0</v>
      </c>
    </row>
    <row r="127" spans="2:65" s="1" customFormat="1" ht="25.5" customHeight="1">
      <c r="B127" s="132"/>
      <c r="C127" s="133" t="s">
        <v>130</v>
      </c>
      <c r="D127" s="133" t="s">
        <v>131</v>
      </c>
      <c r="E127" s="134" t="s">
        <v>132</v>
      </c>
      <c r="F127" s="201" t="s">
        <v>133</v>
      </c>
      <c r="G127" s="201"/>
      <c r="H127" s="201"/>
      <c r="I127" s="201"/>
      <c r="J127" s="135" t="s">
        <v>134</v>
      </c>
      <c r="K127" s="136">
        <v>6.1</v>
      </c>
      <c r="L127" s="216"/>
      <c r="M127" s="216"/>
      <c r="N127" s="192">
        <f>ROUND(L127*K127,2)</f>
        <v>0</v>
      </c>
      <c r="O127" s="192"/>
      <c r="P127" s="192"/>
      <c r="Q127" s="192"/>
      <c r="R127" s="137"/>
      <c r="T127" s="138" t="s">
        <v>5</v>
      </c>
      <c r="U127" s="40" t="s">
        <v>37</v>
      </c>
      <c r="V127" s="139">
        <v>0.499</v>
      </c>
      <c r="W127" s="139">
        <f>V127*K127</f>
        <v>3.0438999999999998</v>
      </c>
      <c r="X127" s="139">
        <v>2.7499999999999998E-3</v>
      </c>
      <c r="Y127" s="139">
        <f>X127*K127</f>
        <v>1.6774999999999998E-2</v>
      </c>
      <c r="Z127" s="139">
        <v>0</v>
      </c>
      <c r="AA127" s="140">
        <f>Z127*K127</f>
        <v>0</v>
      </c>
      <c r="AR127" s="18" t="s">
        <v>135</v>
      </c>
      <c r="AT127" s="18" t="s">
        <v>131</v>
      </c>
      <c r="AU127" s="18" t="s">
        <v>88</v>
      </c>
      <c r="AY127" s="18" t="s">
        <v>129</v>
      </c>
      <c r="BE127" s="141">
        <f>IF(U127="základní",N127,0)</f>
        <v>0</v>
      </c>
      <c r="BF127" s="141">
        <f>IF(U127="snížená",N127,0)</f>
        <v>0</v>
      </c>
      <c r="BG127" s="141">
        <f>IF(U127="zákl. přenesená",N127,0)</f>
        <v>0</v>
      </c>
      <c r="BH127" s="141">
        <f>IF(U127="sníž. přenesená",N127,0)</f>
        <v>0</v>
      </c>
      <c r="BI127" s="141">
        <f>IF(U127="nulová",N127,0)</f>
        <v>0</v>
      </c>
      <c r="BJ127" s="18" t="s">
        <v>77</v>
      </c>
      <c r="BK127" s="141">
        <f>ROUND(L127*K127,2)</f>
        <v>0</v>
      </c>
      <c r="BL127" s="18" t="s">
        <v>135</v>
      </c>
      <c r="BM127" s="18" t="s">
        <v>136</v>
      </c>
    </row>
    <row r="128" spans="2:65" s="1" customFormat="1" ht="25.5" customHeight="1">
      <c r="B128" s="132"/>
      <c r="C128" s="133" t="s">
        <v>137</v>
      </c>
      <c r="D128" s="133" t="s">
        <v>131</v>
      </c>
      <c r="E128" s="134" t="s">
        <v>138</v>
      </c>
      <c r="F128" s="201" t="s">
        <v>139</v>
      </c>
      <c r="G128" s="201"/>
      <c r="H128" s="201"/>
      <c r="I128" s="201"/>
      <c r="J128" s="135" t="s">
        <v>134</v>
      </c>
      <c r="K128" s="136">
        <v>6.1</v>
      </c>
      <c r="L128" s="216"/>
      <c r="M128" s="216"/>
      <c r="N128" s="192">
        <f>ROUND(L128*K128,2)</f>
        <v>0</v>
      </c>
      <c r="O128" s="192"/>
      <c r="P128" s="192"/>
      <c r="Q128" s="192"/>
      <c r="R128" s="137"/>
      <c r="T128" s="138" t="s">
        <v>5</v>
      </c>
      <c r="U128" s="40" t="s">
        <v>37</v>
      </c>
      <c r="V128" s="139">
        <v>0.17</v>
      </c>
      <c r="W128" s="139">
        <f>V128*K128</f>
        <v>1.0369999999999999</v>
      </c>
      <c r="X128" s="139">
        <v>0</v>
      </c>
      <c r="Y128" s="139">
        <f>X128*K128</f>
        <v>0</v>
      </c>
      <c r="Z128" s="139">
        <v>0</v>
      </c>
      <c r="AA128" s="140">
        <f>Z128*K128</f>
        <v>0</v>
      </c>
      <c r="AR128" s="18" t="s">
        <v>135</v>
      </c>
      <c r="AT128" s="18" t="s">
        <v>131</v>
      </c>
      <c r="AU128" s="18" t="s">
        <v>88</v>
      </c>
      <c r="AY128" s="18" t="s">
        <v>129</v>
      </c>
      <c r="BE128" s="141">
        <f>IF(U128="základní",N128,0)</f>
        <v>0</v>
      </c>
      <c r="BF128" s="141">
        <f>IF(U128="snížená",N128,0)</f>
        <v>0</v>
      </c>
      <c r="BG128" s="141">
        <f>IF(U128="zákl. přenesená",N128,0)</f>
        <v>0</v>
      </c>
      <c r="BH128" s="141">
        <f>IF(U128="sníž. přenesená",N128,0)</f>
        <v>0</v>
      </c>
      <c r="BI128" s="141">
        <f>IF(U128="nulová",N128,0)</f>
        <v>0</v>
      </c>
      <c r="BJ128" s="18" t="s">
        <v>77</v>
      </c>
      <c r="BK128" s="141">
        <f>ROUND(L128*K128,2)</f>
        <v>0</v>
      </c>
      <c r="BL128" s="18" t="s">
        <v>135</v>
      </c>
      <c r="BM128" s="18" t="s">
        <v>140</v>
      </c>
    </row>
    <row r="129" spans="2:65" s="1" customFormat="1" ht="25.5" customHeight="1">
      <c r="B129" s="132"/>
      <c r="C129" s="133" t="s">
        <v>141</v>
      </c>
      <c r="D129" s="133" t="s">
        <v>131</v>
      </c>
      <c r="E129" s="134" t="s">
        <v>142</v>
      </c>
      <c r="F129" s="201" t="s">
        <v>143</v>
      </c>
      <c r="G129" s="201"/>
      <c r="H129" s="201"/>
      <c r="I129" s="201"/>
      <c r="J129" s="135" t="s">
        <v>144</v>
      </c>
      <c r="K129" s="136">
        <v>1.67</v>
      </c>
      <c r="L129" s="216"/>
      <c r="M129" s="216"/>
      <c r="N129" s="192">
        <f>ROUND(L129*K129,2)</f>
        <v>0</v>
      </c>
      <c r="O129" s="192"/>
      <c r="P129" s="192"/>
      <c r="Q129" s="192"/>
      <c r="R129" s="137"/>
      <c r="T129" s="138" t="s">
        <v>5</v>
      </c>
      <c r="U129" s="40" t="s">
        <v>37</v>
      </c>
      <c r="V129" s="139">
        <v>1.4339999999999999</v>
      </c>
      <c r="W129" s="139">
        <f>V129*K129</f>
        <v>2.3947799999999999</v>
      </c>
      <c r="X129" s="139">
        <v>2.4533</v>
      </c>
      <c r="Y129" s="139">
        <f>X129*K129</f>
        <v>4.0970110000000002</v>
      </c>
      <c r="Z129" s="139">
        <v>0</v>
      </c>
      <c r="AA129" s="140">
        <f>Z129*K129</f>
        <v>0</v>
      </c>
      <c r="AR129" s="18" t="s">
        <v>135</v>
      </c>
      <c r="AT129" s="18" t="s">
        <v>131</v>
      </c>
      <c r="AU129" s="18" t="s">
        <v>88</v>
      </c>
      <c r="AY129" s="18" t="s">
        <v>129</v>
      </c>
      <c r="BE129" s="141">
        <f>IF(U129="základní",N129,0)</f>
        <v>0</v>
      </c>
      <c r="BF129" s="141">
        <f>IF(U129="snížená",N129,0)</f>
        <v>0</v>
      </c>
      <c r="BG129" s="141">
        <f>IF(U129="zákl. přenesená",N129,0)</f>
        <v>0</v>
      </c>
      <c r="BH129" s="141">
        <f>IF(U129="sníž. přenesená",N129,0)</f>
        <v>0</v>
      </c>
      <c r="BI129" s="141">
        <f>IF(U129="nulová",N129,0)</f>
        <v>0</v>
      </c>
      <c r="BJ129" s="18" t="s">
        <v>77</v>
      </c>
      <c r="BK129" s="141">
        <f>ROUND(L129*K129,2)</f>
        <v>0</v>
      </c>
      <c r="BL129" s="18" t="s">
        <v>135</v>
      </c>
      <c r="BM129" s="18" t="s">
        <v>145</v>
      </c>
    </row>
    <row r="130" spans="2:65" s="1" customFormat="1" ht="38.25" customHeight="1">
      <c r="B130" s="132"/>
      <c r="C130" s="133" t="s">
        <v>146</v>
      </c>
      <c r="D130" s="133" t="s">
        <v>131</v>
      </c>
      <c r="E130" s="134" t="s">
        <v>147</v>
      </c>
      <c r="F130" s="201" t="s">
        <v>148</v>
      </c>
      <c r="G130" s="201"/>
      <c r="H130" s="201"/>
      <c r="I130" s="201"/>
      <c r="J130" s="135" t="s">
        <v>149</v>
      </c>
      <c r="K130" s="136">
        <v>0.16200000000000001</v>
      </c>
      <c r="L130" s="216"/>
      <c r="M130" s="216"/>
      <c r="N130" s="192">
        <f>ROUND(L130*K130,2)</f>
        <v>0</v>
      </c>
      <c r="O130" s="192"/>
      <c r="P130" s="192"/>
      <c r="Q130" s="192"/>
      <c r="R130" s="137"/>
      <c r="T130" s="138" t="s">
        <v>5</v>
      </c>
      <c r="U130" s="40" t="s">
        <v>37</v>
      </c>
      <c r="V130" s="139">
        <v>49.604999999999997</v>
      </c>
      <c r="W130" s="139">
        <f>V130*K130</f>
        <v>8.0360099999999992</v>
      </c>
      <c r="X130" s="139">
        <v>1.05037</v>
      </c>
      <c r="Y130" s="139">
        <f>X130*K130</f>
        <v>0.17015994000000001</v>
      </c>
      <c r="Z130" s="139">
        <v>0</v>
      </c>
      <c r="AA130" s="140">
        <f>Z130*K130</f>
        <v>0</v>
      </c>
      <c r="AR130" s="18" t="s">
        <v>135</v>
      </c>
      <c r="AT130" s="18" t="s">
        <v>131</v>
      </c>
      <c r="AU130" s="18" t="s">
        <v>88</v>
      </c>
      <c r="AY130" s="18" t="s">
        <v>129</v>
      </c>
      <c r="BE130" s="141">
        <f>IF(U130="základní",N130,0)</f>
        <v>0</v>
      </c>
      <c r="BF130" s="141">
        <f>IF(U130="snížená",N130,0)</f>
        <v>0</v>
      </c>
      <c r="BG130" s="141">
        <f>IF(U130="zákl. přenesená",N130,0)</f>
        <v>0</v>
      </c>
      <c r="BH130" s="141">
        <f>IF(U130="sníž. přenesená",N130,0)</f>
        <v>0</v>
      </c>
      <c r="BI130" s="141">
        <f>IF(U130="nulová",N130,0)</f>
        <v>0</v>
      </c>
      <c r="BJ130" s="18" t="s">
        <v>77</v>
      </c>
      <c r="BK130" s="141">
        <f>ROUND(L130*K130,2)</f>
        <v>0</v>
      </c>
      <c r="BL130" s="18" t="s">
        <v>135</v>
      </c>
      <c r="BM130" s="18" t="s">
        <v>150</v>
      </c>
    </row>
    <row r="131" spans="2:65" s="9" customFormat="1" ht="29.85" customHeight="1">
      <c r="B131" s="121"/>
      <c r="C131" s="122"/>
      <c r="D131" s="131" t="s">
        <v>99</v>
      </c>
      <c r="E131" s="131"/>
      <c r="F131" s="131"/>
      <c r="G131" s="131"/>
      <c r="H131" s="131"/>
      <c r="I131" s="131"/>
      <c r="J131" s="131"/>
      <c r="K131" s="131"/>
      <c r="L131" s="131"/>
      <c r="M131" s="131"/>
      <c r="N131" s="186">
        <f>BK131</f>
        <v>0</v>
      </c>
      <c r="O131" s="187"/>
      <c r="P131" s="187"/>
      <c r="Q131" s="187"/>
      <c r="R131" s="124"/>
      <c r="T131" s="125"/>
      <c r="U131" s="122"/>
      <c r="V131" s="122"/>
      <c r="W131" s="126">
        <f>SUM(W132:W136)</f>
        <v>49.605690000000003</v>
      </c>
      <c r="X131" s="122"/>
      <c r="Y131" s="126">
        <f>SUM(Y132:Y136)</f>
        <v>11.198144220000001</v>
      </c>
      <c r="Z131" s="122"/>
      <c r="AA131" s="127">
        <f>SUM(AA132:AA136)</f>
        <v>0</v>
      </c>
      <c r="AR131" s="128" t="s">
        <v>77</v>
      </c>
      <c r="AT131" s="129" t="s">
        <v>71</v>
      </c>
      <c r="AU131" s="129" t="s">
        <v>77</v>
      </c>
      <c r="AY131" s="128" t="s">
        <v>129</v>
      </c>
      <c r="BK131" s="130">
        <f>SUM(BK132:BK136)</f>
        <v>0</v>
      </c>
    </row>
    <row r="132" spans="2:65" s="1" customFormat="1" ht="25.5" customHeight="1">
      <c r="B132" s="132"/>
      <c r="C132" s="133" t="s">
        <v>151</v>
      </c>
      <c r="D132" s="133" t="s">
        <v>131</v>
      </c>
      <c r="E132" s="134" t="s">
        <v>152</v>
      </c>
      <c r="F132" s="201" t="s">
        <v>153</v>
      </c>
      <c r="G132" s="201"/>
      <c r="H132" s="201"/>
      <c r="I132" s="201"/>
      <c r="J132" s="135" t="s">
        <v>144</v>
      </c>
      <c r="K132" s="136">
        <v>3.4</v>
      </c>
      <c r="L132" s="216"/>
      <c r="M132" s="216"/>
      <c r="N132" s="192">
        <f>ROUND(L132*K132,2)</f>
        <v>0</v>
      </c>
      <c r="O132" s="192"/>
      <c r="P132" s="192"/>
      <c r="Q132" s="192"/>
      <c r="R132" s="137"/>
      <c r="T132" s="138" t="s">
        <v>5</v>
      </c>
      <c r="U132" s="40" t="s">
        <v>37</v>
      </c>
      <c r="V132" s="139">
        <v>1.48</v>
      </c>
      <c r="W132" s="139">
        <f>V132*K132</f>
        <v>5.032</v>
      </c>
      <c r="X132" s="139">
        <v>2.45343</v>
      </c>
      <c r="Y132" s="139">
        <f>X132*K132</f>
        <v>8.3416619999999995</v>
      </c>
      <c r="Z132" s="139">
        <v>0</v>
      </c>
      <c r="AA132" s="140">
        <f>Z132*K132</f>
        <v>0</v>
      </c>
      <c r="AR132" s="18" t="s">
        <v>135</v>
      </c>
      <c r="AT132" s="18" t="s">
        <v>131</v>
      </c>
      <c r="AU132" s="18" t="s">
        <v>88</v>
      </c>
      <c r="AY132" s="18" t="s">
        <v>129</v>
      </c>
      <c r="BE132" s="141">
        <f>IF(U132="základní",N132,0)</f>
        <v>0</v>
      </c>
      <c r="BF132" s="141">
        <f>IF(U132="snížená",N132,0)</f>
        <v>0</v>
      </c>
      <c r="BG132" s="141">
        <f>IF(U132="zákl. přenesená",N132,0)</f>
        <v>0</v>
      </c>
      <c r="BH132" s="141">
        <f>IF(U132="sníž. přenesená",N132,0)</f>
        <v>0</v>
      </c>
      <c r="BI132" s="141">
        <f>IF(U132="nulová",N132,0)</f>
        <v>0</v>
      </c>
      <c r="BJ132" s="18" t="s">
        <v>77</v>
      </c>
      <c r="BK132" s="141">
        <f>ROUND(L132*K132,2)</f>
        <v>0</v>
      </c>
      <c r="BL132" s="18" t="s">
        <v>135</v>
      </c>
      <c r="BM132" s="18" t="s">
        <v>154</v>
      </c>
    </row>
    <row r="133" spans="2:65" s="1" customFormat="1" ht="38.25" customHeight="1">
      <c r="B133" s="132"/>
      <c r="C133" s="133" t="s">
        <v>155</v>
      </c>
      <c r="D133" s="133" t="s">
        <v>131</v>
      </c>
      <c r="E133" s="134" t="s">
        <v>156</v>
      </c>
      <c r="F133" s="201" t="s">
        <v>157</v>
      </c>
      <c r="G133" s="201"/>
      <c r="H133" s="201"/>
      <c r="I133" s="201"/>
      <c r="J133" s="135" t="s">
        <v>134</v>
      </c>
      <c r="K133" s="136">
        <v>67.900000000000006</v>
      </c>
      <c r="L133" s="216"/>
      <c r="M133" s="216"/>
      <c r="N133" s="192">
        <f>ROUND(L133*K133,2)</f>
        <v>0</v>
      </c>
      <c r="O133" s="192"/>
      <c r="P133" s="192"/>
      <c r="Q133" s="192"/>
      <c r="R133" s="137"/>
      <c r="T133" s="138" t="s">
        <v>5</v>
      </c>
      <c r="U133" s="40" t="s">
        <v>37</v>
      </c>
      <c r="V133" s="139">
        <v>0.106</v>
      </c>
      <c r="W133" s="139">
        <f>V133*K133</f>
        <v>7.1974</v>
      </c>
      <c r="X133" s="139">
        <v>8.1200000000000005E-3</v>
      </c>
      <c r="Y133" s="139">
        <f>X133*K133</f>
        <v>0.55134800000000006</v>
      </c>
      <c r="Z133" s="139">
        <v>0</v>
      </c>
      <c r="AA133" s="140">
        <f>Z133*K133</f>
        <v>0</v>
      </c>
      <c r="AR133" s="18" t="s">
        <v>135</v>
      </c>
      <c r="AT133" s="18" t="s">
        <v>131</v>
      </c>
      <c r="AU133" s="18" t="s">
        <v>88</v>
      </c>
      <c r="AY133" s="18" t="s">
        <v>129</v>
      </c>
      <c r="BE133" s="141">
        <f>IF(U133="základní",N133,0)</f>
        <v>0</v>
      </c>
      <c r="BF133" s="141">
        <f>IF(U133="snížená",N133,0)</f>
        <v>0</v>
      </c>
      <c r="BG133" s="141">
        <f>IF(U133="zákl. přenesená",N133,0)</f>
        <v>0</v>
      </c>
      <c r="BH133" s="141">
        <f>IF(U133="sníž. přenesená",N133,0)</f>
        <v>0</v>
      </c>
      <c r="BI133" s="141">
        <f>IF(U133="nulová",N133,0)</f>
        <v>0</v>
      </c>
      <c r="BJ133" s="18" t="s">
        <v>77</v>
      </c>
      <c r="BK133" s="141">
        <f>ROUND(L133*K133,2)</f>
        <v>0</v>
      </c>
      <c r="BL133" s="18" t="s">
        <v>135</v>
      </c>
      <c r="BM133" s="18" t="s">
        <v>158</v>
      </c>
    </row>
    <row r="134" spans="2:65" s="1" customFormat="1" ht="16.5" customHeight="1">
      <c r="B134" s="132"/>
      <c r="C134" s="133" t="s">
        <v>159</v>
      </c>
      <c r="D134" s="133" t="s">
        <v>131</v>
      </c>
      <c r="E134" s="134" t="s">
        <v>160</v>
      </c>
      <c r="F134" s="201" t="s">
        <v>161</v>
      </c>
      <c r="G134" s="201"/>
      <c r="H134" s="201"/>
      <c r="I134" s="201"/>
      <c r="J134" s="135" t="s">
        <v>149</v>
      </c>
      <c r="K134" s="136">
        <v>9.8000000000000004E-2</v>
      </c>
      <c r="L134" s="216"/>
      <c r="M134" s="216"/>
      <c r="N134" s="192">
        <f>ROUND(L134*K134,2)</f>
        <v>0</v>
      </c>
      <c r="O134" s="192"/>
      <c r="P134" s="192"/>
      <c r="Q134" s="192"/>
      <c r="R134" s="137"/>
      <c r="T134" s="138" t="s">
        <v>5</v>
      </c>
      <c r="U134" s="40" t="s">
        <v>37</v>
      </c>
      <c r="V134" s="139">
        <v>15.211</v>
      </c>
      <c r="W134" s="139">
        <f>V134*K134</f>
        <v>1.4906780000000002</v>
      </c>
      <c r="X134" s="139">
        <v>1.06277</v>
      </c>
      <c r="Y134" s="139">
        <f>X134*K134</f>
        <v>0.10415146</v>
      </c>
      <c r="Z134" s="139">
        <v>0</v>
      </c>
      <c r="AA134" s="140">
        <f>Z134*K134</f>
        <v>0</v>
      </c>
      <c r="AR134" s="18" t="s">
        <v>162</v>
      </c>
      <c r="AT134" s="18" t="s">
        <v>131</v>
      </c>
      <c r="AU134" s="18" t="s">
        <v>88</v>
      </c>
      <c r="AY134" s="18" t="s">
        <v>129</v>
      </c>
      <c r="BE134" s="141">
        <f>IF(U134="základní",N134,0)</f>
        <v>0</v>
      </c>
      <c r="BF134" s="141">
        <f>IF(U134="snížená",N134,0)</f>
        <v>0</v>
      </c>
      <c r="BG134" s="141">
        <f>IF(U134="zákl. přenesená",N134,0)</f>
        <v>0</v>
      </c>
      <c r="BH134" s="141">
        <f>IF(U134="sníž. přenesená",N134,0)</f>
        <v>0</v>
      </c>
      <c r="BI134" s="141">
        <f>IF(U134="nulová",N134,0)</f>
        <v>0</v>
      </c>
      <c r="BJ134" s="18" t="s">
        <v>77</v>
      </c>
      <c r="BK134" s="141">
        <f>ROUND(L134*K134,2)</f>
        <v>0</v>
      </c>
      <c r="BL134" s="18" t="s">
        <v>162</v>
      </c>
      <c r="BM134" s="18" t="s">
        <v>163</v>
      </c>
    </row>
    <row r="135" spans="2:65" s="1" customFormat="1" ht="25.5" customHeight="1">
      <c r="B135" s="132"/>
      <c r="C135" s="133" t="s">
        <v>164</v>
      </c>
      <c r="D135" s="133" t="s">
        <v>131</v>
      </c>
      <c r="E135" s="134" t="s">
        <v>165</v>
      </c>
      <c r="F135" s="201" t="s">
        <v>166</v>
      </c>
      <c r="G135" s="201"/>
      <c r="H135" s="201"/>
      <c r="I135" s="201"/>
      <c r="J135" s="135" t="s">
        <v>149</v>
      </c>
      <c r="K135" s="136">
        <v>2.1640000000000001</v>
      </c>
      <c r="L135" s="216"/>
      <c r="M135" s="216"/>
      <c r="N135" s="192">
        <f>ROUND(L135*K135,2)</f>
        <v>0</v>
      </c>
      <c r="O135" s="192"/>
      <c r="P135" s="192"/>
      <c r="Q135" s="192"/>
      <c r="R135" s="137"/>
      <c r="T135" s="138" t="s">
        <v>5</v>
      </c>
      <c r="U135" s="40" t="s">
        <v>37</v>
      </c>
      <c r="V135" s="139">
        <v>16.582999999999998</v>
      </c>
      <c r="W135" s="139">
        <f>V135*K135</f>
        <v>35.885612000000002</v>
      </c>
      <c r="X135" s="139">
        <v>1.7090000000000001E-2</v>
      </c>
      <c r="Y135" s="139">
        <f>X135*K135</f>
        <v>3.6982760000000003E-2</v>
      </c>
      <c r="Z135" s="139">
        <v>0</v>
      </c>
      <c r="AA135" s="140">
        <f>Z135*K135</f>
        <v>0</v>
      </c>
      <c r="AR135" s="18" t="s">
        <v>135</v>
      </c>
      <c r="AT135" s="18" t="s">
        <v>131</v>
      </c>
      <c r="AU135" s="18" t="s">
        <v>88</v>
      </c>
      <c r="AY135" s="18" t="s">
        <v>129</v>
      </c>
      <c r="BE135" s="141">
        <f>IF(U135="základní",N135,0)</f>
        <v>0</v>
      </c>
      <c r="BF135" s="141">
        <f>IF(U135="snížená",N135,0)</f>
        <v>0</v>
      </c>
      <c r="BG135" s="141">
        <f>IF(U135="zákl. přenesená",N135,0)</f>
        <v>0</v>
      </c>
      <c r="BH135" s="141">
        <f>IF(U135="sníž. přenesená",N135,0)</f>
        <v>0</v>
      </c>
      <c r="BI135" s="141">
        <f>IF(U135="nulová",N135,0)</f>
        <v>0</v>
      </c>
      <c r="BJ135" s="18" t="s">
        <v>77</v>
      </c>
      <c r="BK135" s="141">
        <f>ROUND(L135*K135,2)</f>
        <v>0</v>
      </c>
      <c r="BL135" s="18" t="s">
        <v>135</v>
      </c>
      <c r="BM135" s="18" t="s">
        <v>167</v>
      </c>
    </row>
    <row r="136" spans="2:65" s="1" customFormat="1" ht="16.5" customHeight="1">
      <c r="B136" s="132"/>
      <c r="C136" s="142" t="s">
        <v>168</v>
      </c>
      <c r="D136" s="142" t="s">
        <v>169</v>
      </c>
      <c r="E136" s="143" t="s">
        <v>170</v>
      </c>
      <c r="F136" s="202" t="s">
        <v>171</v>
      </c>
      <c r="G136" s="202"/>
      <c r="H136" s="202"/>
      <c r="I136" s="202"/>
      <c r="J136" s="144" t="s">
        <v>149</v>
      </c>
      <c r="K136" s="145">
        <v>2.1640000000000001</v>
      </c>
      <c r="L136" s="216"/>
      <c r="M136" s="216"/>
      <c r="N136" s="191">
        <f>ROUND(L136*K136,2)</f>
        <v>0</v>
      </c>
      <c r="O136" s="192"/>
      <c r="P136" s="192"/>
      <c r="Q136" s="192"/>
      <c r="R136" s="137"/>
      <c r="T136" s="138" t="s">
        <v>5</v>
      </c>
      <c r="U136" s="40" t="s">
        <v>37</v>
      </c>
      <c r="V136" s="139">
        <v>0</v>
      </c>
      <c r="W136" s="139">
        <f>V136*K136</f>
        <v>0</v>
      </c>
      <c r="X136" s="139">
        <v>1</v>
      </c>
      <c r="Y136" s="139">
        <f>X136*K136</f>
        <v>2.1640000000000001</v>
      </c>
      <c r="Z136" s="139">
        <v>0</v>
      </c>
      <c r="AA136" s="140">
        <f>Z136*K136</f>
        <v>0</v>
      </c>
      <c r="AR136" s="18" t="s">
        <v>172</v>
      </c>
      <c r="AT136" s="18" t="s">
        <v>169</v>
      </c>
      <c r="AU136" s="18" t="s">
        <v>88</v>
      </c>
      <c r="AY136" s="18" t="s">
        <v>129</v>
      </c>
      <c r="BE136" s="141">
        <f>IF(U136="základní",N136,0)</f>
        <v>0</v>
      </c>
      <c r="BF136" s="141">
        <f>IF(U136="snížená",N136,0)</f>
        <v>0</v>
      </c>
      <c r="BG136" s="141">
        <f>IF(U136="zákl. přenesená",N136,0)</f>
        <v>0</v>
      </c>
      <c r="BH136" s="141">
        <f>IF(U136="sníž. přenesená",N136,0)</f>
        <v>0</v>
      </c>
      <c r="BI136" s="141">
        <f>IF(U136="nulová",N136,0)</f>
        <v>0</v>
      </c>
      <c r="BJ136" s="18" t="s">
        <v>77</v>
      </c>
      <c r="BK136" s="141">
        <f>ROUND(L136*K136,2)</f>
        <v>0</v>
      </c>
      <c r="BL136" s="18" t="s">
        <v>135</v>
      </c>
      <c r="BM136" s="18" t="s">
        <v>173</v>
      </c>
    </row>
    <row r="137" spans="2:65" s="9" customFormat="1" ht="29.85" customHeight="1">
      <c r="B137" s="121"/>
      <c r="C137" s="122"/>
      <c r="D137" s="131" t="s">
        <v>100</v>
      </c>
      <c r="E137" s="131"/>
      <c r="F137" s="131"/>
      <c r="G137" s="131"/>
      <c r="H137" s="131"/>
      <c r="I137" s="131"/>
      <c r="J137" s="131"/>
      <c r="K137" s="131"/>
      <c r="L137" s="131"/>
      <c r="M137" s="131"/>
      <c r="N137" s="186">
        <f>BK137</f>
        <v>0</v>
      </c>
      <c r="O137" s="187"/>
      <c r="P137" s="187"/>
      <c r="Q137" s="187"/>
      <c r="R137" s="124"/>
      <c r="T137" s="125"/>
      <c r="U137" s="122"/>
      <c r="V137" s="122"/>
      <c r="W137" s="126">
        <f>SUM(W138:W140)</f>
        <v>11.281739999999999</v>
      </c>
      <c r="X137" s="122"/>
      <c r="Y137" s="126">
        <f>SUM(Y138:Y140)</f>
        <v>2.2666991000000003</v>
      </c>
      <c r="Z137" s="122"/>
      <c r="AA137" s="127">
        <f>SUM(AA138:AA140)</f>
        <v>0</v>
      </c>
      <c r="AR137" s="128" t="s">
        <v>77</v>
      </c>
      <c r="AT137" s="129" t="s">
        <v>71</v>
      </c>
      <c r="AU137" s="129" t="s">
        <v>77</v>
      </c>
      <c r="AY137" s="128" t="s">
        <v>129</v>
      </c>
      <c r="BK137" s="130">
        <f>SUM(BK138:BK140)</f>
        <v>0</v>
      </c>
    </row>
    <row r="138" spans="2:65" s="1" customFormat="1" ht="25.5" customHeight="1">
      <c r="B138" s="132"/>
      <c r="C138" s="133" t="s">
        <v>174</v>
      </c>
      <c r="D138" s="133" t="s">
        <v>131</v>
      </c>
      <c r="E138" s="134" t="s">
        <v>175</v>
      </c>
      <c r="F138" s="201" t="s">
        <v>176</v>
      </c>
      <c r="G138" s="201"/>
      <c r="H138" s="201"/>
      <c r="I138" s="201"/>
      <c r="J138" s="135" t="s">
        <v>134</v>
      </c>
      <c r="K138" s="136">
        <v>49.5</v>
      </c>
      <c r="L138" s="216"/>
      <c r="M138" s="216"/>
      <c r="N138" s="192">
        <f>ROUND(L138*K138,2)</f>
        <v>0</v>
      </c>
      <c r="O138" s="192"/>
      <c r="P138" s="192"/>
      <c r="Q138" s="192"/>
      <c r="R138" s="137"/>
      <c r="T138" s="138" t="s">
        <v>5</v>
      </c>
      <c r="U138" s="40" t="s">
        <v>37</v>
      </c>
      <c r="V138" s="139">
        <v>0.13500000000000001</v>
      </c>
      <c r="W138" s="139">
        <f>V138*K138</f>
        <v>6.6825000000000001</v>
      </c>
      <c r="X138" s="139">
        <v>1.9499999999999999E-3</v>
      </c>
      <c r="Y138" s="139">
        <f>X138*K138</f>
        <v>9.6525E-2</v>
      </c>
      <c r="Z138" s="139">
        <v>0</v>
      </c>
      <c r="AA138" s="140">
        <f>Z138*K138</f>
        <v>0</v>
      </c>
      <c r="AR138" s="18" t="s">
        <v>135</v>
      </c>
      <c r="AT138" s="18" t="s">
        <v>131</v>
      </c>
      <c r="AU138" s="18" t="s">
        <v>88</v>
      </c>
      <c r="AY138" s="18" t="s">
        <v>129</v>
      </c>
      <c r="BE138" s="141">
        <f>IF(U138="základní",N138,0)</f>
        <v>0</v>
      </c>
      <c r="BF138" s="141">
        <f>IF(U138="snížená",N138,0)</f>
        <v>0</v>
      </c>
      <c r="BG138" s="141">
        <f>IF(U138="zákl. přenesená",N138,0)</f>
        <v>0</v>
      </c>
      <c r="BH138" s="141">
        <f>IF(U138="sníž. přenesená",N138,0)</f>
        <v>0</v>
      </c>
      <c r="BI138" s="141">
        <f>IF(U138="nulová",N138,0)</f>
        <v>0</v>
      </c>
      <c r="BJ138" s="18" t="s">
        <v>77</v>
      </c>
      <c r="BK138" s="141">
        <f>ROUND(L138*K138,2)</f>
        <v>0</v>
      </c>
      <c r="BL138" s="18" t="s">
        <v>135</v>
      </c>
      <c r="BM138" s="18" t="s">
        <v>177</v>
      </c>
    </row>
    <row r="139" spans="2:65" s="1" customFormat="1" ht="38.25" customHeight="1">
      <c r="B139" s="132"/>
      <c r="C139" s="133" t="s">
        <v>178</v>
      </c>
      <c r="D139" s="133" t="s">
        <v>131</v>
      </c>
      <c r="E139" s="134" t="s">
        <v>179</v>
      </c>
      <c r="F139" s="201" t="s">
        <v>180</v>
      </c>
      <c r="G139" s="201"/>
      <c r="H139" s="201"/>
      <c r="I139" s="201"/>
      <c r="J139" s="135" t="s">
        <v>144</v>
      </c>
      <c r="K139" s="136">
        <v>0.91</v>
      </c>
      <c r="L139" s="216"/>
      <c r="M139" s="216"/>
      <c r="N139" s="192">
        <f>ROUND(L139*K139,2)</f>
        <v>0</v>
      </c>
      <c r="O139" s="192"/>
      <c r="P139" s="192"/>
      <c r="Q139" s="192"/>
      <c r="R139" s="137"/>
      <c r="T139" s="138" t="s">
        <v>5</v>
      </c>
      <c r="U139" s="40" t="s">
        <v>37</v>
      </c>
      <c r="V139" s="139">
        <v>3.2130000000000001</v>
      </c>
      <c r="W139" s="139">
        <f>V139*K139</f>
        <v>2.9238300000000002</v>
      </c>
      <c r="X139" s="139">
        <v>2.2563399999999998</v>
      </c>
      <c r="Y139" s="139">
        <f>X139*K139</f>
        <v>2.0532694</v>
      </c>
      <c r="Z139" s="139">
        <v>0</v>
      </c>
      <c r="AA139" s="140">
        <f>Z139*K139</f>
        <v>0</v>
      </c>
      <c r="AR139" s="18" t="s">
        <v>135</v>
      </c>
      <c r="AT139" s="18" t="s">
        <v>131</v>
      </c>
      <c r="AU139" s="18" t="s">
        <v>88</v>
      </c>
      <c r="AY139" s="18" t="s">
        <v>129</v>
      </c>
      <c r="BE139" s="141">
        <f>IF(U139="základní",N139,0)</f>
        <v>0</v>
      </c>
      <c r="BF139" s="141">
        <f>IF(U139="snížená",N139,0)</f>
        <v>0</v>
      </c>
      <c r="BG139" s="141">
        <f>IF(U139="zákl. přenesená",N139,0)</f>
        <v>0</v>
      </c>
      <c r="BH139" s="141">
        <f>IF(U139="sníž. přenesená",N139,0)</f>
        <v>0</v>
      </c>
      <c r="BI139" s="141">
        <f>IF(U139="nulová",N139,0)</f>
        <v>0</v>
      </c>
      <c r="BJ139" s="18" t="s">
        <v>77</v>
      </c>
      <c r="BK139" s="141">
        <f>ROUND(L139*K139,2)</f>
        <v>0</v>
      </c>
      <c r="BL139" s="18" t="s">
        <v>135</v>
      </c>
      <c r="BM139" s="18" t="s">
        <v>181</v>
      </c>
    </row>
    <row r="140" spans="2:65" s="1" customFormat="1" ht="16.5" customHeight="1">
      <c r="B140" s="132"/>
      <c r="C140" s="133" t="s">
        <v>182</v>
      </c>
      <c r="D140" s="133" t="s">
        <v>131</v>
      </c>
      <c r="E140" s="134" t="s">
        <v>183</v>
      </c>
      <c r="F140" s="201" t="s">
        <v>184</v>
      </c>
      <c r="G140" s="201"/>
      <c r="H140" s="201"/>
      <c r="I140" s="201"/>
      <c r="J140" s="135" t="s">
        <v>149</v>
      </c>
      <c r="K140" s="136">
        <v>0.11</v>
      </c>
      <c r="L140" s="216"/>
      <c r="M140" s="216"/>
      <c r="N140" s="192">
        <f>ROUND(L140*K140,2)</f>
        <v>0</v>
      </c>
      <c r="O140" s="192"/>
      <c r="P140" s="192"/>
      <c r="Q140" s="192"/>
      <c r="R140" s="137"/>
      <c r="T140" s="138" t="s">
        <v>5</v>
      </c>
      <c r="U140" s="40" t="s">
        <v>37</v>
      </c>
      <c r="V140" s="139">
        <v>15.231</v>
      </c>
      <c r="W140" s="139">
        <f>V140*K140</f>
        <v>1.6754100000000001</v>
      </c>
      <c r="X140" s="139">
        <v>1.06277</v>
      </c>
      <c r="Y140" s="139">
        <f>X140*K140</f>
        <v>0.1169047</v>
      </c>
      <c r="Z140" s="139">
        <v>0</v>
      </c>
      <c r="AA140" s="140">
        <f>Z140*K140</f>
        <v>0</v>
      </c>
      <c r="AR140" s="18" t="s">
        <v>135</v>
      </c>
      <c r="AT140" s="18" t="s">
        <v>131</v>
      </c>
      <c r="AU140" s="18" t="s">
        <v>88</v>
      </c>
      <c r="AY140" s="18" t="s">
        <v>129</v>
      </c>
      <c r="BE140" s="141">
        <f>IF(U140="základní",N140,0)</f>
        <v>0</v>
      </c>
      <c r="BF140" s="141">
        <f>IF(U140="snížená",N140,0)</f>
        <v>0</v>
      </c>
      <c r="BG140" s="141">
        <f>IF(U140="zákl. přenesená",N140,0)</f>
        <v>0</v>
      </c>
      <c r="BH140" s="141">
        <f>IF(U140="sníž. přenesená",N140,0)</f>
        <v>0</v>
      </c>
      <c r="BI140" s="141">
        <f>IF(U140="nulová",N140,0)</f>
        <v>0</v>
      </c>
      <c r="BJ140" s="18" t="s">
        <v>77</v>
      </c>
      <c r="BK140" s="141">
        <f>ROUND(L140*K140,2)</f>
        <v>0</v>
      </c>
      <c r="BL140" s="18" t="s">
        <v>135</v>
      </c>
      <c r="BM140" s="18" t="s">
        <v>185</v>
      </c>
    </row>
    <row r="141" spans="2:65" s="9" customFormat="1" ht="29.85" customHeight="1">
      <c r="B141" s="121"/>
      <c r="C141" s="122"/>
      <c r="D141" s="131" t="s">
        <v>101</v>
      </c>
      <c r="E141" s="131"/>
      <c r="F141" s="131"/>
      <c r="G141" s="131"/>
      <c r="H141" s="131"/>
      <c r="I141" s="131"/>
      <c r="J141" s="131"/>
      <c r="K141" s="131"/>
      <c r="L141" s="131"/>
      <c r="M141" s="131"/>
      <c r="N141" s="186">
        <f>BK141</f>
        <v>0</v>
      </c>
      <c r="O141" s="187"/>
      <c r="P141" s="187"/>
      <c r="Q141" s="187"/>
      <c r="R141" s="124"/>
      <c r="T141" s="125"/>
      <c r="U141" s="122"/>
      <c r="V141" s="122"/>
      <c r="W141" s="126">
        <f>SUM(W142:W147)</f>
        <v>18.732399999999998</v>
      </c>
      <c r="X141" s="122"/>
      <c r="Y141" s="126">
        <f>SUM(Y142:Y147)</f>
        <v>1.5243899999999999</v>
      </c>
      <c r="Z141" s="122"/>
      <c r="AA141" s="127">
        <f>SUM(AA142:AA147)</f>
        <v>3.5204</v>
      </c>
      <c r="AR141" s="128" t="s">
        <v>77</v>
      </c>
      <c r="AT141" s="129" t="s">
        <v>71</v>
      </c>
      <c r="AU141" s="129" t="s">
        <v>77</v>
      </c>
      <c r="AY141" s="128" t="s">
        <v>129</v>
      </c>
      <c r="BK141" s="130">
        <f>SUM(BK142:BK147)</f>
        <v>0</v>
      </c>
    </row>
    <row r="142" spans="2:65" s="1" customFormat="1" ht="25.5" customHeight="1">
      <c r="B142" s="132"/>
      <c r="C142" s="133" t="s">
        <v>186</v>
      </c>
      <c r="D142" s="133" t="s">
        <v>131</v>
      </c>
      <c r="E142" s="134" t="s">
        <v>187</v>
      </c>
      <c r="F142" s="201" t="s">
        <v>188</v>
      </c>
      <c r="G142" s="201"/>
      <c r="H142" s="201"/>
      <c r="I142" s="201"/>
      <c r="J142" s="135" t="s">
        <v>189</v>
      </c>
      <c r="K142" s="136">
        <v>12.2</v>
      </c>
      <c r="L142" s="216"/>
      <c r="M142" s="216"/>
      <c r="N142" s="192">
        <f t="shared" ref="N142:N147" si="0">ROUND(L142*K142,2)</f>
        <v>0</v>
      </c>
      <c r="O142" s="192"/>
      <c r="P142" s="192"/>
      <c r="Q142" s="192"/>
      <c r="R142" s="137"/>
      <c r="T142" s="138" t="s">
        <v>5</v>
      </c>
      <c r="U142" s="40" t="s">
        <v>37</v>
      </c>
      <c r="V142" s="139">
        <v>0.14000000000000001</v>
      </c>
      <c r="W142" s="139">
        <f t="shared" ref="W142:W147" si="1">V142*K142</f>
        <v>1.708</v>
      </c>
      <c r="X142" s="139">
        <v>0.10095</v>
      </c>
      <c r="Y142" s="139">
        <f t="shared" ref="Y142:Y147" si="2">X142*K142</f>
        <v>1.23159</v>
      </c>
      <c r="Z142" s="139">
        <v>0</v>
      </c>
      <c r="AA142" s="140">
        <f t="shared" ref="AA142:AA147" si="3">Z142*K142</f>
        <v>0</v>
      </c>
      <c r="AR142" s="18" t="s">
        <v>135</v>
      </c>
      <c r="AT142" s="18" t="s">
        <v>131</v>
      </c>
      <c r="AU142" s="18" t="s">
        <v>88</v>
      </c>
      <c r="AY142" s="18" t="s">
        <v>129</v>
      </c>
      <c r="BE142" s="141">
        <f t="shared" ref="BE142:BE147" si="4">IF(U142="základní",N142,0)</f>
        <v>0</v>
      </c>
      <c r="BF142" s="141">
        <f t="shared" ref="BF142:BF147" si="5">IF(U142="snížená",N142,0)</f>
        <v>0</v>
      </c>
      <c r="BG142" s="141">
        <f t="shared" ref="BG142:BG147" si="6">IF(U142="zákl. přenesená",N142,0)</f>
        <v>0</v>
      </c>
      <c r="BH142" s="141">
        <f t="shared" ref="BH142:BH147" si="7">IF(U142="sníž. přenesená",N142,0)</f>
        <v>0</v>
      </c>
      <c r="BI142" s="141">
        <f t="shared" ref="BI142:BI147" si="8">IF(U142="nulová",N142,0)</f>
        <v>0</v>
      </c>
      <c r="BJ142" s="18" t="s">
        <v>77</v>
      </c>
      <c r="BK142" s="141">
        <f t="shared" ref="BK142:BK147" si="9">ROUND(L142*K142,2)</f>
        <v>0</v>
      </c>
      <c r="BL142" s="18" t="s">
        <v>135</v>
      </c>
      <c r="BM142" s="18" t="s">
        <v>190</v>
      </c>
    </row>
    <row r="143" spans="2:65" s="1" customFormat="1" ht="25.5" customHeight="1">
      <c r="B143" s="132"/>
      <c r="C143" s="142" t="s">
        <v>191</v>
      </c>
      <c r="D143" s="142" t="s">
        <v>169</v>
      </c>
      <c r="E143" s="143" t="s">
        <v>192</v>
      </c>
      <c r="F143" s="202" t="s">
        <v>193</v>
      </c>
      <c r="G143" s="202"/>
      <c r="H143" s="202"/>
      <c r="I143" s="202"/>
      <c r="J143" s="144" t="s">
        <v>189</v>
      </c>
      <c r="K143" s="145">
        <v>12.2</v>
      </c>
      <c r="L143" s="216"/>
      <c r="M143" s="216"/>
      <c r="N143" s="191">
        <f t="shared" si="0"/>
        <v>0</v>
      </c>
      <c r="O143" s="192"/>
      <c r="P143" s="192"/>
      <c r="Q143" s="192"/>
      <c r="R143" s="137"/>
      <c r="T143" s="138" t="s">
        <v>5</v>
      </c>
      <c r="U143" s="40" t="s">
        <v>37</v>
      </c>
      <c r="V143" s="139">
        <v>0</v>
      </c>
      <c r="W143" s="139">
        <f t="shared" si="1"/>
        <v>0</v>
      </c>
      <c r="X143" s="139">
        <v>2.4E-2</v>
      </c>
      <c r="Y143" s="139">
        <f t="shared" si="2"/>
        <v>0.2928</v>
      </c>
      <c r="Z143" s="139">
        <v>0</v>
      </c>
      <c r="AA143" s="140">
        <f t="shared" si="3"/>
        <v>0</v>
      </c>
      <c r="AR143" s="18" t="s">
        <v>172</v>
      </c>
      <c r="AT143" s="18" t="s">
        <v>169</v>
      </c>
      <c r="AU143" s="18" t="s">
        <v>88</v>
      </c>
      <c r="AY143" s="18" t="s">
        <v>129</v>
      </c>
      <c r="BE143" s="141">
        <f t="shared" si="4"/>
        <v>0</v>
      </c>
      <c r="BF143" s="141">
        <f t="shared" si="5"/>
        <v>0</v>
      </c>
      <c r="BG143" s="141">
        <f t="shared" si="6"/>
        <v>0</v>
      </c>
      <c r="BH143" s="141">
        <f t="shared" si="7"/>
        <v>0</v>
      </c>
      <c r="BI143" s="141">
        <f t="shared" si="8"/>
        <v>0</v>
      </c>
      <c r="BJ143" s="18" t="s">
        <v>77</v>
      </c>
      <c r="BK143" s="141">
        <f t="shared" si="9"/>
        <v>0</v>
      </c>
      <c r="BL143" s="18" t="s">
        <v>135</v>
      </c>
      <c r="BM143" s="18" t="s">
        <v>194</v>
      </c>
    </row>
    <row r="144" spans="2:65" s="1" customFormat="1" ht="16.5" customHeight="1">
      <c r="B144" s="132"/>
      <c r="C144" s="133" t="s">
        <v>195</v>
      </c>
      <c r="D144" s="133" t="s">
        <v>131</v>
      </c>
      <c r="E144" s="134" t="s">
        <v>196</v>
      </c>
      <c r="F144" s="201" t="s">
        <v>197</v>
      </c>
      <c r="G144" s="201"/>
      <c r="H144" s="201"/>
      <c r="I144" s="201"/>
      <c r="J144" s="135" t="s">
        <v>134</v>
      </c>
      <c r="K144" s="136">
        <v>40.5</v>
      </c>
      <c r="L144" s="216"/>
      <c r="M144" s="216"/>
      <c r="N144" s="192">
        <f t="shared" si="0"/>
        <v>0</v>
      </c>
      <c r="O144" s="192"/>
      <c r="P144" s="192"/>
      <c r="Q144" s="192"/>
      <c r="R144" s="137"/>
      <c r="T144" s="138" t="s">
        <v>5</v>
      </c>
      <c r="U144" s="40" t="s">
        <v>37</v>
      </c>
      <c r="V144" s="139">
        <v>0.02</v>
      </c>
      <c r="W144" s="139">
        <f t="shared" si="1"/>
        <v>0.81</v>
      </c>
      <c r="X144" s="139">
        <v>0</v>
      </c>
      <c r="Y144" s="139">
        <f t="shared" si="2"/>
        <v>0</v>
      </c>
      <c r="Z144" s="139">
        <v>0</v>
      </c>
      <c r="AA144" s="140">
        <f t="shared" si="3"/>
        <v>0</v>
      </c>
      <c r="AR144" s="18" t="s">
        <v>135</v>
      </c>
      <c r="AT144" s="18" t="s">
        <v>131</v>
      </c>
      <c r="AU144" s="18" t="s">
        <v>88</v>
      </c>
      <c r="AY144" s="18" t="s">
        <v>129</v>
      </c>
      <c r="BE144" s="141">
        <f t="shared" si="4"/>
        <v>0</v>
      </c>
      <c r="BF144" s="141">
        <f t="shared" si="5"/>
        <v>0</v>
      </c>
      <c r="BG144" s="141">
        <f t="shared" si="6"/>
        <v>0</v>
      </c>
      <c r="BH144" s="141">
        <f t="shared" si="7"/>
        <v>0</v>
      </c>
      <c r="BI144" s="141">
        <f t="shared" si="8"/>
        <v>0</v>
      </c>
      <c r="BJ144" s="18" t="s">
        <v>77</v>
      </c>
      <c r="BK144" s="141">
        <f t="shared" si="9"/>
        <v>0</v>
      </c>
      <c r="BL144" s="18" t="s">
        <v>135</v>
      </c>
      <c r="BM144" s="18" t="s">
        <v>198</v>
      </c>
    </row>
    <row r="145" spans="2:65" s="1" customFormat="1" ht="38.25" customHeight="1">
      <c r="B145" s="132"/>
      <c r="C145" s="133" t="s">
        <v>199</v>
      </c>
      <c r="D145" s="133" t="s">
        <v>131</v>
      </c>
      <c r="E145" s="134" t="s">
        <v>200</v>
      </c>
      <c r="F145" s="201" t="s">
        <v>201</v>
      </c>
      <c r="G145" s="201"/>
      <c r="H145" s="201"/>
      <c r="I145" s="201"/>
      <c r="J145" s="135" t="s">
        <v>144</v>
      </c>
      <c r="K145" s="136">
        <v>1.67</v>
      </c>
      <c r="L145" s="216"/>
      <c r="M145" s="216"/>
      <c r="N145" s="192">
        <f t="shared" si="0"/>
        <v>0</v>
      </c>
      <c r="O145" s="192"/>
      <c r="P145" s="192"/>
      <c r="Q145" s="192"/>
      <c r="R145" s="137"/>
      <c r="T145" s="138" t="s">
        <v>5</v>
      </c>
      <c r="U145" s="40" t="s">
        <v>37</v>
      </c>
      <c r="V145" s="139">
        <v>1.52</v>
      </c>
      <c r="W145" s="139">
        <f t="shared" si="1"/>
        <v>2.5383999999999998</v>
      </c>
      <c r="X145" s="139">
        <v>0</v>
      </c>
      <c r="Y145" s="139">
        <f t="shared" si="2"/>
        <v>0</v>
      </c>
      <c r="Z145" s="139">
        <v>1.8</v>
      </c>
      <c r="AA145" s="140">
        <f t="shared" si="3"/>
        <v>3.0059999999999998</v>
      </c>
      <c r="AR145" s="18" t="s">
        <v>162</v>
      </c>
      <c r="AT145" s="18" t="s">
        <v>131</v>
      </c>
      <c r="AU145" s="18" t="s">
        <v>88</v>
      </c>
      <c r="AY145" s="18" t="s">
        <v>129</v>
      </c>
      <c r="BE145" s="141">
        <f t="shared" si="4"/>
        <v>0</v>
      </c>
      <c r="BF145" s="141">
        <f t="shared" si="5"/>
        <v>0</v>
      </c>
      <c r="BG145" s="141">
        <f t="shared" si="6"/>
        <v>0</v>
      </c>
      <c r="BH145" s="141">
        <f t="shared" si="7"/>
        <v>0</v>
      </c>
      <c r="BI145" s="141">
        <f t="shared" si="8"/>
        <v>0</v>
      </c>
      <c r="BJ145" s="18" t="s">
        <v>77</v>
      </c>
      <c r="BK145" s="141">
        <f t="shared" si="9"/>
        <v>0</v>
      </c>
      <c r="BL145" s="18" t="s">
        <v>162</v>
      </c>
      <c r="BM145" s="18" t="s">
        <v>202</v>
      </c>
    </row>
    <row r="146" spans="2:65" s="1" customFormat="1" ht="25.5" customHeight="1">
      <c r="B146" s="132"/>
      <c r="C146" s="133" t="s">
        <v>203</v>
      </c>
      <c r="D146" s="133" t="s">
        <v>131</v>
      </c>
      <c r="E146" s="134" t="s">
        <v>204</v>
      </c>
      <c r="F146" s="201" t="s">
        <v>205</v>
      </c>
      <c r="G146" s="201"/>
      <c r="H146" s="201"/>
      <c r="I146" s="201"/>
      <c r="J146" s="135" t="s">
        <v>206</v>
      </c>
      <c r="K146" s="136">
        <v>14</v>
      </c>
      <c r="L146" s="216"/>
      <c r="M146" s="216"/>
      <c r="N146" s="192">
        <f t="shared" si="0"/>
        <v>0</v>
      </c>
      <c r="O146" s="192"/>
      <c r="P146" s="192"/>
      <c r="Q146" s="192"/>
      <c r="R146" s="137"/>
      <c r="T146" s="138" t="s">
        <v>5</v>
      </c>
      <c r="U146" s="40" t="s">
        <v>37</v>
      </c>
      <c r="V146" s="139">
        <v>0.77200000000000002</v>
      </c>
      <c r="W146" s="139">
        <f t="shared" si="1"/>
        <v>10.808</v>
      </c>
      <c r="X146" s="139">
        <v>0</v>
      </c>
      <c r="Y146" s="139">
        <f t="shared" si="2"/>
        <v>0</v>
      </c>
      <c r="Z146" s="139">
        <v>3.1E-2</v>
      </c>
      <c r="AA146" s="140">
        <f t="shared" si="3"/>
        <v>0.434</v>
      </c>
      <c r="AR146" s="18" t="s">
        <v>135</v>
      </c>
      <c r="AT146" s="18" t="s">
        <v>131</v>
      </c>
      <c r="AU146" s="18" t="s">
        <v>88</v>
      </c>
      <c r="AY146" s="18" t="s">
        <v>129</v>
      </c>
      <c r="BE146" s="141">
        <f t="shared" si="4"/>
        <v>0</v>
      </c>
      <c r="BF146" s="141">
        <f t="shared" si="5"/>
        <v>0</v>
      </c>
      <c r="BG146" s="141">
        <f t="shared" si="6"/>
        <v>0</v>
      </c>
      <c r="BH146" s="141">
        <f t="shared" si="7"/>
        <v>0</v>
      </c>
      <c r="BI146" s="141">
        <f t="shared" si="8"/>
        <v>0</v>
      </c>
      <c r="BJ146" s="18" t="s">
        <v>77</v>
      </c>
      <c r="BK146" s="141">
        <f t="shared" si="9"/>
        <v>0</v>
      </c>
      <c r="BL146" s="18" t="s">
        <v>135</v>
      </c>
      <c r="BM146" s="18" t="s">
        <v>207</v>
      </c>
    </row>
    <row r="147" spans="2:65" s="1" customFormat="1" ht="25.5" customHeight="1">
      <c r="B147" s="132"/>
      <c r="C147" s="133" t="s">
        <v>208</v>
      </c>
      <c r="D147" s="133" t="s">
        <v>131</v>
      </c>
      <c r="E147" s="134" t="s">
        <v>209</v>
      </c>
      <c r="F147" s="201" t="s">
        <v>210</v>
      </c>
      <c r="G147" s="201"/>
      <c r="H147" s="201"/>
      <c r="I147" s="201"/>
      <c r="J147" s="135" t="s">
        <v>189</v>
      </c>
      <c r="K147" s="136">
        <v>12</v>
      </c>
      <c r="L147" s="216"/>
      <c r="M147" s="216"/>
      <c r="N147" s="192">
        <f t="shared" si="0"/>
        <v>0</v>
      </c>
      <c r="O147" s="192"/>
      <c r="P147" s="192"/>
      <c r="Q147" s="192"/>
      <c r="R147" s="137"/>
      <c r="T147" s="138" t="s">
        <v>5</v>
      </c>
      <c r="U147" s="40" t="s">
        <v>37</v>
      </c>
      <c r="V147" s="139">
        <v>0.23899999999999999</v>
      </c>
      <c r="W147" s="139">
        <f t="shared" si="1"/>
        <v>2.8679999999999999</v>
      </c>
      <c r="X147" s="139">
        <v>0</v>
      </c>
      <c r="Y147" s="139">
        <f t="shared" si="2"/>
        <v>0</v>
      </c>
      <c r="Z147" s="139">
        <v>6.7000000000000002E-3</v>
      </c>
      <c r="AA147" s="140">
        <f t="shared" si="3"/>
        <v>8.0399999999999999E-2</v>
      </c>
      <c r="AR147" s="18" t="s">
        <v>162</v>
      </c>
      <c r="AT147" s="18" t="s">
        <v>131</v>
      </c>
      <c r="AU147" s="18" t="s">
        <v>88</v>
      </c>
      <c r="AY147" s="18" t="s">
        <v>129</v>
      </c>
      <c r="BE147" s="141">
        <f t="shared" si="4"/>
        <v>0</v>
      </c>
      <c r="BF147" s="141">
        <f t="shared" si="5"/>
        <v>0</v>
      </c>
      <c r="BG147" s="141">
        <f t="shared" si="6"/>
        <v>0</v>
      </c>
      <c r="BH147" s="141">
        <f t="shared" si="7"/>
        <v>0</v>
      </c>
      <c r="BI147" s="141">
        <f t="shared" si="8"/>
        <v>0</v>
      </c>
      <c r="BJ147" s="18" t="s">
        <v>77</v>
      </c>
      <c r="BK147" s="141">
        <f t="shared" si="9"/>
        <v>0</v>
      </c>
      <c r="BL147" s="18" t="s">
        <v>162</v>
      </c>
      <c r="BM147" s="18" t="s">
        <v>211</v>
      </c>
    </row>
    <row r="148" spans="2:65" s="9" customFormat="1" ht="29.85" customHeight="1">
      <c r="B148" s="121"/>
      <c r="C148" s="122"/>
      <c r="D148" s="131" t="s">
        <v>102</v>
      </c>
      <c r="E148" s="131"/>
      <c r="F148" s="131"/>
      <c r="G148" s="131"/>
      <c r="H148" s="131"/>
      <c r="I148" s="131"/>
      <c r="J148" s="131"/>
      <c r="K148" s="131"/>
      <c r="L148" s="131"/>
      <c r="M148" s="131"/>
      <c r="N148" s="186">
        <f>BK148</f>
        <v>0</v>
      </c>
      <c r="O148" s="187"/>
      <c r="P148" s="187"/>
      <c r="Q148" s="187"/>
      <c r="R148" s="124"/>
      <c r="T148" s="125"/>
      <c r="U148" s="122"/>
      <c r="V148" s="122"/>
      <c r="W148" s="126">
        <f>SUM(W149:W153)</f>
        <v>11.898962999999998</v>
      </c>
      <c r="X148" s="122"/>
      <c r="Y148" s="126">
        <f>SUM(Y149:Y153)</f>
        <v>0</v>
      </c>
      <c r="Z148" s="122"/>
      <c r="AA148" s="127">
        <f>SUM(AA149:AA153)</f>
        <v>0</v>
      </c>
      <c r="AR148" s="128" t="s">
        <v>77</v>
      </c>
      <c r="AT148" s="129" t="s">
        <v>71</v>
      </c>
      <c r="AU148" s="129" t="s">
        <v>77</v>
      </c>
      <c r="AY148" s="128" t="s">
        <v>129</v>
      </c>
      <c r="BK148" s="130">
        <f>SUM(BK149:BK153)</f>
        <v>0</v>
      </c>
    </row>
    <row r="149" spans="2:65" s="1" customFormat="1" ht="38.25" customHeight="1">
      <c r="B149" s="132"/>
      <c r="C149" s="133" t="s">
        <v>212</v>
      </c>
      <c r="D149" s="133" t="s">
        <v>131</v>
      </c>
      <c r="E149" s="134" t="s">
        <v>213</v>
      </c>
      <c r="F149" s="201" t="s">
        <v>214</v>
      </c>
      <c r="G149" s="201"/>
      <c r="H149" s="201"/>
      <c r="I149" s="201"/>
      <c r="J149" s="135" t="s">
        <v>149</v>
      </c>
      <c r="K149" s="136">
        <v>4.2329999999999997</v>
      </c>
      <c r="L149" s="216"/>
      <c r="M149" s="216"/>
      <c r="N149" s="192">
        <f>ROUND(L149*K149,2)</f>
        <v>0</v>
      </c>
      <c r="O149" s="192"/>
      <c r="P149" s="192"/>
      <c r="Q149" s="192"/>
      <c r="R149" s="137"/>
      <c r="T149" s="138" t="s">
        <v>5</v>
      </c>
      <c r="U149" s="40" t="s">
        <v>37</v>
      </c>
      <c r="V149" s="139">
        <v>2.42</v>
      </c>
      <c r="W149" s="139">
        <f>V149*K149</f>
        <v>10.24386</v>
      </c>
      <c r="X149" s="139">
        <v>0</v>
      </c>
      <c r="Y149" s="139">
        <f>X149*K149</f>
        <v>0</v>
      </c>
      <c r="Z149" s="139">
        <v>0</v>
      </c>
      <c r="AA149" s="140">
        <f>Z149*K149</f>
        <v>0</v>
      </c>
      <c r="AR149" s="18" t="s">
        <v>135</v>
      </c>
      <c r="AT149" s="18" t="s">
        <v>131</v>
      </c>
      <c r="AU149" s="18" t="s">
        <v>88</v>
      </c>
      <c r="AY149" s="18" t="s">
        <v>129</v>
      </c>
      <c r="BE149" s="141">
        <f>IF(U149="základní",N149,0)</f>
        <v>0</v>
      </c>
      <c r="BF149" s="141">
        <f>IF(U149="snížená",N149,0)</f>
        <v>0</v>
      </c>
      <c r="BG149" s="141">
        <f>IF(U149="zákl. přenesená",N149,0)</f>
        <v>0</v>
      </c>
      <c r="BH149" s="141">
        <f>IF(U149="sníž. přenesená",N149,0)</f>
        <v>0</v>
      </c>
      <c r="BI149" s="141">
        <f>IF(U149="nulová",N149,0)</f>
        <v>0</v>
      </c>
      <c r="BJ149" s="18" t="s">
        <v>77</v>
      </c>
      <c r="BK149" s="141">
        <f>ROUND(L149*K149,2)</f>
        <v>0</v>
      </c>
      <c r="BL149" s="18" t="s">
        <v>135</v>
      </c>
      <c r="BM149" s="18" t="s">
        <v>215</v>
      </c>
    </row>
    <row r="150" spans="2:65" s="1" customFormat="1" ht="38.25" customHeight="1">
      <c r="B150" s="132"/>
      <c r="C150" s="133" t="s">
        <v>216</v>
      </c>
      <c r="D150" s="133" t="s">
        <v>131</v>
      </c>
      <c r="E150" s="134" t="s">
        <v>217</v>
      </c>
      <c r="F150" s="201" t="s">
        <v>218</v>
      </c>
      <c r="G150" s="201"/>
      <c r="H150" s="201"/>
      <c r="I150" s="201"/>
      <c r="J150" s="135" t="s">
        <v>149</v>
      </c>
      <c r="K150" s="136">
        <v>4.2329999999999997</v>
      </c>
      <c r="L150" s="216"/>
      <c r="M150" s="216"/>
      <c r="N150" s="192">
        <f>ROUND(L150*K150,2)</f>
        <v>0</v>
      </c>
      <c r="O150" s="192"/>
      <c r="P150" s="192"/>
      <c r="Q150" s="192"/>
      <c r="R150" s="137"/>
      <c r="T150" s="138" t="s">
        <v>5</v>
      </c>
      <c r="U150" s="40" t="s">
        <v>37</v>
      </c>
      <c r="V150" s="139">
        <v>0.26</v>
      </c>
      <c r="W150" s="139">
        <f>V150*K150</f>
        <v>1.1005799999999999</v>
      </c>
      <c r="X150" s="139">
        <v>0</v>
      </c>
      <c r="Y150" s="139">
        <f>X150*K150</f>
        <v>0</v>
      </c>
      <c r="Z150" s="139">
        <v>0</v>
      </c>
      <c r="AA150" s="140">
        <f>Z150*K150</f>
        <v>0</v>
      </c>
      <c r="AR150" s="18" t="s">
        <v>135</v>
      </c>
      <c r="AT150" s="18" t="s">
        <v>131</v>
      </c>
      <c r="AU150" s="18" t="s">
        <v>88</v>
      </c>
      <c r="AY150" s="18" t="s">
        <v>129</v>
      </c>
      <c r="BE150" s="141">
        <f>IF(U150="základní",N150,0)</f>
        <v>0</v>
      </c>
      <c r="BF150" s="141">
        <f>IF(U150="snížená",N150,0)</f>
        <v>0</v>
      </c>
      <c r="BG150" s="141">
        <f>IF(U150="zákl. přenesená",N150,0)</f>
        <v>0</v>
      </c>
      <c r="BH150" s="141">
        <f>IF(U150="sníž. přenesená",N150,0)</f>
        <v>0</v>
      </c>
      <c r="BI150" s="141">
        <f>IF(U150="nulová",N150,0)</f>
        <v>0</v>
      </c>
      <c r="BJ150" s="18" t="s">
        <v>77</v>
      </c>
      <c r="BK150" s="141">
        <f>ROUND(L150*K150,2)</f>
        <v>0</v>
      </c>
      <c r="BL150" s="18" t="s">
        <v>135</v>
      </c>
      <c r="BM150" s="18" t="s">
        <v>219</v>
      </c>
    </row>
    <row r="151" spans="2:65" s="1" customFormat="1" ht="38.25" customHeight="1">
      <c r="B151" s="132"/>
      <c r="C151" s="133" t="s">
        <v>220</v>
      </c>
      <c r="D151" s="133" t="s">
        <v>131</v>
      </c>
      <c r="E151" s="134" t="s">
        <v>221</v>
      </c>
      <c r="F151" s="201" t="s">
        <v>222</v>
      </c>
      <c r="G151" s="201"/>
      <c r="H151" s="201"/>
      <c r="I151" s="201"/>
      <c r="J151" s="135" t="s">
        <v>149</v>
      </c>
      <c r="K151" s="136">
        <v>4.2329999999999997</v>
      </c>
      <c r="L151" s="216"/>
      <c r="M151" s="216"/>
      <c r="N151" s="192">
        <f>ROUND(L151*K151,2)</f>
        <v>0</v>
      </c>
      <c r="O151" s="192"/>
      <c r="P151" s="192"/>
      <c r="Q151" s="192"/>
      <c r="R151" s="137"/>
      <c r="T151" s="138" t="s">
        <v>5</v>
      </c>
      <c r="U151" s="40" t="s">
        <v>37</v>
      </c>
      <c r="V151" s="139">
        <v>0.125</v>
      </c>
      <c r="W151" s="139">
        <f>V151*K151</f>
        <v>0.52912499999999996</v>
      </c>
      <c r="X151" s="139">
        <v>0</v>
      </c>
      <c r="Y151" s="139">
        <f>X151*K151</f>
        <v>0</v>
      </c>
      <c r="Z151" s="139">
        <v>0</v>
      </c>
      <c r="AA151" s="140">
        <f>Z151*K151</f>
        <v>0</v>
      </c>
      <c r="AR151" s="18" t="s">
        <v>135</v>
      </c>
      <c r="AT151" s="18" t="s">
        <v>131</v>
      </c>
      <c r="AU151" s="18" t="s">
        <v>88</v>
      </c>
      <c r="AY151" s="18" t="s">
        <v>129</v>
      </c>
      <c r="BE151" s="141">
        <f>IF(U151="základní",N151,0)</f>
        <v>0</v>
      </c>
      <c r="BF151" s="141">
        <f>IF(U151="snížená",N151,0)</f>
        <v>0</v>
      </c>
      <c r="BG151" s="141">
        <f>IF(U151="zákl. přenesená",N151,0)</f>
        <v>0</v>
      </c>
      <c r="BH151" s="141">
        <f>IF(U151="sníž. přenesená",N151,0)</f>
        <v>0</v>
      </c>
      <c r="BI151" s="141">
        <f>IF(U151="nulová",N151,0)</f>
        <v>0</v>
      </c>
      <c r="BJ151" s="18" t="s">
        <v>77</v>
      </c>
      <c r="BK151" s="141">
        <f>ROUND(L151*K151,2)</f>
        <v>0</v>
      </c>
      <c r="BL151" s="18" t="s">
        <v>135</v>
      </c>
      <c r="BM151" s="18" t="s">
        <v>223</v>
      </c>
    </row>
    <row r="152" spans="2:65" s="1" customFormat="1" ht="25.5" customHeight="1">
      <c r="B152" s="132"/>
      <c r="C152" s="133" t="s">
        <v>224</v>
      </c>
      <c r="D152" s="133" t="s">
        <v>131</v>
      </c>
      <c r="E152" s="134" t="s">
        <v>225</v>
      </c>
      <c r="F152" s="201" t="s">
        <v>226</v>
      </c>
      <c r="G152" s="201"/>
      <c r="H152" s="201"/>
      <c r="I152" s="201"/>
      <c r="J152" s="135" t="s">
        <v>149</v>
      </c>
      <c r="K152" s="136">
        <v>4.2329999999999997</v>
      </c>
      <c r="L152" s="216"/>
      <c r="M152" s="216"/>
      <c r="N152" s="192">
        <f>ROUND(L152*K152,2)</f>
        <v>0</v>
      </c>
      <c r="O152" s="192"/>
      <c r="P152" s="192"/>
      <c r="Q152" s="192"/>
      <c r="R152" s="137"/>
      <c r="T152" s="138" t="s">
        <v>5</v>
      </c>
      <c r="U152" s="40" t="s">
        <v>37</v>
      </c>
      <c r="V152" s="139">
        <v>6.0000000000000001E-3</v>
      </c>
      <c r="W152" s="139">
        <f>V152*K152</f>
        <v>2.5397999999999997E-2</v>
      </c>
      <c r="X152" s="139">
        <v>0</v>
      </c>
      <c r="Y152" s="139">
        <f>X152*K152</f>
        <v>0</v>
      </c>
      <c r="Z152" s="139">
        <v>0</v>
      </c>
      <c r="AA152" s="140">
        <f>Z152*K152</f>
        <v>0</v>
      </c>
      <c r="AR152" s="18" t="s">
        <v>135</v>
      </c>
      <c r="AT152" s="18" t="s">
        <v>131</v>
      </c>
      <c r="AU152" s="18" t="s">
        <v>88</v>
      </c>
      <c r="AY152" s="18" t="s">
        <v>129</v>
      </c>
      <c r="BE152" s="141">
        <f>IF(U152="základní",N152,0)</f>
        <v>0</v>
      </c>
      <c r="BF152" s="141">
        <f>IF(U152="snížená",N152,0)</f>
        <v>0</v>
      </c>
      <c r="BG152" s="141">
        <f>IF(U152="zákl. přenesená",N152,0)</f>
        <v>0</v>
      </c>
      <c r="BH152" s="141">
        <f>IF(U152="sníž. přenesená",N152,0)</f>
        <v>0</v>
      </c>
      <c r="BI152" s="141">
        <f>IF(U152="nulová",N152,0)</f>
        <v>0</v>
      </c>
      <c r="BJ152" s="18" t="s">
        <v>77</v>
      </c>
      <c r="BK152" s="141">
        <f>ROUND(L152*K152,2)</f>
        <v>0</v>
      </c>
      <c r="BL152" s="18" t="s">
        <v>135</v>
      </c>
      <c r="BM152" s="18" t="s">
        <v>227</v>
      </c>
    </row>
    <row r="153" spans="2:65" s="1" customFormat="1" ht="25.5" customHeight="1">
      <c r="B153" s="132"/>
      <c r="C153" s="133" t="s">
        <v>228</v>
      </c>
      <c r="D153" s="133" t="s">
        <v>131</v>
      </c>
      <c r="E153" s="134" t="s">
        <v>229</v>
      </c>
      <c r="F153" s="201" t="s">
        <v>230</v>
      </c>
      <c r="G153" s="201"/>
      <c r="H153" s="201"/>
      <c r="I153" s="201"/>
      <c r="J153" s="135" t="s">
        <v>149</v>
      </c>
      <c r="K153" s="136">
        <v>4.2329999999999997</v>
      </c>
      <c r="L153" s="216"/>
      <c r="M153" s="216"/>
      <c r="N153" s="192">
        <f>ROUND(L153*K153,2)</f>
        <v>0</v>
      </c>
      <c r="O153" s="192"/>
      <c r="P153" s="192"/>
      <c r="Q153" s="192"/>
      <c r="R153" s="137"/>
      <c r="T153" s="138" t="s">
        <v>5</v>
      </c>
      <c r="U153" s="40" t="s">
        <v>37</v>
      </c>
      <c r="V153" s="139">
        <v>0</v>
      </c>
      <c r="W153" s="139">
        <f>V153*K153</f>
        <v>0</v>
      </c>
      <c r="X153" s="139">
        <v>0</v>
      </c>
      <c r="Y153" s="139">
        <f>X153*K153</f>
        <v>0</v>
      </c>
      <c r="Z153" s="139">
        <v>0</v>
      </c>
      <c r="AA153" s="140">
        <f>Z153*K153</f>
        <v>0</v>
      </c>
      <c r="AR153" s="18" t="s">
        <v>135</v>
      </c>
      <c r="AT153" s="18" t="s">
        <v>131</v>
      </c>
      <c r="AU153" s="18" t="s">
        <v>88</v>
      </c>
      <c r="AY153" s="18" t="s">
        <v>129</v>
      </c>
      <c r="BE153" s="141">
        <f>IF(U153="základní",N153,0)</f>
        <v>0</v>
      </c>
      <c r="BF153" s="141">
        <f>IF(U153="snížená",N153,0)</f>
        <v>0</v>
      </c>
      <c r="BG153" s="141">
        <f>IF(U153="zákl. přenesená",N153,0)</f>
        <v>0</v>
      </c>
      <c r="BH153" s="141">
        <f>IF(U153="sníž. přenesená",N153,0)</f>
        <v>0</v>
      </c>
      <c r="BI153" s="141">
        <f>IF(U153="nulová",N153,0)</f>
        <v>0</v>
      </c>
      <c r="BJ153" s="18" t="s">
        <v>77</v>
      </c>
      <c r="BK153" s="141">
        <f>ROUND(L153*K153,2)</f>
        <v>0</v>
      </c>
      <c r="BL153" s="18" t="s">
        <v>135</v>
      </c>
      <c r="BM153" s="18" t="s">
        <v>231</v>
      </c>
    </row>
    <row r="154" spans="2:65" s="9" customFormat="1" ht="29.85" customHeight="1">
      <c r="B154" s="121"/>
      <c r="C154" s="122"/>
      <c r="D154" s="131" t="s">
        <v>103</v>
      </c>
      <c r="E154" s="131"/>
      <c r="F154" s="131"/>
      <c r="G154" s="131"/>
      <c r="H154" s="131"/>
      <c r="I154" s="131"/>
      <c r="J154" s="131"/>
      <c r="K154" s="131"/>
      <c r="L154" s="131"/>
      <c r="M154" s="131"/>
      <c r="N154" s="186">
        <f>BK154</f>
        <v>0</v>
      </c>
      <c r="O154" s="187"/>
      <c r="P154" s="187"/>
      <c r="Q154" s="187"/>
      <c r="R154" s="124"/>
      <c r="T154" s="125"/>
      <c r="U154" s="122"/>
      <c r="V154" s="122"/>
      <c r="W154" s="126">
        <f>W155</f>
        <v>6.3251520000000001</v>
      </c>
      <c r="X154" s="122"/>
      <c r="Y154" s="126">
        <f>Y155</f>
        <v>0</v>
      </c>
      <c r="Z154" s="122"/>
      <c r="AA154" s="127">
        <f>AA155</f>
        <v>0</v>
      </c>
      <c r="AR154" s="128" t="s">
        <v>77</v>
      </c>
      <c r="AT154" s="129" t="s">
        <v>71</v>
      </c>
      <c r="AU154" s="129" t="s">
        <v>77</v>
      </c>
      <c r="AY154" s="128" t="s">
        <v>129</v>
      </c>
      <c r="BK154" s="130">
        <f>BK155</f>
        <v>0</v>
      </c>
    </row>
    <row r="155" spans="2:65" s="1" customFormat="1" ht="25.5" customHeight="1">
      <c r="B155" s="132"/>
      <c r="C155" s="133" t="s">
        <v>232</v>
      </c>
      <c r="D155" s="133" t="s">
        <v>131</v>
      </c>
      <c r="E155" s="134" t="s">
        <v>233</v>
      </c>
      <c r="F155" s="201" t="s">
        <v>234</v>
      </c>
      <c r="G155" s="201"/>
      <c r="H155" s="201"/>
      <c r="I155" s="201"/>
      <c r="J155" s="135" t="s">
        <v>149</v>
      </c>
      <c r="K155" s="136">
        <v>19.283999999999999</v>
      </c>
      <c r="L155" s="216"/>
      <c r="M155" s="216"/>
      <c r="N155" s="192">
        <f>ROUND(L155*K155,2)</f>
        <v>0</v>
      </c>
      <c r="O155" s="192"/>
      <c r="P155" s="192"/>
      <c r="Q155" s="192"/>
      <c r="R155" s="137"/>
      <c r="T155" s="138" t="s">
        <v>5</v>
      </c>
      <c r="U155" s="40" t="s">
        <v>37</v>
      </c>
      <c r="V155" s="139">
        <v>0.32800000000000001</v>
      </c>
      <c r="W155" s="139">
        <f>V155*K155</f>
        <v>6.3251520000000001</v>
      </c>
      <c r="X155" s="139">
        <v>0</v>
      </c>
      <c r="Y155" s="139">
        <f>X155*K155</f>
        <v>0</v>
      </c>
      <c r="Z155" s="139">
        <v>0</v>
      </c>
      <c r="AA155" s="140">
        <f>Z155*K155</f>
        <v>0</v>
      </c>
      <c r="AR155" s="18" t="s">
        <v>162</v>
      </c>
      <c r="AT155" s="18" t="s">
        <v>131</v>
      </c>
      <c r="AU155" s="18" t="s">
        <v>88</v>
      </c>
      <c r="AY155" s="18" t="s">
        <v>129</v>
      </c>
      <c r="BE155" s="141">
        <f>IF(U155="základní",N155,0)</f>
        <v>0</v>
      </c>
      <c r="BF155" s="141">
        <f>IF(U155="snížená",N155,0)</f>
        <v>0</v>
      </c>
      <c r="BG155" s="141">
        <f>IF(U155="zákl. přenesená",N155,0)</f>
        <v>0</v>
      </c>
      <c r="BH155" s="141">
        <f>IF(U155="sníž. přenesená",N155,0)</f>
        <v>0</v>
      </c>
      <c r="BI155" s="141">
        <f>IF(U155="nulová",N155,0)</f>
        <v>0</v>
      </c>
      <c r="BJ155" s="18" t="s">
        <v>77</v>
      </c>
      <c r="BK155" s="141">
        <f>ROUND(L155*K155,2)</f>
        <v>0</v>
      </c>
      <c r="BL155" s="18" t="s">
        <v>162</v>
      </c>
      <c r="BM155" s="18" t="s">
        <v>235</v>
      </c>
    </row>
    <row r="156" spans="2:65" s="9" customFormat="1" ht="37.35" customHeight="1">
      <c r="B156" s="121"/>
      <c r="C156" s="122"/>
      <c r="D156" s="123" t="s">
        <v>104</v>
      </c>
      <c r="E156" s="123"/>
      <c r="F156" s="123"/>
      <c r="G156" s="123"/>
      <c r="H156" s="123"/>
      <c r="I156" s="123"/>
      <c r="J156" s="123"/>
      <c r="K156" s="123"/>
      <c r="L156" s="123"/>
      <c r="M156" s="123"/>
      <c r="N156" s="203">
        <f>BK156</f>
        <v>0</v>
      </c>
      <c r="O156" s="204"/>
      <c r="P156" s="204"/>
      <c r="Q156" s="204"/>
      <c r="R156" s="124"/>
      <c r="T156" s="125"/>
      <c r="U156" s="122"/>
      <c r="V156" s="122"/>
      <c r="W156" s="126">
        <f>W157+W181+W187+W199+W207+W212</f>
        <v>227.76521399999999</v>
      </c>
      <c r="X156" s="122"/>
      <c r="Y156" s="126">
        <f>Y157+Y181+Y187+Y199+Y207+Y212</f>
        <v>14.784785759999998</v>
      </c>
      <c r="Z156" s="122"/>
      <c r="AA156" s="127">
        <f>AA157+AA181+AA187+AA199+AA207+AA212</f>
        <v>0.71248000000000011</v>
      </c>
      <c r="AR156" s="128" t="s">
        <v>88</v>
      </c>
      <c r="AT156" s="129" t="s">
        <v>71</v>
      </c>
      <c r="AU156" s="129" t="s">
        <v>72</v>
      </c>
      <c r="AY156" s="128" t="s">
        <v>129</v>
      </c>
      <c r="BK156" s="130">
        <f>BK157+BK181+BK187+BK199+BK207+BK212</f>
        <v>0</v>
      </c>
    </row>
    <row r="157" spans="2:65" s="9" customFormat="1" ht="19.899999999999999" customHeight="1">
      <c r="B157" s="121"/>
      <c r="C157" s="122"/>
      <c r="D157" s="131" t="s">
        <v>105</v>
      </c>
      <c r="E157" s="131"/>
      <c r="F157" s="131"/>
      <c r="G157" s="131"/>
      <c r="H157" s="131"/>
      <c r="I157" s="131"/>
      <c r="J157" s="131"/>
      <c r="K157" s="131"/>
      <c r="L157" s="131"/>
      <c r="M157" s="131"/>
      <c r="N157" s="199">
        <f>BK157</f>
        <v>0</v>
      </c>
      <c r="O157" s="200"/>
      <c r="P157" s="200"/>
      <c r="Q157" s="200"/>
      <c r="R157" s="124"/>
      <c r="T157" s="125"/>
      <c r="U157" s="122"/>
      <c r="V157" s="122"/>
      <c r="W157" s="126">
        <f>SUM(W158:W180)</f>
        <v>78.779898000000003</v>
      </c>
      <c r="X157" s="122"/>
      <c r="Y157" s="126">
        <f>SUM(Y158:Y180)</f>
        <v>11.13509706</v>
      </c>
      <c r="Z157" s="122"/>
      <c r="AA157" s="127">
        <f>SUM(AA158:AA180)</f>
        <v>0</v>
      </c>
      <c r="AR157" s="128" t="s">
        <v>88</v>
      </c>
      <c r="AT157" s="129" t="s">
        <v>71</v>
      </c>
      <c r="AU157" s="129" t="s">
        <v>77</v>
      </c>
      <c r="AY157" s="128" t="s">
        <v>129</v>
      </c>
      <c r="BK157" s="130">
        <f>SUM(BK158:BK180)</f>
        <v>0</v>
      </c>
    </row>
    <row r="158" spans="2:65" s="1" customFormat="1" ht="38.25" customHeight="1">
      <c r="B158" s="132"/>
      <c r="C158" s="133" t="s">
        <v>236</v>
      </c>
      <c r="D158" s="133" t="s">
        <v>131</v>
      </c>
      <c r="E158" s="134" t="s">
        <v>237</v>
      </c>
      <c r="F158" s="201" t="s">
        <v>238</v>
      </c>
      <c r="G158" s="201"/>
      <c r="H158" s="201"/>
      <c r="I158" s="201"/>
      <c r="J158" s="135" t="s">
        <v>134</v>
      </c>
      <c r="K158" s="136">
        <v>67.900000000000006</v>
      </c>
      <c r="L158" s="216"/>
      <c r="M158" s="216"/>
      <c r="N158" s="192">
        <f t="shared" ref="N158:N180" si="10">ROUND(L158*K158,2)</f>
        <v>0</v>
      </c>
      <c r="O158" s="192"/>
      <c r="P158" s="192"/>
      <c r="Q158" s="192"/>
      <c r="R158" s="137"/>
      <c r="T158" s="138" t="s">
        <v>5</v>
      </c>
      <c r="U158" s="40" t="s">
        <v>37</v>
      </c>
      <c r="V158" s="139">
        <v>2.9000000000000001E-2</v>
      </c>
      <c r="W158" s="139">
        <f t="shared" ref="W158:W180" si="11">V158*K158</f>
        <v>1.9691000000000003</v>
      </c>
      <c r="X158" s="139">
        <v>0</v>
      </c>
      <c r="Y158" s="139">
        <f t="shared" ref="Y158:Y180" si="12">X158*K158</f>
        <v>0</v>
      </c>
      <c r="Z158" s="139">
        <v>0</v>
      </c>
      <c r="AA158" s="140">
        <f t="shared" ref="AA158:AA180" si="13">Z158*K158</f>
        <v>0</v>
      </c>
      <c r="AR158" s="18" t="s">
        <v>162</v>
      </c>
      <c r="AT158" s="18" t="s">
        <v>131</v>
      </c>
      <c r="AU158" s="18" t="s">
        <v>88</v>
      </c>
      <c r="AY158" s="18" t="s">
        <v>129</v>
      </c>
      <c r="BE158" s="141">
        <f t="shared" ref="BE158:BE180" si="14">IF(U158="základní",N158,0)</f>
        <v>0</v>
      </c>
      <c r="BF158" s="141">
        <f t="shared" ref="BF158:BF180" si="15">IF(U158="snížená",N158,0)</f>
        <v>0</v>
      </c>
      <c r="BG158" s="141">
        <f t="shared" ref="BG158:BG180" si="16">IF(U158="zákl. přenesená",N158,0)</f>
        <v>0</v>
      </c>
      <c r="BH158" s="141">
        <f t="shared" ref="BH158:BH180" si="17">IF(U158="sníž. přenesená",N158,0)</f>
        <v>0</v>
      </c>
      <c r="BI158" s="141">
        <f t="shared" ref="BI158:BI180" si="18">IF(U158="nulová",N158,0)</f>
        <v>0</v>
      </c>
      <c r="BJ158" s="18" t="s">
        <v>77</v>
      </c>
      <c r="BK158" s="141">
        <f t="shared" ref="BK158:BK180" si="19">ROUND(L158*K158,2)</f>
        <v>0</v>
      </c>
      <c r="BL158" s="18" t="s">
        <v>162</v>
      </c>
      <c r="BM158" s="18" t="s">
        <v>239</v>
      </c>
    </row>
    <row r="159" spans="2:65" s="1" customFormat="1" ht="16.5" customHeight="1">
      <c r="B159" s="132"/>
      <c r="C159" s="142" t="s">
        <v>10</v>
      </c>
      <c r="D159" s="142" t="s">
        <v>169</v>
      </c>
      <c r="E159" s="143" t="s">
        <v>240</v>
      </c>
      <c r="F159" s="202" t="s">
        <v>241</v>
      </c>
      <c r="G159" s="202"/>
      <c r="H159" s="202"/>
      <c r="I159" s="202"/>
      <c r="J159" s="144" t="s">
        <v>149</v>
      </c>
      <c r="K159" s="145">
        <v>0.02</v>
      </c>
      <c r="L159" s="216"/>
      <c r="M159" s="216"/>
      <c r="N159" s="191">
        <f t="shared" si="10"/>
        <v>0</v>
      </c>
      <c r="O159" s="192"/>
      <c r="P159" s="192"/>
      <c r="Q159" s="192"/>
      <c r="R159" s="137"/>
      <c r="T159" s="138" t="s">
        <v>5</v>
      </c>
      <c r="U159" s="40" t="s">
        <v>37</v>
      </c>
      <c r="V159" s="139">
        <v>0</v>
      </c>
      <c r="W159" s="139">
        <f t="shared" si="11"/>
        <v>0</v>
      </c>
      <c r="X159" s="139">
        <v>1</v>
      </c>
      <c r="Y159" s="139">
        <f t="shared" si="12"/>
        <v>0.02</v>
      </c>
      <c r="Z159" s="139">
        <v>0</v>
      </c>
      <c r="AA159" s="140">
        <f t="shared" si="13"/>
        <v>0</v>
      </c>
      <c r="AR159" s="18" t="s">
        <v>242</v>
      </c>
      <c r="AT159" s="18" t="s">
        <v>169</v>
      </c>
      <c r="AU159" s="18" t="s">
        <v>88</v>
      </c>
      <c r="AY159" s="18" t="s">
        <v>129</v>
      </c>
      <c r="BE159" s="141">
        <f t="shared" si="14"/>
        <v>0</v>
      </c>
      <c r="BF159" s="141">
        <f t="shared" si="15"/>
        <v>0</v>
      </c>
      <c r="BG159" s="141">
        <f t="shared" si="16"/>
        <v>0</v>
      </c>
      <c r="BH159" s="141">
        <f t="shared" si="17"/>
        <v>0</v>
      </c>
      <c r="BI159" s="141">
        <f t="shared" si="18"/>
        <v>0</v>
      </c>
      <c r="BJ159" s="18" t="s">
        <v>77</v>
      </c>
      <c r="BK159" s="141">
        <f t="shared" si="19"/>
        <v>0</v>
      </c>
      <c r="BL159" s="18" t="s">
        <v>162</v>
      </c>
      <c r="BM159" s="18" t="s">
        <v>243</v>
      </c>
    </row>
    <row r="160" spans="2:65" s="1" customFormat="1" ht="25.5" customHeight="1">
      <c r="B160" s="132"/>
      <c r="C160" s="133" t="s">
        <v>244</v>
      </c>
      <c r="D160" s="133" t="s">
        <v>131</v>
      </c>
      <c r="E160" s="134" t="s">
        <v>245</v>
      </c>
      <c r="F160" s="201" t="s">
        <v>246</v>
      </c>
      <c r="G160" s="201"/>
      <c r="H160" s="201"/>
      <c r="I160" s="201"/>
      <c r="J160" s="135" t="s">
        <v>134</v>
      </c>
      <c r="K160" s="136">
        <v>67.900000000000006</v>
      </c>
      <c r="L160" s="216"/>
      <c r="M160" s="216"/>
      <c r="N160" s="192">
        <f t="shared" si="10"/>
        <v>0</v>
      </c>
      <c r="O160" s="192"/>
      <c r="P160" s="192"/>
      <c r="Q160" s="192"/>
      <c r="R160" s="137"/>
      <c r="T160" s="138" t="s">
        <v>5</v>
      </c>
      <c r="U160" s="40" t="s">
        <v>37</v>
      </c>
      <c r="V160" s="139">
        <v>0.17899999999999999</v>
      </c>
      <c r="W160" s="139">
        <f t="shared" si="11"/>
        <v>12.1541</v>
      </c>
      <c r="X160" s="139">
        <v>8.8000000000000003E-4</v>
      </c>
      <c r="Y160" s="139">
        <f t="shared" si="12"/>
        <v>5.9752000000000006E-2</v>
      </c>
      <c r="Z160" s="139">
        <v>0</v>
      </c>
      <c r="AA160" s="140">
        <f t="shared" si="13"/>
        <v>0</v>
      </c>
      <c r="AR160" s="18" t="s">
        <v>162</v>
      </c>
      <c r="AT160" s="18" t="s">
        <v>131</v>
      </c>
      <c r="AU160" s="18" t="s">
        <v>88</v>
      </c>
      <c r="AY160" s="18" t="s">
        <v>129</v>
      </c>
      <c r="BE160" s="141">
        <f t="shared" si="14"/>
        <v>0</v>
      </c>
      <c r="BF160" s="141">
        <f t="shared" si="15"/>
        <v>0</v>
      </c>
      <c r="BG160" s="141">
        <f t="shared" si="16"/>
        <v>0</v>
      </c>
      <c r="BH160" s="141">
        <f t="shared" si="17"/>
        <v>0</v>
      </c>
      <c r="BI160" s="141">
        <f t="shared" si="18"/>
        <v>0</v>
      </c>
      <c r="BJ160" s="18" t="s">
        <v>77</v>
      </c>
      <c r="BK160" s="141">
        <f t="shared" si="19"/>
        <v>0</v>
      </c>
      <c r="BL160" s="18" t="s">
        <v>162</v>
      </c>
      <c r="BM160" s="18" t="s">
        <v>247</v>
      </c>
    </row>
    <row r="161" spans="2:65" s="1" customFormat="1" ht="25.5" customHeight="1">
      <c r="B161" s="132"/>
      <c r="C161" s="142" t="s">
        <v>248</v>
      </c>
      <c r="D161" s="142" t="s">
        <v>169</v>
      </c>
      <c r="E161" s="143" t="s">
        <v>249</v>
      </c>
      <c r="F161" s="202" t="s">
        <v>250</v>
      </c>
      <c r="G161" s="202"/>
      <c r="H161" s="202"/>
      <c r="I161" s="202"/>
      <c r="J161" s="144" t="s">
        <v>134</v>
      </c>
      <c r="K161" s="145">
        <v>78.084999999999994</v>
      </c>
      <c r="L161" s="216"/>
      <c r="M161" s="216"/>
      <c r="N161" s="191">
        <f t="shared" si="10"/>
        <v>0</v>
      </c>
      <c r="O161" s="192"/>
      <c r="P161" s="192"/>
      <c r="Q161" s="192"/>
      <c r="R161" s="137"/>
      <c r="T161" s="138" t="s">
        <v>5</v>
      </c>
      <c r="U161" s="40" t="s">
        <v>37</v>
      </c>
      <c r="V161" s="139">
        <v>0</v>
      </c>
      <c r="W161" s="139">
        <f t="shared" si="11"/>
        <v>0</v>
      </c>
      <c r="X161" s="139">
        <v>5.0000000000000001E-3</v>
      </c>
      <c r="Y161" s="139">
        <f t="shared" si="12"/>
        <v>0.39042499999999997</v>
      </c>
      <c r="Z161" s="139">
        <v>0</v>
      </c>
      <c r="AA161" s="140">
        <f t="shared" si="13"/>
        <v>0</v>
      </c>
      <c r="AR161" s="18" t="s">
        <v>242</v>
      </c>
      <c r="AT161" s="18" t="s">
        <v>169</v>
      </c>
      <c r="AU161" s="18" t="s">
        <v>88</v>
      </c>
      <c r="AY161" s="18" t="s">
        <v>129</v>
      </c>
      <c r="BE161" s="141">
        <f t="shared" si="14"/>
        <v>0</v>
      </c>
      <c r="BF161" s="141">
        <f t="shared" si="15"/>
        <v>0</v>
      </c>
      <c r="BG161" s="141">
        <f t="shared" si="16"/>
        <v>0</v>
      </c>
      <c r="BH161" s="141">
        <f t="shared" si="17"/>
        <v>0</v>
      </c>
      <c r="BI161" s="141">
        <f t="shared" si="18"/>
        <v>0</v>
      </c>
      <c r="BJ161" s="18" t="s">
        <v>77</v>
      </c>
      <c r="BK161" s="141">
        <f t="shared" si="19"/>
        <v>0</v>
      </c>
      <c r="BL161" s="18" t="s">
        <v>162</v>
      </c>
      <c r="BM161" s="18" t="s">
        <v>251</v>
      </c>
    </row>
    <row r="162" spans="2:65" s="1" customFormat="1" ht="38.25" customHeight="1">
      <c r="B162" s="132"/>
      <c r="C162" s="133" t="s">
        <v>242</v>
      </c>
      <c r="D162" s="133" t="s">
        <v>131</v>
      </c>
      <c r="E162" s="134" t="s">
        <v>252</v>
      </c>
      <c r="F162" s="201" t="s">
        <v>253</v>
      </c>
      <c r="G162" s="201"/>
      <c r="H162" s="201"/>
      <c r="I162" s="201"/>
      <c r="J162" s="135" t="s">
        <v>189</v>
      </c>
      <c r="K162" s="136">
        <v>67.900000000000006</v>
      </c>
      <c r="L162" s="216"/>
      <c r="M162" s="216"/>
      <c r="N162" s="192">
        <f t="shared" si="10"/>
        <v>0</v>
      </c>
      <c r="O162" s="192"/>
      <c r="P162" s="192"/>
      <c r="Q162" s="192"/>
      <c r="R162" s="137"/>
      <c r="T162" s="138" t="s">
        <v>5</v>
      </c>
      <c r="U162" s="40" t="s">
        <v>37</v>
      </c>
      <c r="V162" s="139">
        <v>0.05</v>
      </c>
      <c r="W162" s="139">
        <f t="shared" si="11"/>
        <v>3.3950000000000005</v>
      </c>
      <c r="X162" s="139">
        <v>0</v>
      </c>
      <c r="Y162" s="139">
        <f t="shared" si="12"/>
        <v>0</v>
      </c>
      <c r="Z162" s="139">
        <v>0</v>
      </c>
      <c r="AA162" s="140">
        <f t="shared" si="13"/>
        <v>0</v>
      </c>
      <c r="AR162" s="18" t="s">
        <v>162</v>
      </c>
      <c r="AT162" s="18" t="s">
        <v>131</v>
      </c>
      <c r="AU162" s="18" t="s">
        <v>88</v>
      </c>
      <c r="AY162" s="18" t="s">
        <v>129</v>
      </c>
      <c r="BE162" s="141">
        <f t="shared" si="14"/>
        <v>0</v>
      </c>
      <c r="BF162" s="141">
        <f t="shared" si="15"/>
        <v>0</v>
      </c>
      <c r="BG162" s="141">
        <f t="shared" si="16"/>
        <v>0</v>
      </c>
      <c r="BH162" s="141">
        <f t="shared" si="17"/>
        <v>0</v>
      </c>
      <c r="BI162" s="141">
        <f t="shared" si="18"/>
        <v>0</v>
      </c>
      <c r="BJ162" s="18" t="s">
        <v>77</v>
      </c>
      <c r="BK162" s="141">
        <f t="shared" si="19"/>
        <v>0</v>
      </c>
      <c r="BL162" s="18" t="s">
        <v>162</v>
      </c>
      <c r="BM162" s="18" t="s">
        <v>254</v>
      </c>
    </row>
    <row r="163" spans="2:65" s="1" customFormat="1" ht="16.5" customHeight="1">
      <c r="B163" s="132"/>
      <c r="C163" s="142" t="s">
        <v>255</v>
      </c>
      <c r="D163" s="142" t="s">
        <v>169</v>
      </c>
      <c r="E163" s="143" t="s">
        <v>256</v>
      </c>
      <c r="F163" s="202" t="s">
        <v>257</v>
      </c>
      <c r="G163" s="202"/>
      <c r="H163" s="202"/>
      <c r="I163" s="202"/>
      <c r="J163" s="144" t="s">
        <v>134</v>
      </c>
      <c r="K163" s="145">
        <v>74.69</v>
      </c>
      <c r="L163" s="216"/>
      <c r="M163" s="216"/>
      <c r="N163" s="191">
        <f t="shared" si="10"/>
        <v>0</v>
      </c>
      <c r="O163" s="192"/>
      <c r="P163" s="192"/>
      <c r="Q163" s="192"/>
      <c r="R163" s="137"/>
      <c r="T163" s="138" t="s">
        <v>5</v>
      </c>
      <c r="U163" s="40" t="s">
        <v>37</v>
      </c>
      <c r="V163" s="139">
        <v>0</v>
      </c>
      <c r="W163" s="139">
        <f t="shared" si="11"/>
        <v>0</v>
      </c>
      <c r="X163" s="139">
        <v>1.91E-3</v>
      </c>
      <c r="Y163" s="139">
        <f t="shared" si="12"/>
        <v>0.1426579</v>
      </c>
      <c r="Z163" s="139">
        <v>0</v>
      </c>
      <c r="AA163" s="140">
        <f t="shared" si="13"/>
        <v>0</v>
      </c>
      <c r="AR163" s="18" t="s">
        <v>242</v>
      </c>
      <c r="AT163" s="18" t="s">
        <v>169</v>
      </c>
      <c r="AU163" s="18" t="s">
        <v>88</v>
      </c>
      <c r="AY163" s="18" t="s">
        <v>129</v>
      </c>
      <c r="BE163" s="141">
        <f t="shared" si="14"/>
        <v>0</v>
      </c>
      <c r="BF163" s="141">
        <f t="shared" si="15"/>
        <v>0</v>
      </c>
      <c r="BG163" s="141">
        <f t="shared" si="16"/>
        <v>0</v>
      </c>
      <c r="BH163" s="141">
        <f t="shared" si="17"/>
        <v>0</v>
      </c>
      <c r="BI163" s="141">
        <f t="shared" si="18"/>
        <v>0</v>
      </c>
      <c r="BJ163" s="18" t="s">
        <v>77</v>
      </c>
      <c r="BK163" s="141">
        <f t="shared" si="19"/>
        <v>0</v>
      </c>
      <c r="BL163" s="18" t="s">
        <v>162</v>
      </c>
      <c r="BM163" s="18" t="s">
        <v>258</v>
      </c>
    </row>
    <row r="164" spans="2:65" s="1" customFormat="1" ht="38.25" customHeight="1">
      <c r="B164" s="132"/>
      <c r="C164" s="133" t="s">
        <v>259</v>
      </c>
      <c r="D164" s="133" t="s">
        <v>131</v>
      </c>
      <c r="E164" s="134" t="s">
        <v>260</v>
      </c>
      <c r="F164" s="201" t="s">
        <v>261</v>
      </c>
      <c r="G164" s="201"/>
      <c r="H164" s="201"/>
      <c r="I164" s="201"/>
      <c r="J164" s="135" t="s">
        <v>206</v>
      </c>
      <c r="K164" s="136">
        <v>67.900000000000006</v>
      </c>
      <c r="L164" s="216"/>
      <c r="M164" s="216"/>
      <c r="N164" s="192">
        <f t="shared" si="10"/>
        <v>0</v>
      </c>
      <c r="O164" s="192"/>
      <c r="P164" s="192"/>
      <c r="Q164" s="192"/>
      <c r="R164" s="137"/>
      <c r="T164" s="138" t="s">
        <v>5</v>
      </c>
      <c r="U164" s="40" t="s">
        <v>37</v>
      </c>
      <c r="V164" s="139">
        <v>7.0000000000000007E-2</v>
      </c>
      <c r="W164" s="139">
        <f t="shared" si="11"/>
        <v>4.753000000000001</v>
      </c>
      <c r="X164" s="139">
        <v>0</v>
      </c>
      <c r="Y164" s="139">
        <f t="shared" si="12"/>
        <v>0</v>
      </c>
      <c r="Z164" s="139">
        <v>0</v>
      </c>
      <c r="AA164" s="140">
        <f t="shared" si="13"/>
        <v>0</v>
      </c>
      <c r="AR164" s="18" t="s">
        <v>162</v>
      </c>
      <c r="AT164" s="18" t="s">
        <v>131</v>
      </c>
      <c r="AU164" s="18" t="s">
        <v>88</v>
      </c>
      <c r="AY164" s="18" t="s">
        <v>129</v>
      </c>
      <c r="BE164" s="141">
        <f t="shared" si="14"/>
        <v>0</v>
      </c>
      <c r="BF164" s="141">
        <f t="shared" si="15"/>
        <v>0</v>
      </c>
      <c r="BG164" s="141">
        <f t="shared" si="16"/>
        <v>0</v>
      </c>
      <c r="BH164" s="141">
        <f t="shared" si="17"/>
        <v>0</v>
      </c>
      <c r="BI164" s="141">
        <f t="shared" si="18"/>
        <v>0</v>
      </c>
      <c r="BJ164" s="18" t="s">
        <v>77</v>
      </c>
      <c r="BK164" s="141">
        <f t="shared" si="19"/>
        <v>0</v>
      </c>
      <c r="BL164" s="18" t="s">
        <v>162</v>
      </c>
      <c r="BM164" s="18" t="s">
        <v>262</v>
      </c>
    </row>
    <row r="165" spans="2:65" s="1" customFormat="1" ht="16.5" customHeight="1">
      <c r="B165" s="132"/>
      <c r="C165" s="142" t="s">
        <v>11</v>
      </c>
      <c r="D165" s="142" t="s">
        <v>169</v>
      </c>
      <c r="E165" s="143" t="s">
        <v>263</v>
      </c>
      <c r="F165" s="202" t="s">
        <v>264</v>
      </c>
      <c r="G165" s="202"/>
      <c r="H165" s="202"/>
      <c r="I165" s="202"/>
      <c r="J165" s="144" t="s">
        <v>134</v>
      </c>
      <c r="K165" s="145">
        <v>67.900000000000006</v>
      </c>
      <c r="L165" s="216"/>
      <c r="M165" s="216"/>
      <c r="N165" s="191">
        <f t="shared" si="10"/>
        <v>0</v>
      </c>
      <c r="O165" s="192"/>
      <c r="P165" s="192"/>
      <c r="Q165" s="192"/>
      <c r="R165" s="137"/>
      <c r="T165" s="138" t="s">
        <v>5</v>
      </c>
      <c r="U165" s="40" t="s">
        <v>37</v>
      </c>
      <c r="V165" s="139">
        <v>0</v>
      </c>
      <c r="W165" s="139">
        <f t="shared" si="11"/>
        <v>0</v>
      </c>
      <c r="X165" s="139">
        <v>9.6000000000000002E-4</v>
      </c>
      <c r="Y165" s="139">
        <f t="shared" si="12"/>
        <v>6.5184000000000006E-2</v>
      </c>
      <c r="Z165" s="139">
        <v>0</v>
      </c>
      <c r="AA165" s="140">
        <f t="shared" si="13"/>
        <v>0</v>
      </c>
      <c r="AR165" s="18" t="s">
        <v>242</v>
      </c>
      <c r="AT165" s="18" t="s">
        <v>169</v>
      </c>
      <c r="AU165" s="18" t="s">
        <v>88</v>
      </c>
      <c r="AY165" s="18" t="s">
        <v>129</v>
      </c>
      <c r="BE165" s="141">
        <f t="shared" si="14"/>
        <v>0</v>
      </c>
      <c r="BF165" s="141">
        <f t="shared" si="15"/>
        <v>0</v>
      </c>
      <c r="BG165" s="141">
        <f t="shared" si="16"/>
        <v>0</v>
      </c>
      <c r="BH165" s="141">
        <f t="shared" si="17"/>
        <v>0</v>
      </c>
      <c r="BI165" s="141">
        <f t="shared" si="18"/>
        <v>0</v>
      </c>
      <c r="BJ165" s="18" t="s">
        <v>77</v>
      </c>
      <c r="BK165" s="141">
        <f t="shared" si="19"/>
        <v>0</v>
      </c>
      <c r="BL165" s="18" t="s">
        <v>162</v>
      </c>
      <c r="BM165" s="18" t="s">
        <v>265</v>
      </c>
    </row>
    <row r="166" spans="2:65" s="1" customFormat="1" ht="25.5" customHeight="1">
      <c r="B166" s="132"/>
      <c r="C166" s="133" t="s">
        <v>266</v>
      </c>
      <c r="D166" s="133" t="s">
        <v>131</v>
      </c>
      <c r="E166" s="134" t="s">
        <v>267</v>
      </c>
      <c r="F166" s="201" t="s">
        <v>268</v>
      </c>
      <c r="G166" s="201"/>
      <c r="H166" s="201"/>
      <c r="I166" s="201"/>
      <c r="J166" s="135" t="s">
        <v>134</v>
      </c>
      <c r="K166" s="136">
        <v>135.80000000000001</v>
      </c>
      <c r="L166" s="216"/>
      <c r="M166" s="216"/>
      <c r="N166" s="192">
        <f t="shared" si="10"/>
        <v>0</v>
      </c>
      <c r="O166" s="192"/>
      <c r="P166" s="192"/>
      <c r="Q166" s="192"/>
      <c r="R166" s="137"/>
      <c r="T166" s="138" t="s">
        <v>5</v>
      </c>
      <c r="U166" s="40" t="s">
        <v>37</v>
      </c>
      <c r="V166" s="139">
        <v>0.09</v>
      </c>
      <c r="W166" s="139">
        <f t="shared" si="11"/>
        <v>12.222000000000001</v>
      </c>
      <c r="X166" s="139">
        <v>0</v>
      </c>
      <c r="Y166" s="139">
        <f t="shared" si="12"/>
        <v>0</v>
      </c>
      <c r="Z166" s="139">
        <v>0</v>
      </c>
      <c r="AA166" s="140">
        <f t="shared" si="13"/>
        <v>0</v>
      </c>
      <c r="AR166" s="18" t="s">
        <v>162</v>
      </c>
      <c r="AT166" s="18" t="s">
        <v>131</v>
      </c>
      <c r="AU166" s="18" t="s">
        <v>88</v>
      </c>
      <c r="AY166" s="18" t="s">
        <v>129</v>
      </c>
      <c r="BE166" s="141">
        <f t="shared" si="14"/>
        <v>0</v>
      </c>
      <c r="BF166" s="141">
        <f t="shared" si="15"/>
        <v>0</v>
      </c>
      <c r="BG166" s="141">
        <f t="shared" si="16"/>
        <v>0</v>
      </c>
      <c r="BH166" s="141">
        <f t="shared" si="17"/>
        <v>0</v>
      </c>
      <c r="BI166" s="141">
        <f t="shared" si="18"/>
        <v>0</v>
      </c>
      <c r="BJ166" s="18" t="s">
        <v>77</v>
      </c>
      <c r="BK166" s="141">
        <f t="shared" si="19"/>
        <v>0</v>
      </c>
      <c r="BL166" s="18" t="s">
        <v>162</v>
      </c>
      <c r="BM166" s="18" t="s">
        <v>269</v>
      </c>
    </row>
    <row r="167" spans="2:65" s="1" customFormat="1" ht="16.5" customHeight="1">
      <c r="B167" s="132"/>
      <c r="C167" s="142" t="s">
        <v>270</v>
      </c>
      <c r="D167" s="142" t="s">
        <v>169</v>
      </c>
      <c r="E167" s="143" t="s">
        <v>271</v>
      </c>
      <c r="F167" s="202" t="s">
        <v>272</v>
      </c>
      <c r="G167" s="202"/>
      <c r="H167" s="202"/>
      <c r="I167" s="202"/>
      <c r="J167" s="144" t="s">
        <v>134</v>
      </c>
      <c r="K167" s="145">
        <v>149.38</v>
      </c>
      <c r="L167" s="216"/>
      <c r="M167" s="216"/>
      <c r="N167" s="191">
        <f t="shared" si="10"/>
        <v>0</v>
      </c>
      <c r="O167" s="192"/>
      <c r="P167" s="192"/>
      <c r="Q167" s="192"/>
      <c r="R167" s="137"/>
      <c r="T167" s="138" t="s">
        <v>5</v>
      </c>
      <c r="U167" s="40" t="s">
        <v>37</v>
      </c>
      <c r="V167" s="139">
        <v>0</v>
      </c>
      <c r="W167" s="139">
        <f t="shared" si="11"/>
        <v>0</v>
      </c>
      <c r="X167" s="139">
        <v>2.9999999999999997E-4</v>
      </c>
      <c r="Y167" s="139">
        <f t="shared" si="12"/>
        <v>4.4813999999999993E-2</v>
      </c>
      <c r="Z167" s="139">
        <v>0</v>
      </c>
      <c r="AA167" s="140">
        <f t="shared" si="13"/>
        <v>0</v>
      </c>
      <c r="AR167" s="18" t="s">
        <v>242</v>
      </c>
      <c r="AT167" s="18" t="s">
        <v>169</v>
      </c>
      <c r="AU167" s="18" t="s">
        <v>88</v>
      </c>
      <c r="AY167" s="18" t="s">
        <v>129</v>
      </c>
      <c r="BE167" s="141">
        <f t="shared" si="14"/>
        <v>0</v>
      </c>
      <c r="BF167" s="141">
        <f t="shared" si="15"/>
        <v>0</v>
      </c>
      <c r="BG167" s="141">
        <f t="shared" si="16"/>
        <v>0</v>
      </c>
      <c r="BH167" s="141">
        <f t="shared" si="17"/>
        <v>0</v>
      </c>
      <c r="BI167" s="141">
        <f t="shared" si="18"/>
        <v>0</v>
      </c>
      <c r="BJ167" s="18" t="s">
        <v>77</v>
      </c>
      <c r="BK167" s="141">
        <f t="shared" si="19"/>
        <v>0</v>
      </c>
      <c r="BL167" s="18" t="s">
        <v>162</v>
      </c>
      <c r="BM167" s="18" t="s">
        <v>273</v>
      </c>
    </row>
    <row r="168" spans="2:65" s="1" customFormat="1" ht="25.5" customHeight="1">
      <c r="B168" s="132"/>
      <c r="C168" s="133" t="s">
        <v>274</v>
      </c>
      <c r="D168" s="133" t="s">
        <v>131</v>
      </c>
      <c r="E168" s="134" t="s">
        <v>267</v>
      </c>
      <c r="F168" s="201" t="s">
        <v>268</v>
      </c>
      <c r="G168" s="201"/>
      <c r="H168" s="201"/>
      <c r="I168" s="201"/>
      <c r="J168" s="135" t="s">
        <v>134</v>
      </c>
      <c r="K168" s="136">
        <v>45.5</v>
      </c>
      <c r="L168" s="216"/>
      <c r="M168" s="216"/>
      <c r="N168" s="192">
        <f t="shared" si="10"/>
        <v>0</v>
      </c>
      <c r="O168" s="192"/>
      <c r="P168" s="192"/>
      <c r="Q168" s="192"/>
      <c r="R168" s="137"/>
      <c r="T168" s="138" t="s">
        <v>5</v>
      </c>
      <c r="U168" s="40" t="s">
        <v>37</v>
      </c>
      <c r="V168" s="139">
        <v>0.09</v>
      </c>
      <c r="W168" s="139">
        <f t="shared" si="11"/>
        <v>4.0949999999999998</v>
      </c>
      <c r="X168" s="139">
        <v>0</v>
      </c>
      <c r="Y168" s="139">
        <f t="shared" si="12"/>
        <v>0</v>
      </c>
      <c r="Z168" s="139">
        <v>0</v>
      </c>
      <c r="AA168" s="140">
        <f t="shared" si="13"/>
        <v>0</v>
      </c>
      <c r="AR168" s="18" t="s">
        <v>162</v>
      </c>
      <c r="AT168" s="18" t="s">
        <v>131</v>
      </c>
      <c r="AU168" s="18" t="s">
        <v>88</v>
      </c>
      <c r="AY168" s="18" t="s">
        <v>129</v>
      </c>
      <c r="BE168" s="141">
        <f t="shared" si="14"/>
        <v>0</v>
      </c>
      <c r="BF168" s="141">
        <f t="shared" si="15"/>
        <v>0</v>
      </c>
      <c r="BG168" s="141">
        <f t="shared" si="16"/>
        <v>0</v>
      </c>
      <c r="BH168" s="141">
        <f t="shared" si="17"/>
        <v>0</v>
      </c>
      <c r="BI168" s="141">
        <f t="shared" si="18"/>
        <v>0</v>
      </c>
      <c r="BJ168" s="18" t="s">
        <v>77</v>
      </c>
      <c r="BK168" s="141">
        <f t="shared" si="19"/>
        <v>0</v>
      </c>
      <c r="BL168" s="18" t="s">
        <v>162</v>
      </c>
      <c r="BM168" s="18" t="s">
        <v>275</v>
      </c>
    </row>
    <row r="169" spans="2:65" s="1" customFormat="1" ht="25.5" customHeight="1">
      <c r="B169" s="132"/>
      <c r="C169" s="142" t="s">
        <v>276</v>
      </c>
      <c r="D169" s="142" t="s">
        <v>169</v>
      </c>
      <c r="E169" s="143" t="s">
        <v>277</v>
      </c>
      <c r="F169" s="202" t="s">
        <v>278</v>
      </c>
      <c r="G169" s="202"/>
      <c r="H169" s="202"/>
      <c r="I169" s="202"/>
      <c r="J169" s="144" t="s">
        <v>134</v>
      </c>
      <c r="K169" s="145">
        <v>50.05</v>
      </c>
      <c r="L169" s="216"/>
      <c r="M169" s="216"/>
      <c r="N169" s="191">
        <f t="shared" si="10"/>
        <v>0</v>
      </c>
      <c r="O169" s="192"/>
      <c r="P169" s="192"/>
      <c r="Q169" s="192"/>
      <c r="R169" s="137"/>
      <c r="T169" s="138" t="s">
        <v>5</v>
      </c>
      <c r="U169" s="40" t="s">
        <v>37</v>
      </c>
      <c r="V169" s="139">
        <v>0</v>
      </c>
      <c r="W169" s="139">
        <f t="shared" si="11"/>
        <v>0</v>
      </c>
      <c r="X169" s="139">
        <v>1E-4</v>
      </c>
      <c r="Y169" s="139">
        <f t="shared" si="12"/>
        <v>5.0049999999999999E-3</v>
      </c>
      <c r="Z169" s="139">
        <v>0</v>
      </c>
      <c r="AA169" s="140">
        <f t="shared" si="13"/>
        <v>0</v>
      </c>
      <c r="AR169" s="18" t="s">
        <v>242</v>
      </c>
      <c r="AT169" s="18" t="s">
        <v>169</v>
      </c>
      <c r="AU169" s="18" t="s">
        <v>88</v>
      </c>
      <c r="AY169" s="18" t="s">
        <v>129</v>
      </c>
      <c r="BE169" s="141">
        <f t="shared" si="14"/>
        <v>0</v>
      </c>
      <c r="BF169" s="141">
        <f t="shared" si="15"/>
        <v>0</v>
      </c>
      <c r="BG169" s="141">
        <f t="shared" si="16"/>
        <v>0</v>
      </c>
      <c r="BH169" s="141">
        <f t="shared" si="17"/>
        <v>0</v>
      </c>
      <c r="BI169" s="141">
        <f t="shared" si="18"/>
        <v>0</v>
      </c>
      <c r="BJ169" s="18" t="s">
        <v>77</v>
      </c>
      <c r="BK169" s="141">
        <f t="shared" si="19"/>
        <v>0</v>
      </c>
      <c r="BL169" s="18" t="s">
        <v>162</v>
      </c>
      <c r="BM169" s="18" t="s">
        <v>279</v>
      </c>
    </row>
    <row r="170" spans="2:65" s="1" customFormat="1" ht="38.25" customHeight="1">
      <c r="B170" s="132"/>
      <c r="C170" s="133" t="s">
        <v>280</v>
      </c>
      <c r="D170" s="133" t="s">
        <v>131</v>
      </c>
      <c r="E170" s="134" t="s">
        <v>281</v>
      </c>
      <c r="F170" s="201" t="s">
        <v>282</v>
      </c>
      <c r="G170" s="201"/>
      <c r="H170" s="201"/>
      <c r="I170" s="201"/>
      <c r="J170" s="135" t="s">
        <v>134</v>
      </c>
      <c r="K170" s="136">
        <v>45.5</v>
      </c>
      <c r="L170" s="216"/>
      <c r="M170" s="216"/>
      <c r="N170" s="192">
        <f t="shared" si="10"/>
        <v>0</v>
      </c>
      <c r="O170" s="192"/>
      <c r="P170" s="192"/>
      <c r="Q170" s="192"/>
      <c r="R170" s="137"/>
      <c r="T170" s="138" t="s">
        <v>5</v>
      </c>
      <c r="U170" s="40" t="s">
        <v>37</v>
      </c>
      <c r="V170" s="139">
        <v>0.08</v>
      </c>
      <c r="W170" s="139">
        <f t="shared" si="11"/>
        <v>3.64</v>
      </c>
      <c r="X170" s="139">
        <v>0</v>
      </c>
      <c r="Y170" s="139">
        <f t="shared" si="12"/>
        <v>0</v>
      </c>
      <c r="Z170" s="139">
        <v>0</v>
      </c>
      <c r="AA170" s="140">
        <f t="shared" si="13"/>
        <v>0</v>
      </c>
      <c r="AR170" s="18" t="s">
        <v>162</v>
      </c>
      <c r="AT170" s="18" t="s">
        <v>131</v>
      </c>
      <c r="AU170" s="18" t="s">
        <v>88</v>
      </c>
      <c r="AY170" s="18" t="s">
        <v>129</v>
      </c>
      <c r="BE170" s="141">
        <f t="shared" si="14"/>
        <v>0</v>
      </c>
      <c r="BF170" s="141">
        <f t="shared" si="15"/>
        <v>0</v>
      </c>
      <c r="BG170" s="141">
        <f t="shared" si="16"/>
        <v>0</v>
      </c>
      <c r="BH170" s="141">
        <f t="shared" si="17"/>
        <v>0</v>
      </c>
      <c r="BI170" s="141">
        <f t="shared" si="18"/>
        <v>0</v>
      </c>
      <c r="BJ170" s="18" t="s">
        <v>77</v>
      </c>
      <c r="BK170" s="141">
        <f t="shared" si="19"/>
        <v>0</v>
      </c>
      <c r="BL170" s="18" t="s">
        <v>162</v>
      </c>
      <c r="BM170" s="18" t="s">
        <v>283</v>
      </c>
    </row>
    <row r="171" spans="2:65" s="1" customFormat="1" ht="25.5" customHeight="1">
      <c r="B171" s="132"/>
      <c r="C171" s="142" t="s">
        <v>284</v>
      </c>
      <c r="D171" s="142" t="s">
        <v>169</v>
      </c>
      <c r="E171" s="143" t="s">
        <v>285</v>
      </c>
      <c r="F171" s="202" t="s">
        <v>286</v>
      </c>
      <c r="G171" s="202"/>
      <c r="H171" s="202"/>
      <c r="I171" s="202"/>
      <c r="J171" s="144" t="s">
        <v>134</v>
      </c>
      <c r="K171" s="145">
        <v>45.5</v>
      </c>
      <c r="L171" s="216"/>
      <c r="M171" s="216"/>
      <c r="N171" s="191">
        <f t="shared" si="10"/>
        <v>0</v>
      </c>
      <c r="O171" s="192"/>
      <c r="P171" s="192"/>
      <c r="Q171" s="192"/>
      <c r="R171" s="137"/>
      <c r="T171" s="138" t="s">
        <v>5</v>
      </c>
      <c r="U171" s="40" t="s">
        <v>37</v>
      </c>
      <c r="V171" s="139">
        <v>0</v>
      </c>
      <c r="W171" s="139">
        <f t="shared" si="11"/>
        <v>0</v>
      </c>
      <c r="X171" s="139">
        <v>7.6000000000000004E-4</v>
      </c>
      <c r="Y171" s="139">
        <f t="shared" si="12"/>
        <v>3.458E-2</v>
      </c>
      <c r="Z171" s="139">
        <v>0</v>
      </c>
      <c r="AA171" s="140">
        <f t="shared" si="13"/>
        <v>0</v>
      </c>
      <c r="AR171" s="18" t="s">
        <v>242</v>
      </c>
      <c r="AT171" s="18" t="s">
        <v>169</v>
      </c>
      <c r="AU171" s="18" t="s">
        <v>88</v>
      </c>
      <c r="AY171" s="18" t="s">
        <v>129</v>
      </c>
      <c r="BE171" s="141">
        <f t="shared" si="14"/>
        <v>0</v>
      </c>
      <c r="BF171" s="141">
        <f t="shared" si="15"/>
        <v>0</v>
      </c>
      <c r="BG171" s="141">
        <f t="shared" si="16"/>
        <v>0</v>
      </c>
      <c r="BH171" s="141">
        <f t="shared" si="17"/>
        <v>0</v>
      </c>
      <c r="BI171" s="141">
        <f t="shared" si="18"/>
        <v>0</v>
      </c>
      <c r="BJ171" s="18" t="s">
        <v>77</v>
      </c>
      <c r="BK171" s="141">
        <f t="shared" si="19"/>
        <v>0</v>
      </c>
      <c r="BL171" s="18" t="s">
        <v>162</v>
      </c>
      <c r="BM171" s="18" t="s">
        <v>287</v>
      </c>
    </row>
    <row r="172" spans="2:65" s="1" customFormat="1" ht="38.25" customHeight="1">
      <c r="B172" s="132"/>
      <c r="C172" s="133" t="s">
        <v>288</v>
      </c>
      <c r="D172" s="133" t="s">
        <v>131</v>
      </c>
      <c r="E172" s="134" t="s">
        <v>289</v>
      </c>
      <c r="F172" s="201" t="s">
        <v>290</v>
      </c>
      <c r="G172" s="201"/>
      <c r="H172" s="201"/>
      <c r="I172" s="201"/>
      <c r="J172" s="135" t="s">
        <v>144</v>
      </c>
      <c r="K172" s="136">
        <v>13.65</v>
      </c>
      <c r="L172" s="216"/>
      <c r="M172" s="216"/>
      <c r="N172" s="192">
        <f t="shared" si="10"/>
        <v>0</v>
      </c>
      <c r="O172" s="192"/>
      <c r="P172" s="192"/>
      <c r="Q172" s="192"/>
      <c r="R172" s="137"/>
      <c r="T172" s="138" t="s">
        <v>5</v>
      </c>
      <c r="U172" s="40" t="s">
        <v>37</v>
      </c>
      <c r="V172" s="139">
        <v>0.45700000000000002</v>
      </c>
      <c r="W172" s="139">
        <f t="shared" si="11"/>
        <v>6.2380500000000003</v>
      </c>
      <c r="X172" s="139">
        <v>0</v>
      </c>
      <c r="Y172" s="139">
        <f t="shared" si="12"/>
        <v>0</v>
      </c>
      <c r="Z172" s="139">
        <v>0</v>
      </c>
      <c r="AA172" s="140">
        <f t="shared" si="13"/>
        <v>0</v>
      </c>
      <c r="AR172" s="18" t="s">
        <v>162</v>
      </c>
      <c r="AT172" s="18" t="s">
        <v>131</v>
      </c>
      <c r="AU172" s="18" t="s">
        <v>88</v>
      </c>
      <c r="AY172" s="18" t="s">
        <v>129</v>
      </c>
      <c r="BE172" s="141">
        <f t="shared" si="14"/>
        <v>0</v>
      </c>
      <c r="BF172" s="141">
        <f t="shared" si="15"/>
        <v>0</v>
      </c>
      <c r="BG172" s="141">
        <f t="shared" si="16"/>
        <v>0</v>
      </c>
      <c r="BH172" s="141">
        <f t="shared" si="17"/>
        <v>0</v>
      </c>
      <c r="BI172" s="141">
        <f t="shared" si="18"/>
        <v>0</v>
      </c>
      <c r="BJ172" s="18" t="s">
        <v>77</v>
      </c>
      <c r="BK172" s="141">
        <f t="shared" si="19"/>
        <v>0</v>
      </c>
      <c r="BL172" s="18" t="s">
        <v>162</v>
      </c>
      <c r="BM172" s="18" t="s">
        <v>291</v>
      </c>
    </row>
    <row r="173" spans="2:65" s="1" customFormat="1" ht="25.5" customHeight="1">
      <c r="B173" s="132"/>
      <c r="C173" s="142" t="s">
        <v>292</v>
      </c>
      <c r="D173" s="142" t="s">
        <v>169</v>
      </c>
      <c r="E173" s="143" t="s">
        <v>293</v>
      </c>
      <c r="F173" s="202" t="s">
        <v>294</v>
      </c>
      <c r="G173" s="202"/>
      <c r="H173" s="202"/>
      <c r="I173" s="202"/>
      <c r="J173" s="144" t="s">
        <v>144</v>
      </c>
      <c r="K173" s="145">
        <v>13.65</v>
      </c>
      <c r="L173" s="216"/>
      <c r="M173" s="216"/>
      <c r="N173" s="191">
        <f t="shared" si="10"/>
        <v>0</v>
      </c>
      <c r="O173" s="192"/>
      <c r="P173" s="192"/>
      <c r="Q173" s="192"/>
      <c r="R173" s="137"/>
      <c r="T173" s="138" t="s">
        <v>5</v>
      </c>
      <c r="U173" s="40" t="s">
        <v>37</v>
      </c>
      <c r="V173" s="139">
        <v>0</v>
      </c>
      <c r="W173" s="139">
        <f t="shared" si="11"/>
        <v>0</v>
      </c>
      <c r="X173" s="139">
        <v>0.75</v>
      </c>
      <c r="Y173" s="139">
        <f t="shared" si="12"/>
        <v>10.237500000000001</v>
      </c>
      <c r="Z173" s="139">
        <v>0</v>
      </c>
      <c r="AA173" s="140">
        <f t="shared" si="13"/>
        <v>0</v>
      </c>
      <c r="AR173" s="18" t="s">
        <v>242</v>
      </c>
      <c r="AT173" s="18" t="s">
        <v>169</v>
      </c>
      <c r="AU173" s="18" t="s">
        <v>88</v>
      </c>
      <c r="AY173" s="18" t="s">
        <v>129</v>
      </c>
      <c r="BE173" s="141">
        <f t="shared" si="14"/>
        <v>0</v>
      </c>
      <c r="BF173" s="141">
        <f t="shared" si="15"/>
        <v>0</v>
      </c>
      <c r="BG173" s="141">
        <f t="shared" si="16"/>
        <v>0</v>
      </c>
      <c r="BH173" s="141">
        <f t="shared" si="17"/>
        <v>0</v>
      </c>
      <c r="BI173" s="141">
        <f t="shared" si="18"/>
        <v>0</v>
      </c>
      <c r="BJ173" s="18" t="s">
        <v>77</v>
      </c>
      <c r="BK173" s="141">
        <f t="shared" si="19"/>
        <v>0</v>
      </c>
      <c r="BL173" s="18" t="s">
        <v>162</v>
      </c>
      <c r="BM173" s="18" t="s">
        <v>295</v>
      </c>
    </row>
    <row r="174" spans="2:65" s="1" customFormat="1" ht="25.5" customHeight="1">
      <c r="B174" s="132"/>
      <c r="C174" s="133" t="s">
        <v>296</v>
      </c>
      <c r="D174" s="133" t="s">
        <v>131</v>
      </c>
      <c r="E174" s="134" t="s">
        <v>297</v>
      </c>
      <c r="F174" s="201" t="s">
        <v>298</v>
      </c>
      <c r="G174" s="201"/>
      <c r="H174" s="201"/>
      <c r="I174" s="201"/>
      <c r="J174" s="135" t="s">
        <v>149</v>
      </c>
      <c r="K174" s="136">
        <v>0.108</v>
      </c>
      <c r="L174" s="216"/>
      <c r="M174" s="216"/>
      <c r="N174" s="192">
        <f t="shared" si="10"/>
        <v>0</v>
      </c>
      <c r="O174" s="192"/>
      <c r="P174" s="192"/>
      <c r="Q174" s="192"/>
      <c r="R174" s="137"/>
      <c r="T174" s="138" t="s">
        <v>5</v>
      </c>
      <c r="U174" s="40" t="s">
        <v>37</v>
      </c>
      <c r="V174" s="139">
        <v>15.231</v>
      </c>
      <c r="W174" s="139">
        <f t="shared" si="11"/>
        <v>1.6449480000000001</v>
      </c>
      <c r="X174" s="139">
        <v>1.06277</v>
      </c>
      <c r="Y174" s="139">
        <f t="shared" si="12"/>
        <v>0.11477915999999999</v>
      </c>
      <c r="Z174" s="139">
        <v>0</v>
      </c>
      <c r="AA174" s="140">
        <f t="shared" si="13"/>
        <v>0</v>
      </c>
      <c r="AR174" s="18" t="s">
        <v>135</v>
      </c>
      <c r="AT174" s="18" t="s">
        <v>131</v>
      </c>
      <c r="AU174" s="18" t="s">
        <v>88</v>
      </c>
      <c r="AY174" s="18" t="s">
        <v>129</v>
      </c>
      <c r="BE174" s="141">
        <f t="shared" si="14"/>
        <v>0</v>
      </c>
      <c r="BF174" s="141">
        <f t="shared" si="15"/>
        <v>0</v>
      </c>
      <c r="BG174" s="141">
        <f t="shared" si="16"/>
        <v>0</v>
      </c>
      <c r="BH174" s="141">
        <f t="shared" si="17"/>
        <v>0</v>
      </c>
      <c r="BI174" s="141">
        <f t="shared" si="18"/>
        <v>0</v>
      </c>
      <c r="BJ174" s="18" t="s">
        <v>77</v>
      </c>
      <c r="BK174" s="141">
        <f t="shared" si="19"/>
        <v>0</v>
      </c>
      <c r="BL174" s="18" t="s">
        <v>135</v>
      </c>
      <c r="BM174" s="18" t="s">
        <v>299</v>
      </c>
    </row>
    <row r="175" spans="2:65" s="1" customFormat="1" ht="16.5" customHeight="1">
      <c r="B175" s="132"/>
      <c r="C175" s="133" t="s">
        <v>300</v>
      </c>
      <c r="D175" s="133" t="s">
        <v>131</v>
      </c>
      <c r="E175" s="134" t="s">
        <v>301</v>
      </c>
      <c r="F175" s="201" t="s">
        <v>302</v>
      </c>
      <c r="G175" s="201"/>
      <c r="H175" s="201"/>
      <c r="I175" s="201"/>
      <c r="J175" s="135" t="s">
        <v>206</v>
      </c>
      <c r="K175" s="136">
        <v>9</v>
      </c>
      <c r="L175" s="216"/>
      <c r="M175" s="216"/>
      <c r="N175" s="192">
        <f t="shared" si="10"/>
        <v>0</v>
      </c>
      <c r="O175" s="192"/>
      <c r="P175" s="192"/>
      <c r="Q175" s="192"/>
      <c r="R175" s="137"/>
      <c r="T175" s="138" t="s">
        <v>5</v>
      </c>
      <c r="U175" s="40" t="s">
        <v>37</v>
      </c>
      <c r="V175" s="139">
        <v>0.92</v>
      </c>
      <c r="W175" s="139">
        <f t="shared" si="11"/>
        <v>8.2800000000000011</v>
      </c>
      <c r="X175" s="139">
        <v>5.0000000000000002E-5</v>
      </c>
      <c r="Y175" s="139">
        <f t="shared" si="12"/>
        <v>4.5000000000000004E-4</v>
      </c>
      <c r="Z175" s="139">
        <v>0</v>
      </c>
      <c r="AA175" s="140">
        <f t="shared" si="13"/>
        <v>0</v>
      </c>
      <c r="AR175" s="18" t="s">
        <v>162</v>
      </c>
      <c r="AT175" s="18" t="s">
        <v>131</v>
      </c>
      <c r="AU175" s="18" t="s">
        <v>88</v>
      </c>
      <c r="AY175" s="18" t="s">
        <v>129</v>
      </c>
      <c r="BE175" s="141">
        <f t="shared" si="14"/>
        <v>0</v>
      </c>
      <c r="BF175" s="141">
        <f t="shared" si="15"/>
        <v>0</v>
      </c>
      <c r="BG175" s="141">
        <f t="shared" si="16"/>
        <v>0</v>
      </c>
      <c r="BH175" s="141">
        <f t="shared" si="17"/>
        <v>0</v>
      </c>
      <c r="BI175" s="141">
        <f t="shared" si="18"/>
        <v>0</v>
      </c>
      <c r="BJ175" s="18" t="s">
        <v>77</v>
      </c>
      <c r="BK175" s="141">
        <f t="shared" si="19"/>
        <v>0</v>
      </c>
      <c r="BL175" s="18" t="s">
        <v>162</v>
      </c>
      <c r="BM175" s="18" t="s">
        <v>303</v>
      </c>
    </row>
    <row r="176" spans="2:65" s="1" customFormat="1" ht="16.5" customHeight="1">
      <c r="B176" s="132"/>
      <c r="C176" s="142" t="s">
        <v>304</v>
      </c>
      <c r="D176" s="142" t="s">
        <v>169</v>
      </c>
      <c r="E176" s="143" t="s">
        <v>305</v>
      </c>
      <c r="F176" s="202" t="s">
        <v>306</v>
      </c>
      <c r="G176" s="202"/>
      <c r="H176" s="202"/>
      <c r="I176" s="202"/>
      <c r="J176" s="144" t="s">
        <v>206</v>
      </c>
      <c r="K176" s="145">
        <v>9</v>
      </c>
      <c r="L176" s="216"/>
      <c r="M176" s="216"/>
      <c r="N176" s="191">
        <f t="shared" si="10"/>
        <v>0</v>
      </c>
      <c r="O176" s="192"/>
      <c r="P176" s="192"/>
      <c r="Q176" s="192"/>
      <c r="R176" s="137"/>
      <c r="T176" s="138" t="s">
        <v>5</v>
      </c>
      <c r="U176" s="40" t="s">
        <v>37</v>
      </c>
      <c r="V176" s="139">
        <v>0</v>
      </c>
      <c r="W176" s="139">
        <f t="shared" si="11"/>
        <v>0</v>
      </c>
      <c r="X176" s="139">
        <v>6.9999999999999999E-4</v>
      </c>
      <c r="Y176" s="139">
        <f t="shared" si="12"/>
        <v>6.3E-3</v>
      </c>
      <c r="Z176" s="139">
        <v>0</v>
      </c>
      <c r="AA176" s="140">
        <f t="shared" si="13"/>
        <v>0</v>
      </c>
      <c r="AR176" s="18" t="s">
        <v>242</v>
      </c>
      <c r="AT176" s="18" t="s">
        <v>169</v>
      </c>
      <c r="AU176" s="18" t="s">
        <v>88</v>
      </c>
      <c r="AY176" s="18" t="s">
        <v>129</v>
      </c>
      <c r="BE176" s="141">
        <f t="shared" si="14"/>
        <v>0</v>
      </c>
      <c r="BF176" s="141">
        <f t="shared" si="15"/>
        <v>0</v>
      </c>
      <c r="BG176" s="141">
        <f t="shared" si="16"/>
        <v>0</v>
      </c>
      <c r="BH176" s="141">
        <f t="shared" si="17"/>
        <v>0</v>
      </c>
      <c r="BI176" s="141">
        <f t="shared" si="18"/>
        <v>0</v>
      </c>
      <c r="BJ176" s="18" t="s">
        <v>77</v>
      </c>
      <c r="BK176" s="141">
        <f t="shared" si="19"/>
        <v>0</v>
      </c>
      <c r="BL176" s="18" t="s">
        <v>162</v>
      </c>
      <c r="BM176" s="18" t="s">
        <v>307</v>
      </c>
    </row>
    <row r="177" spans="2:65" s="1" customFormat="1" ht="25.5" customHeight="1">
      <c r="B177" s="132"/>
      <c r="C177" s="133" t="s">
        <v>308</v>
      </c>
      <c r="D177" s="133" t="s">
        <v>131</v>
      </c>
      <c r="E177" s="134" t="s">
        <v>309</v>
      </c>
      <c r="F177" s="201" t="s">
        <v>310</v>
      </c>
      <c r="G177" s="201"/>
      <c r="H177" s="201"/>
      <c r="I177" s="201"/>
      <c r="J177" s="135" t="s">
        <v>134</v>
      </c>
      <c r="K177" s="136">
        <v>67.900000000000006</v>
      </c>
      <c r="L177" s="216"/>
      <c r="M177" s="216"/>
      <c r="N177" s="192">
        <f t="shared" si="10"/>
        <v>0</v>
      </c>
      <c r="O177" s="192"/>
      <c r="P177" s="192"/>
      <c r="Q177" s="192"/>
      <c r="R177" s="137"/>
      <c r="T177" s="138" t="s">
        <v>5</v>
      </c>
      <c r="U177" s="40" t="s">
        <v>37</v>
      </c>
      <c r="V177" s="139">
        <v>0</v>
      </c>
      <c r="W177" s="139">
        <f t="shared" si="11"/>
        <v>0</v>
      </c>
      <c r="X177" s="139">
        <v>0</v>
      </c>
      <c r="Y177" s="139">
        <f t="shared" si="12"/>
        <v>0</v>
      </c>
      <c r="Z177" s="139">
        <v>0</v>
      </c>
      <c r="AA177" s="140">
        <f t="shared" si="13"/>
        <v>0</v>
      </c>
      <c r="AR177" s="18" t="s">
        <v>162</v>
      </c>
      <c r="AT177" s="18" t="s">
        <v>131</v>
      </c>
      <c r="AU177" s="18" t="s">
        <v>88</v>
      </c>
      <c r="AY177" s="18" t="s">
        <v>129</v>
      </c>
      <c r="BE177" s="141">
        <f t="shared" si="14"/>
        <v>0</v>
      </c>
      <c r="BF177" s="141">
        <f t="shared" si="15"/>
        <v>0</v>
      </c>
      <c r="BG177" s="141">
        <f t="shared" si="16"/>
        <v>0</v>
      </c>
      <c r="BH177" s="141">
        <f t="shared" si="17"/>
        <v>0</v>
      </c>
      <c r="BI177" s="141">
        <f t="shared" si="18"/>
        <v>0</v>
      </c>
      <c r="BJ177" s="18" t="s">
        <v>77</v>
      </c>
      <c r="BK177" s="141">
        <f t="shared" si="19"/>
        <v>0</v>
      </c>
      <c r="BL177" s="18" t="s">
        <v>162</v>
      </c>
      <c r="BM177" s="18" t="s">
        <v>311</v>
      </c>
    </row>
    <row r="178" spans="2:65" s="1" customFormat="1" ht="38.25" customHeight="1">
      <c r="B178" s="132"/>
      <c r="C178" s="133" t="s">
        <v>312</v>
      </c>
      <c r="D178" s="133" t="s">
        <v>131</v>
      </c>
      <c r="E178" s="134" t="s">
        <v>313</v>
      </c>
      <c r="F178" s="201" t="s">
        <v>314</v>
      </c>
      <c r="G178" s="201"/>
      <c r="H178" s="201"/>
      <c r="I178" s="201"/>
      <c r="J178" s="135" t="s">
        <v>134</v>
      </c>
      <c r="K178" s="136">
        <v>18.2</v>
      </c>
      <c r="L178" s="216"/>
      <c r="M178" s="216"/>
      <c r="N178" s="192">
        <f t="shared" si="10"/>
        <v>0</v>
      </c>
      <c r="O178" s="192"/>
      <c r="P178" s="192"/>
      <c r="Q178" s="192"/>
      <c r="R178" s="137"/>
      <c r="T178" s="138" t="s">
        <v>5</v>
      </c>
      <c r="U178" s="40" t="s">
        <v>37</v>
      </c>
      <c r="V178" s="139">
        <v>0.1</v>
      </c>
      <c r="W178" s="139">
        <f t="shared" si="11"/>
        <v>1.82</v>
      </c>
      <c r="X178" s="139">
        <v>7.5000000000000002E-4</v>
      </c>
      <c r="Y178" s="139">
        <f t="shared" si="12"/>
        <v>1.3649999999999999E-2</v>
      </c>
      <c r="Z178" s="139">
        <v>0</v>
      </c>
      <c r="AA178" s="140">
        <f t="shared" si="13"/>
        <v>0</v>
      </c>
      <c r="AR178" s="18" t="s">
        <v>162</v>
      </c>
      <c r="AT178" s="18" t="s">
        <v>131</v>
      </c>
      <c r="AU178" s="18" t="s">
        <v>88</v>
      </c>
      <c r="AY178" s="18" t="s">
        <v>129</v>
      </c>
      <c r="BE178" s="141">
        <f t="shared" si="14"/>
        <v>0</v>
      </c>
      <c r="BF178" s="141">
        <f t="shared" si="15"/>
        <v>0</v>
      </c>
      <c r="BG178" s="141">
        <f t="shared" si="16"/>
        <v>0</v>
      </c>
      <c r="BH178" s="141">
        <f t="shared" si="17"/>
        <v>0</v>
      </c>
      <c r="BI178" s="141">
        <f t="shared" si="18"/>
        <v>0</v>
      </c>
      <c r="BJ178" s="18" t="s">
        <v>77</v>
      </c>
      <c r="BK178" s="141">
        <f t="shared" si="19"/>
        <v>0</v>
      </c>
      <c r="BL178" s="18" t="s">
        <v>162</v>
      </c>
      <c r="BM178" s="18" t="s">
        <v>315</v>
      </c>
    </row>
    <row r="179" spans="2:65" s="1" customFormat="1" ht="16.5" customHeight="1">
      <c r="B179" s="132"/>
      <c r="C179" s="133" t="s">
        <v>316</v>
      </c>
      <c r="D179" s="133" t="s">
        <v>131</v>
      </c>
      <c r="E179" s="134" t="s">
        <v>317</v>
      </c>
      <c r="F179" s="201" t="s">
        <v>318</v>
      </c>
      <c r="G179" s="201"/>
      <c r="H179" s="201"/>
      <c r="I179" s="201"/>
      <c r="J179" s="135" t="s">
        <v>134</v>
      </c>
      <c r="K179" s="136">
        <v>18.2</v>
      </c>
      <c r="L179" s="216"/>
      <c r="M179" s="216"/>
      <c r="N179" s="192">
        <f t="shared" si="10"/>
        <v>0</v>
      </c>
      <c r="O179" s="192"/>
      <c r="P179" s="192"/>
      <c r="Q179" s="192"/>
      <c r="R179" s="137"/>
      <c r="T179" s="138" t="s">
        <v>5</v>
      </c>
      <c r="U179" s="40" t="s">
        <v>37</v>
      </c>
      <c r="V179" s="139">
        <v>0</v>
      </c>
      <c r="W179" s="139">
        <f t="shared" si="11"/>
        <v>0</v>
      </c>
      <c r="X179" s="139">
        <v>0</v>
      </c>
      <c r="Y179" s="139">
        <f t="shared" si="12"/>
        <v>0</v>
      </c>
      <c r="Z179" s="139">
        <v>0</v>
      </c>
      <c r="AA179" s="140">
        <f t="shared" si="13"/>
        <v>0</v>
      </c>
      <c r="AR179" s="18" t="s">
        <v>162</v>
      </c>
      <c r="AT179" s="18" t="s">
        <v>131</v>
      </c>
      <c r="AU179" s="18" t="s">
        <v>88</v>
      </c>
      <c r="AY179" s="18" t="s">
        <v>129</v>
      </c>
      <c r="BE179" s="141">
        <f t="shared" si="14"/>
        <v>0</v>
      </c>
      <c r="BF179" s="141">
        <f t="shared" si="15"/>
        <v>0</v>
      </c>
      <c r="BG179" s="141">
        <f t="shared" si="16"/>
        <v>0</v>
      </c>
      <c r="BH179" s="141">
        <f t="shared" si="17"/>
        <v>0</v>
      </c>
      <c r="BI179" s="141">
        <f t="shared" si="18"/>
        <v>0</v>
      </c>
      <c r="BJ179" s="18" t="s">
        <v>77</v>
      </c>
      <c r="BK179" s="141">
        <f t="shared" si="19"/>
        <v>0</v>
      </c>
      <c r="BL179" s="18" t="s">
        <v>162</v>
      </c>
      <c r="BM179" s="18" t="s">
        <v>319</v>
      </c>
    </row>
    <row r="180" spans="2:65" s="1" customFormat="1" ht="25.5" customHeight="1">
      <c r="B180" s="132"/>
      <c r="C180" s="133" t="s">
        <v>320</v>
      </c>
      <c r="D180" s="133" t="s">
        <v>131</v>
      </c>
      <c r="E180" s="134" t="s">
        <v>321</v>
      </c>
      <c r="F180" s="201" t="s">
        <v>322</v>
      </c>
      <c r="G180" s="201"/>
      <c r="H180" s="201"/>
      <c r="I180" s="201"/>
      <c r="J180" s="135" t="s">
        <v>149</v>
      </c>
      <c r="K180" s="136">
        <v>11.02</v>
      </c>
      <c r="L180" s="216"/>
      <c r="M180" s="216"/>
      <c r="N180" s="192">
        <f t="shared" si="10"/>
        <v>0</v>
      </c>
      <c r="O180" s="192"/>
      <c r="P180" s="192"/>
      <c r="Q180" s="192"/>
      <c r="R180" s="137"/>
      <c r="T180" s="138" t="s">
        <v>5</v>
      </c>
      <c r="U180" s="40" t="s">
        <v>37</v>
      </c>
      <c r="V180" s="139">
        <v>1.6850000000000001</v>
      </c>
      <c r="W180" s="139">
        <f t="shared" si="11"/>
        <v>18.5687</v>
      </c>
      <c r="X180" s="139">
        <v>0</v>
      </c>
      <c r="Y180" s="139">
        <f t="shared" si="12"/>
        <v>0</v>
      </c>
      <c r="Z180" s="139">
        <v>0</v>
      </c>
      <c r="AA180" s="140">
        <f t="shared" si="13"/>
        <v>0</v>
      </c>
      <c r="AR180" s="18" t="s">
        <v>162</v>
      </c>
      <c r="AT180" s="18" t="s">
        <v>131</v>
      </c>
      <c r="AU180" s="18" t="s">
        <v>88</v>
      </c>
      <c r="AY180" s="18" t="s">
        <v>129</v>
      </c>
      <c r="BE180" s="141">
        <f t="shared" si="14"/>
        <v>0</v>
      </c>
      <c r="BF180" s="141">
        <f t="shared" si="15"/>
        <v>0</v>
      </c>
      <c r="BG180" s="141">
        <f t="shared" si="16"/>
        <v>0</v>
      </c>
      <c r="BH180" s="141">
        <f t="shared" si="17"/>
        <v>0</v>
      </c>
      <c r="BI180" s="141">
        <f t="shared" si="18"/>
        <v>0</v>
      </c>
      <c r="BJ180" s="18" t="s">
        <v>77</v>
      </c>
      <c r="BK180" s="141">
        <f t="shared" si="19"/>
        <v>0</v>
      </c>
      <c r="BL180" s="18" t="s">
        <v>162</v>
      </c>
      <c r="BM180" s="18" t="s">
        <v>323</v>
      </c>
    </row>
    <row r="181" spans="2:65" s="9" customFormat="1" ht="29.85" customHeight="1">
      <c r="B181" s="121"/>
      <c r="C181" s="122"/>
      <c r="D181" s="131" t="s">
        <v>106</v>
      </c>
      <c r="E181" s="131"/>
      <c r="F181" s="131"/>
      <c r="G181" s="131"/>
      <c r="H181" s="131"/>
      <c r="I181" s="131"/>
      <c r="J181" s="131"/>
      <c r="K181" s="131"/>
      <c r="L181" s="131"/>
      <c r="M181" s="131"/>
      <c r="N181" s="186">
        <f>BK181</f>
        <v>0</v>
      </c>
      <c r="O181" s="187"/>
      <c r="P181" s="187"/>
      <c r="Q181" s="187"/>
      <c r="R181" s="124"/>
      <c r="T181" s="125"/>
      <c r="U181" s="122"/>
      <c r="V181" s="122"/>
      <c r="W181" s="126">
        <f>SUM(W182:W186)</f>
        <v>23.198568000000002</v>
      </c>
      <c r="X181" s="122"/>
      <c r="Y181" s="126">
        <f>SUM(Y182:Y186)</f>
        <v>0.74768400000000002</v>
      </c>
      <c r="Z181" s="122"/>
      <c r="AA181" s="127">
        <f>SUM(AA182:AA186)</f>
        <v>0</v>
      </c>
      <c r="AR181" s="128" t="s">
        <v>88</v>
      </c>
      <c r="AT181" s="129" t="s">
        <v>71</v>
      </c>
      <c r="AU181" s="129" t="s">
        <v>77</v>
      </c>
      <c r="AY181" s="128" t="s">
        <v>129</v>
      </c>
      <c r="BK181" s="130">
        <f>SUM(BK182:BK186)</f>
        <v>0</v>
      </c>
    </row>
    <row r="182" spans="2:65" s="1" customFormat="1" ht="25.5" customHeight="1">
      <c r="B182" s="132"/>
      <c r="C182" s="133" t="s">
        <v>162</v>
      </c>
      <c r="D182" s="133" t="s">
        <v>131</v>
      </c>
      <c r="E182" s="134" t="s">
        <v>324</v>
      </c>
      <c r="F182" s="201" t="s">
        <v>325</v>
      </c>
      <c r="G182" s="201"/>
      <c r="H182" s="201"/>
      <c r="I182" s="201"/>
      <c r="J182" s="135" t="s">
        <v>134</v>
      </c>
      <c r="K182" s="136">
        <v>67.900000000000006</v>
      </c>
      <c r="L182" s="216"/>
      <c r="M182" s="216"/>
      <c r="N182" s="192">
        <f>ROUND(L182*K182,2)</f>
        <v>0</v>
      </c>
      <c r="O182" s="192"/>
      <c r="P182" s="192"/>
      <c r="Q182" s="192"/>
      <c r="R182" s="137"/>
      <c r="T182" s="138" t="s">
        <v>5</v>
      </c>
      <c r="U182" s="40" t="s">
        <v>37</v>
      </c>
      <c r="V182" s="139">
        <v>0.16</v>
      </c>
      <c r="W182" s="139">
        <f>V182*K182</f>
        <v>10.864000000000001</v>
      </c>
      <c r="X182" s="139">
        <v>7.5599999999999999E-3</v>
      </c>
      <c r="Y182" s="139">
        <f>X182*K182</f>
        <v>0.513324</v>
      </c>
      <c r="Z182" s="139">
        <v>0</v>
      </c>
      <c r="AA182" s="140">
        <f>Z182*K182</f>
        <v>0</v>
      </c>
      <c r="AR182" s="18" t="s">
        <v>162</v>
      </c>
      <c r="AT182" s="18" t="s">
        <v>131</v>
      </c>
      <c r="AU182" s="18" t="s">
        <v>88</v>
      </c>
      <c r="AY182" s="18" t="s">
        <v>129</v>
      </c>
      <c r="BE182" s="141">
        <f>IF(U182="základní",N182,0)</f>
        <v>0</v>
      </c>
      <c r="BF182" s="141">
        <f>IF(U182="snížená",N182,0)</f>
        <v>0</v>
      </c>
      <c r="BG182" s="141">
        <f>IF(U182="zákl. přenesená",N182,0)</f>
        <v>0</v>
      </c>
      <c r="BH182" s="141">
        <f>IF(U182="sníž. přenesená",N182,0)</f>
        <v>0</v>
      </c>
      <c r="BI182" s="141">
        <f>IF(U182="nulová",N182,0)</f>
        <v>0</v>
      </c>
      <c r="BJ182" s="18" t="s">
        <v>77</v>
      </c>
      <c r="BK182" s="141">
        <f>ROUND(L182*K182,2)</f>
        <v>0</v>
      </c>
      <c r="BL182" s="18" t="s">
        <v>162</v>
      </c>
      <c r="BM182" s="18" t="s">
        <v>326</v>
      </c>
    </row>
    <row r="183" spans="2:65" s="1" customFormat="1" ht="25.5" customHeight="1">
      <c r="B183" s="132"/>
      <c r="C183" s="133" t="s">
        <v>327</v>
      </c>
      <c r="D183" s="133" t="s">
        <v>131</v>
      </c>
      <c r="E183" s="134" t="s">
        <v>328</v>
      </c>
      <c r="F183" s="201" t="s">
        <v>329</v>
      </c>
      <c r="G183" s="201"/>
      <c r="H183" s="201"/>
      <c r="I183" s="201"/>
      <c r="J183" s="135" t="s">
        <v>134</v>
      </c>
      <c r="K183" s="136">
        <v>67.900000000000006</v>
      </c>
      <c r="L183" s="216"/>
      <c r="M183" s="216"/>
      <c r="N183" s="192">
        <f>ROUND(L183*K183,2)</f>
        <v>0</v>
      </c>
      <c r="O183" s="192"/>
      <c r="P183" s="192"/>
      <c r="Q183" s="192"/>
      <c r="R183" s="137"/>
      <c r="T183" s="138" t="s">
        <v>5</v>
      </c>
      <c r="U183" s="40" t="s">
        <v>37</v>
      </c>
      <c r="V183" s="139">
        <v>0.16</v>
      </c>
      <c r="W183" s="139">
        <f>V183*K183</f>
        <v>10.864000000000001</v>
      </c>
      <c r="X183" s="139">
        <v>0</v>
      </c>
      <c r="Y183" s="139">
        <f>X183*K183</f>
        <v>0</v>
      </c>
      <c r="Z183" s="139">
        <v>0</v>
      </c>
      <c r="AA183" s="140">
        <f>Z183*K183</f>
        <v>0</v>
      </c>
      <c r="AR183" s="18" t="s">
        <v>162</v>
      </c>
      <c r="AT183" s="18" t="s">
        <v>131</v>
      </c>
      <c r="AU183" s="18" t="s">
        <v>88</v>
      </c>
      <c r="AY183" s="18" t="s">
        <v>129</v>
      </c>
      <c r="BE183" s="141">
        <f>IF(U183="základní",N183,0)</f>
        <v>0</v>
      </c>
      <c r="BF183" s="141">
        <f>IF(U183="snížená",N183,0)</f>
        <v>0</v>
      </c>
      <c r="BG183" s="141">
        <f>IF(U183="zákl. přenesená",N183,0)</f>
        <v>0</v>
      </c>
      <c r="BH183" s="141">
        <f>IF(U183="sníž. přenesená",N183,0)</f>
        <v>0</v>
      </c>
      <c r="BI183" s="141">
        <f>IF(U183="nulová",N183,0)</f>
        <v>0</v>
      </c>
      <c r="BJ183" s="18" t="s">
        <v>77</v>
      </c>
      <c r="BK183" s="141">
        <f>ROUND(L183*K183,2)</f>
        <v>0</v>
      </c>
      <c r="BL183" s="18" t="s">
        <v>162</v>
      </c>
      <c r="BM183" s="18" t="s">
        <v>330</v>
      </c>
    </row>
    <row r="184" spans="2:65" s="1" customFormat="1" ht="25.5" customHeight="1">
      <c r="B184" s="132"/>
      <c r="C184" s="142" t="s">
        <v>331</v>
      </c>
      <c r="D184" s="142" t="s">
        <v>169</v>
      </c>
      <c r="E184" s="143" t="s">
        <v>332</v>
      </c>
      <c r="F184" s="202" t="s">
        <v>333</v>
      </c>
      <c r="G184" s="202"/>
      <c r="H184" s="202"/>
      <c r="I184" s="202"/>
      <c r="J184" s="144" t="s">
        <v>144</v>
      </c>
      <c r="K184" s="145">
        <v>6.18</v>
      </c>
      <c r="L184" s="216"/>
      <c r="M184" s="216"/>
      <c r="N184" s="191">
        <f>ROUND(L184*K184,2)</f>
        <v>0</v>
      </c>
      <c r="O184" s="192"/>
      <c r="P184" s="192"/>
      <c r="Q184" s="192"/>
      <c r="R184" s="137"/>
      <c r="T184" s="138" t="s">
        <v>5</v>
      </c>
      <c r="U184" s="40" t="s">
        <v>37</v>
      </c>
      <c r="V184" s="139">
        <v>0</v>
      </c>
      <c r="W184" s="139">
        <f>V184*K184</f>
        <v>0</v>
      </c>
      <c r="X184" s="139">
        <v>0.03</v>
      </c>
      <c r="Y184" s="139">
        <f>X184*K184</f>
        <v>0.18539999999999998</v>
      </c>
      <c r="Z184" s="139">
        <v>0</v>
      </c>
      <c r="AA184" s="140">
        <f>Z184*K184</f>
        <v>0</v>
      </c>
      <c r="AR184" s="18" t="s">
        <v>242</v>
      </c>
      <c r="AT184" s="18" t="s">
        <v>169</v>
      </c>
      <c r="AU184" s="18" t="s">
        <v>88</v>
      </c>
      <c r="AY184" s="18" t="s">
        <v>129</v>
      </c>
      <c r="BE184" s="141">
        <f>IF(U184="základní",N184,0)</f>
        <v>0</v>
      </c>
      <c r="BF184" s="141">
        <f>IF(U184="snížená",N184,0)</f>
        <v>0</v>
      </c>
      <c r="BG184" s="141">
        <f>IF(U184="zákl. přenesená",N184,0)</f>
        <v>0</v>
      </c>
      <c r="BH184" s="141">
        <f>IF(U184="sníž. přenesená",N184,0)</f>
        <v>0</v>
      </c>
      <c r="BI184" s="141">
        <f>IF(U184="nulová",N184,0)</f>
        <v>0</v>
      </c>
      <c r="BJ184" s="18" t="s">
        <v>77</v>
      </c>
      <c r="BK184" s="141">
        <f>ROUND(L184*K184,2)</f>
        <v>0</v>
      </c>
      <c r="BL184" s="18" t="s">
        <v>162</v>
      </c>
      <c r="BM184" s="18" t="s">
        <v>334</v>
      </c>
    </row>
    <row r="185" spans="2:65" s="1" customFormat="1" ht="38.25" customHeight="1">
      <c r="B185" s="132"/>
      <c r="C185" s="142" t="s">
        <v>335</v>
      </c>
      <c r="D185" s="142" t="s">
        <v>169</v>
      </c>
      <c r="E185" s="143" t="s">
        <v>336</v>
      </c>
      <c r="F185" s="202" t="s">
        <v>337</v>
      </c>
      <c r="G185" s="202"/>
      <c r="H185" s="202"/>
      <c r="I185" s="202"/>
      <c r="J185" s="144" t="s">
        <v>144</v>
      </c>
      <c r="K185" s="145">
        <v>1.53</v>
      </c>
      <c r="L185" s="216"/>
      <c r="M185" s="216"/>
      <c r="N185" s="191">
        <f>ROUND(L185*K185,2)</f>
        <v>0</v>
      </c>
      <c r="O185" s="192"/>
      <c r="P185" s="192"/>
      <c r="Q185" s="192"/>
      <c r="R185" s="137"/>
      <c r="T185" s="138" t="s">
        <v>5</v>
      </c>
      <c r="U185" s="40" t="s">
        <v>37</v>
      </c>
      <c r="V185" s="139">
        <v>0</v>
      </c>
      <c r="W185" s="139">
        <f>V185*K185</f>
        <v>0</v>
      </c>
      <c r="X185" s="139">
        <v>3.2000000000000001E-2</v>
      </c>
      <c r="Y185" s="139">
        <f>X185*K185</f>
        <v>4.8960000000000004E-2</v>
      </c>
      <c r="Z185" s="139">
        <v>0</v>
      </c>
      <c r="AA185" s="140">
        <f>Z185*K185</f>
        <v>0</v>
      </c>
      <c r="AR185" s="18" t="s">
        <v>242</v>
      </c>
      <c r="AT185" s="18" t="s">
        <v>169</v>
      </c>
      <c r="AU185" s="18" t="s">
        <v>88</v>
      </c>
      <c r="AY185" s="18" t="s">
        <v>129</v>
      </c>
      <c r="BE185" s="141">
        <f>IF(U185="základní",N185,0)</f>
        <v>0</v>
      </c>
      <c r="BF185" s="141">
        <f>IF(U185="snížená",N185,0)</f>
        <v>0</v>
      </c>
      <c r="BG185" s="141">
        <f>IF(U185="zákl. přenesená",N185,0)</f>
        <v>0</v>
      </c>
      <c r="BH185" s="141">
        <f>IF(U185="sníž. přenesená",N185,0)</f>
        <v>0</v>
      </c>
      <c r="BI185" s="141">
        <f>IF(U185="nulová",N185,0)</f>
        <v>0</v>
      </c>
      <c r="BJ185" s="18" t="s">
        <v>77</v>
      </c>
      <c r="BK185" s="141">
        <f>ROUND(L185*K185,2)</f>
        <v>0</v>
      </c>
      <c r="BL185" s="18" t="s">
        <v>162</v>
      </c>
      <c r="BM185" s="18" t="s">
        <v>338</v>
      </c>
    </row>
    <row r="186" spans="2:65" s="1" customFormat="1" ht="25.5" customHeight="1">
      <c r="B186" s="132"/>
      <c r="C186" s="133" t="s">
        <v>339</v>
      </c>
      <c r="D186" s="133" t="s">
        <v>131</v>
      </c>
      <c r="E186" s="134" t="s">
        <v>340</v>
      </c>
      <c r="F186" s="201" t="s">
        <v>341</v>
      </c>
      <c r="G186" s="201"/>
      <c r="H186" s="201"/>
      <c r="I186" s="201"/>
      <c r="J186" s="135" t="s">
        <v>149</v>
      </c>
      <c r="K186" s="136">
        <v>0.748</v>
      </c>
      <c r="L186" s="216"/>
      <c r="M186" s="216"/>
      <c r="N186" s="192">
        <f>ROUND(L186*K186,2)</f>
        <v>0</v>
      </c>
      <c r="O186" s="192"/>
      <c r="P186" s="192"/>
      <c r="Q186" s="192"/>
      <c r="R186" s="137"/>
      <c r="T186" s="138" t="s">
        <v>5</v>
      </c>
      <c r="U186" s="40" t="s">
        <v>37</v>
      </c>
      <c r="V186" s="139">
        <v>1.966</v>
      </c>
      <c r="W186" s="139">
        <f>V186*K186</f>
        <v>1.4705679999999999</v>
      </c>
      <c r="X186" s="139">
        <v>0</v>
      </c>
      <c r="Y186" s="139">
        <f>X186*K186</f>
        <v>0</v>
      </c>
      <c r="Z186" s="139">
        <v>0</v>
      </c>
      <c r="AA186" s="140">
        <f>Z186*K186</f>
        <v>0</v>
      </c>
      <c r="AR186" s="18" t="s">
        <v>162</v>
      </c>
      <c r="AT186" s="18" t="s">
        <v>131</v>
      </c>
      <c r="AU186" s="18" t="s">
        <v>88</v>
      </c>
      <c r="AY186" s="18" t="s">
        <v>129</v>
      </c>
      <c r="BE186" s="141">
        <f>IF(U186="základní",N186,0)</f>
        <v>0</v>
      </c>
      <c r="BF186" s="141">
        <f>IF(U186="snížená",N186,0)</f>
        <v>0</v>
      </c>
      <c r="BG186" s="141">
        <f>IF(U186="zákl. přenesená",N186,0)</f>
        <v>0</v>
      </c>
      <c r="BH186" s="141">
        <f>IF(U186="sníž. přenesená",N186,0)</f>
        <v>0</v>
      </c>
      <c r="BI186" s="141">
        <f>IF(U186="nulová",N186,0)</f>
        <v>0</v>
      </c>
      <c r="BJ186" s="18" t="s">
        <v>77</v>
      </c>
      <c r="BK186" s="141">
        <f>ROUND(L186*K186,2)</f>
        <v>0</v>
      </c>
      <c r="BL186" s="18" t="s">
        <v>162</v>
      </c>
      <c r="BM186" s="18" t="s">
        <v>342</v>
      </c>
    </row>
    <row r="187" spans="2:65" s="9" customFormat="1" ht="29.85" customHeight="1">
      <c r="B187" s="121"/>
      <c r="C187" s="122"/>
      <c r="D187" s="131" t="s">
        <v>107</v>
      </c>
      <c r="E187" s="131"/>
      <c r="F187" s="131"/>
      <c r="G187" s="131"/>
      <c r="H187" s="131"/>
      <c r="I187" s="131"/>
      <c r="J187" s="131"/>
      <c r="K187" s="131"/>
      <c r="L187" s="131"/>
      <c r="M187" s="131"/>
      <c r="N187" s="186">
        <f>BK187</f>
        <v>0</v>
      </c>
      <c r="O187" s="187"/>
      <c r="P187" s="187"/>
      <c r="Q187" s="187"/>
      <c r="R187" s="124"/>
      <c r="T187" s="125"/>
      <c r="U187" s="122"/>
      <c r="V187" s="122"/>
      <c r="W187" s="126">
        <f>SUM(W188:W198)</f>
        <v>21.122781999999997</v>
      </c>
      <c r="X187" s="122"/>
      <c r="Y187" s="126">
        <f>SUM(Y188:Y198)</f>
        <v>1.0141640000000001</v>
      </c>
      <c r="Z187" s="122"/>
      <c r="AA187" s="127">
        <f>SUM(AA188:AA198)</f>
        <v>0</v>
      </c>
      <c r="AR187" s="128" t="s">
        <v>88</v>
      </c>
      <c r="AT187" s="129" t="s">
        <v>71</v>
      </c>
      <c r="AU187" s="129" t="s">
        <v>77</v>
      </c>
      <c r="AY187" s="128" t="s">
        <v>129</v>
      </c>
      <c r="BK187" s="130">
        <f>SUM(BK188:BK198)</f>
        <v>0</v>
      </c>
    </row>
    <row r="188" spans="2:65" s="1" customFormat="1" ht="25.5" customHeight="1">
      <c r="B188" s="132"/>
      <c r="C188" s="133" t="s">
        <v>343</v>
      </c>
      <c r="D188" s="133" t="s">
        <v>131</v>
      </c>
      <c r="E188" s="134" t="s">
        <v>344</v>
      </c>
      <c r="F188" s="201" t="s">
        <v>345</v>
      </c>
      <c r="G188" s="201"/>
      <c r="H188" s="201"/>
      <c r="I188" s="201"/>
      <c r="J188" s="135" t="s">
        <v>134</v>
      </c>
      <c r="K188" s="136">
        <v>6.9</v>
      </c>
      <c r="L188" s="216"/>
      <c r="M188" s="216"/>
      <c r="N188" s="192">
        <f t="shared" ref="N188:N198" si="20">ROUND(L188*K188,2)</f>
        <v>0</v>
      </c>
      <c r="O188" s="192"/>
      <c r="P188" s="192"/>
      <c r="Q188" s="192"/>
      <c r="R188" s="137"/>
      <c r="T188" s="138" t="s">
        <v>5</v>
      </c>
      <c r="U188" s="40" t="s">
        <v>37</v>
      </c>
      <c r="V188" s="139">
        <v>0.17</v>
      </c>
      <c r="W188" s="139">
        <f t="shared" ref="W188:W198" si="21">V188*K188</f>
        <v>1.173</v>
      </c>
      <c r="X188" s="139">
        <v>0</v>
      </c>
      <c r="Y188" s="139">
        <f t="shared" ref="Y188:Y198" si="22">X188*K188</f>
        <v>0</v>
      </c>
      <c r="Z188" s="139">
        <v>0</v>
      </c>
      <c r="AA188" s="140">
        <f t="shared" ref="AA188:AA198" si="23">Z188*K188</f>
        <v>0</v>
      </c>
      <c r="AR188" s="18" t="s">
        <v>162</v>
      </c>
      <c r="AT188" s="18" t="s">
        <v>131</v>
      </c>
      <c r="AU188" s="18" t="s">
        <v>88</v>
      </c>
      <c r="AY188" s="18" t="s">
        <v>129</v>
      </c>
      <c r="BE188" s="141">
        <f t="shared" ref="BE188:BE198" si="24">IF(U188="základní",N188,0)</f>
        <v>0</v>
      </c>
      <c r="BF188" s="141">
        <f t="shared" ref="BF188:BF198" si="25">IF(U188="snížená",N188,0)</f>
        <v>0</v>
      </c>
      <c r="BG188" s="141">
        <f t="shared" ref="BG188:BG198" si="26">IF(U188="zákl. přenesená",N188,0)</f>
        <v>0</v>
      </c>
      <c r="BH188" s="141">
        <f t="shared" ref="BH188:BH198" si="27">IF(U188="sníž. přenesená",N188,0)</f>
        <v>0</v>
      </c>
      <c r="BI188" s="141">
        <f t="shared" ref="BI188:BI198" si="28">IF(U188="nulová",N188,0)</f>
        <v>0</v>
      </c>
      <c r="BJ188" s="18" t="s">
        <v>77</v>
      </c>
      <c r="BK188" s="141">
        <f t="shared" ref="BK188:BK198" si="29">ROUND(L188*K188,2)</f>
        <v>0</v>
      </c>
      <c r="BL188" s="18" t="s">
        <v>162</v>
      </c>
      <c r="BM188" s="18" t="s">
        <v>346</v>
      </c>
    </row>
    <row r="189" spans="2:65" s="1" customFormat="1" ht="16.5" customHeight="1">
      <c r="B189" s="132"/>
      <c r="C189" s="142" t="s">
        <v>347</v>
      </c>
      <c r="D189" s="142" t="s">
        <v>169</v>
      </c>
      <c r="E189" s="143" t="s">
        <v>348</v>
      </c>
      <c r="F189" s="202" t="s">
        <v>349</v>
      </c>
      <c r="G189" s="202"/>
      <c r="H189" s="202"/>
      <c r="I189" s="202"/>
      <c r="J189" s="144" t="s">
        <v>144</v>
      </c>
      <c r="K189" s="145">
        <v>0.20699999999999999</v>
      </c>
      <c r="L189" s="216"/>
      <c r="M189" s="216"/>
      <c r="N189" s="191">
        <f t="shared" si="20"/>
        <v>0</v>
      </c>
      <c r="O189" s="192"/>
      <c r="P189" s="192"/>
      <c r="Q189" s="192"/>
      <c r="R189" s="137"/>
      <c r="T189" s="138" t="s">
        <v>5</v>
      </c>
      <c r="U189" s="40" t="s">
        <v>37</v>
      </c>
      <c r="V189" s="139">
        <v>0</v>
      </c>
      <c r="W189" s="139">
        <f t="shared" si="21"/>
        <v>0</v>
      </c>
      <c r="X189" s="139">
        <v>0.5</v>
      </c>
      <c r="Y189" s="139">
        <f t="shared" si="22"/>
        <v>0.10349999999999999</v>
      </c>
      <c r="Z189" s="139">
        <v>0</v>
      </c>
      <c r="AA189" s="140">
        <f t="shared" si="23"/>
        <v>0</v>
      </c>
      <c r="AR189" s="18" t="s">
        <v>242</v>
      </c>
      <c r="AT189" s="18" t="s">
        <v>169</v>
      </c>
      <c r="AU189" s="18" t="s">
        <v>88</v>
      </c>
      <c r="AY189" s="18" t="s">
        <v>129</v>
      </c>
      <c r="BE189" s="141">
        <f t="shared" si="24"/>
        <v>0</v>
      </c>
      <c r="BF189" s="141">
        <f t="shared" si="25"/>
        <v>0</v>
      </c>
      <c r="BG189" s="141">
        <f t="shared" si="26"/>
        <v>0</v>
      </c>
      <c r="BH189" s="141">
        <f t="shared" si="27"/>
        <v>0</v>
      </c>
      <c r="BI189" s="141">
        <f t="shared" si="28"/>
        <v>0</v>
      </c>
      <c r="BJ189" s="18" t="s">
        <v>77</v>
      </c>
      <c r="BK189" s="141">
        <f t="shared" si="29"/>
        <v>0</v>
      </c>
      <c r="BL189" s="18" t="s">
        <v>162</v>
      </c>
      <c r="BM189" s="18" t="s">
        <v>350</v>
      </c>
    </row>
    <row r="190" spans="2:65" s="1" customFormat="1" ht="38.25" customHeight="1">
      <c r="B190" s="132"/>
      <c r="C190" s="133" t="s">
        <v>351</v>
      </c>
      <c r="D190" s="133" t="s">
        <v>131</v>
      </c>
      <c r="E190" s="134" t="s">
        <v>352</v>
      </c>
      <c r="F190" s="201" t="s">
        <v>353</v>
      </c>
      <c r="G190" s="201"/>
      <c r="H190" s="201"/>
      <c r="I190" s="201"/>
      <c r="J190" s="135" t="s">
        <v>134</v>
      </c>
      <c r="K190" s="136">
        <v>18.2</v>
      </c>
      <c r="L190" s="216"/>
      <c r="M190" s="216"/>
      <c r="N190" s="192">
        <f t="shared" si="20"/>
        <v>0</v>
      </c>
      <c r="O190" s="192"/>
      <c r="P190" s="192"/>
      <c r="Q190" s="192"/>
      <c r="R190" s="137"/>
      <c r="T190" s="138" t="s">
        <v>5</v>
      </c>
      <c r="U190" s="40" t="s">
        <v>37</v>
      </c>
      <c r="V190" s="139">
        <v>0.26600000000000001</v>
      </c>
      <c r="W190" s="139">
        <f t="shared" si="21"/>
        <v>4.8411999999999997</v>
      </c>
      <c r="X190" s="139">
        <v>0</v>
      </c>
      <c r="Y190" s="139">
        <f t="shared" si="22"/>
        <v>0</v>
      </c>
      <c r="Z190" s="139">
        <v>0</v>
      </c>
      <c r="AA190" s="140">
        <f t="shared" si="23"/>
        <v>0</v>
      </c>
      <c r="AR190" s="18" t="s">
        <v>162</v>
      </c>
      <c r="AT190" s="18" t="s">
        <v>131</v>
      </c>
      <c r="AU190" s="18" t="s">
        <v>88</v>
      </c>
      <c r="AY190" s="18" t="s">
        <v>129</v>
      </c>
      <c r="BE190" s="141">
        <f t="shared" si="24"/>
        <v>0</v>
      </c>
      <c r="BF190" s="141">
        <f t="shared" si="25"/>
        <v>0</v>
      </c>
      <c r="BG190" s="141">
        <f t="shared" si="26"/>
        <v>0</v>
      </c>
      <c r="BH190" s="141">
        <f t="shared" si="27"/>
        <v>0</v>
      </c>
      <c r="BI190" s="141">
        <f t="shared" si="28"/>
        <v>0</v>
      </c>
      <c r="BJ190" s="18" t="s">
        <v>77</v>
      </c>
      <c r="BK190" s="141">
        <f t="shared" si="29"/>
        <v>0</v>
      </c>
      <c r="BL190" s="18" t="s">
        <v>162</v>
      </c>
      <c r="BM190" s="18" t="s">
        <v>354</v>
      </c>
    </row>
    <row r="191" spans="2:65" s="1" customFormat="1" ht="16.5" customHeight="1">
      <c r="B191" s="132"/>
      <c r="C191" s="142" t="s">
        <v>355</v>
      </c>
      <c r="D191" s="142" t="s">
        <v>169</v>
      </c>
      <c r="E191" s="143" t="s">
        <v>356</v>
      </c>
      <c r="F191" s="202" t="s">
        <v>357</v>
      </c>
      <c r="G191" s="202"/>
      <c r="H191" s="202"/>
      <c r="I191" s="202"/>
      <c r="J191" s="144" t="s">
        <v>189</v>
      </c>
      <c r="K191" s="145">
        <v>29.12</v>
      </c>
      <c r="L191" s="216"/>
      <c r="M191" s="216"/>
      <c r="N191" s="191">
        <f t="shared" si="20"/>
        <v>0</v>
      </c>
      <c r="O191" s="192"/>
      <c r="P191" s="192"/>
      <c r="Q191" s="192"/>
      <c r="R191" s="137"/>
      <c r="T191" s="138" t="s">
        <v>5</v>
      </c>
      <c r="U191" s="40" t="s">
        <v>37</v>
      </c>
      <c r="V191" s="139">
        <v>0</v>
      </c>
      <c r="W191" s="139">
        <f t="shared" si="21"/>
        <v>0</v>
      </c>
      <c r="X191" s="139">
        <v>3.15E-3</v>
      </c>
      <c r="Y191" s="139">
        <f t="shared" si="22"/>
        <v>9.1728000000000004E-2</v>
      </c>
      <c r="Z191" s="139">
        <v>0</v>
      </c>
      <c r="AA191" s="140">
        <f t="shared" si="23"/>
        <v>0</v>
      </c>
      <c r="AR191" s="18" t="s">
        <v>242</v>
      </c>
      <c r="AT191" s="18" t="s">
        <v>169</v>
      </c>
      <c r="AU191" s="18" t="s">
        <v>88</v>
      </c>
      <c r="AY191" s="18" t="s">
        <v>129</v>
      </c>
      <c r="BE191" s="141">
        <f t="shared" si="24"/>
        <v>0</v>
      </c>
      <c r="BF191" s="141">
        <f t="shared" si="25"/>
        <v>0</v>
      </c>
      <c r="BG191" s="141">
        <f t="shared" si="26"/>
        <v>0</v>
      </c>
      <c r="BH191" s="141">
        <f t="shared" si="27"/>
        <v>0</v>
      </c>
      <c r="BI191" s="141">
        <f t="shared" si="28"/>
        <v>0</v>
      </c>
      <c r="BJ191" s="18" t="s">
        <v>77</v>
      </c>
      <c r="BK191" s="141">
        <f t="shared" si="29"/>
        <v>0</v>
      </c>
      <c r="BL191" s="18" t="s">
        <v>162</v>
      </c>
      <c r="BM191" s="18" t="s">
        <v>358</v>
      </c>
    </row>
    <row r="192" spans="2:65" s="1" customFormat="1" ht="25.5" customHeight="1">
      <c r="B192" s="132"/>
      <c r="C192" s="133" t="s">
        <v>359</v>
      </c>
      <c r="D192" s="133" t="s">
        <v>131</v>
      </c>
      <c r="E192" s="134" t="s">
        <v>360</v>
      </c>
      <c r="F192" s="201" t="s">
        <v>361</v>
      </c>
      <c r="G192" s="201"/>
      <c r="H192" s="201"/>
      <c r="I192" s="201"/>
      <c r="J192" s="135" t="s">
        <v>189</v>
      </c>
      <c r="K192" s="136">
        <v>38.5</v>
      </c>
      <c r="L192" s="216"/>
      <c r="M192" s="216"/>
      <c r="N192" s="192">
        <f t="shared" si="20"/>
        <v>0</v>
      </c>
      <c r="O192" s="192"/>
      <c r="P192" s="192"/>
      <c r="Q192" s="192"/>
      <c r="R192" s="137"/>
      <c r="T192" s="138" t="s">
        <v>5</v>
      </c>
      <c r="U192" s="40" t="s">
        <v>37</v>
      </c>
      <c r="V192" s="139">
        <v>0.13300000000000001</v>
      </c>
      <c r="W192" s="139">
        <f t="shared" si="21"/>
        <v>5.1204999999999998</v>
      </c>
      <c r="X192" s="139">
        <v>1.1999999999999999E-3</v>
      </c>
      <c r="Y192" s="139">
        <f t="shared" si="22"/>
        <v>4.6199999999999998E-2</v>
      </c>
      <c r="Z192" s="139">
        <v>0</v>
      </c>
      <c r="AA192" s="140">
        <f t="shared" si="23"/>
        <v>0</v>
      </c>
      <c r="AR192" s="18" t="s">
        <v>162</v>
      </c>
      <c r="AT192" s="18" t="s">
        <v>131</v>
      </c>
      <c r="AU192" s="18" t="s">
        <v>88</v>
      </c>
      <c r="AY192" s="18" t="s">
        <v>129</v>
      </c>
      <c r="BE192" s="141">
        <f t="shared" si="24"/>
        <v>0</v>
      </c>
      <c r="BF192" s="141">
        <f t="shared" si="25"/>
        <v>0</v>
      </c>
      <c r="BG192" s="141">
        <f t="shared" si="26"/>
        <v>0</v>
      </c>
      <c r="BH192" s="141">
        <f t="shared" si="27"/>
        <v>0</v>
      </c>
      <c r="BI192" s="141">
        <f t="shared" si="28"/>
        <v>0</v>
      </c>
      <c r="BJ192" s="18" t="s">
        <v>77</v>
      </c>
      <c r="BK192" s="141">
        <f t="shared" si="29"/>
        <v>0</v>
      </c>
      <c r="BL192" s="18" t="s">
        <v>162</v>
      </c>
      <c r="BM192" s="18" t="s">
        <v>362</v>
      </c>
    </row>
    <row r="193" spans="2:65" s="1" customFormat="1" ht="38.25" customHeight="1">
      <c r="B193" s="132"/>
      <c r="C193" s="133" t="s">
        <v>363</v>
      </c>
      <c r="D193" s="133" t="s">
        <v>131</v>
      </c>
      <c r="E193" s="134" t="s">
        <v>364</v>
      </c>
      <c r="F193" s="201" t="s">
        <v>365</v>
      </c>
      <c r="G193" s="201"/>
      <c r="H193" s="201"/>
      <c r="I193" s="201"/>
      <c r="J193" s="135" t="s">
        <v>134</v>
      </c>
      <c r="K193" s="136">
        <v>18.2</v>
      </c>
      <c r="L193" s="216"/>
      <c r="M193" s="216"/>
      <c r="N193" s="192">
        <f t="shared" si="20"/>
        <v>0</v>
      </c>
      <c r="O193" s="192"/>
      <c r="P193" s="192"/>
      <c r="Q193" s="192"/>
      <c r="R193" s="137"/>
      <c r="T193" s="138" t="s">
        <v>5</v>
      </c>
      <c r="U193" s="40" t="s">
        <v>37</v>
      </c>
      <c r="V193" s="139">
        <v>0.31</v>
      </c>
      <c r="W193" s="139">
        <f t="shared" si="21"/>
        <v>5.6419999999999995</v>
      </c>
      <c r="X193" s="139">
        <v>4.0000000000000003E-5</v>
      </c>
      <c r="Y193" s="139">
        <f t="shared" si="22"/>
        <v>7.2800000000000002E-4</v>
      </c>
      <c r="Z193" s="139">
        <v>0</v>
      </c>
      <c r="AA193" s="140">
        <f t="shared" si="23"/>
        <v>0</v>
      </c>
      <c r="AR193" s="18" t="s">
        <v>162</v>
      </c>
      <c r="AT193" s="18" t="s">
        <v>131</v>
      </c>
      <c r="AU193" s="18" t="s">
        <v>88</v>
      </c>
      <c r="AY193" s="18" t="s">
        <v>129</v>
      </c>
      <c r="BE193" s="141">
        <f t="shared" si="24"/>
        <v>0</v>
      </c>
      <c r="BF193" s="141">
        <f t="shared" si="25"/>
        <v>0</v>
      </c>
      <c r="BG193" s="141">
        <f t="shared" si="26"/>
        <v>0</v>
      </c>
      <c r="BH193" s="141">
        <f t="shared" si="27"/>
        <v>0</v>
      </c>
      <c r="BI193" s="141">
        <f t="shared" si="28"/>
        <v>0</v>
      </c>
      <c r="BJ193" s="18" t="s">
        <v>77</v>
      </c>
      <c r="BK193" s="141">
        <f t="shared" si="29"/>
        <v>0</v>
      </c>
      <c r="BL193" s="18" t="s">
        <v>162</v>
      </c>
      <c r="BM193" s="18" t="s">
        <v>366</v>
      </c>
    </row>
    <row r="194" spans="2:65" s="1" customFormat="1" ht="16.5" customHeight="1">
      <c r="B194" s="132"/>
      <c r="C194" s="142" t="s">
        <v>367</v>
      </c>
      <c r="D194" s="142" t="s">
        <v>169</v>
      </c>
      <c r="E194" s="143" t="s">
        <v>368</v>
      </c>
      <c r="F194" s="202" t="s">
        <v>369</v>
      </c>
      <c r="G194" s="202"/>
      <c r="H194" s="202"/>
      <c r="I194" s="202"/>
      <c r="J194" s="144" t="s">
        <v>134</v>
      </c>
      <c r="K194" s="145">
        <v>19.655999999999999</v>
      </c>
      <c r="L194" s="216"/>
      <c r="M194" s="216"/>
      <c r="N194" s="191">
        <f t="shared" si="20"/>
        <v>0</v>
      </c>
      <c r="O194" s="192"/>
      <c r="P194" s="192"/>
      <c r="Q194" s="192"/>
      <c r="R194" s="137"/>
      <c r="T194" s="138" t="s">
        <v>5</v>
      </c>
      <c r="U194" s="40" t="s">
        <v>37</v>
      </c>
      <c r="V194" s="139">
        <v>0</v>
      </c>
      <c r="W194" s="139">
        <f t="shared" si="21"/>
        <v>0</v>
      </c>
      <c r="X194" s="139">
        <v>1.8749999999999999E-2</v>
      </c>
      <c r="Y194" s="139">
        <f t="shared" si="22"/>
        <v>0.36854999999999999</v>
      </c>
      <c r="Z194" s="139">
        <v>0</v>
      </c>
      <c r="AA194" s="140">
        <f t="shared" si="23"/>
        <v>0</v>
      </c>
      <c r="AR194" s="18" t="s">
        <v>242</v>
      </c>
      <c r="AT194" s="18" t="s">
        <v>169</v>
      </c>
      <c r="AU194" s="18" t="s">
        <v>88</v>
      </c>
      <c r="AY194" s="18" t="s">
        <v>129</v>
      </c>
      <c r="BE194" s="141">
        <f t="shared" si="24"/>
        <v>0</v>
      </c>
      <c r="BF194" s="141">
        <f t="shared" si="25"/>
        <v>0</v>
      </c>
      <c r="BG194" s="141">
        <f t="shared" si="26"/>
        <v>0</v>
      </c>
      <c r="BH194" s="141">
        <f t="shared" si="27"/>
        <v>0</v>
      </c>
      <c r="BI194" s="141">
        <f t="shared" si="28"/>
        <v>0</v>
      </c>
      <c r="BJ194" s="18" t="s">
        <v>77</v>
      </c>
      <c r="BK194" s="141">
        <f t="shared" si="29"/>
        <v>0</v>
      </c>
      <c r="BL194" s="18" t="s">
        <v>162</v>
      </c>
      <c r="BM194" s="18" t="s">
        <v>370</v>
      </c>
    </row>
    <row r="195" spans="2:65" s="1" customFormat="1" ht="25.5" customHeight="1">
      <c r="B195" s="132"/>
      <c r="C195" s="133" t="s">
        <v>371</v>
      </c>
      <c r="D195" s="133" t="s">
        <v>131</v>
      </c>
      <c r="E195" s="134" t="s">
        <v>372</v>
      </c>
      <c r="F195" s="201" t="s">
        <v>373</v>
      </c>
      <c r="G195" s="201"/>
      <c r="H195" s="201"/>
      <c r="I195" s="201"/>
      <c r="J195" s="135" t="s">
        <v>134</v>
      </c>
      <c r="K195" s="136">
        <v>18.2</v>
      </c>
      <c r="L195" s="216"/>
      <c r="M195" s="216"/>
      <c r="N195" s="192">
        <f t="shared" si="20"/>
        <v>0</v>
      </c>
      <c r="O195" s="192"/>
      <c r="P195" s="192"/>
      <c r="Q195" s="192"/>
      <c r="R195" s="137"/>
      <c r="T195" s="138" t="s">
        <v>5</v>
      </c>
      <c r="U195" s="40" t="s">
        <v>37</v>
      </c>
      <c r="V195" s="139">
        <v>0.13500000000000001</v>
      </c>
      <c r="W195" s="139">
        <f t="shared" si="21"/>
        <v>2.4569999999999999</v>
      </c>
      <c r="X195" s="139">
        <v>1.9000000000000001E-4</v>
      </c>
      <c r="Y195" s="139">
        <f t="shared" si="22"/>
        <v>3.4580000000000001E-3</v>
      </c>
      <c r="Z195" s="139">
        <v>0</v>
      </c>
      <c r="AA195" s="140">
        <f t="shared" si="23"/>
        <v>0</v>
      </c>
      <c r="AR195" s="18" t="s">
        <v>162</v>
      </c>
      <c r="AT195" s="18" t="s">
        <v>131</v>
      </c>
      <c r="AU195" s="18" t="s">
        <v>88</v>
      </c>
      <c r="AY195" s="18" t="s">
        <v>129</v>
      </c>
      <c r="BE195" s="141">
        <f t="shared" si="24"/>
        <v>0</v>
      </c>
      <c r="BF195" s="141">
        <f t="shared" si="25"/>
        <v>0</v>
      </c>
      <c r="BG195" s="141">
        <f t="shared" si="26"/>
        <v>0</v>
      </c>
      <c r="BH195" s="141">
        <f t="shared" si="27"/>
        <v>0</v>
      </c>
      <c r="BI195" s="141">
        <f t="shared" si="28"/>
        <v>0</v>
      </c>
      <c r="BJ195" s="18" t="s">
        <v>77</v>
      </c>
      <c r="BK195" s="141">
        <f t="shared" si="29"/>
        <v>0</v>
      </c>
      <c r="BL195" s="18" t="s">
        <v>162</v>
      </c>
      <c r="BM195" s="18" t="s">
        <v>374</v>
      </c>
    </row>
    <row r="196" spans="2:65" s="1" customFormat="1" ht="38.25" customHeight="1">
      <c r="B196" s="132"/>
      <c r="C196" s="133" t="s">
        <v>375</v>
      </c>
      <c r="D196" s="133" t="s">
        <v>131</v>
      </c>
      <c r="E196" s="134" t="s">
        <v>376</v>
      </c>
      <c r="F196" s="201" t="s">
        <v>377</v>
      </c>
      <c r="G196" s="201"/>
      <c r="H196" s="201"/>
      <c r="I196" s="201"/>
      <c r="J196" s="135" t="s">
        <v>378</v>
      </c>
      <c r="K196" s="136">
        <v>1</v>
      </c>
      <c r="L196" s="216"/>
      <c r="M196" s="216"/>
      <c r="N196" s="192">
        <f t="shared" si="20"/>
        <v>0</v>
      </c>
      <c r="O196" s="192"/>
      <c r="P196" s="192"/>
      <c r="Q196" s="192"/>
      <c r="R196" s="137"/>
      <c r="T196" s="138" t="s">
        <v>5</v>
      </c>
      <c r="U196" s="40" t="s">
        <v>37</v>
      </c>
      <c r="V196" s="139">
        <v>0</v>
      </c>
      <c r="W196" s="139">
        <f t="shared" si="21"/>
        <v>0</v>
      </c>
      <c r="X196" s="139">
        <v>0.4</v>
      </c>
      <c r="Y196" s="139">
        <f t="shared" si="22"/>
        <v>0.4</v>
      </c>
      <c r="Z196" s="139">
        <v>0</v>
      </c>
      <c r="AA196" s="140">
        <f t="shared" si="23"/>
        <v>0</v>
      </c>
      <c r="AR196" s="18" t="s">
        <v>162</v>
      </c>
      <c r="AT196" s="18" t="s">
        <v>131</v>
      </c>
      <c r="AU196" s="18" t="s">
        <v>88</v>
      </c>
      <c r="AY196" s="18" t="s">
        <v>129</v>
      </c>
      <c r="BE196" s="141">
        <f t="shared" si="24"/>
        <v>0</v>
      </c>
      <c r="BF196" s="141">
        <f t="shared" si="25"/>
        <v>0</v>
      </c>
      <c r="BG196" s="141">
        <f t="shared" si="26"/>
        <v>0</v>
      </c>
      <c r="BH196" s="141">
        <f t="shared" si="27"/>
        <v>0</v>
      </c>
      <c r="BI196" s="141">
        <f t="shared" si="28"/>
        <v>0</v>
      </c>
      <c r="BJ196" s="18" t="s">
        <v>77</v>
      </c>
      <c r="BK196" s="141">
        <f t="shared" si="29"/>
        <v>0</v>
      </c>
      <c r="BL196" s="18" t="s">
        <v>162</v>
      </c>
      <c r="BM196" s="18" t="s">
        <v>379</v>
      </c>
    </row>
    <row r="197" spans="2:65" s="1" customFormat="1" ht="16.5" customHeight="1">
      <c r="B197" s="132"/>
      <c r="C197" s="133" t="s">
        <v>380</v>
      </c>
      <c r="D197" s="133" t="s">
        <v>131</v>
      </c>
      <c r="E197" s="134" t="s">
        <v>381</v>
      </c>
      <c r="F197" s="201" t="s">
        <v>382</v>
      </c>
      <c r="G197" s="201"/>
      <c r="H197" s="201"/>
      <c r="I197" s="201"/>
      <c r="J197" s="135" t="s">
        <v>378</v>
      </c>
      <c r="K197" s="136">
        <v>1</v>
      </c>
      <c r="L197" s="216"/>
      <c r="M197" s="216"/>
      <c r="N197" s="192">
        <f t="shared" si="20"/>
        <v>0</v>
      </c>
      <c r="O197" s="192"/>
      <c r="P197" s="192"/>
      <c r="Q197" s="192"/>
      <c r="R197" s="137"/>
      <c r="T197" s="138" t="s">
        <v>5</v>
      </c>
      <c r="U197" s="40" t="s">
        <v>37</v>
      </c>
      <c r="V197" s="139">
        <v>0</v>
      </c>
      <c r="W197" s="139">
        <f t="shared" si="21"/>
        <v>0</v>
      </c>
      <c r="X197" s="139">
        <v>0</v>
      </c>
      <c r="Y197" s="139">
        <f t="shared" si="22"/>
        <v>0</v>
      </c>
      <c r="Z197" s="139">
        <v>0</v>
      </c>
      <c r="AA197" s="140">
        <f t="shared" si="23"/>
        <v>0</v>
      </c>
      <c r="AR197" s="18" t="s">
        <v>162</v>
      </c>
      <c r="AT197" s="18" t="s">
        <v>131</v>
      </c>
      <c r="AU197" s="18" t="s">
        <v>88</v>
      </c>
      <c r="AY197" s="18" t="s">
        <v>129</v>
      </c>
      <c r="BE197" s="141">
        <f t="shared" si="24"/>
        <v>0</v>
      </c>
      <c r="BF197" s="141">
        <f t="shared" si="25"/>
        <v>0</v>
      </c>
      <c r="BG197" s="141">
        <f t="shared" si="26"/>
        <v>0</v>
      </c>
      <c r="BH197" s="141">
        <f t="shared" si="27"/>
        <v>0</v>
      </c>
      <c r="BI197" s="141">
        <f t="shared" si="28"/>
        <v>0</v>
      </c>
      <c r="BJ197" s="18" t="s">
        <v>77</v>
      </c>
      <c r="BK197" s="141">
        <f t="shared" si="29"/>
        <v>0</v>
      </c>
      <c r="BL197" s="18" t="s">
        <v>162</v>
      </c>
      <c r="BM197" s="18" t="s">
        <v>383</v>
      </c>
    </row>
    <row r="198" spans="2:65" s="1" customFormat="1" ht="25.5" customHeight="1">
      <c r="B198" s="132"/>
      <c r="C198" s="133" t="s">
        <v>384</v>
      </c>
      <c r="D198" s="133" t="s">
        <v>131</v>
      </c>
      <c r="E198" s="134" t="s">
        <v>385</v>
      </c>
      <c r="F198" s="201" t="s">
        <v>386</v>
      </c>
      <c r="G198" s="201"/>
      <c r="H198" s="201"/>
      <c r="I198" s="201"/>
      <c r="J198" s="135" t="s">
        <v>149</v>
      </c>
      <c r="K198" s="136">
        <v>1.014</v>
      </c>
      <c r="L198" s="216"/>
      <c r="M198" s="216"/>
      <c r="N198" s="192">
        <f t="shared" si="20"/>
        <v>0</v>
      </c>
      <c r="O198" s="192"/>
      <c r="P198" s="192"/>
      <c r="Q198" s="192"/>
      <c r="R198" s="137"/>
      <c r="T198" s="138" t="s">
        <v>5</v>
      </c>
      <c r="U198" s="40" t="s">
        <v>37</v>
      </c>
      <c r="V198" s="139">
        <v>1.863</v>
      </c>
      <c r="W198" s="139">
        <f t="shared" si="21"/>
        <v>1.8890819999999999</v>
      </c>
      <c r="X198" s="139">
        <v>0</v>
      </c>
      <c r="Y198" s="139">
        <f t="shared" si="22"/>
        <v>0</v>
      </c>
      <c r="Z198" s="139">
        <v>0</v>
      </c>
      <c r="AA198" s="140">
        <f t="shared" si="23"/>
        <v>0</v>
      </c>
      <c r="AR198" s="18" t="s">
        <v>162</v>
      </c>
      <c r="AT198" s="18" t="s">
        <v>131</v>
      </c>
      <c r="AU198" s="18" t="s">
        <v>88</v>
      </c>
      <c r="AY198" s="18" t="s">
        <v>129</v>
      </c>
      <c r="BE198" s="141">
        <f t="shared" si="24"/>
        <v>0</v>
      </c>
      <c r="BF198" s="141">
        <f t="shared" si="25"/>
        <v>0</v>
      </c>
      <c r="BG198" s="141">
        <f t="shared" si="26"/>
        <v>0</v>
      </c>
      <c r="BH198" s="141">
        <f t="shared" si="27"/>
        <v>0</v>
      </c>
      <c r="BI198" s="141">
        <f t="shared" si="28"/>
        <v>0</v>
      </c>
      <c r="BJ198" s="18" t="s">
        <v>77</v>
      </c>
      <c r="BK198" s="141">
        <f t="shared" si="29"/>
        <v>0</v>
      </c>
      <c r="BL198" s="18" t="s">
        <v>162</v>
      </c>
      <c r="BM198" s="18" t="s">
        <v>387</v>
      </c>
    </row>
    <row r="199" spans="2:65" s="9" customFormat="1" ht="29.85" customHeight="1">
      <c r="B199" s="121"/>
      <c r="C199" s="122"/>
      <c r="D199" s="131" t="s">
        <v>108</v>
      </c>
      <c r="E199" s="131"/>
      <c r="F199" s="131"/>
      <c r="G199" s="131"/>
      <c r="H199" s="131"/>
      <c r="I199" s="131"/>
      <c r="J199" s="131"/>
      <c r="K199" s="131"/>
      <c r="L199" s="131"/>
      <c r="M199" s="131"/>
      <c r="N199" s="186">
        <f>BK199</f>
        <v>0</v>
      </c>
      <c r="O199" s="187"/>
      <c r="P199" s="187"/>
      <c r="Q199" s="187"/>
      <c r="R199" s="124"/>
      <c r="T199" s="125"/>
      <c r="U199" s="122"/>
      <c r="V199" s="122"/>
      <c r="W199" s="126">
        <f>SUM(W200:W206)</f>
        <v>53.719226000000006</v>
      </c>
      <c r="X199" s="122"/>
      <c r="Y199" s="126">
        <f>SUM(Y200:Y206)</f>
        <v>0.20833570000000001</v>
      </c>
      <c r="Z199" s="122"/>
      <c r="AA199" s="127">
        <f>SUM(AA200:AA206)</f>
        <v>0.11148</v>
      </c>
      <c r="AR199" s="128" t="s">
        <v>88</v>
      </c>
      <c r="AT199" s="129" t="s">
        <v>71</v>
      </c>
      <c r="AU199" s="129" t="s">
        <v>77</v>
      </c>
      <c r="AY199" s="128" t="s">
        <v>129</v>
      </c>
      <c r="BK199" s="130">
        <f>SUM(BK200:BK206)</f>
        <v>0</v>
      </c>
    </row>
    <row r="200" spans="2:65" s="1" customFormat="1" ht="25.5" customHeight="1">
      <c r="B200" s="132"/>
      <c r="C200" s="133" t="s">
        <v>88</v>
      </c>
      <c r="D200" s="133" t="s">
        <v>131</v>
      </c>
      <c r="E200" s="134" t="s">
        <v>388</v>
      </c>
      <c r="F200" s="201" t="s">
        <v>389</v>
      </c>
      <c r="G200" s="201"/>
      <c r="H200" s="201"/>
      <c r="I200" s="201"/>
      <c r="J200" s="135" t="s">
        <v>189</v>
      </c>
      <c r="K200" s="136">
        <v>36</v>
      </c>
      <c r="L200" s="216"/>
      <c r="M200" s="216"/>
      <c r="N200" s="192">
        <f t="shared" ref="N200:N206" si="30">ROUND(L200*K200,2)</f>
        <v>0</v>
      </c>
      <c r="O200" s="192"/>
      <c r="P200" s="192"/>
      <c r="Q200" s="192"/>
      <c r="R200" s="137"/>
      <c r="T200" s="138" t="s">
        <v>5</v>
      </c>
      <c r="U200" s="40" t="s">
        <v>37</v>
      </c>
      <c r="V200" s="139">
        <v>0.25600000000000001</v>
      </c>
      <c r="W200" s="139">
        <f t="shared" ref="W200:W206" si="31">V200*K200</f>
        <v>9.2160000000000011</v>
      </c>
      <c r="X200" s="139">
        <v>0</v>
      </c>
      <c r="Y200" s="139">
        <f t="shared" ref="Y200:Y206" si="32">X200*K200</f>
        <v>0</v>
      </c>
      <c r="Z200" s="139">
        <v>2.2300000000000002E-3</v>
      </c>
      <c r="AA200" s="140">
        <f t="shared" ref="AA200:AA206" si="33">Z200*K200</f>
        <v>8.0280000000000004E-2</v>
      </c>
      <c r="AR200" s="18" t="s">
        <v>162</v>
      </c>
      <c r="AT200" s="18" t="s">
        <v>131</v>
      </c>
      <c r="AU200" s="18" t="s">
        <v>88</v>
      </c>
      <c r="AY200" s="18" t="s">
        <v>129</v>
      </c>
      <c r="BE200" s="141">
        <f t="shared" ref="BE200:BE206" si="34">IF(U200="základní",N200,0)</f>
        <v>0</v>
      </c>
      <c r="BF200" s="141">
        <f t="shared" ref="BF200:BF206" si="35">IF(U200="snížená",N200,0)</f>
        <v>0</v>
      </c>
      <c r="BG200" s="141">
        <f t="shared" ref="BG200:BG206" si="36">IF(U200="zákl. přenesená",N200,0)</f>
        <v>0</v>
      </c>
      <c r="BH200" s="141">
        <f t="shared" ref="BH200:BH206" si="37">IF(U200="sníž. přenesená",N200,0)</f>
        <v>0</v>
      </c>
      <c r="BI200" s="141">
        <f t="shared" ref="BI200:BI206" si="38">IF(U200="nulová",N200,0)</f>
        <v>0</v>
      </c>
      <c r="BJ200" s="18" t="s">
        <v>77</v>
      </c>
      <c r="BK200" s="141">
        <f t="shared" ref="BK200:BK206" si="39">ROUND(L200*K200,2)</f>
        <v>0</v>
      </c>
      <c r="BL200" s="18" t="s">
        <v>162</v>
      </c>
      <c r="BM200" s="18" t="s">
        <v>390</v>
      </c>
    </row>
    <row r="201" spans="2:65" s="1" customFormat="1" ht="16.5" customHeight="1">
      <c r="B201" s="132"/>
      <c r="C201" s="133" t="s">
        <v>391</v>
      </c>
      <c r="D201" s="133" t="s">
        <v>131</v>
      </c>
      <c r="E201" s="134" t="s">
        <v>392</v>
      </c>
      <c r="F201" s="201" t="s">
        <v>393</v>
      </c>
      <c r="G201" s="201"/>
      <c r="H201" s="201"/>
      <c r="I201" s="201"/>
      <c r="J201" s="135" t="s">
        <v>189</v>
      </c>
      <c r="K201" s="136">
        <v>12</v>
      </c>
      <c r="L201" s="216"/>
      <c r="M201" s="216"/>
      <c r="N201" s="192">
        <f t="shared" si="30"/>
        <v>0</v>
      </c>
      <c r="O201" s="192"/>
      <c r="P201" s="192"/>
      <c r="Q201" s="192"/>
      <c r="R201" s="137"/>
      <c r="T201" s="138" t="s">
        <v>5</v>
      </c>
      <c r="U201" s="40" t="s">
        <v>37</v>
      </c>
      <c r="V201" s="139">
        <v>0.189</v>
      </c>
      <c r="W201" s="139">
        <f t="shared" si="31"/>
        <v>2.2679999999999998</v>
      </c>
      <c r="X201" s="139">
        <v>0</v>
      </c>
      <c r="Y201" s="139">
        <f t="shared" si="32"/>
        <v>0</v>
      </c>
      <c r="Z201" s="139">
        <v>2.5999999999999999E-3</v>
      </c>
      <c r="AA201" s="140">
        <f t="shared" si="33"/>
        <v>3.1199999999999999E-2</v>
      </c>
      <c r="AR201" s="18" t="s">
        <v>162</v>
      </c>
      <c r="AT201" s="18" t="s">
        <v>131</v>
      </c>
      <c r="AU201" s="18" t="s">
        <v>88</v>
      </c>
      <c r="AY201" s="18" t="s">
        <v>129</v>
      </c>
      <c r="BE201" s="141">
        <f t="shared" si="34"/>
        <v>0</v>
      </c>
      <c r="BF201" s="141">
        <f t="shared" si="35"/>
        <v>0</v>
      </c>
      <c r="BG201" s="141">
        <f t="shared" si="36"/>
        <v>0</v>
      </c>
      <c r="BH201" s="141">
        <f t="shared" si="37"/>
        <v>0</v>
      </c>
      <c r="BI201" s="141">
        <f t="shared" si="38"/>
        <v>0</v>
      </c>
      <c r="BJ201" s="18" t="s">
        <v>77</v>
      </c>
      <c r="BK201" s="141">
        <f t="shared" si="39"/>
        <v>0</v>
      </c>
      <c r="BL201" s="18" t="s">
        <v>162</v>
      </c>
      <c r="BM201" s="18" t="s">
        <v>394</v>
      </c>
    </row>
    <row r="202" spans="2:65" s="1" customFormat="1" ht="51" customHeight="1">
      <c r="B202" s="132"/>
      <c r="C202" s="133" t="s">
        <v>395</v>
      </c>
      <c r="D202" s="133" t="s">
        <v>131</v>
      </c>
      <c r="E202" s="134" t="s">
        <v>396</v>
      </c>
      <c r="F202" s="201" t="s">
        <v>397</v>
      </c>
      <c r="G202" s="201"/>
      <c r="H202" s="201"/>
      <c r="I202" s="201"/>
      <c r="J202" s="135" t="s">
        <v>189</v>
      </c>
      <c r="K202" s="136">
        <v>13</v>
      </c>
      <c r="L202" s="216"/>
      <c r="M202" s="216"/>
      <c r="N202" s="192">
        <f t="shared" si="30"/>
        <v>0</v>
      </c>
      <c r="O202" s="192"/>
      <c r="P202" s="192"/>
      <c r="Q202" s="192"/>
      <c r="R202" s="137"/>
      <c r="T202" s="138" t="s">
        <v>5</v>
      </c>
      <c r="U202" s="40" t="s">
        <v>37</v>
      </c>
      <c r="V202" s="139">
        <v>0.77500000000000002</v>
      </c>
      <c r="W202" s="139">
        <f t="shared" si="31"/>
        <v>10.075000000000001</v>
      </c>
      <c r="X202" s="139">
        <v>3.0000000000000001E-3</v>
      </c>
      <c r="Y202" s="139">
        <f t="shared" si="32"/>
        <v>3.9E-2</v>
      </c>
      <c r="Z202" s="139">
        <v>0</v>
      </c>
      <c r="AA202" s="140">
        <f t="shared" si="33"/>
        <v>0</v>
      </c>
      <c r="AR202" s="18" t="s">
        <v>162</v>
      </c>
      <c r="AT202" s="18" t="s">
        <v>131</v>
      </c>
      <c r="AU202" s="18" t="s">
        <v>88</v>
      </c>
      <c r="AY202" s="18" t="s">
        <v>129</v>
      </c>
      <c r="BE202" s="141">
        <f t="shared" si="34"/>
        <v>0</v>
      </c>
      <c r="BF202" s="141">
        <f t="shared" si="35"/>
        <v>0</v>
      </c>
      <c r="BG202" s="141">
        <f t="shared" si="36"/>
        <v>0</v>
      </c>
      <c r="BH202" s="141">
        <f t="shared" si="37"/>
        <v>0</v>
      </c>
      <c r="BI202" s="141">
        <f t="shared" si="38"/>
        <v>0</v>
      </c>
      <c r="BJ202" s="18" t="s">
        <v>77</v>
      </c>
      <c r="BK202" s="141">
        <f t="shared" si="39"/>
        <v>0</v>
      </c>
      <c r="BL202" s="18" t="s">
        <v>162</v>
      </c>
      <c r="BM202" s="18" t="s">
        <v>398</v>
      </c>
    </row>
    <row r="203" spans="2:65" s="1" customFormat="1" ht="51" customHeight="1">
      <c r="B203" s="132"/>
      <c r="C203" s="133" t="s">
        <v>399</v>
      </c>
      <c r="D203" s="133" t="s">
        <v>131</v>
      </c>
      <c r="E203" s="134" t="s">
        <v>400</v>
      </c>
      <c r="F203" s="201" t="s">
        <v>401</v>
      </c>
      <c r="G203" s="201"/>
      <c r="H203" s="201"/>
      <c r="I203" s="201"/>
      <c r="J203" s="135" t="s">
        <v>134</v>
      </c>
      <c r="K203" s="136">
        <v>11.22</v>
      </c>
      <c r="L203" s="216"/>
      <c r="M203" s="216"/>
      <c r="N203" s="192">
        <f t="shared" si="30"/>
        <v>0</v>
      </c>
      <c r="O203" s="192"/>
      <c r="P203" s="192"/>
      <c r="Q203" s="192"/>
      <c r="R203" s="137"/>
      <c r="T203" s="138" t="s">
        <v>5</v>
      </c>
      <c r="U203" s="40" t="s">
        <v>37</v>
      </c>
      <c r="V203" s="139">
        <v>1.125</v>
      </c>
      <c r="W203" s="139">
        <f t="shared" si="31"/>
        <v>12.6225</v>
      </c>
      <c r="X203" s="139">
        <v>5.3699999999999998E-3</v>
      </c>
      <c r="Y203" s="139">
        <f t="shared" si="32"/>
        <v>6.0251400000000004E-2</v>
      </c>
      <c r="Z203" s="139">
        <v>0</v>
      </c>
      <c r="AA203" s="140">
        <f t="shared" si="33"/>
        <v>0</v>
      </c>
      <c r="AR203" s="18" t="s">
        <v>162</v>
      </c>
      <c r="AT203" s="18" t="s">
        <v>131</v>
      </c>
      <c r="AU203" s="18" t="s">
        <v>88</v>
      </c>
      <c r="AY203" s="18" t="s">
        <v>129</v>
      </c>
      <c r="BE203" s="141">
        <f t="shared" si="34"/>
        <v>0</v>
      </c>
      <c r="BF203" s="141">
        <f t="shared" si="35"/>
        <v>0</v>
      </c>
      <c r="BG203" s="141">
        <f t="shared" si="36"/>
        <v>0</v>
      </c>
      <c r="BH203" s="141">
        <f t="shared" si="37"/>
        <v>0</v>
      </c>
      <c r="BI203" s="141">
        <f t="shared" si="38"/>
        <v>0</v>
      </c>
      <c r="BJ203" s="18" t="s">
        <v>77</v>
      </c>
      <c r="BK203" s="141">
        <f t="shared" si="39"/>
        <v>0</v>
      </c>
      <c r="BL203" s="18" t="s">
        <v>162</v>
      </c>
      <c r="BM203" s="18" t="s">
        <v>402</v>
      </c>
    </row>
    <row r="204" spans="2:65" s="1" customFormat="1" ht="51" customHeight="1">
      <c r="B204" s="132"/>
      <c r="C204" s="133" t="s">
        <v>403</v>
      </c>
      <c r="D204" s="133" t="s">
        <v>131</v>
      </c>
      <c r="E204" s="134" t="s">
        <v>404</v>
      </c>
      <c r="F204" s="201" t="s">
        <v>405</v>
      </c>
      <c r="G204" s="201"/>
      <c r="H204" s="201"/>
      <c r="I204" s="201"/>
      <c r="J204" s="135" t="s">
        <v>134</v>
      </c>
      <c r="K204" s="136">
        <v>13.39</v>
      </c>
      <c r="L204" s="216"/>
      <c r="M204" s="216"/>
      <c r="N204" s="192">
        <f t="shared" si="30"/>
        <v>0</v>
      </c>
      <c r="O204" s="192"/>
      <c r="P204" s="192"/>
      <c r="Q204" s="192"/>
      <c r="R204" s="137"/>
      <c r="T204" s="138" t="s">
        <v>5</v>
      </c>
      <c r="U204" s="40" t="s">
        <v>37</v>
      </c>
      <c r="V204" s="139">
        <v>1.125</v>
      </c>
      <c r="W204" s="139">
        <f t="shared" si="31"/>
        <v>15.063750000000001</v>
      </c>
      <c r="X204" s="139">
        <v>5.3699999999999998E-3</v>
      </c>
      <c r="Y204" s="139">
        <f t="shared" si="32"/>
        <v>7.1904300000000004E-2</v>
      </c>
      <c r="Z204" s="139">
        <v>0</v>
      </c>
      <c r="AA204" s="140">
        <f t="shared" si="33"/>
        <v>0</v>
      </c>
      <c r="AR204" s="18" t="s">
        <v>162</v>
      </c>
      <c r="AT204" s="18" t="s">
        <v>131</v>
      </c>
      <c r="AU204" s="18" t="s">
        <v>88</v>
      </c>
      <c r="AY204" s="18" t="s">
        <v>129</v>
      </c>
      <c r="BE204" s="141">
        <f t="shared" si="34"/>
        <v>0</v>
      </c>
      <c r="BF204" s="141">
        <f t="shared" si="35"/>
        <v>0</v>
      </c>
      <c r="BG204" s="141">
        <f t="shared" si="36"/>
        <v>0</v>
      </c>
      <c r="BH204" s="141">
        <f t="shared" si="37"/>
        <v>0</v>
      </c>
      <c r="BI204" s="141">
        <f t="shared" si="38"/>
        <v>0</v>
      </c>
      <c r="BJ204" s="18" t="s">
        <v>77</v>
      </c>
      <c r="BK204" s="141">
        <f t="shared" si="39"/>
        <v>0</v>
      </c>
      <c r="BL204" s="18" t="s">
        <v>162</v>
      </c>
      <c r="BM204" s="18" t="s">
        <v>406</v>
      </c>
    </row>
    <row r="205" spans="2:65" s="1" customFormat="1" ht="25.5" customHeight="1">
      <c r="B205" s="132"/>
      <c r="C205" s="133" t="s">
        <v>407</v>
      </c>
      <c r="D205" s="133" t="s">
        <v>131</v>
      </c>
      <c r="E205" s="134" t="s">
        <v>408</v>
      </c>
      <c r="F205" s="201" t="s">
        <v>409</v>
      </c>
      <c r="G205" s="201"/>
      <c r="H205" s="201"/>
      <c r="I205" s="201"/>
      <c r="J205" s="135" t="s">
        <v>189</v>
      </c>
      <c r="K205" s="136">
        <v>13</v>
      </c>
      <c r="L205" s="216"/>
      <c r="M205" s="216"/>
      <c r="N205" s="192">
        <f t="shared" si="30"/>
        <v>0</v>
      </c>
      <c r="O205" s="192"/>
      <c r="P205" s="192"/>
      <c r="Q205" s="192"/>
      <c r="R205" s="137"/>
      <c r="T205" s="138" t="s">
        <v>5</v>
      </c>
      <c r="U205" s="40" t="s">
        <v>37</v>
      </c>
      <c r="V205" s="139">
        <v>0.26500000000000001</v>
      </c>
      <c r="W205" s="139">
        <f t="shared" si="31"/>
        <v>3.4450000000000003</v>
      </c>
      <c r="X205" s="139">
        <v>2.8600000000000001E-3</v>
      </c>
      <c r="Y205" s="139">
        <f t="shared" si="32"/>
        <v>3.7180000000000005E-2</v>
      </c>
      <c r="Z205" s="139">
        <v>0</v>
      </c>
      <c r="AA205" s="140">
        <f t="shared" si="33"/>
        <v>0</v>
      </c>
      <c r="AR205" s="18" t="s">
        <v>162</v>
      </c>
      <c r="AT205" s="18" t="s">
        <v>131</v>
      </c>
      <c r="AU205" s="18" t="s">
        <v>88</v>
      </c>
      <c r="AY205" s="18" t="s">
        <v>129</v>
      </c>
      <c r="BE205" s="141">
        <f t="shared" si="34"/>
        <v>0</v>
      </c>
      <c r="BF205" s="141">
        <f t="shared" si="35"/>
        <v>0</v>
      </c>
      <c r="BG205" s="141">
        <f t="shared" si="36"/>
        <v>0</v>
      </c>
      <c r="BH205" s="141">
        <f t="shared" si="37"/>
        <v>0</v>
      </c>
      <c r="BI205" s="141">
        <f t="shared" si="38"/>
        <v>0</v>
      </c>
      <c r="BJ205" s="18" t="s">
        <v>77</v>
      </c>
      <c r="BK205" s="141">
        <f t="shared" si="39"/>
        <v>0</v>
      </c>
      <c r="BL205" s="18" t="s">
        <v>162</v>
      </c>
      <c r="BM205" s="18" t="s">
        <v>410</v>
      </c>
    </row>
    <row r="206" spans="2:65" s="1" customFormat="1" ht="25.5" customHeight="1">
      <c r="B206" s="132"/>
      <c r="C206" s="133" t="s">
        <v>411</v>
      </c>
      <c r="D206" s="133" t="s">
        <v>131</v>
      </c>
      <c r="E206" s="134" t="s">
        <v>412</v>
      </c>
      <c r="F206" s="201" t="s">
        <v>413</v>
      </c>
      <c r="G206" s="201"/>
      <c r="H206" s="201"/>
      <c r="I206" s="201"/>
      <c r="J206" s="135" t="s">
        <v>149</v>
      </c>
      <c r="K206" s="136">
        <v>0.20799999999999999</v>
      </c>
      <c r="L206" s="216"/>
      <c r="M206" s="216"/>
      <c r="N206" s="192">
        <f t="shared" si="30"/>
        <v>0</v>
      </c>
      <c r="O206" s="192"/>
      <c r="P206" s="192"/>
      <c r="Q206" s="192"/>
      <c r="R206" s="137"/>
      <c r="T206" s="138" t="s">
        <v>5</v>
      </c>
      <c r="U206" s="40" t="s">
        <v>37</v>
      </c>
      <c r="V206" s="139">
        <v>4.9470000000000001</v>
      </c>
      <c r="W206" s="139">
        <f t="shared" si="31"/>
        <v>1.0289759999999999</v>
      </c>
      <c r="X206" s="139">
        <v>0</v>
      </c>
      <c r="Y206" s="139">
        <f t="shared" si="32"/>
        <v>0</v>
      </c>
      <c r="Z206" s="139">
        <v>0</v>
      </c>
      <c r="AA206" s="140">
        <f t="shared" si="33"/>
        <v>0</v>
      </c>
      <c r="AR206" s="18" t="s">
        <v>162</v>
      </c>
      <c r="AT206" s="18" t="s">
        <v>131</v>
      </c>
      <c r="AU206" s="18" t="s">
        <v>88</v>
      </c>
      <c r="AY206" s="18" t="s">
        <v>129</v>
      </c>
      <c r="BE206" s="141">
        <f t="shared" si="34"/>
        <v>0</v>
      </c>
      <c r="BF206" s="141">
        <f t="shared" si="35"/>
        <v>0</v>
      </c>
      <c r="BG206" s="141">
        <f t="shared" si="36"/>
        <v>0</v>
      </c>
      <c r="BH206" s="141">
        <f t="shared" si="37"/>
        <v>0</v>
      </c>
      <c r="BI206" s="141">
        <f t="shared" si="38"/>
        <v>0</v>
      </c>
      <c r="BJ206" s="18" t="s">
        <v>77</v>
      </c>
      <c r="BK206" s="141">
        <f t="shared" si="39"/>
        <v>0</v>
      </c>
      <c r="BL206" s="18" t="s">
        <v>162</v>
      </c>
      <c r="BM206" s="18" t="s">
        <v>414</v>
      </c>
    </row>
    <row r="207" spans="2:65" s="9" customFormat="1" ht="29.85" customHeight="1">
      <c r="B207" s="121"/>
      <c r="C207" s="122"/>
      <c r="D207" s="131" t="s">
        <v>109</v>
      </c>
      <c r="E207" s="131"/>
      <c r="F207" s="131"/>
      <c r="G207" s="131"/>
      <c r="H207" s="131"/>
      <c r="I207" s="131"/>
      <c r="J207" s="131"/>
      <c r="K207" s="131"/>
      <c r="L207" s="131"/>
      <c r="M207" s="131"/>
      <c r="N207" s="186">
        <f>BK207</f>
        <v>0</v>
      </c>
      <c r="O207" s="187"/>
      <c r="P207" s="187"/>
      <c r="Q207" s="187"/>
      <c r="R207" s="124"/>
      <c r="T207" s="125"/>
      <c r="U207" s="122"/>
      <c r="V207" s="122"/>
      <c r="W207" s="126">
        <f>SUM(W208:W211)</f>
        <v>20.77704</v>
      </c>
      <c r="X207" s="122"/>
      <c r="Y207" s="126">
        <f>SUM(Y208:Y211)</f>
        <v>1.1900000000000002</v>
      </c>
      <c r="Z207" s="122"/>
      <c r="AA207" s="127">
        <f>SUM(AA208:AA211)</f>
        <v>0.60100000000000009</v>
      </c>
      <c r="AR207" s="128" t="s">
        <v>88</v>
      </c>
      <c r="AT207" s="129" t="s">
        <v>71</v>
      </c>
      <c r="AU207" s="129" t="s">
        <v>77</v>
      </c>
      <c r="AY207" s="128" t="s">
        <v>129</v>
      </c>
      <c r="BK207" s="130">
        <f>SUM(BK208:BK211)</f>
        <v>0</v>
      </c>
    </row>
    <row r="208" spans="2:65" s="1" customFormat="1" ht="38.25" customHeight="1">
      <c r="B208" s="132"/>
      <c r="C208" s="133" t="s">
        <v>77</v>
      </c>
      <c r="D208" s="133" t="s">
        <v>131</v>
      </c>
      <c r="E208" s="134" t="s">
        <v>415</v>
      </c>
      <c r="F208" s="201" t="s">
        <v>416</v>
      </c>
      <c r="G208" s="201"/>
      <c r="H208" s="201"/>
      <c r="I208" s="201"/>
      <c r="J208" s="135" t="s">
        <v>189</v>
      </c>
      <c r="K208" s="136">
        <v>24</v>
      </c>
      <c r="L208" s="216"/>
      <c r="M208" s="216"/>
      <c r="N208" s="192">
        <f>ROUND(L208*K208,2)</f>
        <v>0</v>
      </c>
      <c r="O208" s="192"/>
      <c r="P208" s="192"/>
      <c r="Q208" s="192"/>
      <c r="R208" s="137"/>
      <c r="T208" s="138" t="s">
        <v>5</v>
      </c>
      <c r="U208" s="40" t="s">
        <v>37</v>
      </c>
      <c r="V208" s="139">
        <v>0.69699999999999995</v>
      </c>
      <c r="W208" s="139">
        <f>V208*K208</f>
        <v>16.727999999999998</v>
      </c>
      <c r="X208" s="139">
        <v>0</v>
      </c>
      <c r="Y208" s="139">
        <f>X208*K208</f>
        <v>0</v>
      </c>
      <c r="Z208" s="139">
        <v>2.5000000000000001E-2</v>
      </c>
      <c r="AA208" s="140">
        <f>Z208*K208</f>
        <v>0.60000000000000009</v>
      </c>
      <c r="AR208" s="18" t="s">
        <v>162</v>
      </c>
      <c r="AT208" s="18" t="s">
        <v>131</v>
      </c>
      <c r="AU208" s="18" t="s">
        <v>88</v>
      </c>
      <c r="AY208" s="18" t="s">
        <v>129</v>
      </c>
      <c r="BE208" s="141">
        <f>IF(U208="základní",N208,0)</f>
        <v>0</v>
      </c>
      <c r="BF208" s="141">
        <f>IF(U208="snížená",N208,0)</f>
        <v>0</v>
      </c>
      <c r="BG208" s="141">
        <f>IF(U208="zákl. přenesená",N208,0)</f>
        <v>0</v>
      </c>
      <c r="BH208" s="141">
        <f>IF(U208="sníž. přenesená",N208,0)</f>
        <v>0</v>
      </c>
      <c r="BI208" s="141">
        <f>IF(U208="nulová",N208,0)</f>
        <v>0</v>
      </c>
      <c r="BJ208" s="18" t="s">
        <v>77</v>
      </c>
      <c r="BK208" s="141">
        <f>ROUND(L208*K208,2)</f>
        <v>0</v>
      </c>
      <c r="BL208" s="18" t="s">
        <v>162</v>
      </c>
      <c r="BM208" s="18" t="s">
        <v>417</v>
      </c>
    </row>
    <row r="209" spans="2:65" s="1" customFormat="1" ht="16.5" customHeight="1">
      <c r="B209" s="132"/>
      <c r="C209" s="133" t="s">
        <v>418</v>
      </c>
      <c r="D209" s="133" t="s">
        <v>131</v>
      </c>
      <c r="E209" s="134" t="s">
        <v>419</v>
      </c>
      <c r="F209" s="201" t="s">
        <v>420</v>
      </c>
      <c r="G209" s="201"/>
      <c r="H209" s="201"/>
      <c r="I209" s="201"/>
      <c r="J209" s="135" t="s">
        <v>378</v>
      </c>
      <c r="K209" s="136">
        <v>1</v>
      </c>
      <c r="L209" s="216"/>
      <c r="M209" s="216"/>
      <c r="N209" s="192">
        <f>ROUND(L209*K209,2)</f>
        <v>0</v>
      </c>
      <c r="O209" s="192"/>
      <c r="P209" s="192"/>
      <c r="Q209" s="192"/>
      <c r="R209" s="137"/>
      <c r="T209" s="138" t="s">
        <v>5</v>
      </c>
      <c r="U209" s="40" t="s">
        <v>37</v>
      </c>
      <c r="V209" s="139">
        <v>0.46</v>
      </c>
      <c r="W209" s="139">
        <f>V209*K209</f>
        <v>0.46</v>
      </c>
      <c r="X209" s="139">
        <v>0</v>
      </c>
      <c r="Y209" s="139">
        <f>X209*K209</f>
        <v>0</v>
      </c>
      <c r="Z209" s="139">
        <v>1E-3</v>
      </c>
      <c r="AA209" s="140">
        <f>Z209*K209</f>
        <v>1E-3</v>
      </c>
      <c r="AR209" s="18" t="s">
        <v>162</v>
      </c>
      <c r="AT209" s="18" t="s">
        <v>131</v>
      </c>
      <c r="AU209" s="18" t="s">
        <v>88</v>
      </c>
      <c r="AY209" s="18" t="s">
        <v>129</v>
      </c>
      <c r="BE209" s="141">
        <f>IF(U209="základní",N209,0)</f>
        <v>0</v>
      </c>
      <c r="BF209" s="141">
        <f>IF(U209="snížená",N209,0)</f>
        <v>0</v>
      </c>
      <c r="BG209" s="141">
        <f>IF(U209="zákl. přenesená",N209,0)</f>
        <v>0</v>
      </c>
      <c r="BH209" s="141">
        <f>IF(U209="sníž. přenesená",N209,0)</f>
        <v>0</v>
      </c>
      <c r="BI209" s="141">
        <f>IF(U209="nulová",N209,0)</f>
        <v>0</v>
      </c>
      <c r="BJ209" s="18" t="s">
        <v>77</v>
      </c>
      <c r="BK209" s="141">
        <f>ROUND(L209*K209,2)</f>
        <v>0</v>
      </c>
      <c r="BL209" s="18" t="s">
        <v>162</v>
      </c>
      <c r="BM209" s="18" t="s">
        <v>421</v>
      </c>
    </row>
    <row r="210" spans="2:65" s="1" customFormat="1" ht="25.5" customHeight="1">
      <c r="B210" s="132"/>
      <c r="C210" s="133" t="s">
        <v>422</v>
      </c>
      <c r="D210" s="133" t="s">
        <v>131</v>
      </c>
      <c r="E210" s="134" t="s">
        <v>423</v>
      </c>
      <c r="F210" s="201" t="s">
        <v>424</v>
      </c>
      <c r="G210" s="201"/>
      <c r="H210" s="201"/>
      <c r="I210" s="201"/>
      <c r="J210" s="135" t="s">
        <v>189</v>
      </c>
      <c r="K210" s="136">
        <v>23.8</v>
      </c>
      <c r="L210" s="216"/>
      <c r="M210" s="216"/>
      <c r="N210" s="192">
        <f>ROUND(L210*K210,2)</f>
        <v>0</v>
      </c>
      <c r="O210" s="192"/>
      <c r="P210" s="192"/>
      <c r="Q210" s="192"/>
      <c r="R210" s="137"/>
      <c r="T210" s="138" t="s">
        <v>5</v>
      </c>
      <c r="U210" s="40" t="s">
        <v>37</v>
      </c>
      <c r="V210" s="139">
        <v>0</v>
      </c>
      <c r="W210" s="139">
        <f>V210*K210</f>
        <v>0</v>
      </c>
      <c r="X210" s="139">
        <v>0.05</v>
      </c>
      <c r="Y210" s="139">
        <f>X210*K210</f>
        <v>1.1900000000000002</v>
      </c>
      <c r="Z210" s="139">
        <v>0</v>
      </c>
      <c r="AA210" s="140">
        <f>Z210*K210</f>
        <v>0</v>
      </c>
      <c r="AR210" s="18" t="s">
        <v>162</v>
      </c>
      <c r="AT210" s="18" t="s">
        <v>131</v>
      </c>
      <c r="AU210" s="18" t="s">
        <v>88</v>
      </c>
      <c r="AY210" s="18" t="s">
        <v>129</v>
      </c>
      <c r="BE210" s="141">
        <f>IF(U210="základní",N210,0)</f>
        <v>0</v>
      </c>
      <c r="BF210" s="141">
        <f>IF(U210="snížená",N210,0)</f>
        <v>0</v>
      </c>
      <c r="BG210" s="141">
        <f>IF(U210="zákl. přenesená",N210,0)</f>
        <v>0</v>
      </c>
      <c r="BH210" s="141">
        <f>IF(U210="sníž. přenesená",N210,0)</f>
        <v>0</v>
      </c>
      <c r="BI210" s="141">
        <f>IF(U210="nulová",N210,0)</f>
        <v>0</v>
      </c>
      <c r="BJ210" s="18" t="s">
        <v>77</v>
      </c>
      <c r="BK210" s="141">
        <f>ROUND(L210*K210,2)</f>
        <v>0</v>
      </c>
      <c r="BL210" s="18" t="s">
        <v>162</v>
      </c>
      <c r="BM210" s="18" t="s">
        <v>425</v>
      </c>
    </row>
    <row r="211" spans="2:65" s="1" customFormat="1" ht="25.5" customHeight="1">
      <c r="B211" s="132"/>
      <c r="C211" s="133" t="s">
        <v>426</v>
      </c>
      <c r="D211" s="133" t="s">
        <v>131</v>
      </c>
      <c r="E211" s="134" t="s">
        <v>427</v>
      </c>
      <c r="F211" s="201" t="s">
        <v>428</v>
      </c>
      <c r="G211" s="201"/>
      <c r="H211" s="201"/>
      <c r="I211" s="201"/>
      <c r="J211" s="135" t="s">
        <v>149</v>
      </c>
      <c r="K211" s="136">
        <v>1.19</v>
      </c>
      <c r="L211" s="216"/>
      <c r="M211" s="216"/>
      <c r="N211" s="192">
        <f>ROUND(L211*K211,2)</f>
        <v>0</v>
      </c>
      <c r="O211" s="192"/>
      <c r="P211" s="192"/>
      <c r="Q211" s="192"/>
      <c r="R211" s="137"/>
      <c r="T211" s="138" t="s">
        <v>5</v>
      </c>
      <c r="U211" s="40" t="s">
        <v>37</v>
      </c>
      <c r="V211" s="139">
        <v>3.016</v>
      </c>
      <c r="W211" s="139">
        <f>V211*K211</f>
        <v>3.5890399999999998</v>
      </c>
      <c r="X211" s="139">
        <v>0</v>
      </c>
      <c r="Y211" s="139">
        <f>X211*K211</f>
        <v>0</v>
      </c>
      <c r="Z211" s="139">
        <v>0</v>
      </c>
      <c r="AA211" s="140">
        <f>Z211*K211</f>
        <v>0</v>
      </c>
      <c r="AR211" s="18" t="s">
        <v>162</v>
      </c>
      <c r="AT211" s="18" t="s">
        <v>131</v>
      </c>
      <c r="AU211" s="18" t="s">
        <v>88</v>
      </c>
      <c r="AY211" s="18" t="s">
        <v>129</v>
      </c>
      <c r="BE211" s="141">
        <f>IF(U211="základní",N211,0)</f>
        <v>0</v>
      </c>
      <c r="BF211" s="141">
        <f>IF(U211="snížená",N211,0)</f>
        <v>0</v>
      </c>
      <c r="BG211" s="141">
        <f>IF(U211="zákl. přenesená",N211,0)</f>
        <v>0</v>
      </c>
      <c r="BH211" s="141">
        <f>IF(U211="sníž. přenesená",N211,0)</f>
        <v>0</v>
      </c>
      <c r="BI211" s="141">
        <f>IF(U211="nulová",N211,0)</f>
        <v>0</v>
      </c>
      <c r="BJ211" s="18" t="s">
        <v>77</v>
      </c>
      <c r="BK211" s="141">
        <f>ROUND(L211*K211,2)</f>
        <v>0</v>
      </c>
      <c r="BL211" s="18" t="s">
        <v>162</v>
      </c>
      <c r="BM211" s="18" t="s">
        <v>429</v>
      </c>
    </row>
    <row r="212" spans="2:65" s="9" customFormat="1" ht="29.85" customHeight="1">
      <c r="B212" s="121"/>
      <c r="C212" s="122"/>
      <c r="D212" s="131" t="s">
        <v>110</v>
      </c>
      <c r="E212" s="131"/>
      <c r="F212" s="131"/>
      <c r="G212" s="131"/>
      <c r="H212" s="131"/>
      <c r="I212" s="131"/>
      <c r="J212" s="131"/>
      <c r="K212" s="131"/>
      <c r="L212" s="131"/>
      <c r="M212" s="131"/>
      <c r="N212" s="186">
        <f>BK212</f>
        <v>0</v>
      </c>
      <c r="O212" s="187"/>
      <c r="P212" s="187"/>
      <c r="Q212" s="187"/>
      <c r="R212" s="124"/>
      <c r="T212" s="125"/>
      <c r="U212" s="122"/>
      <c r="V212" s="122"/>
      <c r="W212" s="126">
        <f>SUM(W213:W217)</f>
        <v>30.1677</v>
      </c>
      <c r="X212" s="122"/>
      <c r="Y212" s="126">
        <f>SUM(Y213:Y217)</f>
        <v>0.48950500000000002</v>
      </c>
      <c r="Z212" s="122"/>
      <c r="AA212" s="127">
        <f>SUM(AA213:AA217)</f>
        <v>0</v>
      </c>
      <c r="AR212" s="128" t="s">
        <v>88</v>
      </c>
      <c r="AT212" s="129" t="s">
        <v>71</v>
      </c>
      <c r="AU212" s="129" t="s">
        <v>77</v>
      </c>
      <c r="AY212" s="128" t="s">
        <v>129</v>
      </c>
      <c r="BK212" s="130">
        <f>SUM(BK213:BK217)</f>
        <v>0</v>
      </c>
    </row>
    <row r="213" spans="2:65" s="1" customFormat="1" ht="25.5" customHeight="1">
      <c r="B213" s="132"/>
      <c r="C213" s="133" t="s">
        <v>430</v>
      </c>
      <c r="D213" s="133" t="s">
        <v>131</v>
      </c>
      <c r="E213" s="134" t="s">
        <v>431</v>
      </c>
      <c r="F213" s="201" t="s">
        <v>432</v>
      </c>
      <c r="G213" s="201"/>
      <c r="H213" s="201"/>
      <c r="I213" s="201"/>
      <c r="J213" s="135" t="s">
        <v>134</v>
      </c>
      <c r="K213" s="136">
        <v>49.5</v>
      </c>
      <c r="L213" s="216"/>
      <c r="M213" s="216"/>
      <c r="N213" s="192">
        <f>ROUND(L213*K213,2)</f>
        <v>0</v>
      </c>
      <c r="O213" s="192"/>
      <c r="P213" s="192"/>
      <c r="Q213" s="192"/>
      <c r="R213" s="137"/>
      <c r="T213" s="138" t="s">
        <v>5</v>
      </c>
      <c r="U213" s="40" t="s">
        <v>37</v>
      </c>
      <c r="V213" s="139">
        <v>9.5000000000000001E-2</v>
      </c>
      <c r="W213" s="139">
        <f>V213*K213</f>
        <v>4.7024999999999997</v>
      </c>
      <c r="X213" s="139">
        <v>1.2999999999999999E-4</v>
      </c>
      <c r="Y213" s="139">
        <f>X213*K213</f>
        <v>6.4349999999999997E-3</v>
      </c>
      <c r="Z213" s="139">
        <v>0</v>
      </c>
      <c r="AA213" s="140">
        <f>Z213*K213</f>
        <v>0</v>
      </c>
      <c r="AR213" s="18" t="s">
        <v>162</v>
      </c>
      <c r="AT213" s="18" t="s">
        <v>131</v>
      </c>
      <c r="AU213" s="18" t="s">
        <v>88</v>
      </c>
      <c r="AY213" s="18" t="s">
        <v>129</v>
      </c>
      <c r="BE213" s="141">
        <f>IF(U213="základní",N213,0)</f>
        <v>0</v>
      </c>
      <c r="BF213" s="141">
        <f>IF(U213="snížená",N213,0)</f>
        <v>0</v>
      </c>
      <c r="BG213" s="141">
        <f>IF(U213="zákl. přenesená",N213,0)</f>
        <v>0</v>
      </c>
      <c r="BH213" s="141">
        <f>IF(U213="sníž. přenesená",N213,0)</f>
        <v>0</v>
      </c>
      <c r="BI213" s="141">
        <f>IF(U213="nulová",N213,0)</f>
        <v>0</v>
      </c>
      <c r="BJ213" s="18" t="s">
        <v>77</v>
      </c>
      <c r="BK213" s="141">
        <f>ROUND(L213*K213,2)</f>
        <v>0</v>
      </c>
      <c r="BL213" s="18" t="s">
        <v>162</v>
      </c>
      <c r="BM213" s="18" t="s">
        <v>433</v>
      </c>
    </row>
    <row r="214" spans="2:65" s="1" customFormat="1" ht="16.5" customHeight="1">
      <c r="B214" s="132"/>
      <c r="C214" s="133" t="s">
        <v>434</v>
      </c>
      <c r="D214" s="133" t="s">
        <v>131</v>
      </c>
      <c r="E214" s="134" t="s">
        <v>435</v>
      </c>
      <c r="F214" s="201" t="s">
        <v>436</v>
      </c>
      <c r="G214" s="201"/>
      <c r="H214" s="201"/>
      <c r="I214" s="201"/>
      <c r="J214" s="135" t="s">
        <v>134</v>
      </c>
      <c r="K214" s="136">
        <v>49.5</v>
      </c>
      <c r="L214" s="216"/>
      <c r="M214" s="216"/>
      <c r="N214" s="192">
        <f>ROUND(L214*K214,2)</f>
        <v>0</v>
      </c>
      <c r="O214" s="192"/>
      <c r="P214" s="192"/>
      <c r="Q214" s="192"/>
      <c r="R214" s="137"/>
      <c r="T214" s="138" t="s">
        <v>5</v>
      </c>
      <c r="U214" s="40" t="s">
        <v>37</v>
      </c>
      <c r="V214" s="139">
        <v>0.28399999999999997</v>
      </c>
      <c r="W214" s="139">
        <f>V214*K214</f>
        <v>14.057999999999998</v>
      </c>
      <c r="X214" s="139">
        <v>9.7999999999999997E-4</v>
      </c>
      <c r="Y214" s="139">
        <f>X214*K214</f>
        <v>4.8509999999999998E-2</v>
      </c>
      <c r="Z214" s="139">
        <v>0</v>
      </c>
      <c r="AA214" s="140">
        <f>Z214*K214</f>
        <v>0</v>
      </c>
      <c r="AR214" s="18" t="s">
        <v>162</v>
      </c>
      <c r="AT214" s="18" t="s">
        <v>131</v>
      </c>
      <c r="AU214" s="18" t="s">
        <v>88</v>
      </c>
      <c r="AY214" s="18" t="s">
        <v>129</v>
      </c>
      <c r="BE214" s="141">
        <f>IF(U214="základní",N214,0)</f>
        <v>0</v>
      </c>
      <c r="BF214" s="141">
        <f>IF(U214="snížená",N214,0)</f>
        <v>0</v>
      </c>
      <c r="BG214" s="141">
        <f>IF(U214="zákl. přenesená",N214,0)</f>
        <v>0</v>
      </c>
      <c r="BH214" s="141">
        <f>IF(U214="sníž. přenesená",N214,0)</f>
        <v>0</v>
      </c>
      <c r="BI214" s="141">
        <f>IF(U214="nulová",N214,0)</f>
        <v>0</v>
      </c>
      <c r="BJ214" s="18" t="s">
        <v>77</v>
      </c>
      <c r="BK214" s="141">
        <f>ROUND(L214*K214,2)</f>
        <v>0</v>
      </c>
      <c r="BL214" s="18" t="s">
        <v>162</v>
      </c>
      <c r="BM214" s="18" t="s">
        <v>437</v>
      </c>
    </row>
    <row r="215" spans="2:65" s="1" customFormat="1" ht="25.5" customHeight="1">
      <c r="B215" s="132"/>
      <c r="C215" s="133" t="s">
        <v>438</v>
      </c>
      <c r="D215" s="133" t="s">
        <v>131</v>
      </c>
      <c r="E215" s="134" t="s">
        <v>439</v>
      </c>
      <c r="F215" s="201" t="s">
        <v>440</v>
      </c>
      <c r="G215" s="201"/>
      <c r="H215" s="201"/>
      <c r="I215" s="201"/>
      <c r="J215" s="135" t="s">
        <v>134</v>
      </c>
      <c r="K215" s="136">
        <v>67.900000000000006</v>
      </c>
      <c r="L215" s="216"/>
      <c r="M215" s="216"/>
      <c r="N215" s="192">
        <f>ROUND(L215*K215,2)</f>
        <v>0</v>
      </c>
      <c r="O215" s="192"/>
      <c r="P215" s="192"/>
      <c r="Q215" s="192"/>
      <c r="R215" s="137"/>
      <c r="T215" s="138" t="s">
        <v>5</v>
      </c>
      <c r="U215" s="40" t="s">
        <v>37</v>
      </c>
      <c r="V215" s="139">
        <v>0.13</v>
      </c>
      <c r="W215" s="139">
        <f>V215*K215</f>
        <v>8.8270000000000017</v>
      </c>
      <c r="X215" s="139">
        <v>4.7999999999999996E-3</v>
      </c>
      <c r="Y215" s="139">
        <f>X215*K215</f>
        <v>0.32591999999999999</v>
      </c>
      <c r="Z215" s="139">
        <v>0</v>
      </c>
      <c r="AA215" s="140">
        <f>Z215*K215</f>
        <v>0</v>
      </c>
      <c r="AR215" s="18" t="s">
        <v>162</v>
      </c>
      <c r="AT215" s="18" t="s">
        <v>131</v>
      </c>
      <c r="AU215" s="18" t="s">
        <v>88</v>
      </c>
      <c r="AY215" s="18" t="s">
        <v>129</v>
      </c>
      <c r="BE215" s="141">
        <f>IF(U215="základní",N215,0)</f>
        <v>0</v>
      </c>
      <c r="BF215" s="141">
        <f>IF(U215="snížená",N215,0)</f>
        <v>0</v>
      </c>
      <c r="BG215" s="141">
        <f>IF(U215="zákl. přenesená",N215,0)</f>
        <v>0</v>
      </c>
      <c r="BH215" s="141">
        <f>IF(U215="sníž. přenesená",N215,0)</f>
        <v>0</v>
      </c>
      <c r="BI215" s="141">
        <f>IF(U215="nulová",N215,0)</f>
        <v>0</v>
      </c>
      <c r="BJ215" s="18" t="s">
        <v>77</v>
      </c>
      <c r="BK215" s="141">
        <f>ROUND(L215*K215,2)</f>
        <v>0</v>
      </c>
      <c r="BL215" s="18" t="s">
        <v>162</v>
      </c>
      <c r="BM215" s="18" t="s">
        <v>441</v>
      </c>
    </row>
    <row r="216" spans="2:65" s="1" customFormat="1" ht="38.25" customHeight="1">
      <c r="B216" s="132"/>
      <c r="C216" s="133" t="s">
        <v>172</v>
      </c>
      <c r="D216" s="133" t="s">
        <v>131</v>
      </c>
      <c r="E216" s="134" t="s">
        <v>442</v>
      </c>
      <c r="F216" s="201" t="s">
        <v>443</v>
      </c>
      <c r="G216" s="201"/>
      <c r="H216" s="201"/>
      <c r="I216" s="201"/>
      <c r="J216" s="135" t="s">
        <v>134</v>
      </c>
      <c r="K216" s="136">
        <v>67.900000000000006</v>
      </c>
      <c r="L216" s="216"/>
      <c r="M216" s="216"/>
      <c r="N216" s="192">
        <f>ROUND(L216*K216,2)</f>
        <v>0</v>
      </c>
      <c r="O216" s="192"/>
      <c r="P216" s="192"/>
      <c r="Q216" s="192"/>
      <c r="R216" s="137"/>
      <c r="T216" s="138" t="s">
        <v>5</v>
      </c>
      <c r="U216" s="40" t="s">
        <v>37</v>
      </c>
      <c r="V216" s="139">
        <v>3.7999999999999999E-2</v>
      </c>
      <c r="W216" s="139">
        <f>V216*K216</f>
        <v>2.5802</v>
      </c>
      <c r="X216" s="139">
        <v>1.6000000000000001E-3</v>
      </c>
      <c r="Y216" s="139">
        <f>X216*K216</f>
        <v>0.10864000000000001</v>
      </c>
      <c r="Z216" s="139">
        <v>0</v>
      </c>
      <c r="AA216" s="140">
        <f>Z216*K216</f>
        <v>0</v>
      </c>
      <c r="AR216" s="18" t="s">
        <v>162</v>
      </c>
      <c r="AT216" s="18" t="s">
        <v>131</v>
      </c>
      <c r="AU216" s="18" t="s">
        <v>88</v>
      </c>
      <c r="AY216" s="18" t="s">
        <v>129</v>
      </c>
      <c r="BE216" s="141">
        <f>IF(U216="základní",N216,0)</f>
        <v>0</v>
      </c>
      <c r="BF216" s="141">
        <f>IF(U216="snížená",N216,0)</f>
        <v>0</v>
      </c>
      <c r="BG216" s="141">
        <f>IF(U216="zákl. přenesená",N216,0)</f>
        <v>0</v>
      </c>
      <c r="BH216" s="141">
        <f>IF(U216="sníž. přenesená",N216,0)</f>
        <v>0</v>
      </c>
      <c r="BI216" s="141">
        <f>IF(U216="nulová",N216,0)</f>
        <v>0</v>
      </c>
      <c r="BJ216" s="18" t="s">
        <v>77</v>
      </c>
      <c r="BK216" s="141">
        <f>ROUND(L216*K216,2)</f>
        <v>0</v>
      </c>
      <c r="BL216" s="18" t="s">
        <v>162</v>
      </c>
      <c r="BM216" s="18" t="s">
        <v>444</v>
      </c>
    </row>
    <row r="217" spans="2:65" s="1" customFormat="1" ht="38.25" customHeight="1">
      <c r="B217" s="132"/>
      <c r="C217" s="133" t="s">
        <v>445</v>
      </c>
      <c r="D217" s="133" t="s">
        <v>131</v>
      </c>
      <c r="E217" s="134" t="s">
        <v>446</v>
      </c>
      <c r="F217" s="201" t="s">
        <v>447</v>
      </c>
      <c r="G217" s="201"/>
      <c r="H217" s="201"/>
      <c r="I217" s="201"/>
      <c r="J217" s="135" t="s">
        <v>378</v>
      </c>
      <c r="K217" s="136">
        <v>2</v>
      </c>
      <c r="L217" s="216"/>
      <c r="M217" s="216"/>
      <c r="N217" s="192">
        <f>ROUND(L217*K217,2)</f>
        <v>0</v>
      </c>
      <c r="O217" s="192"/>
      <c r="P217" s="192"/>
      <c r="Q217" s="192"/>
      <c r="R217" s="137"/>
      <c r="T217" s="138" t="s">
        <v>5</v>
      </c>
      <c r="U217" s="40" t="s">
        <v>37</v>
      </c>
      <c r="V217" s="139">
        <v>0</v>
      </c>
      <c r="W217" s="139">
        <f>V217*K217</f>
        <v>0</v>
      </c>
      <c r="X217" s="139">
        <v>0</v>
      </c>
      <c r="Y217" s="139">
        <f>X217*K217</f>
        <v>0</v>
      </c>
      <c r="Z217" s="139">
        <v>0</v>
      </c>
      <c r="AA217" s="140">
        <f>Z217*K217</f>
        <v>0</v>
      </c>
      <c r="AR217" s="18" t="s">
        <v>162</v>
      </c>
      <c r="AT217" s="18" t="s">
        <v>131</v>
      </c>
      <c r="AU217" s="18" t="s">
        <v>88</v>
      </c>
      <c r="AY217" s="18" t="s">
        <v>129</v>
      </c>
      <c r="BE217" s="141">
        <f>IF(U217="základní",N217,0)</f>
        <v>0</v>
      </c>
      <c r="BF217" s="141">
        <f>IF(U217="snížená",N217,0)</f>
        <v>0</v>
      </c>
      <c r="BG217" s="141">
        <f>IF(U217="zákl. přenesená",N217,0)</f>
        <v>0</v>
      </c>
      <c r="BH217" s="141">
        <f>IF(U217="sníž. přenesená",N217,0)</f>
        <v>0</v>
      </c>
      <c r="BI217" s="141">
        <f>IF(U217="nulová",N217,0)</f>
        <v>0</v>
      </c>
      <c r="BJ217" s="18" t="s">
        <v>77</v>
      </c>
      <c r="BK217" s="141">
        <f>ROUND(L217*K217,2)</f>
        <v>0</v>
      </c>
      <c r="BL217" s="18" t="s">
        <v>162</v>
      </c>
      <c r="BM217" s="18" t="s">
        <v>448</v>
      </c>
    </row>
    <row r="218" spans="2:65" s="9" customFormat="1" ht="37.35" customHeight="1">
      <c r="B218" s="121"/>
      <c r="C218" s="122"/>
      <c r="D218" s="123" t="s">
        <v>111</v>
      </c>
      <c r="E218" s="123"/>
      <c r="F218" s="123"/>
      <c r="G218" s="123"/>
      <c r="H218" s="123"/>
      <c r="I218" s="123"/>
      <c r="J218" s="123"/>
      <c r="K218" s="123"/>
      <c r="L218" s="123"/>
      <c r="M218" s="123"/>
      <c r="N218" s="203">
        <f>BK218</f>
        <v>0</v>
      </c>
      <c r="O218" s="204"/>
      <c r="P218" s="204"/>
      <c r="Q218" s="204"/>
      <c r="R218" s="124"/>
      <c r="T218" s="125"/>
      <c r="U218" s="122"/>
      <c r="V218" s="122"/>
      <c r="W218" s="126">
        <f>W219+W221</f>
        <v>0</v>
      </c>
      <c r="X218" s="122"/>
      <c r="Y218" s="126">
        <f>Y219+Y221</f>
        <v>0</v>
      </c>
      <c r="Z218" s="122"/>
      <c r="AA218" s="127">
        <f>AA219+AA221</f>
        <v>0</v>
      </c>
      <c r="AR218" s="128" t="s">
        <v>195</v>
      </c>
      <c r="AT218" s="129" t="s">
        <v>71</v>
      </c>
      <c r="AU218" s="129" t="s">
        <v>72</v>
      </c>
      <c r="AY218" s="128" t="s">
        <v>129</v>
      </c>
      <c r="BK218" s="130">
        <f>BK219+BK221</f>
        <v>0</v>
      </c>
    </row>
    <row r="219" spans="2:65" s="9" customFormat="1" ht="19.899999999999999" customHeight="1">
      <c r="B219" s="121"/>
      <c r="C219" s="122"/>
      <c r="D219" s="131" t="s">
        <v>112</v>
      </c>
      <c r="E219" s="131"/>
      <c r="F219" s="131"/>
      <c r="G219" s="131"/>
      <c r="H219" s="131"/>
      <c r="I219" s="131"/>
      <c r="J219" s="131"/>
      <c r="K219" s="131"/>
      <c r="L219" s="131"/>
      <c r="M219" s="131"/>
      <c r="N219" s="199">
        <f>BK219</f>
        <v>0</v>
      </c>
      <c r="O219" s="200"/>
      <c r="P219" s="200"/>
      <c r="Q219" s="200"/>
      <c r="R219" s="124"/>
      <c r="T219" s="125"/>
      <c r="U219" s="122"/>
      <c r="V219" s="122"/>
      <c r="W219" s="126">
        <f>W220</f>
        <v>0</v>
      </c>
      <c r="X219" s="122"/>
      <c r="Y219" s="126">
        <f>Y220</f>
        <v>0</v>
      </c>
      <c r="Z219" s="122"/>
      <c r="AA219" s="127">
        <f>AA220</f>
        <v>0</v>
      </c>
      <c r="AR219" s="128" t="s">
        <v>195</v>
      </c>
      <c r="AT219" s="129" t="s">
        <v>71</v>
      </c>
      <c r="AU219" s="129" t="s">
        <v>77</v>
      </c>
      <c r="AY219" s="128" t="s">
        <v>129</v>
      </c>
      <c r="BK219" s="130">
        <f>BK220</f>
        <v>0</v>
      </c>
    </row>
    <row r="220" spans="2:65" s="1" customFormat="1" ht="16.5" customHeight="1">
      <c r="B220" s="132"/>
      <c r="C220" s="133" t="s">
        <v>449</v>
      </c>
      <c r="D220" s="133" t="s">
        <v>131</v>
      </c>
      <c r="E220" s="134" t="s">
        <v>450</v>
      </c>
      <c r="F220" s="201" t="s">
        <v>451</v>
      </c>
      <c r="G220" s="201"/>
      <c r="H220" s="201"/>
      <c r="I220" s="201"/>
      <c r="J220" s="135" t="s">
        <v>452</v>
      </c>
      <c r="K220" s="136">
        <v>1</v>
      </c>
      <c r="L220" s="216"/>
      <c r="M220" s="216"/>
      <c r="N220" s="192">
        <f>ROUND(L220*K220,2)</f>
        <v>0</v>
      </c>
      <c r="O220" s="192"/>
      <c r="P220" s="192"/>
      <c r="Q220" s="192"/>
      <c r="R220" s="137"/>
      <c r="T220" s="138" t="s">
        <v>5</v>
      </c>
      <c r="U220" s="40" t="s">
        <v>37</v>
      </c>
      <c r="V220" s="139">
        <v>0</v>
      </c>
      <c r="W220" s="139">
        <f>V220*K220</f>
        <v>0</v>
      </c>
      <c r="X220" s="139">
        <v>0</v>
      </c>
      <c r="Y220" s="139">
        <f>X220*K220</f>
        <v>0</v>
      </c>
      <c r="Z220" s="139">
        <v>0</v>
      </c>
      <c r="AA220" s="140">
        <f>Z220*K220</f>
        <v>0</v>
      </c>
      <c r="AR220" s="18" t="s">
        <v>453</v>
      </c>
      <c r="AT220" s="18" t="s">
        <v>131</v>
      </c>
      <c r="AU220" s="18" t="s">
        <v>88</v>
      </c>
      <c r="AY220" s="18" t="s">
        <v>129</v>
      </c>
      <c r="BE220" s="141">
        <f>IF(U220="základní",N220,0)</f>
        <v>0</v>
      </c>
      <c r="BF220" s="141">
        <f>IF(U220="snížená",N220,0)</f>
        <v>0</v>
      </c>
      <c r="BG220" s="141">
        <f>IF(U220="zákl. přenesená",N220,0)</f>
        <v>0</v>
      </c>
      <c r="BH220" s="141">
        <f>IF(U220="sníž. přenesená",N220,0)</f>
        <v>0</v>
      </c>
      <c r="BI220" s="141">
        <f>IF(U220="nulová",N220,0)</f>
        <v>0</v>
      </c>
      <c r="BJ220" s="18" t="s">
        <v>77</v>
      </c>
      <c r="BK220" s="141">
        <f>ROUND(L220*K220,2)</f>
        <v>0</v>
      </c>
      <c r="BL220" s="18" t="s">
        <v>453</v>
      </c>
      <c r="BM220" s="18" t="s">
        <v>454</v>
      </c>
    </row>
    <row r="221" spans="2:65" s="9" customFormat="1" ht="29.85" customHeight="1">
      <c r="B221" s="121"/>
      <c r="C221" s="122"/>
      <c r="D221" s="131" t="s">
        <v>113</v>
      </c>
      <c r="E221" s="131"/>
      <c r="F221" s="131"/>
      <c r="G221" s="131"/>
      <c r="H221" s="131"/>
      <c r="I221" s="131"/>
      <c r="J221" s="131"/>
      <c r="K221" s="131"/>
      <c r="L221" s="131"/>
      <c r="M221" s="131"/>
      <c r="N221" s="186">
        <f>BK221</f>
        <v>0</v>
      </c>
      <c r="O221" s="187"/>
      <c r="P221" s="187"/>
      <c r="Q221" s="187"/>
      <c r="R221" s="124"/>
      <c r="T221" s="125"/>
      <c r="U221" s="122"/>
      <c r="V221" s="122"/>
      <c r="W221" s="126">
        <f>SUM(W222:W223)</f>
        <v>0</v>
      </c>
      <c r="X221" s="122"/>
      <c r="Y221" s="126">
        <f>SUM(Y222:Y223)</f>
        <v>0</v>
      </c>
      <c r="Z221" s="122"/>
      <c r="AA221" s="127">
        <f>SUM(AA222:AA223)</f>
        <v>0</v>
      </c>
      <c r="AR221" s="128" t="s">
        <v>195</v>
      </c>
      <c r="AT221" s="129" t="s">
        <v>71</v>
      </c>
      <c r="AU221" s="129" t="s">
        <v>77</v>
      </c>
      <c r="AY221" s="128" t="s">
        <v>129</v>
      </c>
      <c r="BK221" s="130">
        <f>SUM(BK222:BK223)</f>
        <v>0</v>
      </c>
    </row>
    <row r="222" spans="2:65" s="1" customFormat="1" ht="16.5" customHeight="1">
      <c r="B222" s="132"/>
      <c r="C222" s="133" t="s">
        <v>455</v>
      </c>
      <c r="D222" s="133" t="s">
        <v>131</v>
      </c>
      <c r="E222" s="134" t="s">
        <v>456</v>
      </c>
      <c r="F222" s="201" t="s">
        <v>457</v>
      </c>
      <c r="G222" s="201"/>
      <c r="H222" s="201"/>
      <c r="I222" s="201"/>
      <c r="J222" s="135" t="s">
        <v>452</v>
      </c>
      <c r="K222" s="136">
        <v>1</v>
      </c>
      <c r="L222" s="216"/>
      <c r="M222" s="216"/>
      <c r="N222" s="192">
        <f>ROUND(L222*K222,2)</f>
        <v>0</v>
      </c>
      <c r="O222" s="192"/>
      <c r="P222" s="192"/>
      <c r="Q222" s="192"/>
      <c r="R222" s="137"/>
      <c r="T222" s="138" t="s">
        <v>5</v>
      </c>
      <c r="U222" s="40" t="s">
        <v>37</v>
      </c>
      <c r="V222" s="139">
        <v>0</v>
      </c>
      <c r="W222" s="139">
        <f>V222*K222</f>
        <v>0</v>
      </c>
      <c r="X222" s="139">
        <v>0</v>
      </c>
      <c r="Y222" s="139">
        <f>X222*K222</f>
        <v>0</v>
      </c>
      <c r="Z222" s="139">
        <v>0</v>
      </c>
      <c r="AA222" s="140">
        <f>Z222*K222</f>
        <v>0</v>
      </c>
      <c r="AR222" s="18" t="s">
        <v>453</v>
      </c>
      <c r="AT222" s="18" t="s">
        <v>131</v>
      </c>
      <c r="AU222" s="18" t="s">
        <v>88</v>
      </c>
      <c r="AY222" s="18" t="s">
        <v>129</v>
      </c>
      <c r="BE222" s="141">
        <f>IF(U222="základní",N222,0)</f>
        <v>0</v>
      </c>
      <c r="BF222" s="141">
        <f>IF(U222="snížená",N222,0)</f>
        <v>0</v>
      </c>
      <c r="BG222" s="141">
        <f>IF(U222="zákl. přenesená",N222,0)</f>
        <v>0</v>
      </c>
      <c r="BH222" s="141">
        <f>IF(U222="sníž. přenesená",N222,0)</f>
        <v>0</v>
      </c>
      <c r="BI222" s="141">
        <f>IF(U222="nulová",N222,0)</f>
        <v>0</v>
      </c>
      <c r="BJ222" s="18" t="s">
        <v>77</v>
      </c>
      <c r="BK222" s="141">
        <f>ROUND(L222*K222,2)</f>
        <v>0</v>
      </c>
      <c r="BL222" s="18" t="s">
        <v>453</v>
      </c>
      <c r="BM222" s="18" t="s">
        <v>458</v>
      </c>
    </row>
    <row r="223" spans="2:65" s="1" customFormat="1" ht="63.75" customHeight="1">
      <c r="B223" s="132"/>
      <c r="C223" s="133" t="s">
        <v>459</v>
      </c>
      <c r="D223" s="133" t="s">
        <v>131</v>
      </c>
      <c r="E223" s="134" t="s">
        <v>460</v>
      </c>
      <c r="F223" s="201" t="s">
        <v>461</v>
      </c>
      <c r="G223" s="201"/>
      <c r="H223" s="201"/>
      <c r="I223" s="201"/>
      <c r="J223" s="135" t="s">
        <v>462</v>
      </c>
      <c r="K223" s="136">
        <v>1</v>
      </c>
      <c r="L223" s="216"/>
      <c r="M223" s="216"/>
      <c r="N223" s="192">
        <f>ROUND(L223*K223,2)</f>
        <v>0</v>
      </c>
      <c r="O223" s="192"/>
      <c r="P223" s="192"/>
      <c r="Q223" s="192"/>
      <c r="R223" s="137"/>
      <c r="T223" s="138" t="s">
        <v>5</v>
      </c>
      <c r="U223" s="146" t="s">
        <v>37</v>
      </c>
      <c r="V223" s="147">
        <v>0</v>
      </c>
      <c r="W223" s="147">
        <f>V223*K223</f>
        <v>0</v>
      </c>
      <c r="X223" s="147">
        <v>0</v>
      </c>
      <c r="Y223" s="147">
        <f>X223*K223</f>
        <v>0</v>
      </c>
      <c r="Z223" s="147">
        <v>0</v>
      </c>
      <c r="AA223" s="148">
        <f>Z223*K223</f>
        <v>0</v>
      </c>
      <c r="AR223" s="18" t="s">
        <v>453</v>
      </c>
      <c r="AT223" s="18" t="s">
        <v>131</v>
      </c>
      <c r="AU223" s="18" t="s">
        <v>88</v>
      </c>
      <c r="AY223" s="18" t="s">
        <v>129</v>
      </c>
      <c r="BE223" s="141">
        <f>IF(U223="základní",N223,0)</f>
        <v>0</v>
      </c>
      <c r="BF223" s="141">
        <f>IF(U223="snížená",N223,0)</f>
        <v>0</v>
      </c>
      <c r="BG223" s="141">
        <f>IF(U223="zákl. přenesená",N223,0)</f>
        <v>0</v>
      </c>
      <c r="BH223" s="141">
        <f>IF(U223="sníž. přenesená",N223,0)</f>
        <v>0</v>
      </c>
      <c r="BI223" s="141">
        <f>IF(U223="nulová",N223,0)</f>
        <v>0</v>
      </c>
      <c r="BJ223" s="18" t="s">
        <v>77</v>
      </c>
      <c r="BK223" s="141">
        <f>ROUND(L223*K223,2)</f>
        <v>0</v>
      </c>
      <c r="BL223" s="18" t="s">
        <v>453</v>
      </c>
      <c r="BM223" s="18" t="s">
        <v>463</v>
      </c>
    </row>
    <row r="224" spans="2:65" s="1" customFormat="1" ht="6.95" customHeight="1">
      <c r="B224" s="55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7"/>
    </row>
  </sheetData>
  <mergeCells count="328">
    <mergeCell ref="F214:I214"/>
    <mergeCell ref="F213:I213"/>
    <mergeCell ref="F215:I215"/>
    <mergeCell ref="F216:I216"/>
    <mergeCell ref="F217:I217"/>
    <mergeCell ref="F220:I220"/>
    <mergeCell ref="F222:I222"/>
    <mergeCell ref="F223:I223"/>
    <mergeCell ref="L215:M215"/>
    <mergeCell ref="L213:M213"/>
    <mergeCell ref="L214:M214"/>
    <mergeCell ref="L216:M216"/>
    <mergeCell ref="L217:M217"/>
    <mergeCell ref="L220:M220"/>
    <mergeCell ref="L222:M222"/>
    <mergeCell ref="L223:M223"/>
    <mergeCell ref="N223:Q223"/>
    <mergeCell ref="N220:Q220"/>
    <mergeCell ref="N222:Q222"/>
    <mergeCell ref="N219:Q219"/>
    <mergeCell ref="N221:Q221"/>
    <mergeCell ref="N158:Q158"/>
    <mergeCell ref="N161:Q161"/>
    <mergeCell ref="N159:Q159"/>
    <mergeCell ref="N160:Q160"/>
    <mergeCell ref="N162:Q162"/>
    <mergeCell ref="N163:Q163"/>
    <mergeCell ref="N164:Q164"/>
    <mergeCell ref="N165:Q165"/>
    <mergeCell ref="N166:Q166"/>
    <mergeCell ref="N167:Q167"/>
    <mergeCell ref="N168:Q168"/>
    <mergeCell ref="N169:Q169"/>
    <mergeCell ref="N170:Q170"/>
    <mergeCell ref="N171:Q171"/>
    <mergeCell ref="N172:Q172"/>
    <mergeCell ref="N198:Q198"/>
    <mergeCell ref="N200:Q200"/>
    <mergeCell ref="N201:Q201"/>
    <mergeCell ref="N202:Q202"/>
    <mergeCell ref="F163:I163"/>
    <mergeCell ref="F164:I164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F174:I174"/>
    <mergeCell ref="F175:I175"/>
    <mergeCell ref="F176:I176"/>
    <mergeCell ref="F177:I177"/>
    <mergeCell ref="L164:M164"/>
    <mergeCell ref="L165:M165"/>
    <mergeCell ref="L166:M166"/>
    <mergeCell ref="L167:M167"/>
    <mergeCell ref="L168:M168"/>
    <mergeCell ref="L169:M169"/>
    <mergeCell ref="L170:M170"/>
    <mergeCell ref="L171:M171"/>
    <mergeCell ref="L172:M172"/>
    <mergeCell ref="L173:M173"/>
    <mergeCell ref="L174:M174"/>
    <mergeCell ref="L175:M175"/>
    <mergeCell ref="L176:M176"/>
    <mergeCell ref="L177:M177"/>
    <mergeCell ref="L178:M178"/>
    <mergeCell ref="N189:Q189"/>
    <mergeCell ref="N188:Q188"/>
    <mergeCell ref="N187:Q187"/>
    <mergeCell ref="F178:I178"/>
    <mergeCell ref="F179:I179"/>
    <mergeCell ref="F180:I180"/>
    <mergeCell ref="F182:I182"/>
    <mergeCell ref="F183:I183"/>
    <mergeCell ref="F184:I184"/>
    <mergeCell ref="F185:I185"/>
    <mergeCell ref="F186:I186"/>
    <mergeCell ref="F188:I188"/>
    <mergeCell ref="F189:I189"/>
    <mergeCell ref="N183:Q183"/>
    <mergeCell ref="N184:Q184"/>
    <mergeCell ref="N185:Q185"/>
    <mergeCell ref="N186:Q186"/>
    <mergeCell ref="L179:M179"/>
    <mergeCell ref="L180:M180"/>
    <mergeCell ref="L182:M182"/>
    <mergeCell ref="L183:M183"/>
    <mergeCell ref="L184:M184"/>
    <mergeCell ref="L185:M185"/>
    <mergeCell ref="L186:M186"/>
    <mergeCell ref="L188:M188"/>
    <mergeCell ref="L189:M189"/>
    <mergeCell ref="N190:Q190"/>
    <mergeCell ref="N191:Q191"/>
    <mergeCell ref="N192:Q192"/>
    <mergeCell ref="N193:Q193"/>
    <mergeCell ref="N194:Q194"/>
    <mergeCell ref="N195:Q195"/>
    <mergeCell ref="N196:Q196"/>
    <mergeCell ref="N197:Q197"/>
    <mergeCell ref="F190:I190"/>
    <mergeCell ref="F191:I191"/>
    <mergeCell ref="F192:I192"/>
    <mergeCell ref="F193:I193"/>
    <mergeCell ref="F194:I194"/>
    <mergeCell ref="L190:M190"/>
    <mergeCell ref="L191:M191"/>
    <mergeCell ref="L192:M192"/>
    <mergeCell ref="L193:M193"/>
    <mergeCell ref="L194:M194"/>
    <mergeCell ref="N203:Q203"/>
    <mergeCell ref="N204:Q204"/>
    <mergeCell ref="N205:Q205"/>
    <mergeCell ref="N199:Q199"/>
    <mergeCell ref="F195:I195"/>
    <mergeCell ref="F196:I196"/>
    <mergeCell ref="F197:I197"/>
    <mergeCell ref="F198:I198"/>
    <mergeCell ref="F200:I200"/>
    <mergeCell ref="F201:I201"/>
    <mergeCell ref="F202:I202"/>
    <mergeCell ref="F203:I203"/>
    <mergeCell ref="F204:I204"/>
    <mergeCell ref="F205:I205"/>
    <mergeCell ref="L195:M195"/>
    <mergeCell ref="F206:I206"/>
    <mergeCell ref="F208:I208"/>
    <mergeCell ref="F209:I209"/>
    <mergeCell ref="F210:I210"/>
    <mergeCell ref="F211:I211"/>
    <mergeCell ref="L196:M196"/>
    <mergeCell ref="L197:M197"/>
    <mergeCell ref="L198:M198"/>
    <mergeCell ref="L200:M200"/>
    <mergeCell ref="L201:M201"/>
    <mergeCell ref="L202:M202"/>
    <mergeCell ref="L203:M203"/>
    <mergeCell ref="L204:M204"/>
    <mergeCell ref="L205:M205"/>
    <mergeCell ref="L206:M206"/>
    <mergeCell ref="L208:M208"/>
    <mergeCell ref="L209:M209"/>
    <mergeCell ref="L210:M210"/>
    <mergeCell ref="L211:M211"/>
    <mergeCell ref="N173:Q173"/>
    <mergeCell ref="N174:Q174"/>
    <mergeCell ref="N175:Q175"/>
    <mergeCell ref="N176:Q176"/>
    <mergeCell ref="N177:Q177"/>
    <mergeCell ref="N178:Q178"/>
    <mergeCell ref="N179:Q179"/>
    <mergeCell ref="N180:Q180"/>
    <mergeCell ref="N182:Q182"/>
    <mergeCell ref="N181:Q181"/>
    <mergeCell ref="N206:Q206"/>
    <mergeCell ref="N208:Q208"/>
    <mergeCell ref="N209:Q209"/>
    <mergeCell ref="N210:Q210"/>
    <mergeCell ref="N211:Q211"/>
    <mergeCell ref="N213:Q213"/>
    <mergeCell ref="N214:Q214"/>
    <mergeCell ref="N215:Q215"/>
    <mergeCell ref="N216:Q216"/>
    <mergeCell ref="N217:Q217"/>
    <mergeCell ref="N207:Q207"/>
    <mergeCell ref="N212:Q212"/>
    <mergeCell ref="N218:Q218"/>
    <mergeCell ref="M27:P27"/>
    <mergeCell ref="M26:P26"/>
    <mergeCell ref="M29:P29"/>
    <mergeCell ref="H31:J31"/>
    <mergeCell ref="M31:P31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C76:Q76"/>
    <mergeCell ref="F78:P78"/>
    <mergeCell ref="C85:G85"/>
    <mergeCell ref="M80:P80"/>
    <mergeCell ref="M83:Q83"/>
    <mergeCell ref="M82:Q82"/>
    <mergeCell ref="N85:Q85"/>
    <mergeCell ref="N87:Q87"/>
    <mergeCell ref="N88:Q88"/>
    <mergeCell ref="N89:Q89"/>
    <mergeCell ref="N90:Q90"/>
    <mergeCell ref="N91:Q91"/>
    <mergeCell ref="N92:Q92"/>
    <mergeCell ref="N93:Q93"/>
    <mergeCell ref="N94:Q94"/>
    <mergeCell ref="N95:Q95"/>
    <mergeCell ref="N99:Q99"/>
    <mergeCell ref="N96:Q96"/>
    <mergeCell ref="N97:Q97"/>
    <mergeCell ref="N98:Q98"/>
    <mergeCell ref="N100:Q100"/>
    <mergeCell ref="N101:Q101"/>
    <mergeCell ref="N102:Q102"/>
    <mergeCell ref="N103:Q103"/>
    <mergeCell ref="L142:M142"/>
    <mergeCell ref="L143:M143"/>
    <mergeCell ref="N104:Q104"/>
    <mergeCell ref="N106:Q106"/>
    <mergeCell ref="L108:Q108"/>
    <mergeCell ref="C114:Q114"/>
    <mergeCell ref="F116:P116"/>
    <mergeCell ref="M118:P118"/>
    <mergeCell ref="N139:Q139"/>
    <mergeCell ref="N138:Q138"/>
    <mergeCell ref="N137:Q137"/>
    <mergeCell ref="F123:I123"/>
    <mergeCell ref="F130:I130"/>
    <mergeCell ref="F129:I129"/>
    <mergeCell ref="F127:I127"/>
    <mergeCell ref="F128:I128"/>
    <mergeCell ref="F132:I132"/>
    <mergeCell ref="F133:I133"/>
    <mergeCell ref="F134:I134"/>
    <mergeCell ref="F135:I135"/>
    <mergeCell ref="F136:I136"/>
    <mergeCell ref="F138:I138"/>
    <mergeCell ref="F139:I139"/>
    <mergeCell ref="L129:M129"/>
    <mergeCell ref="L130:M130"/>
    <mergeCell ref="L132:M132"/>
    <mergeCell ref="L133:M133"/>
    <mergeCell ref="L135:M135"/>
    <mergeCell ref="L136:M136"/>
    <mergeCell ref="L138:M138"/>
    <mergeCell ref="L139:M139"/>
    <mergeCell ref="L140:M140"/>
    <mergeCell ref="N156:Q156"/>
    <mergeCell ref="N155:Q155"/>
    <mergeCell ref="N154:Q154"/>
    <mergeCell ref="N157:Q157"/>
    <mergeCell ref="F144:I144"/>
    <mergeCell ref="F145:I145"/>
    <mergeCell ref="F146:I146"/>
    <mergeCell ref="F147:I147"/>
    <mergeCell ref="F149:I149"/>
    <mergeCell ref="F150:I150"/>
    <mergeCell ref="F151:I151"/>
    <mergeCell ref="F152:I152"/>
    <mergeCell ref="F153:I153"/>
    <mergeCell ref="F155:I155"/>
    <mergeCell ref="N147:Q147"/>
    <mergeCell ref="N149:Q149"/>
    <mergeCell ref="N150:Q150"/>
    <mergeCell ref="N151:Q151"/>
    <mergeCell ref="N152:Q152"/>
    <mergeCell ref="N153:Q153"/>
    <mergeCell ref="F158:I158"/>
    <mergeCell ref="F159:I159"/>
    <mergeCell ref="F160:I160"/>
    <mergeCell ref="F161:I161"/>
    <mergeCell ref="F162:I162"/>
    <mergeCell ref="L145:M145"/>
    <mergeCell ref="L146:M146"/>
    <mergeCell ref="L147:M147"/>
    <mergeCell ref="L149:M149"/>
    <mergeCell ref="L150:M150"/>
    <mergeCell ref="L151:M151"/>
    <mergeCell ref="L152:M152"/>
    <mergeCell ref="L153:M153"/>
    <mergeCell ref="L155:M155"/>
    <mergeCell ref="L158:M158"/>
    <mergeCell ref="L159:M159"/>
    <mergeCell ref="L160:M160"/>
    <mergeCell ref="L161:M161"/>
    <mergeCell ref="L162:M162"/>
    <mergeCell ref="L163:M163"/>
    <mergeCell ref="N136:Q136"/>
    <mergeCell ref="N135:Q135"/>
    <mergeCell ref="M120:Q120"/>
    <mergeCell ref="M121:Q121"/>
    <mergeCell ref="L123:M123"/>
    <mergeCell ref="N123:Q123"/>
    <mergeCell ref="N127:Q127"/>
    <mergeCell ref="N128:Q128"/>
    <mergeCell ref="N129:Q129"/>
    <mergeCell ref="N130:Q130"/>
    <mergeCell ref="N132:Q132"/>
    <mergeCell ref="N133:Q133"/>
    <mergeCell ref="N134:Q134"/>
    <mergeCell ref="N124:Q124"/>
    <mergeCell ref="N125:Q125"/>
    <mergeCell ref="N126:Q126"/>
    <mergeCell ref="N131:Q131"/>
    <mergeCell ref="N140:Q140"/>
    <mergeCell ref="N142:Q142"/>
    <mergeCell ref="N143:Q143"/>
    <mergeCell ref="N144:Q144"/>
    <mergeCell ref="N145:Q145"/>
    <mergeCell ref="N146:Q146"/>
    <mergeCell ref="S2:AC2"/>
    <mergeCell ref="N141:Q141"/>
    <mergeCell ref="N148:Q148"/>
    <mergeCell ref="H1:K1"/>
    <mergeCell ref="C2:Q2"/>
    <mergeCell ref="C4:Q4"/>
    <mergeCell ref="F6:P6"/>
    <mergeCell ref="O8:P8"/>
    <mergeCell ref="O10:P10"/>
    <mergeCell ref="O11:P11"/>
    <mergeCell ref="O13:P13"/>
    <mergeCell ref="O14:P14"/>
    <mergeCell ref="O16:P16"/>
    <mergeCell ref="O17:P17"/>
    <mergeCell ref="O19:P19"/>
    <mergeCell ref="O20:P20"/>
    <mergeCell ref="E23:L23"/>
    <mergeCell ref="L144:M144"/>
    <mergeCell ref="F140:I140"/>
    <mergeCell ref="F142:I142"/>
    <mergeCell ref="F143:I143"/>
    <mergeCell ref="L127:M127"/>
    <mergeCell ref="L134:M134"/>
    <mergeCell ref="L128:M128"/>
  </mergeCells>
  <hyperlinks>
    <hyperlink ref="F1:G1" location="C2" display="1) Krycí list rozpočtu"/>
    <hyperlink ref="H1:K1" location="C85" display="2) Rekapitulace rozpočtu"/>
    <hyperlink ref="L1" location="C123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09 - Revitalizace terasy ...</vt:lpstr>
      <vt:lpstr>'09 - Revitalizace terasy ...'!Názvy_tisku</vt:lpstr>
      <vt:lpstr>'Rekapitulace stavby'!Názvy_tisku</vt:lpstr>
      <vt:lpstr>'09 - Revitalizace terasy 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Divoký Lukáš</dc:creator>
  <cp:lastModifiedBy>Divoký Lukáš</cp:lastModifiedBy>
  <cp:lastPrinted>2018-08-23T12:40:50Z</cp:lastPrinted>
  <dcterms:created xsi:type="dcterms:W3CDTF">2018-08-23T12:38:37Z</dcterms:created>
  <dcterms:modified xsi:type="dcterms:W3CDTF">2018-08-24T06:55:24Z</dcterms:modified>
</cp:coreProperties>
</file>